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L:\Priv\Cin\NRMRL\ReservoirEbullitionStudy\ebullition2017\data\"/>
    </mc:Choice>
  </mc:AlternateContent>
  <xr:revisionPtr revIDLastSave="0" documentId="13_ncr:1_{825341D8-4736-4926-848A-C50BCF8AA54A}" xr6:coauthVersionLast="41" xr6:coauthVersionMax="41" xr10:uidLastSave="{00000000-0000-0000-0000-000000000000}"/>
  <bookViews>
    <workbookView xWindow="-120" yWindow="-120" windowWidth="19440" windowHeight="15000" xr2:uid="{00000000-000D-0000-FFFF-FFFF00000000}"/>
  </bookViews>
  <sheets>
    <sheet name="dissGasData" sheetId="2" r:id="rId1"/>
    <sheet name="floatingChamberData" sheetId="7" r:id="rId2"/>
    <sheet name="sonde cal" sheetId="10" r:id="rId3"/>
    <sheet name="sondeData" sheetId="5" r:id="rId4"/>
    <sheet name="trapData" sheetId="8" r:id="rId5"/>
    <sheet name="controlTrap" sheetId="6" r:id="rId6"/>
    <sheet name="field notes" sheetId="9" r:id="rId7"/>
  </sheets>
  <definedNames>
    <definedName name="_xlnm._FilterDatabase" localSheetId="0" hidden="1">dissGasData!$A$2:$R$957</definedName>
    <definedName name="_xlnm._FilterDatabase" localSheetId="1" hidden="1">floatingChamberData!$A$1:$K$169</definedName>
    <definedName name="_xlnm._FilterDatabase" localSheetId="2" hidden="1">'sonde cal'!$A$1:$L$129</definedName>
    <definedName name="_xlnm._FilterDatabase" localSheetId="3" hidden="1">sondeData!$A$1:$T$681</definedName>
    <definedName name="_xlnm._FilterDatabase" localSheetId="4" hidden="1">trapData!$A$1:$A$161</definedName>
    <definedName name="circuitNumber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44" i="8" l="1"/>
  <c r="J43" i="8"/>
  <c r="G44" i="8"/>
  <c r="G43" i="8"/>
  <c r="J69" i="8"/>
  <c r="J70" i="8"/>
  <c r="G70" i="8"/>
  <c r="G69" i="8"/>
  <c r="J125" i="8" l="1"/>
  <c r="G125" i="8"/>
  <c r="J124" i="8"/>
  <c r="G124" i="8"/>
  <c r="K957" i="2" l="1"/>
  <c r="K956" i="2"/>
  <c r="K955" i="2"/>
  <c r="K954" i="2"/>
  <c r="K953" i="2"/>
  <c r="K952" i="2"/>
  <c r="K951" i="2"/>
  <c r="K950" i="2"/>
  <c r="K949" i="2"/>
  <c r="K948" i="2"/>
  <c r="K947" i="2"/>
  <c r="K946" i="2"/>
  <c r="K945" i="2"/>
  <c r="K944" i="2"/>
  <c r="K943" i="2"/>
  <c r="K942" i="2"/>
  <c r="K941" i="2"/>
  <c r="K940" i="2"/>
  <c r="K939" i="2"/>
  <c r="K938" i="2"/>
  <c r="K937" i="2"/>
  <c r="K936" i="2"/>
  <c r="K935" i="2"/>
  <c r="K934" i="2"/>
  <c r="K933" i="2"/>
  <c r="K932" i="2"/>
  <c r="K931" i="2"/>
  <c r="K930" i="2"/>
  <c r="K929" i="2"/>
  <c r="K928" i="2"/>
  <c r="K927" i="2"/>
  <c r="K926" i="2"/>
  <c r="K925" i="2"/>
  <c r="K924" i="2"/>
  <c r="K923" i="2"/>
  <c r="K922" i="2"/>
  <c r="K921" i="2"/>
  <c r="K920" i="2"/>
  <c r="K919" i="2"/>
  <c r="K918" i="2"/>
  <c r="K917" i="2"/>
  <c r="K916" i="2"/>
  <c r="K915" i="2"/>
  <c r="K914" i="2"/>
  <c r="K913" i="2"/>
  <c r="K912" i="2"/>
  <c r="K911" i="2"/>
  <c r="K910" i="2"/>
  <c r="K909" i="2"/>
  <c r="K908" i="2"/>
  <c r="K907" i="2"/>
  <c r="K906" i="2"/>
  <c r="K905" i="2"/>
  <c r="K904" i="2"/>
  <c r="K903" i="2"/>
  <c r="K902" i="2"/>
  <c r="K901" i="2"/>
  <c r="K900" i="2"/>
  <c r="K899" i="2"/>
  <c r="K898" i="2"/>
  <c r="K897" i="2"/>
  <c r="K896" i="2"/>
  <c r="K895" i="2"/>
  <c r="K894" i="2"/>
  <c r="K893" i="2"/>
  <c r="K892" i="2"/>
  <c r="K891" i="2"/>
  <c r="K890" i="2"/>
  <c r="K889" i="2"/>
  <c r="K888" i="2"/>
  <c r="D681" i="5" l="1"/>
  <c r="D680" i="5"/>
  <c r="D679" i="5"/>
  <c r="D678" i="5"/>
  <c r="D677" i="5"/>
  <c r="D676" i="5"/>
  <c r="D675" i="5"/>
  <c r="D674" i="5"/>
  <c r="D673" i="5"/>
  <c r="D672" i="5"/>
  <c r="D671" i="5"/>
  <c r="D666" i="5"/>
  <c r="D667" i="5"/>
  <c r="D668" i="5"/>
  <c r="D669" i="5"/>
  <c r="D670" i="5"/>
  <c r="D665" i="5"/>
  <c r="D664" i="5"/>
  <c r="D663" i="5"/>
  <c r="D658" i="5"/>
  <c r="D659" i="5"/>
  <c r="D660" i="5"/>
  <c r="D661" i="5"/>
  <c r="D662" i="5"/>
  <c r="D657" i="5"/>
  <c r="D656" i="5"/>
  <c r="D655" i="5"/>
  <c r="D654" i="5"/>
  <c r="D653" i="5"/>
  <c r="D652" i="5"/>
  <c r="D651" i="5"/>
  <c r="D650" i="5"/>
  <c r="D649" i="5"/>
  <c r="D648" i="5"/>
  <c r="D647" i="5"/>
  <c r="D646" i="5"/>
  <c r="D645" i="5"/>
  <c r="D644" i="5"/>
  <c r="D643" i="5"/>
  <c r="D642" i="5"/>
  <c r="D641" i="5"/>
  <c r="D640" i="5"/>
  <c r="D639" i="5"/>
  <c r="D638" i="5"/>
  <c r="D637" i="5"/>
  <c r="D636" i="5"/>
  <c r="D635" i="5"/>
  <c r="D634" i="5"/>
  <c r="D633" i="5"/>
  <c r="D632" i="5"/>
  <c r="D631" i="5"/>
  <c r="D630" i="5"/>
  <c r="D629" i="5"/>
  <c r="D628" i="5"/>
  <c r="D627" i="5"/>
  <c r="D626" i="5"/>
  <c r="D625" i="5"/>
  <c r="D624" i="5"/>
  <c r="D623" i="5"/>
  <c r="D622" i="5"/>
  <c r="D621" i="5"/>
  <c r="D620" i="5"/>
  <c r="D619" i="5"/>
  <c r="D618" i="5"/>
  <c r="D617" i="5"/>
  <c r="D616" i="5"/>
  <c r="D615" i="5"/>
  <c r="D614" i="5"/>
  <c r="D613" i="5"/>
  <c r="D612" i="5"/>
  <c r="D608" i="5"/>
  <c r="D609" i="5"/>
  <c r="D610" i="5"/>
  <c r="D611" i="5"/>
  <c r="D607" i="5"/>
  <c r="D606" i="5"/>
  <c r="D605" i="5"/>
  <c r="D604" i="5"/>
  <c r="D603" i="5"/>
  <c r="D602" i="5"/>
  <c r="D601" i="5"/>
  <c r="D600" i="5"/>
  <c r="D599" i="5"/>
  <c r="D598" i="5"/>
  <c r="D597" i="5"/>
  <c r="D596" i="5"/>
  <c r="D595" i="5"/>
  <c r="D594" i="5"/>
  <c r="D593" i="5"/>
  <c r="D592" i="5"/>
  <c r="D591" i="5"/>
  <c r="D590" i="5"/>
  <c r="D589" i="5"/>
  <c r="D588" i="5"/>
  <c r="D587" i="5"/>
  <c r="D586" i="5"/>
  <c r="D585" i="5"/>
  <c r="D584" i="5"/>
  <c r="D583" i="5"/>
  <c r="D582" i="5"/>
  <c r="D581" i="5"/>
  <c r="D580" i="5"/>
  <c r="D579" i="5"/>
  <c r="D578" i="5"/>
  <c r="D577" i="5"/>
  <c r="D576" i="5"/>
  <c r="D575" i="5"/>
  <c r="D574" i="5"/>
  <c r="D573" i="5"/>
  <c r="D572" i="5"/>
  <c r="D571" i="5"/>
  <c r="D570" i="5"/>
  <c r="D569" i="5"/>
  <c r="D568" i="5"/>
  <c r="D567" i="5"/>
  <c r="D566" i="5"/>
  <c r="D565" i="5"/>
  <c r="D564" i="5"/>
  <c r="D563" i="5"/>
  <c r="D562" i="5"/>
  <c r="D561" i="5"/>
  <c r="D560" i="5"/>
  <c r="D559" i="5"/>
  <c r="D558" i="5"/>
  <c r="D557" i="5"/>
  <c r="D556" i="5"/>
  <c r="D555" i="5"/>
  <c r="D554" i="5"/>
  <c r="D553" i="5"/>
  <c r="D552" i="5"/>
  <c r="D551" i="5"/>
  <c r="D550" i="5"/>
  <c r="D549" i="5"/>
  <c r="D548" i="5"/>
  <c r="D547" i="5"/>
  <c r="D546" i="5"/>
  <c r="D545" i="5"/>
  <c r="D544" i="5"/>
  <c r="D543" i="5"/>
  <c r="D542" i="5"/>
  <c r="D541" i="5"/>
  <c r="D540" i="5"/>
  <c r="D539" i="5"/>
  <c r="D538" i="5"/>
  <c r="D537" i="5"/>
  <c r="D536" i="5"/>
  <c r="D535" i="5"/>
  <c r="D534" i="5"/>
  <c r="D533" i="5"/>
  <c r="D532" i="5"/>
  <c r="D531" i="5"/>
  <c r="D530" i="5"/>
  <c r="D529" i="5"/>
  <c r="D528" i="5"/>
  <c r="D527" i="5"/>
  <c r="D526" i="5"/>
  <c r="D525" i="5"/>
  <c r="D524" i="5"/>
  <c r="D523" i="5"/>
  <c r="D522" i="5"/>
  <c r="D521" i="5"/>
  <c r="D520" i="5"/>
  <c r="D519" i="5"/>
  <c r="D518" i="5"/>
  <c r="D517" i="5"/>
  <c r="D516" i="5"/>
  <c r="D515" i="5"/>
  <c r="D514" i="5"/>
  <c r="D513" i="5"/>
  <c r="D512" i="5"/>
  <c r="D511" i="5"/>
  <c r="D510" i="5"/>
  <c r="D509" i="5"/>
  <c r="D508" i="5"/>
  <c r="D507" i="5"/>
  <c r="D506" i="5"/>
  <c r="D505" i="5"/>
  <c r="D504" i="5"/>
  <c r="D503" i="5"/>
  <c r="D502" i="5"/>
  <c r="D501" i="5"/>
  <c r="D500" i="5"/>
  <c r="D499" i="5"/>
  <c r="D498" i="5"/>
  <c r="D497" i="5"/>
  <c r="D496" i="5"/>
  <c r="D495" i="5"/>
  <c r="D494" i="5"/>
  <c r="D493" i="5"/>
  <c r="D492" i="5"/>
  <c r="D491" i="5"/>
  <c r="D490" i="5"/>
  <c r="D489" i="5"/>
  <c r="D488" i="5"/>
  <c r="D479" i="5"/>
  <c r="D478" i="5"/>
  <c r="D477" i="5"/>
  <c r="D476" i="5"/>
  <c r="D475" i="5"/>
  <c r="D474" i="5"/>
  <c r="D473" i="5"/>
  <c r="D472" i="5"/>
  <c r="D471" i="5"/>
  <c r="D470" i="5"/>
  <c r="D469" i="5"/>
  <c r="D468" i="5"/>
  <c r="D467" i="5"/>
  <c r="D466" i="5"/>
  <c r="D465" i="5"/>
  <c r="D464" i="5"/>
  <c r="D463" i="5"/>
  <c r="D462" i="5"/>
  <c r="D461" i="5"/>
  <c r="D460" i="5"/>
  <c r="D452" i="5"/>
  <c r="D453" i="5"/>
  <c r="D454" i="5"/>
  <c r="D455" i="5"/>
  <c r="D456" i="5"/>
  <c r="D457" i="5"/>
  <c r="D458" i="5"/>
  <c r="D459" i="5"/>
  <c r="D451" i="5"/>
  <c r="D450" i="5"/>
  <c r="D449" i="5"/>
  <c r="D448" i="5"/>
  <c r="D447" i="5"/>
  <c r="D446" i="5"/>
  <c r="D445" i="5"/>
  <c r="D444" i="5"/>
  <c r="D443" i="5"/>
  <c r="D442" i="5"/>
  <c r="D441" i="5"/>
  <c r="D440" i="5"/>
  <c r="D439" i="5"/>
  <c r="D438" i="5"/>
  <c r="D437" i="5"/>
  <c r="D436" i="5"/>
  <c r="D435" i="5"/>
  <c r="D434" i="5"/>
  <c r="D433" i="5"/>
  <c r="D432" i="5"/>
  <c r="D431" i="5"/>
  <c r="D430" i="5"/>
  <c r="D429" i="5"/>
  <c r="D428" i="5"/>
  <c r="D427" i="5"/>
  <c r="D426" i="5"/>
  <c r="D425" i="5"/>
  <c r="D424" i="5"/>
  <c r="D423" i="5"/>
  <c r="D422" i="5"/>
  <c r="D421" i="5"/>
  <c r="D420" i="5"/>
  <c r="D419" i="5"/>
  <c r="D418" i="5"/>
  <c r="D417" i="5"/>
  <c r="D416" i="5"/>
  <c r="D415" i="5"/>
  <c r="D414" i="5"/>
  <c r="D413" i="5"/>
  <c r="D412" i="5"/>
  <c r="D411" i="5"/>
  <c r="D410" i="5"/>
  <c r="D409" i="5"/>
  <c r="D408" i="5"/>
  <c r="D407" i="5"/>
  <c r="D406" i="5"/>
  <c r="D405" i="5"/>
  <c r="D404" i="5"/>
  <c r="D392" i="5"/>
  <c r="D395" i="5"/>
  <c r="D396" i="5"/>
  <c r="D397" i="5"/>
  <c r="D398" i="5"/>
  <c r="D399" i="5"/>
  <c r="D400" i="5"/>
  <c r="D401" i="5"/>
  <c r="D402" i="5"/>
  <c r="D403" i="5"/>
  <c r="D303" i="5" l="1"/>
  <c r="D304" i="5"/>
  <c r="D305" i="5"/>
  <c r="D306" i="5"/>
  <c r="D307" i="5"/>
  <c r="D308" i="5"/>
  <c r="D309" i="5"/>
  <c r="D310" i="5"/>
  <c r="D345" i="5"/>
  <c r="D346" i="5"/>
  <c r="D347" i="5"/>
  <c r="D348" i="5"/>
  <c r="D349" i="5"/>
  <c r="D350" i="5"/>
  <c r="D351" i="5"/>
  <c r="D352" i="5"/>
  <c r="E34" i="5" l="1"/>
  <c r="E7" i="5"/>
  <c r="E3" i="5"/>
  <c r="E329" i="2" l="1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 l="1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05" i="2"/>
  <c r="E106" i="2"/>
  <c r="E107" i="2"/>
  <c r="E108" i="2"/>
  <c r="E109" i="2"/>
  <c r="E110" i="2"/>
  <c r="E111" i="2"/>
  <c r="E112" i="2"/>
  <c r="E113" i="2"/>
  <c r="E114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 l="1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 l="1"/>
  <c r="E43" i="2"/>
  <c r="E42" i="2"/>
  <c r="E41" i="2"/>
  <c r="E40" i="2"/>
  <c r="E39" i="2"/>
  <c r="E38" i="2"/>
  <c r="E37" i="2"/>
  <c r="E36" i="2"/>
  <c r="E34" i="2"/>
  <c r="E33" i="2"/>
  <c r="E32" i="2"/>
  <c r="E31" i="2"/>
  <c r="F35" i="2"/>
  <c r="E30" i="2"/>
  <c r="F29" i="2"/>
  <c r="F28" i="2"/>
  <c r="F27" i="2"/>
  <c r="F26" i="2"/>
  <c r="F25" i="2"/>
  <c r="F24" i="2"/>
  <c r="F23" i="2"/>
  <c r="F22" i="2"/>
  <c r="F21" i="2"/>
  <c r="F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D394" i="5" l="1"/>
  <c r="D393" i="5"/>
  <c r="D391" i="5"/>
  <c r="D390" i="5"/>
  <c r="D389" i="5"/>
  <c r="D388" i="5"/>
  <c r="D387" i="5"/>
  <c r="D386" i="5"/>
  <c r="D385" i="5"/>
  <c r="D384" i="5"/>
  <c r="D383" i="5"/>
  <c r="D382" i="5"/>
  <c r="D381" i="5"/>
  <c r="D380" i="5"/>
  <c r="D379" i="5"/>
  <c r="D376" i="5"/>
  <c r="D377" i="5"/>
  <c r="D378" i="5"/>
  <c r="D375" i="5"/>
  <c r="D374" i="5"/>
  <c r="D373" i="5"/>
  <c r="D372" i="5"/>
  <c r="D371" i="5"/>
  <c r="D370" i="5"/>
  <c r="D369" i="5"/>
  <c r="D368" i="5"/>
  <c r="D367" i="5"/>
  <c r="D366" i="5"/>
  <c r="D365" i="5"/>
  <c r="D364" i="5"/>
  <c r="D363" i="5"/>
  <c r="D362" i="5"/>
  <c r="D361" i="5"/>
  <c r="D360" i="5"/>
  <c r="D359" i="5"/>
  <c r="D358" i="5"/>
  <c r="D357" i="5"/>
  <c r="D356" i="5"/>
  <c r="D355" i="5"/>
  <c r="D354" i="5"/>
  <c r="D353" i="5"/>
  <c r="D344" i="5" l="1"/>
  <c r="D343" i="5"/>
  <c r="D342" i="5"/>
  <c r="D341" i="5"/>
  <c r="D340" i="5"/>
  <c r="D339" i="5"/>
  <c r="D338" i="5"/>
  <c r="D337" i="5"/>
  <c r="D336" i="5"/>
  <c r="D335" i="5"/>
  <c r="D334" i="5"/>
  <c r="D333" i="5"/>
  <c r="D332" i="5"/>
  <c r="D331" i="5"/>
  <c r="D330" i="5"/>
  <c r="D329" i="5"/>
  <c r="D328" i="5"/>
  <c r="D327" i="5"/>
  <c r="D326" i="5"/>
  <c r="D325" i="5"/>
  <c r="D324" i="5"/>
  <c r="D323" i="5"/>
  <c r="D322" i="5"/>
  <c r="D321" i="5"/>
  <c r="D320" i="5"/>
  <c r="D319" i="5"/>
  <c r="D318" i="5"/>
  <c r="D317" i="5"/>
  <c r="D316" i="5"/>
  <c r="D315" i="5"/>
  <c r="D314" i="5"/>
  <c r="D313" i="5"/>
  <c r="D312" i="5"/>
  <c r="D311" i="5"/>
  <c r="D302" i="5"/>
  <c r="D301" i="5"/>
  <c r="D300" i="5"/>
  <c r="D299" i="5"/>
  <c r="D298" i="5"/>
  <c r="D297" i="5"/>
  <c r="D296" i="5"/>
  <c r="D295" i="5"/>
  <c r="D294" i="5"/>
  <c r="D293" i="5"/>
  <c r="D292" i="5" l="1"/>
  <c r="D291" i="5"/>
  <c r="D290" i="5"/>
  <c r="D289" i="5"/>
  <c r="D288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73" i="5"/>
  <c r="D272" i="5"/>
  <c r="D271" i="5"/>
  <c r="D270" i="5"/>
  <c r="D269" i="5"/>
  <c r="D268" i="5"/>
  <c r="D267" i="5"/>
  <c r="D266" i="5"/>
  <c r="D265" i="5"/>
  <c r="D264" i="5"/>
  <c r="D263" i="5"/>
  <c r="D262" i="5"/>
  <c r="D261" i="5"/>
  <c r="D260" i="5"/>
  <c r="D259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E226" i="5"/>
  <c r="E225" i="5"/>
  <c r="E224" i="5"/>
  <c r="E223" i="5"/>
  <c r="E222" i="5"/>
  <c r="E221" i="5"/>
  <c r="E220" i="5"/>
  <c r="E219" i="5"/>
  <c r="E218" i="5"/>
  <c r="E217" i="5"/>
  <c r="D216" i="5"/>
  <c r="D215" i="5"/>
  <c r="D214" i="5"/>
  <c r="D213" i="5"/>
  <c r="D212" i="5"/>
  <c r="D211" i="5"/>
  <c r="D210" i="5"/>
  <c r="E209" i="5"/>
  <c r="E208" i="5"/>
  <c r="E207" i="5"/>
  <c r="E206" i="5"/>
  <c r="D205" i="5"/>
  <c r="D204" i="5"/>
  <c r="D203" i="5"/>
  <c r="D202" i="5"/>
  <c r="D201" i="5"/>
  <c r="D200" i="5"/>
  <c r="D199" i="5"/>
  <c r="D198" i="5"/>
  <c r="D197" i="5"/>
  <c r="D196" i="5"/>
  <c r="D195" i="5"/>
  <c r="E194" i="5"/>
  <c r="E193" i="5"/>
  <c r="E192" i="5"/>
  <c r="E191" i="5"/>
  <c r="E190" i="5"/>
  <c r="E189" i="5"/>
  <c r="E188" i="5"/>
  <c r="E187" i="5"/>
  <c r="E186" i="5"/>
  <c r="D185" i="5"/>
  <c r="D184" i="5"/>
  <c r="D183" i="5"/>
  <c r="E182" i="5"/>
  <c r="E181" i="5"/>
  <c r="E180" i="5"/>
  <c r="E179" i="5"/>
  <c r="E178" i="5"/>
  <c r="E177" i="5"/>
  <c r="E176" i="5"/>
  <c r="E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8" i="5"/>
  <c r="E94" i="5"/>
  <c r="E92" i="5"/>
  <c r="D90" i="5"/>
  <c r="D88" i="5"/>
  <c r="D87" i="5"/>
  <c r="D86" i="5"/>
  <c r="D85" i="5"/>
  <c r="D84" i="5"/>
  <c r="D83" i="5"/>
  <c r="D82" i="5"/>
  <c r="D81" i="5"/>
  <c r="D80" i="5"/>
  <c r="D79" i="5"/>
  <c r="D78" i="5"/>
  <c r="E77" i="5"/>
  <c r="E75" i="5"/>
  <c r="E73" i="5"/>
  <c r="E71" i="5"/>
  <c r="D69" i="5"/>
  <c r="E67" i="5"/>
  <c r="E65" i="5"/>
  <c r="D64" i="5"/>
  <c r="E63" i="5"/>
  <c r="D62" i="5"/>
  <c r="D61" i="5"/>
  <c r="D60" i="5"/>
  <c r="D59" i="5"/>
  <c r="D58" i="5"/>
  <c r="D57" i="5"/>
  <c r="D56" i="5"/>
  <c r="D55" i="5"/>
  <c r="D54" i="5"/>
  <c r="D53" i="5"/>
  <c r="D52" i="5"/>
  <c r="E50" i="5"/>
  <c r="D48" i="5"/>
  <c r="D47" i="5"/>
  <c r="D46" i="5"/>
  <c r="D45" i="5"/>
  <c r="D44" i="5"/>
  <c r="D43" i="5"/>
  <c r="D42" i="5"/>
  <c r="D40" i="5"/>
  <c r="D38" i="5"/>
  <c r="E37" i="5"/>
  <c r="D36" i="5"/>
  <c r="E33" i="5"/>
  <c r="E32" i="5"/>
  <c r="E31" i="5"/>
  <c r="E29" i="5"/>
  <c r="E28" i="5"/>
  <c r="E26" i="5"/>
  <c r="D25" i="5"/>
  <c r="E24" i="5"/>
  <c r="D23" i="5"/>
  <c r="E22" i="5"/>
  <c r="E21" i="5"/>
  <c r="E20" i="5"/>
  <c r="E19" i="5"/>
  <c r="E18" i="5"/>
  <c r="E17" i="5"/>
  <c r="E16" i="5"/>
  <c r="D12" i="5"/>
  <c r="D10" i="5"/>
  <c r="D9" i="5"/>
  <c r="D8" i="5"/>
  <c r="D6" i="5"/>
  <c r="D5" i="5"/>
  <c r="D4" i="5"/>
  <c r="D2" i="5"/>
  <c r="G16" i="8" l="1"/>
  <c r="G15" i="8"/>
  <c r="G14" i="8"/>
  <c r="G32" i="8" l="1"/>
  <c r="G33" i="8"/>
  <c r="G34" i="8"/>
  <c r="G35" i="8"/>
  <c r="G36" i="8"/>
  <c r="G37" i="8"/>
  <c r="G13" i="8"/>
  <c r="G63" i="8"/>
  <c r="G62" i="8"/>
  <c r="G61" i="8"/>
  <c r="G66" i="8"/>
  <c r="G65" i="8"/>
  <c r="G64" i="8"/>
  <c r="J55" i="8" l="1"/>
  <c r="G55" i="8"/>
  <c r="J54" i="8"/>
  <c r="G54" i="8"/>
  <c r="G53" i="8"/>
  <c r="J52" i="8"/>
  <c r="G52" i="8"/>
  <c r="J51" i="8"/>
  <c r="G51" i="8"/>
  <c r="J50" i="8" l="1"/>
  <c r="G50" i="8"/>
  <c r="J83" i="8"/>
  <c r="G83" i="8"/>
  <c r="G94" i="8"/>
  <c r="J81" i="8"/>
  <c r="J80" i="8"/>
  <c r="G80" i="8"/>
  <c r="J79" i="8"/>
  <c r="G79" i="8"/>
  <c r="J78" i="8"/>
  <c r="G78" i="8"/>
  <c r="J77" i="8"/>
  <c r="G77" i="8"/>
  <c r="G96" i="8"/>
  <c r="F95" i="8"/>
  <c r="J94" i="8"/>
  <c r="J88" i="8"/>
  <c r="G88" i="8"/>
  <c r="J87" i="8"/>
  <c r="G87" i="8"/>
  <c r="F93" i="8"/>
  <c r="J92" i="8"/>
  <c r="F92" i="8"/>
  <c r="J107" i="8"/>
  <c r="J103" i="8"/>
  <c r="F103" i="8"/>
  <c r="J102" i="8"/>
  <c r="F102" i="8"/>
  <c r="J105" i="8"/>
  <c r="F105" i="8"/>
  <c r="F104" i="8"/>
  <c r="J122" i="8"/>
  <c r="G122" i="8"/>
  <c r="J116" i="8"/>
  <c r="J115" i="8"/>
  <c r="J119" i="8"/>
  <c r="J118" i="8"/>
  <c r="G121" i="8"/>
  <c r="G115" i="8"/>
  <c r="G116" i="8"/>
  <c r="G117" i="8"/>
  <c r="G133" i="8"/>
  <c r="G134" i="8"/>
  <c r="G129" i="8"/>
  <c r="G130" i="8"/>
  <c r="G131" i="8"/>
  <c r="G135" i="8"/>
  <c r="G136" i="8"/>
  <c r="G137" i="8"/>
  <c r="G118" i="8"/>
  <c r="G119" i="8"/>
  <c r="G120" i="8"/>
  <c r="G132" i="8"/>
  <c r="G6" i="8"/>
  <c r="J6" i="8"/>
  <c r="J5" i="8"/>
  <c r="G5" i="8"/>
  <c r="J12" i="8"/>
  <c r="G12" i="8"/>
  <c r="J11" i="8"/>
  <c r="G11" i="8"/>
  <c r="G21" i="8"/>
  <c r="G20" i="8"/>
  <c r="J26" i="8"/>
  <c r="G26" i="8"/>
  <c r="J25" i="8"/>
  <c r="G25" i="8"/>
  <c r="J31" i="8"/>
  <c r="G31" i="8"/>
  <c r="J30" i="8"/>
  <c r="J42" i="8"/>
  <c r="J41" i="8"/>
  <c r="J49" i="8"/>
  <c r="J48" i="8"/>
  <c r="J57" i="8"/>
  <c r="J56" i="8"/>
  <c r="J68" i="8"/>
  <c r="J67" i="8"/>
  <c r="J75" i="8"/>
  <c r="J74" i="8"/>
  <c r="J91" i="8"/>
  <c r="J90" i="8"/>
  <c r="J101" i="8"/>
  <c r="J100" i="8"/>
  <c r="J114" i="8"/>
  <c r="J113" i="8"/>
  <c r="J123" i="8"/>
  <c r="F145" i="8"/>
  <c r="F144" i="8"/>
  <c r="F152" i="8"/>
  <c r="F158" i="8"/>
  <c r="J139" i="8"/>
  <c r="G30" i="8" l="1"/>
  <c r="G42" i="8"/>
  <c r="G41" i="8"/>
  <c r="G49" i="8"/>
  <c r="G48" i="8"/>
  <c r="G57" i="8"/>
  <c r="G56" i="8"/>
  <c r="G68" i="8"/>
  <c r="G67" i="8"/>
  <c r="G75" i="8"/>
  <c r="G74" i="8"/>
  <c r="G91" i="8"/>
  <c r="G90" i="8"/>
  <c r="G101" i="8"/>
  <c r="G100" i="8"/>
  <c r="G114" i="8"/>
  <c r="G113" i="8"/>
  <c r="G123" i="8"/>
  <c r="G143" i="8"/>
  <c r="G145" i="8"/>
  <c r="G144" i="8"/>
  <c r="G153" i="8"/>
  <c r="G157" i="8"/>
  <c r="G139" i="8"/>
  <c r="G138" i="8"/>
  <c r="G4" i="8"/>
  <c r="G3" i="8"/>
  <c r="G10" i="8"/>
  <c r="G9" i="8"/>
  <c r="G8" i="8"/>
  <c r="G19" i="8"/>
  <c r="G18" i="8"/>
  <c r="G17" i="8"/>
  <c r="G24" i="8"/>
  <c r="G23" i="8"/>
  <c r="G22" i="8"/>
  <c r="G29" i="8"/>
  <c r="G28" i="8"/>
  <c r="G27" i="8"/>
  <c r="G85" i="8" l="1"/>
  <c r="G84" i="8"/>
  <c r="G99" i="8"/>
  <c r="G98" i="8"/>
  <c r="G47" i="8"/>
  <c r="G46" i="8"/>
  <c r="G45" i="8"/>
  <c r="G60" i="8"/>
  <c r="G59" i="8"/>
  <c r="G58" i="8"/>
  <c r="G73" i="8"/>
  <c r="G72" i="8"/>
  <c r="G71" i="8"/>
  <c r="G97" i="8"/>
  <c r="G112" i="8"/>
  <c r="G111" i="8"/>
  <c r="G110" i="8"/>
  <c r="G142" i="8"/>
  <c r="G141" i="8"/>
  <c r="G140" i="8"/>
  <c r="G148" i="8"/>
  <c r="G147" i="8"/>
  <c r="G146" i="8"/>
  <c r="G151" i="8"/>
  <c r="G150" i="8"/>
  <c r="G149" i="8"/>
  <c r="G154" i="8"/>
  <c r="G161" i="8"/>
  <c r="G160" i="8"/>
  <c r="G159" i="8"/>
  <c r="J71" i="8" l="1"/>
  <c r="F106" i="8"/>
  <c r="F108" i="8"/>
  <c r="F107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Beaulieu, Jake</author>
    <author>Trygstad, Paul</author>
    <author>Balz, Adam</author>
    <author>Waldo, Sarah</author>
  </authors>
  <commentList>
    <comment ref="D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Beaulieu, Jake:</t>
        </r>
        <r>
          <rPr>
            <sz val="9"/>
            <color indexed="81"/>
            <rFont val="Tahoma"/>
            <family val="2"/>
          </rPr>
          <t xml:space="preserve">
dg or air</t>
        </r>
      </text>
    </comment>
    <comment ref="G2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Beaulieu, Jake:</t>
        </r>
        <r>
          <rPr>
            <sz val="9"/>
            <color indexed="81"/>
            <rFont val="Tahoma"/>
            <family val="2"/>
          </rPr>
          <t xml:space="preserve">
Full code "PEG17107" with uppercase letters</t>
        </r>
      </text>
    </comment>
    <comment ref="H2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Beaulieu, Jake:</t>
        </r>
        <r>
          <rPr>
            <sz val="9"/>
            <color indexed="81"/>
            <rFont val="Tahoma"/>
            <family val="2"/>
          </rPr>
          <t xml:space="preserve">
Water volume used in headspace equilibration.  Typically 120.  NA for air samples.</t>
        </r>
      </text>
    </comment>
    <comment ref="I2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Beaulieu, Jake:</t>
        </r>
        <r>
          <rPr>
            <sz val="9"/>
            <color indexed="81"/>
            <rFont val="Tahoma"/>
            <family val="2"/>
          </rPr>
          <t xml:space="preserve">
Gas volume used in headspace equilibration.  Typically 20.  NA for air samples.</t>
        </r>
      </text>
    </comment>
    <comment ref="J2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Beaulieu, Jake:</t>
        </r>
        <r>
          <rPr>
            <sz val="9"/>
            <color indexed="81"/>
            <rFont val="Tahoma"/>
            <family val="2"/>
          </rPr>
          <t xml:space="preserve">
he = helium
air if he was not used</t>
        </r>
      </text>
    </comment>
    <comment ref="K2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Beaulieu, Jake:</t>
        </r>
        <r>
          <rPr>
            <sz val="9"/>
            <color indexed="81"/>
            <rFont val="Tahoma"/>
            <family val="2"/>
          </rPr>
          <t xml:space="preserve">
Water temperature at end of headspace equilibration.</t>
        </r>
      </text>
    </comment>
    <comment ref="G158" authorId="1" shapeId="0" xr:uid="{00000000-0006-0000-0000-000007000000}">
      <text>
        <r>
          <rPr>
            <b/>
            <sz val="9"/>
            <color indexed="81"/>
            <rFont val="Tahoma"/>
            <family val="2"/>
          </rPr>
          <t>Trygstad, Paul:</t>
        </r>
        <r>
          <rPr>
            <sz val="9"/>
            <color indexed="81"/>
            <rFont val="Tahoma"/>
            <family val="2"/>
          </rPr>
          <t xml:space="preserve">
note on page says "correct later" but it is unclear whether such a correction was made
PT 3.7.18</t>
        </r>
      </text>
    </comment>
    <comment ref="L352" authorId="2" shapeId="0" xr:uid="{00000000-0006-0000-0000-000008000000}">
      <text>
        <r>
          <rPr>
            <b/>
            <sz val="9"/>
            <color indexed="81"/>
            <rFont val="Tahoma"/>
            <family val="2"/>
          </rPr>
          <t>Balz, Adam
from weatherunderground</t>
        </r>
      </text>
    </comment>
    <comment ref="G445" authorId="3" shapeId="0" xr:uid="{00000000-0006-0000-0000-000009000000}">
      <text>
        <r>
          <rPr>
            <b/>
            <sz val="9"/>
            <color indexed="81"/>
            <rFont val="Tahoma"/>
            <family val="2"/>
          </rPr>
          <t>Waldo, Sarah:</t>
        </r>
        <r>
          <rPr>
            <sz val="9"/>
            <color indexed="81"/>
            <rFont val="Tahoma"/>
            <family val="2"/>
          </rPr>
          <t xml:space="preserve">
corrected exetainer codes to include "170"</t>
        </r>
      </text>
    </comment>
    <comment ref="L490" authorId="2" shapeId="0" xr:uid="{00000000-0006-0000-0000-00000A000000}">
      <text>
        <r>
          <rPr>
            <b/>
            <sz val="9"/>
            <color indexed="81"/>
            <rFont val="Tahoma"/>
            <family val="2"/>
          </rPr>
          <t>Balz, Adam:</t>
        </r>
        <r>
          <rPr>
            <sz val="9"/>
            <color indexed="81"/>
            <rFont val="Tahoma"/>
            <family val="2"/>
          </rPr>
          <t xml:space="preserve">
from weatherunderground</t>
        </r>
      </text>
    </comment>
    <comment ref="G576" authorId="3" shapeId="0" xr:uid="{00000000-0006-0000-0000-00000B000000}">
      <text>
        <r>
          <rPr>
            <b/>
            <sz val="9"/>
            <color indexed="81"/>
            <rFont val="Tahoma"/>
            <family val="2"/>
          </rPr>
          <t>Waldo, Sarah:</t>
        </r>
        <r>
          <rPr>
            <sz val="9"/>
            <color indexed="81"/>
            <rFont val="Tahoma"/>
            <family val="2"/>
          </rPr>
          <t xml:space="preserve">
updated exetainer codes on 3/19/2018 to include numeric portion
</t>
        </r>
      </text>
    </comment>
    <comment ref="G799" authorId="2" shapeId="0" xr:uid="{00000000-0006-0000-0000-00000C000000}">
      <text>
        <r>
          <rPr>
            <b/>
            <sz val="9"/>
            <color indexed="81"/>
            <rFont val="Tahoma"/>
            <family val="2"/>
          </rPr>
          <t>Balz, Adam:</t>
        </r>
        <r>
          <rPr>
            <sz val="9"/>
            <color indexed="81"/>
            <rFont val="Tahoma"/>
            <family val="2"/>
          </rPr>
          <t xml:space="preserve">
out of bottles</t>
        </r>
      </text>
    </comment>
    <comment ref="A888" authorId="3" shapeId="0" xr:uid="{00000000-0006-0000-0000-00000D000000}">
      <text>
        <r>
          <rPr>
            <b/>
            <sz val="9"/>
            <color indexed="81"/>
            <rFont val="Tahoma"/>
            <family val="2"/>
          </rPr>
          <t>Waldo, Sarah:</t>
        </r>
        <r>
          <rPr>
            <sz val="9"/>
            <color indexed="81"/>
            <rFont val="Tahoma"/>
            <family val="2"/>
          </rPr>
          <t xml:space="preserve">
SW added these acton dock samples, recorded external to the Acton data binder, on 3/19/2018</t>
        </r>
      </text>
    </comment>
    <comment ref="L926" authorId="3" shapeId="0" xr:uid="{00000000-0006-0000-0000-00000E000000}">
      <text>
        <r>
          <rPr>
            <b/>
            <sz val="9"/>
            <color indexed="81"/>
            <rFont val="Tahoma"/>
            <family val="2"/>
          </rPr>
          <t>Waldo, Sarah:</t>
        </r>
        <r>
          <rPr>
            <sz val="9"/>
            <color indexed="81"/>
            <rFont val="Tahoma"/>
            <family val="2"/>
          </rPr>
          <t xml:space="preserve">
not recorded. estimated from VWS</t>
        </r>
      </text>
    </comment>
    <comment ref="I942" authorId="3" shapeId="0" xr:uid="{00000000-0006-0000-0000-00000F000000}">
      <text>
        <r>
          <rPr>
            <b/>
            <sz val="9"/>
            <color indexed="81"/>
            <rFont val="Tahoma"/>
            <family val="2"/>
          </rPr>
          <t>Waldo, Sarah:</t>
        </r>
        <r>
          <rPr>
            <sz val="9"/>
            <color indexed="81"/>
            <rFont val="Tahoma"/>
            <family val="2"/>
          </rPr>
          <t xml:space="preserve">
No volumes recorded in the notes
</t>
        </r>
      </text>
    </comment>
    <comment ref="I948" authorId="3" shapeId="0" xr:uid="{00000000-0006-0000-0000-000010000000}">
      <text>
        <r>
          <rPr>
            <b/>
            <sz val="9"/>
            <color indexed="81"/>
            <rFont val="Tahoma"/>
            <family val="2"/>
          </rPr>
          <t>Waldo, Sarah:</t>
        </r>
        <r>
          <rPr>
            <sz val="9"/>
            <color indexed="81"/>
            <rFont val="Tahoma"/>
            <family val="2"/>
          </rPr>
          <t xml:space="preserve">
not recoded. Estimating.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Beaulieu, Jake</author>
    <author>Varner, Mia</author>
  </authors>
  <commentList>
    <comment ref="E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Beaulieu, Jake:</t>
        </r>
        <r>
          <rPr>
            <sz val="9"/>
            <color indexed="81"/>
            <rFont val="Tahoma"/>
            <family val="2"/>
          </rPr>
          <t xml:space="preserve">
y = yes
n = no</t>
        </r>
      </text>
    </comment>
    <comment ref="F20" authorId="1" shapeId="0" xr:uid="{00000000-0006-0000-0100-000002000000}">
      <text>
        <r>
          <rPr>
            <b/>
            <sz val="9"/>
            <color indexed="81"/>
            <rFont val="Tahoma"/>
            <family val="2"/>
          </rPr>
          <t>Varner, Mia:</t>
        </r>
        <r>
          <rPr>
            <sz val="9"/>
            <color indexed="81"/>
            <rFont val="Tahoma"/>
            <family val="2"/>
          </rPr>
          <t xml:space="preserve">
Chamber volume on data sheet "45-50". Averaged volume for F20. MV 20180313</t>
        </r>
      </text>
    </comment>
    <comment ref="F22" authorId="1" shapeId="0" xr:uid="{00000000-0006-0000-0100-000003000000}">
      <text>
        <r>
          <rPr>
            <b/>
            <sz val="9"/>
            <color indexed="81"/>
            <rFont val="Tahoma"/>
            <family val="2"/>
          </rPr>
          <t>Varner, Mia:</t>
        </r>
        <r>
          <rPr>
            <sz val="9"/>
            <color indexed="81"/>
            <rFont val="Tahoma"/>
            <family val="2"/>
          </rPr>
          <t xml:space="preserve">
Chamber volume on data sheet "50-60". Averaged volume for F20. MV 20180313</t>
        </r>
      </text>
    </comment>
    <comment ref="F86" authorId="1" shapeId="0" xr:uid="{00000000-0006-0000-0100-000004000000}">
      <text>
        <r>
          <rPr>
            <b/>
            <sz val="9"/>
            <color indexed="81"/>
            <rFont val="Tahoma"/>
            <family val="2"/>
          </rPr>
          <t>Varner, Mia:</t>
        </r>
        <r>
          <rPr>
            <sz val="9"/>
            <color indexed="81"/>
            <rFont val="Tahoma"/>
            <family val="2"/>
          </rPr>
          <t xml:space="preserve">
Chamber volume on data sheet "50-60". Averaged volume for F86. MV 20180313</t>
        </r>
      </text>
    </comment>
    <comment ref="E88" authorId="1" shapeId="0" xr:uid="{00000000-0006-0000-0100-000005000000}">
      <text>
        <r>
          <rPr>
            <b/>
            <sz val="9"/>
            <color indexed="81"/>
            <rFont val="Tahoma"/>
            <family val="2"/>
          </rPr>
          <t>Varner, Mia:</t>
        </r>
        <r>
          <rPr>
            <sz val="9"/>
            <color indexed="81"/>
            <rFont val="Tahoma"/>
            <family val="2"/>
          </rPr>
          <t xml:space="preserve">
"No-yes" written on data sheet MV 20180313</t>
        </r>
      </text>
    </comment>
    <comment ref="E89" authorId="1" shapeId="0" xr:uid="{00000000-0006-0000-0100-000006000000}">
      <text>
        <r>
          <rPr>
            <b/>
            <sz val="9"/>
            <color indexed="81"/>
            <rFont val="Tahoma"/>
            <family val="2"/>
          </rPr>
          <t>Varner, Mia:</t>
        </r>
        <r>
          <rPr>
            <sz val="9"/>
            <color indexed="81"/>
            <rFont val="Tahoma"/>
            <family val="2"/>
          </rPr>
          <t xml:space="preserve">
"No-yes" written on data sheet MV 20180313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Balz, Adam</author>
    <author>Beaulieu, Jake</author>
    <author>Trygstad, Paul</author>
    <author>Waldo, Sarah</author>
    <author>Varner, Mia</author>
  </authors>
  <commentList>
    <comment ref="N1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Balz, Adam:</t>
        </r>
        <r>
          <rPr>
            <sz val="9"/>
            <color indexed="81"/>
            <rFont val="Tahoma"/>
            <family val="2"/>
          </rPr>
          <t xml:space="preserve">
1 = qa failure or issue
nothing = no problem
</t>
        </r>
      </text>
    </comment>
    <comment ref="N2" authorId="1" shapeId="0" xr:uid="{00000000-0006-0000-0300-000002000000}">
      <text>
        <r>
          <rPr>
            <b/>
            <sz val="9"/>
            <color indexed="81"/>
            <rFont val="Tahoma"/>
            <family val="2"/>
          </rPr>
          <t>Beaulieu, Jake: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71" authorId="0" shapeId="0" xr:uid="{00000000-0006-0000-0300-000003000000}">
      <text>
        <r>
          <rPr>
            <b/>
            <sz val="9"/>
            <color indexed="81"/>
            <rFont val="Tahoma"/>
            <family val="2"/>
          </rPr>
          <t>Balz, Adam:</t>
        </r>
        <r>
          <rPr>
            <sz val="9"/>
            <color indexed="81"/>
            <rFont val="Tahoma"/>
            <family val="2"/>
          </rPr>
          <t xml:space="preserve">
probably hit sediment</t>
        </r>
      </text>
    </comment>
    <comment ref="M363" authorId="2" shapeId="0" xr:uid="{00000000-0006-0000-0300-000004000000}">
      <text>
        <r>
          <rPr>
            <b/>
            <sz val="9"/>
            <color indexed="81"/>
            <rFont val="Tahoma"/>
            <family val="2"/>
          </rPr>
          <t>Trygstad, Paul:</t>
        </r>
        <r>
          <rPr>
            <sz val="9"/>
            <color indexed="81"/>
            <rFont val="Tahoma"/>
            <family val="2"/>
          </rPr>
          <t xml:space="preserve">
note in fieldbook indicates post calibration values failed to meet acceptance criteria
-PT 2.20.18
Adam checked calibrations and found no failure.</t>
        </r>
      </text>
    </comment>
    <comment ref="B379" authorId="3" shapeId="0" xr:uid="{72CD056B-ED97-4A5D-8CF6-DEEFA5E57443}">
      <text>
        <r>
          <rPr>
            <b/>
            <sz val="9"/>
            <color indexed="81"/>
            <rFont val="Tahoma"/>
            <charset val="1"/>
          </rPr>
          <t>Waldo, Sarah:</t>
        </r>
        <r>
          <rPr>
            <sz val="9"/>
            <color indexed="81"/>
            <rFont val="Tahoma"/>
            <charset val="1"/>
          </rPr>
          <t xml:space="preserve">
3/1/2019 SW edited to reflect correct site codes -- mis-labeled on data sheets</t>
        </r>
      </text>
    </comment>
    <comment ref="E515" authorId="4" shapeId="0" xr:uid="{00000000-0006-0000-0300-000005000000}">
      <text>
        <r>
          <rPr>
            <b/>
            <sz val="9"/>
            <color indexed="81"/>
            <rFont val="Tahoma"/>
            <family val="2"/>
          </rPr>
          <t>Varner, Mia:</t>
        </r>
        <r>
          <rPr>
            <sz val="9"/>
            <color indexed="81"/>
            <rFont val="Tahoma"/>
            <family val="2"/>
          </rPr>
          <t xml:space="preserve">
Depths not written on "water quality field data" sheet; assumed depth sampling following previous pattern MV 20180314
</t>
        </r>
      </text>
    </comment>
    <comment ref="E516" authorId="4" shapeId="0" xr:uid="{00000000-0006-0000-0300-000006000000}">
      <text>
        <r>
          <rPr>
            <b/>
            <sz val="9"/>
            <color indexed="81"/>
            <rFont val="Tahoma"/>
            <family val="2"/>
          </rPr>
          <t>Varner, Mia:</t>
        </r>
        <r>
          <rPr>
            <sz val="9"/>
            <color indexed="81"/>
            <rFont val="Tahoma"/>
            <family val="2"/>
          </rPr>
          <t xml:space="preserve">
Depths not written on "water quality field data" sheet; assumed depth sampling following previous pattern MV 20180314
</t>
        </r>
      </text>
    </comment>
    <comment ref="E517" authorId="4" shapeId="0" xr:uid="{00000000-0006-0000-0300-000007000000}">
      <text>
        <r>
          <rPr>
            <b/>
            <sz val="9"/>
            <color indexed="81"/>
            <rFont val="Tahoma"/>
            <family val="2"/>
          </rPr>
          <t>Varner, Mia:</t>
        </r>
        <r>
          <rPr>
            <sz val="9"/>
            <color indexed="81"/>
            <rFont val="Tahoma"/>
            <family val="2"/>
          </rPr>
          <t xml:space="preserve">
Depths not written on "water quality field data" sheet; assumed depth sampling following previous pattern MV 20180314
</t>
        </r>
      </text>
    </comment>
    <comment ref="E518" authorId="4" shapeId="0" xr:uid="{00000000-0006-0000-0300-000008000000}">
      <text>
        <r>
          <rPr>
            <b/>
            <sz val="9"/>
            <color indexed="81"/>
            <rFont val="Tahoma"/>
            <family val="2"/>
          </rPr>
          <t>Varner, Mia:</t>
        </r>
        <r>
          <rPr>
            <sz val="9"/>
            <color indexed="81"/>
            <rFont val="Tahoma"/>
            <family val="2"/>
          </rPr>
          <t xml:space="preserve">
Depths not written on "water quality field data" sheet; assumed depth sampling following previous pattern MV 20180314
</t>
        </r>
      </text>
    </comment>
    <comment ref="E519" authorId="4" shapeId="0" xr:uid="{00000000-0006-0000-0300-000009000000}">
      <text>
        <r>
          <rPr>
            <b/>
            <sz val="9"/>
            <color indexed="81"/>
            <rFont val="Tahoma"/>
            <family val="2"/>
          </rPr>
          <t>Varner, Mia:</t>
        </r>
        <r>
          <rPr>
            <sz val="9"/>
            <color indexed="81"/>
            <rFont val="Tahoma"/>
            <family val="2"/>
          </rPr>
          <t xml:space="preserve">
Depths not written on "water quality field data" sheet; assumed depth sampling following previous pattern MV 20180314
</t>
        </r>
      </text>
    </comment>
    <comment ref="E520" authorId="4" shapeId="0" xr:uid="{00000000-0006-0000-0300-00000A000000}">
      <text>
        <r>
          <rPr>
            <b/>
            <sz val="9"/>
            <color indexed="81"/>
            <rFont val="Tahoma"/>
            <family val="2"/>
          </rPr>
          <t>Varner, Mia:</t>
        </r>
        <r>
          <rPr>
            <sz val="9"/>
            <color indexed="81"/>
            <rFont val="Tahoma"/>
            <family val="2"/>
          </rPr>
          <t xml:space="preserve">
Depths not written on "water quality field data" sheet; assumed depth sampling following previous pattern MV 20180314
</t>
        </r>
      </text>
    </comment>
    <comment ref="E521" authorId="4" shapeId="0" xr:uid="{00000000-0006-0000-0300-00000B000000}">
      <text>
        <r>
          <rPr>
            <b/>
            <sz val="9"/>
            <color indexed="81"/>
            <rFont val="Tahoma"/>
            <family val="2"/>
          </rPr>
          <t>Varner, Mia:</t>
        </r>
        <r>
          <rPr>
            <sz val="9"/>
            <color indexed="81"/>
            <rFont val="Tahoma"/>
            <family val="2"/>
          </rPr>
          <t xml:space="preserve">
Depths not written on "water quality field data" sheet; assumed depth sampling following previous pattern MV 20180314
</t>
        </r>
      </text>
    </comment>
    <comment ref="L532" authorId="4" shapeId="0" xr:uid="{00000000-0006-0000-0300-00000C000000}">
      <text>
        <r>
          <rPr>
            <b/>
            <sz val="9"/>
            <color indexed="81"/>
            <rFont val="Tahoma"/>
            <family val="2"/>
          </rPr>
          <t>Varner, Mia:</t>
        </r>
        <r>
          <rPr>
            <sz val="9"/>
            <color indexed="81"/>
            <rFont val="Tahoma"/>
            <family val="2"/>
          </rPr>
          <t xml:space="preserve">
Difficult to read scanned note on field sheet MV 20180314</t>
        </r>
      </text>
    </comment>
    <comment ref="L533" authorId="4" shapeId="0" xr:uid="{00000000-0006-0000-0300-00000D000000}">
      <text>
        <r>
          <rPr>
            <b/>
            <sz val="9"/>
            <color indexed="81"/>
            <rFont val="Tahoma"/>
            <family val="2"/>
          </rPr>
          <t>Varner, Mia:</t>
        </r>
        <r>
          <rPr>
            <sz val="9"/>
            <color indexed="81"/>
            <rFont val="Tahoma"/>
            <family val="2"/>
          </rPr>
          <t xml:space="preserve">
Difficult to read scanned note on field sheet MV 20180314</t>
        </r>
      </text>
    </comment>
    <comment ref="L534" authorId="4" shapeId="0" xr:uid="{00000000-0006-0000-0300-00000E000000}">
      <text>
        <r>
          <rPr>
            <b/>
            <sz val="9"/>
            <color indexed="81"/>
            <rFont val="Tahoma"/>
            <family val="2"/>
          </rPr>
          <t>Varner, Mia:</t>
        </r>
        <r>
          <rPr>
            <sz val="9"/>
            <color indexed="81"/>
            <rFont val="Tahoma"/>
            <family val="2"/>
          </rPr>
          <t xml:space="preserve">
Difficult to read scanned note on field sheet MV 20180314</t>
        </r>
      </text>
    </comment>
    <comment ref="L535" authorId="4" shapeId="0" xr:uid="{00000000-0006-0000-0300-00000F000000}">
      <text>
        <r>
          <rPr>
            <b/>
            <sz val="9"/>
            <color indexed="81"/>
            <rFont val="Tahoma"/>
            <family val="2"/>
          </rPr>
          <t>Varner, Mia:</t>
        </r>
        <r>
          <rPr>
            <sz val="9"/>
            <color indexed="81"/>
            <rFont val="Tahoma"/>
            <family val="2"/>
          </rPr>
          <t xml:space="preserve">
Difficult to read scanned note on field sheet MV 20180314</t>
        </r>
      </text>
    </comment>
    <comment ref="L536" authorId="4" shapeId="0" xr:uid="{00000000-0006-0000-0300-000010000000}">
      <text>
        <r>
          <rPr>
            <b/>
            <sz val="9"/>
            <color indexed="81"/>
            <rFont val="Tahoma"/>
            <family val="2"/>
          </rPr>
          <t>Varner, Mia:</t>
        </r>
        <r>
          <rPr>
            <sz val="9"/>
            <color indexed="81"/>
            <rFont val="Tahoma"/>
            <family val="2"/>
          </rPr>
          <t xml:space="preserve">
Difficult to read scanned note on field sheet MV 20180314</t>
        </r>
      </text>
    </comment>
    <comment ref="L558" authorId="4" shapeId="0" xr:uid="{00000000-0006-0000-0300-000011000000}">
      <text>
        <r>
          <rPr>
            <b/>
            <sz val="9"/>
            <color indexed="81"/>
            <rFont val="Tahoma"/>
            <family val="2"/>
          </rPr>
          <t>Varner, Mia:</t>
        </r>
        <r>
          <rPr>
            <sz val="9"/>
            <color indexed="81"/>
            <rFont val="Tahoma"/>
            <family val="2"/>
          </rPr>
          <t xml:space="preserve">
Difficult to read scanned note on field sheet MV 20180314</t>
        </r>
      </text>
    </comment>
    <comment ref="L559" authorId="4" shapeId="0" xr:uid="{00000000-0006-0000-0300-000012000000}">
      <text>
        <r>
          <rPr>
            <b/>
            <sz val="9"/>
            <color indexed="81"/>
            <rFont val="Tahoma"/>
            <family val="2"/>
          </rPr>
          <t>Varner, Mia:</t>
        </r>
        <r>
          <rPr>
            <sz val="9"/>
            <color indexed="81"/>
            <rFont val="Tahoma"/>
            <family val="2"/>
          </rPr>
          <t xml:space="preserve">
Difficult to read scanned note on field sheet MV 20180314</t>
        </r>
      </text>
    </comment>
    <comment ref="L560" authorId="4" shapeId="0" xr:uid="{00000000-0006-0000-0300-000013000000}">
      <text>
        <r>
          <rPr>
            <b/>
            <sz val="9"/>
            <color indexed="81"/>
            <rFont val="Tahoma"/>
            <family val="2"/>
          </rPr>
          <t>Varner, Mia:</t>
        </r>
        <r>
          <rPr>
            <sz val="9"/>
            <color indexed="81"/>
            <rFont val="Tahoma"/>
            <family val="2"/>
          </rPr>
          <t xml:space="preserve">
Difficult to read scanned note on field sheet MV 20180314</t>
        </r>
      </text>
    </comment>
    <comment ref="L618" authorId="4" shapeId="0" xr:uid="{00000000-0006-0000-0300-000014000000}">
      <text>
        <r>
          <rPr>
            <b/>
            <sz val="9"/>
            <color indexed="81"/>
            <rFont val="Tahoma"/>
            <family val="2"/>
          </rPr>
          <t>Varner, Mia:</t>
        </r>
        <r>
          <rPr>
            <sz val="9"/>
            <color indexed="81"/>
            <rFont val="Tahoma"/>
            <family val="2"/>
          </rPr>
          <t xml:space="preserve">
"near bottom" noted on field sheet MV 20180314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Beaulieu, Jake</author>
    <author>Varner, Mia</author>
    <author>Trygstad, Paul</author>
    <author>Balz, Adam</author>
    <author>Waldo, Sarah</author>
    <author>Silver, Eleanor</author>
  </authors>
  <commentList>
    <comment ref="F1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Beaulieu, Jake:</t>
        </r>
        <r>
          <rPr>
            <sz val="9"/>
            <color indexed="81"/>
            <rFont val="Tahoma"/>
            <family val="2"/>
          </rPr>
          <t xml:space="preserve">
option field.  Consider using if recorded in ft.  Convert to m in next column.</t>
        </r>
      </text>
    </comment>
    <comment ref="G1" authorId="0" shapeId="0" xr:uid="{00000000-0006-0000-0400-000002000000}">
      <text>
        <r>
          <rPr>
            <b/>
            <sz val="9"/>
            <color indexed="81"/>
            <rFont val="Tahoma"/>
            <family val="2"/>
          </rPr>
          <t>Beaulieu, Jake:</t>
        </r>
        <r>
          <rPr>
            <sz val="9"/>
            <color indexed="81"/>
            <rFont val="Tahoma"/>
            <family val="2"/>
          </rPr>
          <t xml:space="preserve">
required field.  site.depth.ft is optional.
Enter NA if not recorded</t>
        </r>
      </text>
    </comment>
    <comment ref="H1" authorId="0" shapeId="0" xr:uid="{00000000-0006-0000-0400-000003000000}">
      <text>
        <r>
          <rPr>
            <b/>
            <sz val="9"/>
            <color indexed="81"/>
            <rFont val="Tahoma"/>
            <family val="2"/>
          </rPr>
          <t>Beaulieu, Jake:</t>
        </r>
        <r>
          <rPr>
            <sz val="9"/>
            <color indexed="81"/>
            <rFont val="Tahoma"/>
            <family val="2"/>
          </rPr>
          <t xml:space="preserve">
0.5 inch or 1 inch</t>
        </r>
      </text>
    </comment>
    <comment ref="I1" authorId="0" shapeId="0" xr:uid="{00000000-0006-0000-0400-000004000000}">
      <text>
        <r>
          <rPr>
            <b/>
            <sz val="9"/>
            <color indexed="81"/>
            <rFont val="Tahoma"/>
            <family val="2"/>
          </rPr>
          <t>Beaulieu, Jake:</t>
        </r>
        <r>
          <rPr>
            <sz val="9"/>
            <color indexed="81"/>
            <rFont val="Tahoma"/>
            <family val="2"/>
          </rPr>
          <t xml:space="preserve">
 If not recorfded, Pegasus should estimate from previous and/or latter observations.</t>
        </r>
      </text>
    </comment>
    <comment ref="J1" authorId="0" shapeId="0" xr:uid="{00000000-0006-0000-0400-000005000000}">
      <text>
        <r>
          <rPr>
            <b/>
            <sz val="9"/>
            <color indexed="81"/>
            <rFont val="Tahoma"/>
            <family val="2"/>
          </rPr>
          <t>Beaulieu, Jake:</t>
        </r>
        <r>
          <rPr>
            <sz val="9"/>
            <color indexed="81"/>
            <rFont val="Tahoma"/>
            <family val="2"/>
          </rPr>
          <t xml:space="preserve">
NA if trap waqs non-functional
0 if trap was in good shape, but no gas</t>
        </r>
      </text>
    </comment>
    <comment ref="K1" authorId="0" shapeId="0" xr:uid="{00000000-0006-0000-0400-000006000000}">
      <text>
        <r>
          <rPr>
            <b/>
            <sz val="9"/>
            <color indexed="81"/>
            <rFont val="Tahoma"/>
            <family val="2"/>
          </rPr>
          <t>Beaulieu, Jake:</t>
        </r>
        <r>
          <rPr>
            <sz val="9"/>
            <color indexed="81"/>
            <rFont val="Tahoma"/>
            <family val="2"/>
          </rPr>
          <t xml:space="preserve">
Full code "PEG17107" with uppercase letters.
Separate individual codes by ", ".</t>
        </r>
      </text>
    </comment>
    <comment ref="L5" authorId="1" shapeId="0" xr:uid="{00000000-0006-0000-0400-00002E000000}">
      <text>
        <r>
          <rPr>
            <b/>
            <sz val="9"/>
            <color indexed="81"/>
            <rFont val="Tahoma"/>
            <family val="2"/>
          </rPr>
          <t>Varner, Mia:</t>
        </r>
        <r>
          <rPr>
            <sz val="9"/>
            <color indexed="81"/>
            <rFont val="Tahoma"/>
            <family val="2"/>
          </rPr>
          <t xml:space="preserve">
No deployment MV 20170130</t>
        </r>
      </text>
    </comment>
    <comment ref="M5" authorId="1" shapeId="0" xr:uid="{00000000-0006-0000-0400-00002F000000}">
      <text>
        <r>
          <rPr>
            <b/>
            <sz val="9"/>
            <color indexed="81"/>
            <rFont val="Tahoma"/>
            <family val="2"/>
          </rPr>
          <t>Varner, Mia:</t>
        </r>
        <r>
          <rPr>
            <sz val="9"/>
            <color indexed="81"/>
            <rFont val="Tahoma"/>
            <family val="2"/>
          </rPr>
          <t xml:space="preserve">
No deployment MV 20170130</t>
        </r>
      </text>
    </comment>
    <comment ref="L6" authorId="1" shapeId="0" xr:uid="{00000000-0006-0000-0400-000030000000}">
      <text>
        <r>
          <rPr>
            <b/>
            <sz val="9"/>
            <color indexed="81"/>
            <rFont val="Tahoma"/>
            <family val="2"/>
          </rPr>
          <t>Varner, Mia:</t>
        </r>
        <r>
          <rPr>
            <sz val="9"/>
            <color indexed="81"/>
            <rFont val="Tahoma"/>
            <family val="2"/>
          </rPr>
          <t xml:space="preserve">
No deployment MV 20170130</t>
        </r>
      </text>
    </comment>
    <comment ref="M6" authorId="1" shapeId="0" xr:uid="{00000000-0006-0000-0400-000031000000}">
      <text>
        <r>
          <rPr>
            <b/>
            <sz val="9"/>
            <color indexed="81"/>
            <rFont val="Tahoma"/>
            <family val="2"/>
          </rPr>
          <t>Varner, Mia:</t>
        </r>
        <r>
          <rPr>
            <sz val="9"/>
            <color indexed="81"/>
            <rFont val="Tahoma"/>
            <family val="2"/>
          </rPr>
          <t xml:space="preserve">
No deployment MV 20170130</t>
        </r>
      </text>
    </comment>
    <comment ref="C15" authorId="1" shapeId="0" xr:uid="{00000000-0006-0000-0400-000089000000}">
      <text>
        <r>
          <rPr>
            <b/>
            <sz val="9"/>
            <color indexed="81"/>
            <rFont val="Tahoma"/>
            <family val="2"/>
          </rPr>
          <t>Varner, Mia:</t>
        </r>
        <r>
          <rPr>
            <sz val="9"/>
            <color indexed="81"/>
            <rFont val="Tahoma"/>
            <family val="2"/>
          </rPr>
          <t xml:space="preserve">
Sample site labeled as "Dam" on active trap data sheet MV 20180102</t>
        </r>
      </text>
    </comment>
    <comment ref="J20" authorId="1" shapeId="0" xr:uid="{00000000-0006-0000-0400-00002C000000}">
      <text>
        <r>
          <rPr>
            <b/>
            <sz val="9"/>
            <color indexed="81"/>
            <rFont val="Tahoma"/>
            <family val="2"/>
          </rPr>
          <t>Varner, Mia:</t>
        </r>
        <r>
          <rPr>
            <sz val="9"/>
            <color indexed="81"/>
            <rFont val="Tahoma"/>
            <family val="2"/>
          </rPr>
          <t xml:space="preserve">
Not sampled MV 20180130</t>
        </r>
      </text>
    </comment>
    <comment ref="K20" authorId="1" shapeId="0" xr:uid="{00000000-0006-0000-0400-00002D000000}">
      <text>
        <r>
          <rPr>
            <b/>
            <sz val="9"/>
            <color indexed="81"/>
            <rFont val="Tahoma"/>
            <family val="2"/>
          </rPr>
          <t>Varner, Mia:</t>
        </r>
        <r>
          <rPr>
            <sz val="9"/>
            <color indexed="81"/>
            <rFont val="Tahoma"/>
            <family val="2"/>
          </rPr>
          <t xml:space="preserve">
Not sampled MV 20180130</t>
        </r>
      </text>
    </comment>
    <comment ref="E22" authorId="2" shapeId="0" xr:uid="{00000000-0006-0000-0400-00000F000000}">
      <text>
        <r>
          <rPr>
            <b/>
            <sz val="9"/>
            <color indexed="81"/>
            <rFont val="Tahoma"/>
            <family val="2"/>
          </rPr>
          <t>Trygstad, Paul:</t>
        </r>
        <r>
          <rPr>
            <sz val="9"/>
            <color indexed="81"/>
            <rFont val="Tahoma"/>
            <family val="2"/>
          </rPr>
          <t xml:space="preserve">
The cooridnates given are where the trap was found, 39.02544, -84.09135 is where it was redeployed. (HL_11_9_17 pg 5),
-AB 2.1.2018
</t>
        </r>
      </text>
    </comment>
    <comment ref="J22" authorId="3" shapeId="0" xr:uid="{00000000-0006-0000-0400-000010000000}">
      <text>
        <r>
          <rPr>
            <b/>
            <sz val="9"/>
            <color indexed="81"/>
            <rFont val="Tahoma"/>
            <family val="2"/>
          </rPr>
          <t>Balz, Adam:</t>
        </r>
        <r>
          <rPr>
            <sz val="9"/>
            <color indexed="81"/>
            <rFont val="Tahoma"/>
            <family val="2"/>
          </rPr>
          <t xml:space="preserve">
trap moved down stream by flood water</t>
        </r>
      </text>
    </comment>
    <comment ref="K26" authorId="4" shapeId="0" xr:uid="{0F6B9A95-42F0-4BDF-8A57-864B082EE3BB}">
      <text>
        <r>
          <rPr>
            <b/>
            <sz val="9"/>
            <color indexed="81"/>
            <rFont val="Tahoma"/>
            <charset val="1"/>
          </rPr>
          <t>Waldo, Sarah:</t>
        </r>
        <r>
          <rPr>
            <sz val="9"/>
            <color indexed="81"/>
            <rFont val="Tahoma"/>
            <charset val="1"/>
          </rPr>
          <t xml:space="preserve">
changed from 413, 414 to 493 494 on 12/20/2018. The log book is hard to read; 493 and 494 are missing in the chronology; 413 and 414 are recorded as passive trap samples during the 10/4/2017 GRTS survey</t>
        </r>
      </text>
    </comment>
    <comment ref="L26" authorId="1" shapeId="0" xr:uid="{00000000-0006-0000-0400-00002A000000}">
      <text>
        <r>
          <rPr>
            <b/>
            <sz val="9"/>
            <color indexed="81"/>
            <rFont val="Tahoma"/>
            <family val="2"/>
          </rPr>
          <t>Varner, Mia:</t>
        </r>
        <r>
          <rPr>
            <sz val="9"/>
            <color indexed="81"/>
            <rFont val="Tahoma"/>
            <family val="2"/>
          </rPr>
          <t xml:space="preserve">
No deployment date recorded on active trap data sheet MV 20170130</t>
        </r>
      </text>
    </comment>
    <comment ref="M26" authorId="1" shapeId="0" xr:uid="{00000000-0006-0000-0400-00002B000000}">
      <text>
        <r>
          <rPr>
            <b/>
            <sz val="9"/>
            <color indexed="81"/>
            <rFont val="Tahoma"/>
            <family val="2"/>
          </rPr>
          <t>Varner, Mia:</t>
        </r>
        <r>
          <rPr>
            <sz val="9"/>
            <color indexed="81"/>
            <rFont val="Tahoma"/>
            <family val="2"/>
          </rPr>
          <t xml:space="preserve">
No deployment time recorded on active trap data sheet MV 20170130</t>
        </r>
      </text>
    </comment>
    <comment ref="L30" authorId="1" shapeId="0" xr:uid="{00000000-0006-0000-0400-000029000000}">
      <text>
        <r>
          <rPr>
            <b/>
            <sz val="9"/>
            <color indexed="81"/>
            <rFont val="Tahoma"/>
            <family val="2"/>
          </rPr>
          <t>Varner, Mia:</t>
        </r>
        <r>
          <rPr>
            <sz val="9"/>
            <color indexed="81"/>
            <rFont val="Tahoma"/>
            <family val="2"/>
          </rPr>
          <t xml:space="preserve">
Approximate deployment time MV 20180130
</t>
        </r>
      </text>
    </comment>
    <comment ref="M37" authorId="1" shapeId="0" xr:uid="{00000000-0006-0000-0400-000088000000}">
      <text>
        <r>
          <rPr>
            <b/>
            <sz val="9"/>
            <color indexed="81"/>
            <rFont val="Tahoma"/>
            <family val="2"/>
          </rPr>
          <t>Varner, Mia:</t>
        </r>
        <r>
          <rPr>
            <sz val="9"/>
            <color indexed="81"/>
            <rFont val="Tahoma"/>
            <family val="2"/>
          </rPr>
          <t xml:space="preserve">
Unclear deployment time noted in the field - could be 15:32 or 15:22 MV 20180201</t>
        </r>
      </text>
    </comment>
    <comment ref="K42" authorId="1" shapeId="0" xr:uid="{00000000-0006-0000-0400-000028000000}">
      <text>
        <r>
          <rPr>
            <b/>
            <sz val="9"/>
            <color indexed="81"/>
            <rFont val="Tahoma"/>
            <family val="2"/>
          </rPr>
          <t>Varner, Mia:</t>
        </r>
        <r>
          <rPr>
            <sz val="9"/>
            <color indexed="81"/>
            <rFont val="Tahoma"/>
            <family val="2"/>
          </rPr>
          <t xml:space="preserve">
Unable to read exetainer code for ACT170426 (could be ACT170428) MV 20180130
Updaged exetainer code to ACT170428 -- 170426 was recorded as a DG sample
SW 12-21-2018</t>
        </r>
      </text>
    </comment>
    <comment ref="D49" authorId="1" shapeId="0" xr:uid="{00000000-0006-0000-0400-000026000000}">
      <text>
        <r>
          <rPr>
            <b/>
            <sz val="9"/>
            <color indexed="81"/>
            <rFont val="Tahoma"/>
            <family val="2"/>
          </rPr>
          <t>Varner, Mia:</t>
        </r>
        <r>
          <rPr>
            <sz val="9"/>
            <color indexed="81"/>
            <rFont val="Tahoma"/>
            <family val="2"/>
          </rPr>
          <t xml:space="preserve">
No latitude recorded on active trap data sheet MV 20180130</t>
        </r>
      </text>
    </comment>
    <comment ref="E49" authorId="1" shapeId="0" xr:uid="{00000000-0006-0000-0400-000027000000}">
      <text>
        <r>
          <rPr>
            <b/>
            <sz val="9"/>
            <color indexed="81"/>
            <rFont val="Tahoma"/>
            <family val="2"/>
          </rPr>
          <t>Varner, Mia:</t>
        </r>
        <r>
          <rPr>
            <sz val="9"/>
            <color indexed="81"/>
            <rFont val="Tahoma"/>
            <family val="2"/>
          </rPr>
          <t xml:space="preserve">
No longitude recorded on active trap data sheet MV 20180130</t>
        </r>
      </text>
    </comment>
    <comment ref="K57" authorId="1" shapeId="0" xr:uid="{00000000-0006-0000-0400-000025000000}">
      <text>
        <r>
          <rPr>
            <b/>
            <sz val="9"/>
            <color indexed="81"/>
            <rFont val="Tahoma"/>
            <family val="2"/>
          </rPr>
          <t>Varner, Mia:</t>
        </r>
        <r>
          <rPr>
            <sz val="9"/>
            <color indexed="81"/>
            <rFont val="Tahoma"/>
            <family val="2"/>
          </rPr>
          <t xml:space="preserve">
Field note: "Computer printed"
MV 20180131</t>
        </r>
      </text>
    </comment>
    <comment ref="D76" authorId="1" shapeId="0" xr:uid="{00000000-0006-0000-0400-00006E000000}">
      <text>
        <r>
          <rPr>
            <b/>
            <sz val="9"/>
            <color indexed="81"/>
            <rFont val="Tahoma"/>
            <family val="2"/>
          </rPr>
          <t>Varner, Mia:</t>
        </r>
        <r>
          <rPr>
            <sz val="9"/>
            <color indexed="81"/>
            <rFont val="Tahoma"/>
            <family val="2"/>
          </rPr>
          <t xml:space="preserve">
No latitude recorded on active trap data sheet MV 20180130</t>
        </r>
      </text>
    </comment>
    <comment ref="E76" authorId="1" shapeId="0" xr:uid="{00000000-0006-0000-0400-00006F000000}">
      <text>
        <r>
          <rPr>
            <b/>
            <sz val="9"/>
            <color indexed="81"/>
            <rFont val="Tahoma"/>
            <family val="2"/>
          </rPr>
          <t>Varner, Mia:</t>
        </r>
        <r>
          <rPr>
            <sz val="9"/>
            <color indexed="81"/>
            <rFont val="Tahoma"/>
            <family val="2"/>
          </rPr>
          <t xml:space="preserve">
No longitude recorded on active trap data sheet MV 20180130</t>
        </r>
      </text>
    </comment>
    <comment ref="F76" authorId="1" shapeId="0" xr:uid="{00000000-0006-0000-0400-000070000000}">
      <text>
        <r>
          <rPr>
            <b/>
            <sz val="9"/>
            <color indexed="81"/>
            <rFont val="Tahoma"/>
            <family val="2"/>
          </rPr>
          <t>Varner, Mia:</t>
        </r>
        <r>
          <rPr>
            <sz val="9"/>
            <color indexed="81"/>
            <rFont val="Tahoma"/>
            <family val="2"/>
          </rPr>
          <t xml:space="preserve">
No depth recorded on active trap data sheet MV 20180130
</t>
        </r>
      </text>
    </comment>
    <comment ref="G76" authorId="1" shapeId="0" xr:uid="{00000000-0006-0000-0400-000071000000}">
      <text>
        <r>
          <rPr>
            <b/>
            <sz val="9"/>
            <color indexed="81"/>
            <rFont val="Tahoma"/>
            <family val="2"/>
          </rPr>
          <t>Varner, Mia:</t>
        </r>
        <r>
          <rPr>
            <sz val="9"/>
            <color indexed="81"/>
            <rFont val="Tahoma"/>
            <family val="2"/>
          </rPr>
          <t xml:space="preserve">
No depth recorded on active trap data sheet MV 20180130
</t>
        </r>
      </text>
    </comment>
    <comment ref="I76" authorId="1" shapeId="0" xr:uid="{00000000-0006-0000-0400-000072000000}">
      <text>
        <r>
          <rPr>
            <b/>
            <sz val="9"/>
            <color indexed="81"/>
            <rFont val="Tahoma"/>
            <family val="2"/>
          </rPr>
          <t>Varner, Mia:</t>
        </r>
        <r>
          <rPr>
            <sz val="9"/>
            <color indexed="81"/>
            <rFont val="Tahoma"/>
            <family val="2"/>
          </rPr>
          <t xml:space="preserve">
"Buoy there, no sampler" MV 20180130
</t>
        </r>
      </text>
    </comment>
    <comment ref="J76" authorId="1" shapeId="0" xr:uid="{00000000-0006-0000-0400-000073000000}">
      <text>
        <r>
          <rPr>
            <b/>
            <sz val="9"/>
            <color indexed="81"/>
            <rFont val="Tahoma"/>
            <family val="2"/>
          </rPr>
          <t>Varner, Mia:</t>
        </r>
        <r>
          <rPr>
            <sz val="9"/>
            <color indexed="81"/>
            <rFont val="Tahoma"/>
            <family val="2"/>
          </rPr>
          <t xml:space="preserve">
"Buoy there, no sampler" MV 20180130
</t>
        </r>
      </text>
    </comment>
    <comment ref="K76" authorId="1" shapeId="0" xr:uid="{00000000-0006-0000-0400-000074000000}">
      <text>
        <r>
          <rPr>
            <b/>
            <sz val="9"/>
            <color indexed="81"/>
            <rFont val="Tahoma"/>
            <family val="2"/>
          </rPr>
          <t>Varner, Mia:</t>
        </r>
        <r>
          <rPr>
            <sz val="9"/>
            <color indexed="81"/>
            <rFont val="Tahoma"/>
            <family val="2"/>
          </rPr>
          <t xml:space="preserve">
Field note: "Buoy there, no sampler" MV 20180130
</t>
        </r>
      </text>
    </comment>
    <comment ref="L76" authorId="1" shapeId="0" xr:uid="{00000000-0006-0000-0400-000075000000}">
      <text>
        <r>
          <rPr>
            <b/>
            <sz val="9"/>
            <color indexed="81"/>
            <rFont val="Tahoma"/>
            <family val="2"/>
          </rPr>
          <t>Varner, Mia:</t>
        </r>
        <r>
          <rPr>
            <sz val="9"/>
            <color indexed="81"/>
            <rFont val="Tahoma"/>
            <family val="2"/>
          </rPr>
          <t xml:space="preserve">
No deployment MV 20180130
</t>
        </r>
      </text>
    </comment>
    <comment ref="D77" authorId="1" shapeId="0" xr:uid="{00000000-0006-0000-0400-000076000000}">
      <text>
        <r>
          <rPr>
            <b/>
            <sz val="9"/>
            <color indexed="81"/>
            <rFont val="Tahoma"/>
            <family val="2"/>
          </rPr>
          <t>Varner, Mia:</t>
        </r>
        <r>
          <rPr>
            <sz val="9"/>
            <color indexed="81"/>
            <rFont val="Tahoma"/>
            <family val="2"/>
          </rPr>
          <t xml:space="preserve">
No latitude recorded on active trap data sheet MV 20180130</t>
        </r>
      </text>
    </comment>
    <comment ref="E77" authorId="1" shapeId="0" xr:uid="{00000000-0006-0000-0400-000077000000}">
      <text>
        <r>
          <rPr>
            <b/>
            <sz val="9"/>
            <color indexed="81"/>
            <rFont val="Tahoma"/>
            <family val="2"/>
          </rPr>
          <t>Varner, Mia:</t>
        </r>
        <r>
          <rPr>
            <sz val="9"/>
            <color indexed="81"/>
            <rFont val="Tahoma"/>
            <family val="2"/>
          </rPr>
          <t xml:space="preserve">
No longitude recorded on active trap data sheet MV 20180130</t>
        </r>
      </text>
    </comment>
    <comment ref="D78" authorId="1" shapeId="0" xr:uid="{00000000-0006-0000-0400-000078000000}">
      <text>
        <r>
          <rPr>
            <b/>
            <sz val="9"/>
            <color indexed="81"/>
            <rFont val="Tahoma"/>
            <family val="2"/>
          </rPr>
          <t>Varner, Mia:</t>
        </r>
        <r>
          <rPr>
            <sz val="9"/>
            <color indexed="81"/>
            <rFont val="Tahoma"/>
            <family val="2"/>
          </rPr>
          <t xml:space="preserve">
No latitude recorded on active trap data sheet MV 20180130</t>
        </r>
      </text>
    </comment>
    <comment ref="E78" authorId="1" shapeId="0" xr:uid="{00000000-0006-0000-0400-000079000000}">
      <text>
        <r>
          <rPr>
            <b/>
            <sz val="9"/>
            <color indexed="81"/>
            <rFont val="Tahoma"/>
            <family val="2"/>
          </rPr>
          <t>Varner, Mia:</t>
        </r>
        <r>
          <rPr>
            <sz val="9"/>
            <color indexed="81"/>
            <rFont val="Tahoma"/>
            <family val="2"/>
          </rPr>
          <t xml:space="preserve">
No longitude recorded on active trap data sheet MV 20180130</t>
        </r>
      </text>
    </comment>
    <comment ref="D79" authorId="1" shapeId="0" xr:uid="{00000000-0006-0000-0400-00007A000000}">
      <text>
        <r>
          <rPr>
            <b/>
            <sz val="9"/>
            <color indexed="81"/>
            <rFont val="Tahoma"/>
            <family val="2"/>
          </rPr>
          <t>Varner, Mia:</t>
        </r>
        <r>
          <rPr>
            <sz val="9"/>
            <color indexed="81"/>
            <rFont val="Tahoma"/>
            <family val="2"/>
          </rPr>
          <t xml:space="preserve">
No latitude recorded on active trap data sheet MV 20180130</t>
        </r>
      </text>
    </comment>
    <comment ref="E79" authorId="1" shapeId="0" xr:uid="{00000000-0006-0000-0400-00007B000000}">
      <text>
        <r>
          <rPr>
            <b/>
            <sz val="9"/>
            <color indexed="81"/>
            <rFont val="Tahoma"/>
            <family val="2"/>
          </rPr>
          <t>Varner, Mia:</t>
        </r>
        <r>
          <rPr>
            <sz val="9"/>
            <color indexed="81"/>
            <rFont val="Tahoma"/>
            <family val="2"/>
          </rPr>
          <t xml:space="preserve">
No longitude recorded on active trap data sheet MV 20180130</t>
        </r>
      </text>
    </comment>
    <comment ref="D80" authorId="1" shapeId="0" xr:uid="{00000000-0006-0000-0400-00007C000000}">
      <text>
        <r>
          <rPr>
            <b/>
            <sz val="9"/>
            <color indexed="81"/>
            <rFont val="Tahoma"/>
            <family val="2"/>
          </rPr>
          <t>Varner, Mia:</t>
        </r>
        <r>
          <rPr>
            <sz val="9"/>
            <color indexed="81"/>
            <rFont val="Tahoma"/>
            <family val="2"/>
          </rPr>
          <t xml:space="preserve">
No latitude recorded on active trap data sheet MV 20180130</t>
        </r>
      </text>
    </comment>
    <comment ref="E80" authorId="1" shapeId="0" xr:uid="{00000000-0006-0000-0400-00007D000000}">
      <text>
        <r>
          <rPr>
            <b/>
            <sz val="9"/>
            <color indexed="81"/>
            <rFont val="Tahoma"/>
            <family val="2"/>
          </rPr>
          <t>Varner, Mia:</t>
        </r>
        <r>
          <rPr>
            <sz val="9"/>
            <color indexed="81"/>
            <rFont val="Tahoma"/>
            <family val="2"/>
          </rPr>
          <t xml:space="preserve">
No longitude recorded on active trap data sheet MV 20180130</t>
        </r>
      </text>
    </comment>
    <comment ref="D81" authorId="1" shapeId="0" xr:uid="{00000000-0006-0000-0400-00007E000000}">
      <text>
        <r>
          <rPr>
            <b/>
            <sz val="9"/>
            <color indexed="81"/>
            <rFont val="Tahoma"/>
            <family val="2"/>
          </rPr>
          <t>Varner, Mia:</t>
        </r>
        <r>
          <rPr>
            <sz val="9"/>
            <color indexed="81"/>
            <rFont val="Tahoma"/>
            <family val="2"/>
          </rPr>
          <t xml:space="preserve">
No latitude recorded on active trap data sheet MV 20180130</t>
        </r>
      </text>
    </comment>
    <comment ref="E81" authorId="1" shapeId="0" xr:uid="{00000000-0006-0000-0400-00007F000000}">
      <text>
        <r>
          <rPr>
            <b/>
            <sz val="9"/>
            <color indexed="81"/>
            <rFont val="Tahoma"/>
            <family val="2"/>
          </rPr>
          <t>Varner, Mia:</t>
        </r>
        <r>
          <rPr>
            <sz val="9"/>
            <color indexed="81"/>
            <rFont val="Tahoma"/>
            <family val="2"/>
          </rPr>
          <t xml:space="preserve">
No longitude recorded on active trap data sheet MV 20180130</t>
        </r>
      </text>
    </comment>
    <comment ref="F81" authorId="1" shapeId="0" xr:uid="{00000000-0006-0000-0400-000080000000}">
      <text>
        <r>
          <rPr>
            <b/>
            <sz val="9"/>
            <color indexed="81"/>
            <rFont val="Tahoma"/>
            <family val="2"/>
          </rPr>
          <t>Varner, Mia:</t>
        </r>
        <r>
          <rPr>
            <sz val="9"/>
            <color indexed="81"/>
            <rFont val="Tahoma"/>
            <family val="2"/>
          </rPr>
          <t xml:space="preserve">
No depth recorded on active trap data sheet MV 20180130
</t>
        </r>
      </text>
    </comment>
    <comment ref="G81" authorId="1" shapeId="0" xr:uid="{00000000-0006-0000-0400-000081000000}">
      <text>
        <r>
          <rPr>
            <b/>
            <sz val="9"/>
            <color indexed="81"/>
            <rFont val="Tahoma"/>
            <family val="2"/>
          </rPr>
          <t>Varner, Mia:</t>
        </r>
        <r>
          <rPr>
            <sz val="9"/>
            <color indexed="81"/>
            <rFont val="Tahoma"/>
            <family val="2"/>
          </rPr>
          <t xml:space="preserve">
No depth recorded on active trap data sheet MV 20180130
</t>
        </r>
      </text>
    </comment>
    <comment ref="D82" authorId="1" shapeId="0" xr:uid="{00000000-0006-0000-0400-000082000000}">
      <text>
        <r>
          <rPr>
            <b/>
            <sz val="9"/>
            <color indexed="81"/>
            <rFont val="Tahoma"/>
            <family val="2"/>
          </rPr>
          <t>Varner, Mia:</t>
        </r>
        <r>
          <rPr>
            <sz val="9"/>
            <color indexed="81"/>
            <rFont val="Tahoma"/>
            <family val="2"/>
          </rPr>
          <t xml:space="preserve">
No latitude recorded on active trap data sheet MV 20180130</t>
        </r>
      </text>
    </comment>
    <comment ref="E82" authorId="1" shapeId="0" xr:uid="{00000000-0006-0000-0400-000083000000}">
      <text>
        <r>
          <rPr>
            <b/>
            <sz val="9"/>
            <color indexed="81"/>
            <rFont val="Tahoma"/>
            <family val="2"/>
          </rPr>
          <t>Varner, Mia:</t>
        </r>
        <r>
          <rPr>
            <sz val="9"/>
            <color indexed="81"/>
            <rFont val="Tahoma"/>
            <family val="2"/>
          </rPr>
          <t xml:space="preserve">
No longitude recorded on active trap data sheet MV 20180130</t>
        </r>
      </text>
    </comment>
    <comment ref="F82" authorId="1" shapeId="0" xr:uid="{00000000-0006-0000-0400-000084000000}">
      <text>
        <r>
          <rPr>
            <b/>
            <sz val="9"/>
            <color indexed="81"/>
            <rFont val="Tahoma"/>
            <family val="2"/>
          </rPr>
          <t>Varner, Mia:</t>
        </r>
        <r>
          <rPr>
            <sz val="9"/>
            <color indexed="81"/>
            <rFont val="Tahoma"/>
            <family val="2"/>
          </rPr>
          <t xml:space="preserve">
No depth recorded on active trap data sheet MV 20180130
</t>
        </r>
      </text>
    </comment>
    <comment ref="G82" authorId="1" shapeId="0" xr:uid="{00000000-0006-0000-0400-000085000000}">
      <text>
        <r>
          <rPr>
            <b/>
            <sz val="9"/>
            <color indexed="81"/>
            <rFont val="Tahoma"/>
            <family val="2"/>
          </rPr>
          <t>Varner, Mia:</t>
        </r>
        <r>
          <rPr>
            <sz val="9"/>
            <color indexed="81"/>
            <rFont val="Tahoma"/>
            <family val="2"/>
          </rPr>
          <t xml:space="preserve">
No depth recorded on active trap data sheet MV 20180130
</t>
        </r>
      </text>
    </comment>
    <comment ref="D83" authorId="1" shapeId="0" xr:uid="{00000000-0006-0000-0400-000086000000}">
      <text>
        <r>
          <rPr>
            <b/>
            <sz val="9"/>
            <color indexed="81"/>
            <rFont val="Tahoma"/>
            <family val="2"/>
          </rPr>
          <t>Varner, Mia:</t>
        </r>
        <r>
          <rPr>
            <sz val="9"/>
            <color indexed="81"/>
            <rFont val="Tahoma"/>
            <family val="2"/>
          </rPr>
          <t xml:space="preserve">
No latitude recorded on active trap data sheet MV 20180130</t>
        </r>
      </text>
    </comment>
    <comment ref="E83" authorId="1" shapeId="0" xr:uid="{00000000-0006-0000-0400-000087000000}">
      <text>
        <r>
          <rPr>
            <b/>
            <sz val="9"/>
            <color indexed="81"/>
            <rFont val="Tahoma"/>
            <family val="2"/>
          </rPr>
          <t>Varner, Mia:</t>
        </r>
        <r>
          <rPr>
            <sz val="9"/>
            <color indexed="81"/>
            <rFont val="Tahoma"/>
            <family val="2"/>
          </rPr>
          <t xml:space="preserve">
No longitude recorded on active trap data sheet MV 20180130</t>
        </r>
      </text>
    </comment>
    <comment ref="D87" authorId="1" shapeId="0" xr:uid="{00000000-0006-0000-0400-00005E000000}">
      <text>
        <r>
          <rPr>
            <b/>
            <sz val="9"/>
            <color indexed="81"/>
            <rFont val="Tahoma"/>
            <family val="2"/>
          </rPr>
          <t>Varner, Mia:</t>
        </r>
        <r>
          <rPr>
            <sz val="9"/>
            <color indexed="81"/>
            <rFont val="Tahoma"/>
            <family val="2"/>
          </rPr>
          <t xml:space="preserve">
No latitude recorded on active trap data sheet MV 20180130</t>
        </r>
      </text>
    </comment>
    <comment ref="E87" authorId="1" shapeId="0" xr:uid="{00000000-0006-0000-0400-00005F000000}">
      <text>
        <r>
          <rPr>
            <b/>
            <sz val="9"/>
            <color indexed="81"/>
            <rFont val="Tahoma"/>
            <family val="2"/>
          </rPr>
          <t>Varner, Mia:</t>
        </r>
        <r>
          <rPr>
            <sz val="9"/>
            <color indexed="81"/>
            <rFont val="Tahoma"/>
            <family val="2"/>
          </rPr>
          <t xml:space="preserve">
No longitude recorded on active trap data sheet MV 20180130</t>
        </r>
      </text>
    </comment>
    <comment ref="D88" authorId="1" shapeId="0" xr:uid="{00000000-0006-0000-0400-000060000000}">
      <text>
        <r>
          <rPr>
            <b/>
            <sz val="9"/>
            <color indexed="81"/>
            <rFont val="Tahoma"/>
            <family val="2"/>
          </rPr>
          <t>Varner, Mia:</t>
        </r>
        <r>
          <rPr>
            <sz val="9"/>
            <color indexed="81"/>
            <rFont val="Tahoma"/>
            <family val="2"/>
          </rPr>
          <t xml:space="preserve">
No latitude recorded on active trap data sheet MV 20180130</t>
        </r>
      </text>
    </comment>
    <comment ref="E88" authorId="1" shapeId="0" xr:uid="{00000000-0006-0000-0400-000061000000}">
      <text>
        <r>
          <rPr>
            <b/>
            <sz val="9"/>
            <color indexed="81"/>
            <rFont val="Tahoma"/>
            <family val="2"/>
          </rPr>
          <t>Varner, Mia:</t>
        </r>
        <r>
          <rPr>
            <sz val="9"/>
            <color indexed="81"/>
            <rFont val="Tahoma"/>
            <family val="2"/>
          </rPr>
          <t xml:space="preserve">
No longitude recorded on active trap data sheet MV 20180130</t>
        </r>
      </text>
    </comment>
    <comment ref="D89" authorId="1" shapeId="0" xr:uid="{00000000-0006-0000-0400-000062000000}">
      <text>
        <r>
          <rPr>
            <b/>
            <sz val="9"/>
            <color indexed="81"/>
            <rFont val="Tahoma"/>
            <family val="2"/>
          </rPr>
          <t>Varner, Mia:</t>
        </r>
        <r>
          <rPr>
            <sz val="9"/>
            <color indexed="81"/>
            <rFont val="Tahoma"/>
            <family val="2"/>
          </rPr>
          <t xml:space="preserve">
No latitude recorded on active trap data sheet MV 20180130</t>
        </r>
      </text>
    </comment>
    <comment ref="E89" authorId="1" shapeId="0" xr:uid="{00000000-0006-0000-0400-000063000000}">
      <text>
        <r>
          <rPr>
            <b/>
            <sz val="9"/>
            <color indexed="81"/>
            <rFont val="Tahoma"/>
            <family val="2"/>
          </rPr>
          <t>Varner, Mia:</t>
        </r>
        <r>
          <rPr>
            <sz val="9"/>
            <color indexed="81"/>
            <rFont val="Tahoma"/>
            <family val="2"/>
          </rPr>
          <t xml:space="preserve">
No longitude recorded on active trap data sheet MV 20180130</t>
        </r>
      </text>
    </comment>
    <comment ref="F89" authorId="1" shapeId="0" xr:uid="{00000000-0006-0000-0400-000064000000}">
      <text>
        <r>
          <rPr>
            <b/>
            <sz val="9"/>
            <color indexed="81"/>
            <rFont val="Tahoma"/>
            <family val="2"/>
          </rPr>
          <t>Varner, Mia:</t>
        </r>
        <r>
          <rPr>
            <sz val="9"/>
            <color indexed="81"/>
            <rFont val="Tahoma"/>
            <family val="2"/>
          </rPr>
          <t xml:space="preserve">
No depth recorded on active trap data sheet MV 20180130
</t>
        </r>
      </text>
    </comment>
    <comment ref="G89" authorId="1" shapeId="0" xr:uid="{00000000-0006-0000-0400-000065000000}">
      <text>
        <r>
          <rPr>
            <b/>
            <sz val="9"/>
            <color indexed="81"/>
            <rFont val="Tahoma"/>
            <family val="2"/>
          </rPr>
          <t>Varner, Mia:</t>
        </r>
        <r>
          <rPr>
            <sz val="9"/>
            <color indexed="81"/>
            <rFont val="Tahoma"/>
            <family val="2"/>
          </rPr>
          <t xml:space="preserve">
No depth recorded on active trap data sheet MV 20180130
</t>
        </r>
      </text>
    </comment>
    <comment ref="J89" authorId="1" shapeId="0" xr:uid="{00000000-0006-0000-0400-000066000000}">
      <text>
        <r>
          <rPr>
            <b/>
            <sz val="9"/>
            <color indexed="81"/>
            <rFont val="Tahoma"/>
            <family val="2"/>
          </rPr>
          <t>Varner, Mia:</t>
        </r>
        <r>
          <rPr>
            <sz val="9"/>
            <color indexed="81"/>
            <rFont val="Tahoma"/>
            <family val="2"/>
          </rPr>
          <t xml:space="preserve">
Deployed; no gas samples collected</t>
        </r>
      </text>
    </comment>
    <comment ref="K89" authorId="1" shapeId="0" xr:uid="{00000000-0006-0000-0400-000067000000}">
      <text>
        <r>
          <rPr>
            <b/>
            <sz val="9"/>
            <color indexed="81"/>
            <rFont val="Tahoma"/>
            <family val="2"/>
          </rPr>
          <t>Varner, Mia:</t>
        </r>
        <r>
          <rPr>
            <sz val="9"/>
            <color indexed="81"/>
            <rFont val="Tahoma"/>
            <family val="2"/>
          </rPr>
          <t xml:space="preserve">
Deployed; no gas samples collected</t>
        </r>
      </text>
    </comment>
    <comment ref="D90" authorId="1" shapeId="0" xr:uid="{00000000-0006-0000-0400-000023000000}">
      <text>
        <r>
          <rPr>
            <b/>
            <sz val="9"/>
            <color indexed="81"/>
            <rFont val="Tahoma"/>
            <family val="2"/>
          </rPr>
          <t>Varner, Mia:</t>
        </r>
        <r>
          <rPr>
            <sz val="9"/>
            <color indexed="81"/>
            <rFont val="Tahoma"/>
            <family val="2"/>
          </rPr>
          <t xml:space="preserve">
No latitude recorded on active trap data sheet MV 20180130
</t>
        </r>
      </text>
    </comment>
    <comment ref="E90" authorId="1" shapeId="0" xr:uid="{00000000-0006-0000-0400-000024000000}">
      <text>
        <r>
          <rPr>
            <b/>
            <sz val="9"/>
            <color indexed="81"/>
            <rFont val="Tahoma"/>
            <family val="2"/>
          </rPr>
          <t>Varner, Mia:</t>
        </r>
        <r>
          <rPr>
            <sz val="9"/>
            <color indexed="81"/>
            <rFont val="Tahoma"/>
            <family val="2"/>
          </rPr>
          <t xml:space="preserve">
No longitude recorded on active trap data sheet MV 20180130</t>
        </r>
      </text>
    </comment>
    <comment ref="D93" authorId="1" shapeId="0" xr:uid="{00000000-0006-0000-0400-00005A000000}">
      <text>
        <r>
          <rPr>
            <b/>
            <sz val="9"/>
            <color indexed="81"/>
            <rFont val="Tahoma"/>
            <family val="2"/>
          </rPr>
          <t>Varner, Mia:</t>
        </r>
        <r>
          <rPr>
            <sz val="9"/>
            <color indexed="81"/>
            <rFont val="Tahoma"/>
            <family val="2"/>
          </rPr>
          <t xml:space="preserve">
"Funnel separated from tube" MV 20180130
</t>
        </r>
      </text>
    </comment>
    <comment ref="E93" authorId="1" shapeId="0" xr:uid="{00000000-0006-0000-0400-00005B000000}">
      <text>
        <r>
          <rPr>
            <b/>
            <sz val="9"/>
            <color indexed="81"/>
            <rFont val="Tahoma"/>
            <family val="2"/>
          </rPr>
          <t>Varner, Mia:</t>
        </r>
        <r>
          <rPr>
            <sz val="9"/>
            <color indexed="81"/>
            <rFont val="Tahoma"/>
            <family val="2"/>
          </rPr>
          <t xml:space="preserve">
"Funnel separated from tube" MV 20180130
</t>
        </r>
      </text>
    </comment>
    <comment ref="J93" authorId="1" shapeId="0" xr:uid="{00000000-0006-0000-0400-00005C000000}">
      <text>
        <r>
          <rPr>
            <b/>
            <sz val="9"/>
            <color indexed="81"/>
            <rFont val="Tahoma"/>
            <family val="2"/>
          </rPr>
          <t>Varner, Mia:</t>
        </r>
        <r>
          <rPr>
            <sz val="9"/>
            <color indexed="81"/>
            <rFont val="Tahoma"/>
            <family val="2"/>
          </rPr>
          <t xml:space="preserve">
Field note: "Funnel separated from tube" MV 20180130
</t>
        </r>
      </text>
    </comment>
    <comment ref="K93" authorId="1" shapeId="0" xr:uid="{00000000-0006-0000-0400-00005D000000}">
      <text>
        <r>
          <rPr>
            <b/>
            <sz val="9"/>
            <color indexed="81"/>
            <rFont val="Tahoma"/>
            <family val="2"/>
          </rPr>
          <t>Varner, Mia:</t>
        </r>
        <r>
          <rPr>
            <sz val="9"/>
            <color indexed="81"/>
            <rFont val="Tahoma"/>
            <family val="2"/>
          </rPr>
          <t xml:space="preserve">
Field note: "Funnel separated from tube" MV 20180130
</t>
        </r>
      </text>
    </comment>
    <comment ref="D94" authorId="1" shapeId="0" xr:uid="{00000000-0006-0000-0400-000068000000}">
      <text>
        <r>
          <rPr>
            <b/>
            <sz val="9"/>
            <color indexed="81"/>
            <rFont val="Tahoma"/>
            <family val="2"/>
          </rPr>
          <t>Varner, Mia:</t>
        </r>
        <r>
          <rPr>
            <sz val="9"/>
            <color indexed="81"/>
            <rFont val="Tahoma"/>
            <family val="2"/>
          </rPr>
          <t xml:space="preserve">
No latitude recorded on active trap data sheet MV 20180130</t>
        </r>
      </text>
    </comment>
    <comment ref="E94" authorId="1" shapeId="0" xr:uid="{00000000-0006-0000-0400-000069000000}">
      <text>
        <r>
          <rPr>
            <b/>
            <sz val="9"/>
            <color indexed="81"/>
            <rFont val="Tahoma"/>
            <family val="2"/>
          </rPr>
          <t>Varner, Mia:</t>
        </r>
        <r>
          <rPr>
            <sz val="9"/>
            <color indexed="81"/>
            <rFont val="Tahoma"/>
            <family val="2"/>
          </rPr>
          <t xml:space="preserve">
No longitude recorded on active trap data sheet MV 20180130</t>
        </r>
      </text>
    </comment>
    <comment ref="D95" authorId="1" shapeId="0" xr:uid="{00000000-0006-0000-0400-00006A000000}">
      <text>
        <r>
          <rPr>
            <b/>
            <sz val="9"/>
            <color indexed="81"/>
            <rFont val="Tahoma"/>
            <family val="2"/>
          </rPr>
          <t>Varner, Mia:</t>
        </r>
        <r>
          <rPr>
            <sz val="9"/>
            <color indexed="81"/>
            <rFont val="Tahoma"/>
            <family val="2"/>
          </rPr>
          <t xml:space="preserve">
No latitude recorded on active trap data sheet MV 20180130</t>
        </r>
      </text>
    </comment>
    <comment ref="E95" authorId="1" shapeId="0" xr:uid="{00000000-0006-0000-0400-00006B000000}">
      <text>
        <r>
          <rPr>
            <b/>
            <sz val="9"/>
            <color indexed="81"/>
            <rFont val="Tahoma"/>
            <family val="2"/>
          </rPr>
          <t>Varner, Mia:</t>
        </r>
        <r>
          <rPr>
            <sz val="9"/>
            <color indexed="81"/>
            <rFont val="Tahoma"/>
            <family val="2"/>
          </rPr>
          <t xml:space="preserve">
No longitude recorded on active trap data sheet MV 20180130</t>
        </r>
      </text>
    </comment>
    <comment ref="D96" authorId="1" shapeId="0" xr:uid="{00000000-0006-0000-0400-00006C000000}">
      <text>
        <r>
          <rPr>
            <b/>
            <sz val="9"/>
            <color indexed="81"/>
            <rFont val="Tahoma"/>
            <family val="2"/>
          </rPr>
          <t>Varner, Mia:</t>
        </r>
        <r>
          <rPr>
            <sz val="9"/>
            <color indexed="81"/>
            <rFont val="Tahoma"/>
            <family val="2"/>
          </rPr>
          <t xml:space="preserve">
No latitude recorded on active trap data sheet MV 20180130</t>
        </r>
      </text>
    </comment>
    <comment ref="E96" authorId="1" shapeId="0" xr:uid="{00000000-0006-0000-0400-00006D000000}">
      <text>
        <r>
          <rPr>
            <b/>
            <sz val="9"/>
            <color indexed="81"/>
            <rFont val="Tahoma"/>
            <family val="2"/>
          </rPr>
          <t>Varner, Mia:</t>
        </r>
        <r>
          <rPr>
            <sz val="9"/>
            <color indexed="81"/>
            <rFont val="Tahoma"/>
            <family val="2"/>
          </rPr>
          <t xml:space="preserve">
No longitude recorded on active trap data sheet MV 20180130</t>
        </r>
      </text>
    </comment>
    <comment ref="D97" authorId="1" shapeId="0" xr:uid="{00000000-0006-0000-0400-00000D000000}">
      <text>
        <r>
          <rPr>
            <b/>
            <sz val="9"/>
            <color indexed="81"/>
            <rFont val="Tahoma"/>
            <family val="2"/>
          </rPr>
          <t>Varner, Mia:</t>
        </r>
        <r>
          <rPr>
            <sz val="9"/>
            <color indexed="81"/>
            <rFont val="Tahoma"/>
            <family val="2"/>
          </rPr>
          <t xml:space="preserve">
Lat and Long used from previouls sample collection MV 20180313</t>
        </r>
      </text>
    </comment>
    <comment ref="E97" authorId="1" shapeId="0" xr:uid="{00000000-0006-0000-0400-00000E000000}">
      <text>
        <r>
          <rPr>
            <b/>
            <sz val="9"/>
            <color indexed="81"/>
            <rFont val="Tahoma"/>
            <family val="2"/>
          </rPr>
          <t>Varner, Mia:</t>
        </r>
        <r>
          <rPr>
            <sz val="9"/>
            <color indexed="81"/>
            <rFont val="Tahoma"/>
            <family val="2"/>
          </rPr>
          <t xml:space="preserve">
Lat and Long used from previouls sample collection MV 20180313</t>
        </r>
      </text>
    </comment>
    <comment ref="J104" authorId="1" shapeId="0" xr:uid="{00000000-0006-0000-0400-00004E000000}">
      <text>
        <r>
          <rPr>
            <b/>
            <sz val="9"/>
            <color indexed="81"/>
            <rFont val="Tahoma"/>
            <family val="2"/>
          </rPr>
          <t>Varner, Mia:</t>
        </r>
        <r>
          <rPr>
            <sz val="9"/>
            <color indexed="81"/>
            <rFont val="Tahoma"/>
            <family val="2"/>
          </rPr>
          <t xml:space="preserve">
No sample taken MV 20180130</t>
        </r>
      </text>
    </comment>
    <comment ref="K104" authorId="1" shapeId="0" xr:uid="{00000000-0006-0000-0400-00004F000000}">
      <text>
        <r>
          <rPr>
            <b/>
            <sz val="9"/>
            <color indexed="81"/>
            <rFont val="Tahoma"/>
            <family val="2"/>
          </rPr>
          <t>Varner, Mia:</t>
        </r>
        <r>
          <rPr>
            <sz val="9"/>
            <color indexed="81"/>
            <rFont val="Tahoma"/>
            <family val="2"/>
          </rPr>
          <t xml:space="preserve">
No sample taken MV 20180130</t>
        </r>
      </text>
    </comment>
    <comment ref="B109" authorId="1" shapeId="0" xr:uid="{00000000-0006-0000-0400-000050000000}">
      <text>
        <r>
          <rPr>
            <b/>
            <sz val="9"/>
            <color indexed="81"/>
            <rFont val="Tahoma"/>
            <family val="2"/>
          </rPr>
          <t>Varner, Mia:</t>
        </r>
        <r>
          <rPr>
            <sz val="9"/>
            <color indexed="81"/>
            <rFont val="Tahoma"/>
            <family val="2"/>
          </rPr>
          <t xml:space="preserve">
No atwood middle data sheet with the rest of 7/27/2017 MV 20180313</t>
        </r>
      </text>
    </comment>
    <comment ref="D109" authorId="1" shapeId="0" xr:uid="{00000000-0006-0000-0400-000051000000}">
      <text>
        <r>
          <rPr>
            <b/>
            <sz val="9"/>
            <color indexed="81"/>
            <rFont val="Tahoma"/>
            <family val="2"/>
          </rPr>
          <t>Varner, Mia:</t>
        </r>
        <r>
          <rPr>
            <sz val="9"/>
            <color indexed="81"/>
            <rFont val="Tahoma"/>
            <family val="2"/>
          </rPr>
          <t xml:space="preserve">
No latitude recorded on active trap data sheet MV 20180130</t>
        </r>
      </text>
    </comment>
    <comment ref="E109" authorId="1" shapeId="0" xr:uid="{00000000-0006-0000-0400-000052000000}">
      <text>
        <r>
          <rPr>
            <b/>
            <sz val="9"/>
            <color indexed="81"/>
            <rFont val="Tahoma"/>
            <family val="2"/>
          </rPr>
          <t>Varner, Mia:</t>
        </r>
        <r>
          <rPr>
            <sz val="9"/>
            <color indexed="81"/>
            <rFont val="Tahoma"/>
            <family val="2"/>
          </rPr>
          <t xml:space="preserve">
No longitude recorded on active trap data sheet MV 20180130</t>
        </r>
      </text>
    </comment>
    <comment ref="F109" authorId="1" shapeId="0" xr:uid="{00000000-0006-0000-0400-000053000000}">
      <text>
        <r>
          <rPr>
            <b/>
            <sz val="9"/>
            <color indexed="81"/>
            <rFont val="Tahoma"/>
            <family val="2"/>
          </rPr>
          <t>Varner, Mia:</t>
        </r>
        <r>
          <rPr>
            <sz val="9"/>
            <color indexed="81"/>
            <rFont val="Tahoma"/>
            <family val="2"/>
          </rPr>
          <t xml:space="preserve">
No depth recorded on active trap data sheet MV 20180130
</t>
        </r>
      </text>
    </comment>
    <comment ref="G109" authorId="1" shapeId="0" xr:uid="{00000000-0006-0000-0400-000054000000}">
      <text>
        <r>
          <rPr>
            <b/>
            <sz val="9"/>
            <color indexed="81"/>
            <rFont val="Tahoma"/>
            <family val="2"/>
          </rPr>
          <t>Varner, Mia:</t>
        </r>
        <r>
          <rPr>
            <sz val="9"/>
            <color indexed="81"/>
            <rFont val="Tahoma"/>
            <family val="2"/>
          </rPr>
          <t xml:space="preserve">
No depth recorded on active trap data sheet MV 20180130
</t>
        </r>
      </text>
    </comment>
    <comment ref="I109" authorId="1" shapeId="0" xr:uid="{00000000-0006-0000-0400-000055000000}">
      <text>
        <r>
          <rPr>
            <b/>
            <sz val="9"/>
            <color indexed="81"/>
            <rFont val="Tahoma"/>
            <family val="2"/>
          </rPr>
          <t>Varner, Mia:</t>
        </r>
        <r>
          <rPr>
            <sz val="9"/>
            <color indexed="81"/>
            <rFont val="Tahoma"/>
            <family val="2"/>
          </rPr>
          <t xml:space="preserve">
Not recorded on active trap data sheet MV 20180130
</t>
        </r>
      </text>
    </comment>
    <comment ref="J109" authorId="1" shapeId="0" xr:uid="{00000000-0006-0000-0400-000056000000}">
      <text>
        <r>
          <rPr>
            <b/>
            <sz val="9"/>
            <color indexed="81"/>
            <rFont val="Tahoma"/>
            <family val="2"/>
          </rPr>
          <t>Varner, Mia:</t>
        </r>
        <r>
          <rPr>
            <sz val="9"/>
            <color indexed="81"/>
            <rFont val="Tahoma"/>
            <family val="2"/>
          </rPr>
          <t xml:space="preserve">
Not recorded on active trap data sheet MV 20180130
</t>
        </r>
      </text>
    </comment>
    <comment ref="K109" authorId="1" shapeId="0" xr:uid="{00000000-0006-0000-0400-000057000000}">
      <text>
        <r>
          <rPr>
            <b/>
            <sz val="9"/>
            <color indexed="81"/>
            <rFont val="Tahoma"/>
            <family val="2"/>
          </rPr>
          <t>Varner, Mia:</t>
        </r>
        <r>
          <rPr>
            <sz val="9"/>
            <color indexed="81"/>
            <rFont val="Tahoma"/>
            <family val="2"/>
          </rPr>
          <t xml:space="preserve">
Not recorded on active trap data sheet MV 20180130
</t>
        </r>
      </text>
    </comment>
    <comment ref="L109" authorId="1" shapeId="0" xr:uid="{00000000-0006-0000-0400-000058000000}">
      <text>
        <r>
          <rPr>
            <b/>
            <sz val="9"/>
            <color indexed="81"/>
            <rFont val="Tahoma"/>
            <family val="2"/>
          </rPr>
          <t>Varner, Mia:</t>
        </r>
        <r>
          <rPr>
            <sz val="9"/>
            <color indexed="81"/>
            <rFont val="Tahoma"/>
            <family val="2"/>
          </rPr>
          <t xml:space="preserve">
Not recorded on active trap data sheet MV 20180130
</t>
        </r>
      </text>
    </comment>
    <comment ref="M109" authorId="1" shapeId="0" xr:uid="{00000000-0006-0000-0400-000059000000}">
      <text>
        <r>
          <rPr>
            <b/>
            <sz val="9"/>
            <color indexed="81"/>
            <rFont val="Tahoma"/>
            <family val="2"/>
          </rPr>
          <t>Varner, Mia:</t>
        </r>
        <r>
          <rPr>
            <sz val="9"/>
            <color indexed="81"/>
            <rFont val="Tahoma"/>
            <family val="2"/>
          </rPr>
          <t xml:space="preserve">
Not recorded on active trap data sheet MV 20180130
</t>
        </r>
      </text>
    </comment>
    <comment ref="J110" authorId="3" shapeId="0" xr:uid="{00000000-0006-0000-0400-00000C000000}">
      <text>
        <r>
          <rPr>
            <b/>
            <sz val="9"/>
            <color indexed="81"/>
            <rFont val="Tahoma"/>
            <family val="2"/>
          </rPr>
          <t>Balz, Adam:</t>
        </r>
        <r>
          <rPr>
            <sz val="9"/>
            <color indexed="81"/>
            <rFont val="Tahoma"/>
            <family val="2"/>
          </rPr>
          <t xml:space="preserve">
trap moved down stream by flood water</t>
        </r>
      </text>
    </comment>
    <comment ref="I114" authorId="1" shapeId="0" xr:uid="{00000000-0006-0000-0400-000022000000}">
      <text>
        <r>
          <rPr>
            <b/>
            <sz val="9"/>
            <color indexed="81"/>
            <rFont val="Tahoma"/>
            <family val="2"/>
          </rPr>
          <t>Varner, Mia:</t>
        </r>
        <r>
          <rPr>
            <sz val="9"/>
            <color indexed="81"/>
            <rFont val="Tahoma"/>
            <family val="2"/>
          </rPr>
          <t xml:space="preserve">
"Previously used at U12 and pulled…" </t>
        </r>
      </text>
    </comment>
    <comment ref="F115" authorId="1" shapeId="0" xr:uid="{00000000-0006-0000-0400-00004B000000}">
      <text>
        <r>
          <rPr>
            <b/>
            <sz val="9"/>
            <color indexed="81"/>
            <rFont val="Tahoma"/>
            <family val="2"/>
          </rPr>
          <t>Varner, Mia:</t>
        </r>
        <r>
          <rPr>
            <sz val="9"/>
            <color indexed="81"/>
            <rFont val="Tahoma"/>
            <family val="2"/>
          </rPr>
          <t xml:space="preserve">
Unsure if water depth 6.5 or 8.5 MV 20180130
</t>
        </r>
      </text>
    </comment>
    <comment ref="J117" authorId="1" shapeId="0" xr:uid="{00000000-0006-0000-0400-00004C000000}">
      <text>
        <r>
          <rPr>
            <b/>
            <sz val="9"/>
            <color indexed="81"/>
            <rFont val="Tahoma"/>
            <family val="2"/>
          </rPr>
          <t>Varner, Mia:</t>
        </r>
        <r>
          <rPr>
            <sz val="9"/>
            <color indexed="81"/>
            <rFont val="Tahoma"/>
            <family val="2"/>
          </rPr>
          <t xml:space="preserve">
"No gas in trap" MV 20180130</t>
        </r>
      </text>
    </comment>
    <comment ref="K117" authorId="1" shapeId="0" xr:uid="{00000000-0006-0000-0400-00004D000000}">
      <text>
        <r>
          <rPr>
            <b/>
            <sz val="9"/>
            <color indexed="81"/>
            <rFont val="Tahoma"/>
            <family val="2"/>
          </rPr>
          <t>Varner, Mia:</t>
        </r>
        <r>
          <rPr>
            <sz val="9"/>
            <color indexed="81"/>
            <rFont val="Tahoma"/>
            <family val="2"/>
          </rPr>
          <t xml:space="preserve">
"No gas in trap" MV 20180130</t>
        </r>
      </text>
    </comment>
    <comment ref="J120" authorId="1" shapeId="0" xr:uid="{00000000-0006-0000-0400-000046000000}">
      <text>
        <r>
          <rPr>
            <b/>
            <sz val="9"/>
            <color indexed="81"/>
            <rFont val="Tahoma"/>
            <family val="2"/>
          </rPr>
          <t>Varner, Mia:</t>
        </r>
        <r>
          <rPr>
            <sz val="9"/>
            <color indexed="81"/>
            <rFont val="Tahoma"/>
            <family val="2"/>
          </rPr>
          <t xml:space="preserve">
"Trap separated from funnel, no sample taken" MV 20180130</t>
        </r>
      </text>
    </comment>
    <comment ref="K120" authorId="1" shapeId="0" xr:uid="{00000000-0006-0000-0400-000047000000}">
      <text>
        <r>
          <rPr>
            <b/>
            <sz val="9"/>
            <color indexed="81"/>
            <rFont val="Tahoma"/>
            <family val="2"/>
          </rPr>
          <t>Varner, Mia:</t>
        </r>
        <r>
          <rPr>
            <sz val="9"/>
            <color indexed="81"/>
            <rFont val="Tahoma"/>
            <family val="2"/>
          </rPr>
          <t xml:space="preserve">
"Trap separated from funnel, no sample taken" MV 20180130</t>
        </r>
      </text>
    </comment>
    <comment ref="J121" authorId="1" shapeId="0" xr:uid="{00000000-0006-0000-0400-000048000000}">
      <text>
        <r>
          <rPr>
            <b/>
            <sz val="9"/>
            <color indexed="81"/>
            <rFont val="Tahoma"/>
            <family val="2"/>
          </rPr>
          <t>Varner, Mia:</t>
        </r>
        <r>
          <rPr>
            <sz val="9"/>
            <color indexed="81"/>
            <rFont val="Tahoma"/>
            <family val="2"/>
          </rPr>
          <t xml:space="preserve">
"Trap anchor was cut and trap was found up the lake" MV 20180130
</t>
        </r>
      </text>
    </comment>
    <comment ref="K121" authorId="1" shapeId="0" xr:uid="{00000000-0006-0000-0400-000049000000}">
      <text>
        <r>
          <rPr>
            <b/>
            <sz val="9"/>
            <color indexed="81"/>
            <rFont val="Tahoma"/>
            <family val="2"/>
          </rPr>
          <t>Varner, Mia:</t>
        </r>
        <r>
          <rPr>
            <sz val="9"/>
            <color indexed="81"/>
            <rFont val="Tahoma"/>
            <family val="2"/>
          </rPr>
          <t xml:space="preserve">
"Trap anchor was cut and trap was found up the lake" MV 20180130
</t>
        </r>
      </text>
    </comment>
    <comment ref="J122" authorId="1" shapeId="0" xr:uid="{00000000-0006-0000-0400-00004A000000}">
      <text>
        <r>
          <rPr>
            <b/>
            <sz val="9"/>
            <color indexed="81"/>
            <rFont val="Tahoma"/>
            <family val="2"/>
          </rPr>
          <t>Varner, Mia:</t>
        </r>
        <r>
          <rPr>
            <sz val="9"/>
            <color indexed="81"/>
            <rFont val="Tahoma"/>
            <family val="2"/>
          </rPr>
          <t xml:space="preserve">
Field note: "Lost 22.0" MV 20180130 </t>
        </r>
      </text>
    </comment>
    <comment ref="J123" authorId="3" shapeId="0" xr:uid="{00000000-0006-0000-0400-00001F000000}">
      <text>
        <r>
          <rPr>
            <b/>
            <sz val="9"/>
            <color indexed="81"/>
            <rFont val="Tahoma"/>
            <family val="2"/>
          </rPr>
          <t>Balz, Adam:</t>
        </r>
        <r>
          <rPr>
            <sz val="9"/>
            <color indexed="81"/>
            <rFont val="Tahoma"/>
            <family val="2"/>
          </rPr>
          <t xml:space="preserve">
trap was moved from site</t>
        </r>
      </text>
    </comment>
    <comment ref="L123" authorId="1" shapeId="0" xr:uid="{00000000-0006-0000-0400-000020000000}">
      <text>
        <r>
          <rPr>
            <b/>
            <sz val="9"/>
            <color indexed="81"/>
            <rFont val="Tahoma"/>
            <family val="2"/>
          </rPr>
          <t>Varner, Mia:</t>
        </r>
        <r>
          <rPr>
            <sz val="9"/>
            <color indexed="81"/>
            <rFont val="Tahoma"/>
            <family val="2"/>
          </rPr>
          <t xml:space="preserve">
No deployment date recorded on active trap data sheet MV 20170130</t>
        </r>
      </text>
    </comment>
    <comment ref="M123" authorId="1" shapeId="0" xr:uid="{00000000-0006-0000-0400-000021000000}">
      <text>
        <r>
          <rPr>
            <b/>
            <sz val="9"/>
            <color indexed="81"/>
            <rFont val="Tahoma"/>
            <family val="2"/>
          </rPr>
          <t>Varner, Mia:</t>
        </r>
        <r>
          <rPr>
            <sz val="9"/>
            <color indexed="81"/>
            <rFont val="Tahoma"/>
            <family val="2"/>
          </rPr>
          <t xml:space="preserve">
No deployment time recorded on active trap data sheet MV 20170130</t>
        </r>
      </text>
    </comment>
    <comment ref="J128" authorId="3" shapeId="0" xr:uid="{00000000-0006-0000-0400-00000B000000}">
      <text>
        <r>
          <rPr>
            <b/>
            <sz val="9"/>
            <color indexed="81"/>
            <rFont val="Tahoma"/>
            <family val="2"/>
          </rPr>
          <t>Balz, Adam:</t>
        </r>
        <r>
          <rPr>
            <sz val="9"/>
            <color indexed="81"/>
            <rFont val="Tahoma"/>
            <family val="2"/>
          </rPr>
          <t xml:space="preserve">
trap moved down stream by flood water</t>
        </r>
      </text>
    </comment>
    <comment ref="J129" authorId="1" shapeId="0" xr:uid="{00000000-0006-0000-0400-000038000000}">
      <text>
        <r>
          <rPr>
            <b/>
            <sz val="9"/>
            <color indexed="81"/>
            <rFont val="Tahoma"/>
            <family val="2"/>
          </rPr>
          <t>Varner, Mia:</t>
        </r>
        <r>
          <rPr>
            <sz val="9"/>
            <color indexed="81"/>
            <rFont val="Tahoma"/>
            <family val="2"/>
          </rPr>
          <t xml:space="preserve">
Initial deployment; no gas samples collected MV 20180130</t>
        </r>
      </text>
    </comment>
    <comment ref="K129" authorId="1" shapeId="0" xr:uid="{00000000-0006-0000-0400-000039000000}">
      <text>
        <r>
          <rPr>
            <b/>
            <sz val="9"/>
            <color indexed="81"/>
            <rFont val="Tahoma"/>
            <family val="2"/>
          </rPr>
          <t>Varner, Mia:</t>
        </r>
        <r>
          <rPr>
            <sz val="9"/>
            <color indexed="81"/>
            <rFont val="Tahoma"/>
            <family val="2"/>
          </rPr>
          <t xml:space="preserve">
Initial deployment; no gas samples collected MV 20180130</t>
        </r>
      </text>
    </comment>
    <comment ref="J130" authorId="1" shapeId="0" xr:uid="{00000000-0006-0000-0400-00003A000000}">
      <text>
        <r>
          <rPr>
            <b/>
            <sz val="9"/>
            <color indexed="81"/>
            <rFont val="Tahoma"/>
            <family val="2"/>
          </rPr>
          <t>Varner, Mia:</t>
        </r>
        <r>
          <rPr>
            <sz val="9"/>
            <color indexed="81"/>
            <rFont val="Tahoma"/>
            <family val="2"/>
          </rPr>
          <t xml:space="preserve">
Initial deployment; no gas samples collected MV 20180130</t>
        </r>
      </text>
    </comment>
    <comment ref="K130" authorId="1" shapeId="0" xr:uid="{00000000-0006-0000-0400-00003B000000}">
      <text>
        <r>
          <rPr>
            <b/>
            <sz val="9"/>
            <color indexed="81"/>
            <rFont val="Tahoma"/>
            <family val="2"/>
          </rPr>
          <t>Varner, Mia:</t>
        </r>
        <r>
          <rPr>
            <sz val="9"/>
            <color indexed="81"/>
            <rFont val="Tahoma"/>
            <family val="2"/>
          </rPr>
          <t xml:space="preserve">
Initial deployment; no gas samples collected MV 20180130</t>
        </r>
      </text>
    </comment>
    <comment ref="I131" authorId="1" shapeId="0" xr:uid="{00000000-0006-0000-0400-00003C000000}">
      <text>
        <r>
          <rPr>
            <b/>
            <sz val="9"/>
            <color indexed="81"/>
            <rFont val="Tahoma"/>
            <family val="2"/>
          </rPr>
          <t>Varner, Mia:</t>
        </r>
        <r>
          <rPr>
            <sz val="9"/>
            <color indexed="81"/>
            <rFont val="Tahoma"/>
            <family val="2"/>
          </rPr>
          <t xml:space="preserve">
No head unit on trap MV 20180130</t>
        </r>
      </text>
    </comment>
    <comment ref="J131" authorId="1" shapeId="0" xr:uid="{00000000-0006-0000-0400-00003D000000}">
      <text>
        <r>
          <rPr>
            <b/>
            <sz val="9"/>
            <color indexed="81"/>
            <rFont val="Tahoma"/>
            <family val="2"/>
          </rPr>
          <t>Varner, Mia:</t>
        </r>
        <r>
          <rPr>
            <sz val="9"/>
            <color indexed="81"/>
            <rFont val="Tahoma"/>
            <family val="2"/>
          </rPr>
          <t xml:space="preserve">
Initial deployment; no gas samples collected MV 20180130</t>
        </r>
      </text>
    </comment>
    <comment ref="K131" authorId="1" shapeId="0" xr:uid="{00000000-0006-0000-0400-00003E000000}">
      <text>
        <r>
          <rPr>
            <b/>
            <sz val="9"/>
            <color indexed="81"/>
            <rFont val="Tahoma"/>
            <family val="2"/>
          </rPr>
          <t>Varner, Mia:</t>
        </r>
        <r>
          <rPr>
            <sz val="9"/>
            <color indexed="81"/>
            <rFont val="Tahoma"/>
            <family val="2"/>
          </rPr>
          <t xml:space="preserve">
Initial deployment; no gas samples collected MV 20180130</t>
        </r>
      </text>
    </comment>
    <comment ref="L131" authorId="1" shapeId="0" xr:uid="{00000000-0006-0000-0400-00003F000000}">
      <text>
        <r>
          <rPr>
            <b/>
            <sz val="9"/>
            <color indexed="81"/>
            <rFont val="Tahoma"/>
            <family val="2"/>
          </rPr>
          <t>Varner, Mia:</t>
        </r>
        <r>
          <rPr>
            <sz val="9"/>
            <color indexed="81"/>
            <rFont val="Tahoma"/>
            <family val="2"/>
          </rPr>
          <t xml:space="preserve">
No head unit on trap MV 20180130</t>
        </r>
      </text>
    </comment>
    <comment ref="J132" authorId="1" shapeId="0" xr:uid="{00000000-0006-0000-0400-000032000000}">
      <text>
        <r>
          <rPr>
            <b/>
            <sz val="9"/>
            <color indexed="81"/>
            <rFont val="Tahoma"/>
            <family val="2"/>
          </rPr>
          <t>Varner, Mia:</t>
        </r>
        <r>
          <rPr>
            <sz val="9"/>
            <color indexed="81"/>
            <rFont val="Tahoma"/>
            <family val="2"/>
          </rPr>
          <t xml:space="preserve">
Initial deployment; no gas samples collected MV 20180130</t>
        </r>
      </text>
    </comment>
    <comment ref="K132" authorId="1" shapeId="0" xr:uid="{00000000-0006-0000-0400-000033000000}">
      <text>
        <r>
          <rPr>
            <b/>
            <sz val="9"/>
            <color indexed="81"/>
            <rFont val="Tahoma"/>
            <family val="2"/>
          </rPr>
          <t>Varner, Mia:</t>
        </r>
        <r>
          <rPr>
            <sz val="9"/>
            <color indexed="81"/>
            <rFont val="Tahoma"/>
            <family val="2"/>
          </rPr>
          <t xml:space="preserve">
Initial deployment; no gas samples collected MV 20180130</t>
        </r>
      </text>
    </comment>
    <comment ref="J133" authorId="1" shapeId="0" xr:uid="{00000000-0006-0000-0400-000034000000}">
      <text>
        <r>
          <rPr>
            <b/>
            <sz val="9"/>
            <color indexed="81"/>
            <rFont val="Tahoma"/>
            <family val="2"/>
          </rPr>
          <t>Varner, Mia:</t>
        </r>
        <r>
          <rPr>
            <sz val="9"/>
            <color indexed="81"/>
            <rFont val="Tahoma"/>
            <family val="2"/>
          </rPr>
          <t xml:space="preserve">
Initial deployment; no gas samples collected MV 20180130</t>
        </r>
      </text>
    </comment>
    <comment ref="K133" authorId="1" shapeId="0" xr:uid="{00000000-0006-0000-0400-000035000000}">
      <text>
        <r>
          <rPr>
            <b/>
            <sz val="9"/>
            <color indexed="81"/>
            <rFont val="Tahoma"/>
            <family val="2"/>
          </rPr>
          <t>Varner, Mia:</t>
        </r>
        <r>
          <rPr>
            <sz val="9"/>
            <color indexed="81"/>
            <rFont val="Tahoma"/>
            <family val="2"/>
          </rPr>
          <t xml:space="preserve">
Initial deployment; no gas samples collected MV 20180130</t>
        </r>
      </text>
    </comment>
    <comment ref="J134" authorId="1" shapeId="0" xr:uid="{00000000-0006-0000-0400-000036000000}">
      <text>
        <r>
          <rPr>
            <b/>
            <sz val="9"/>
            <color indexed="81"/>
            <rFont val="Tahoma"/>
            <family val="2"/>
          </rPr>
          <t>Varner, Mia:</t>
        </r>
        <r>
          <rPr>
            <sz val="9"/>
            <color indexed="81"/>
            <rFont val="Tahoma"/>
            <family val="2"/>
          </rPr>
          <t xml:space="preserve">
Initial deployment; no gas samples collected MV 20180130</t>
        </r>
      </text>
    </comment>
    <comment ref="K134" authorId="1" shapeId="0" xr:uid="{00000000-0006-0000-0400-000037000000}">
      <text>
        <r>
          <rPr>
            <b/>
            <sz val="9"/>
            <color indexed="81"/>
            <rFont val="Tahoma"/>
            <family val="2"/>
          </rPr>
          <t>Varner, Mia:</t>
        </r>
        <r>
          <rPr>
            <sz val="9"/>
            <color indexed="81"/>
            <rFont val="Tahoma"/>
            <family val="2"/>
          </rPr>
          <t xml:space="preserve">
Initial deployment; no gas samples collected MV 20180130</t>
        </r>
      </text>
    </comment>
    <comment ref="J135" authorId="1" shapeId="0" xr:uid="{00000000-0006-0000-0400-000040000000}">
      <text>
        <r>
          <rPr>
            <b/>
            <sz val="9"/>
            <color indexed="81"/>
            <rFont val="Tahoma"/>
            <family val="2"/>
          </rPr>
          <t>Varner, Mia:</t>
        </r>
        <r>
          <rPr>
            <sz val="9"/>
            <color indexed="81"/>
            <rFont val="Tahoma"/>
            <family val="2"/>
          </rPr>
          <t xml:space="preserve">
Initial deployment; no gas samples collected MV 20180130</t>
        </r>
      </text>
    </comment>
    <comment ref="K135" authorId="1" shapeId="0" xr:uid="{00000000-0006-0000-0400-000041000000}">
      <text>
        <r>
          <rPr>
            <b/>
            <sz val="9"/>
            <color indexed="81"/>
            <rFont val="Tahoma"/>
            <family val="2"/>
          </rPr>
          <t>Varner, Mia:</t>
        </r>
        <r>
          <rPr>
            <sz val="9"/>
            <color indexed="81"/>
            <rFont val="Tahoma"/>
            <family val="2"/>
          </rPr>
          <t xml:space="preserve">
Initial deployment; no gas samples collected MV 20180130</t>
        </r>
      </text>
    </comment>
    <comment ref="J136" authorId="1" shapeId="0" xr:uid="{00000000-0006-0000-0400-000042000000}">
      <text>
        <r>
          <rPr>
            <b/>
            <sz val="9"/>
            <color indexed="81"/>
            <rFont val="Tahoma"/>
            <family val="2"/>
          </rPr>
          <t>Varner, Mia:</t>
        </r>
        <r>
          <rPr>
            <sz val="9"/>
            <color indexed="81"/>
            <rFont val="Tahoma"/>
            <family val="2"/>
          </rPr>
          <t xml:space="preserve">
Initial deployment; no gas samples collected MV 20180130</t>
        </r>
      </text>
    </comment>
    <comment ref="K136" authorId="1" shapeId="0" xr:uid="{00000000-0006-0000-0400-000043000000}">
      <text>
        <r>
          <rPr>
            <b/>
            <sz val="9"/>
            <color indexed="81"/>
            <rFont val="Tahoma"/>
            <family val="2"/>
          </rPr>
          <t>Varner, Mia:</t>
        </r>
        <r>
          <rPr>
            <sz val="9"/>
            <color indexed="81"/>
            <rFont val="Tahoma"/>
            <family val="2"/>
          </rPr>
          <t xml:space="preserve">
Initial deployment; no gas samples collected MV 20180130</t>
        </r>
      </text>
    </comment>
    <comment ref="J137" authorId="1" shapeId="0" xr:uid="{00000000-0006-0000-0400-000044000000}">
      <text>
        <r>
          <rPr>
            <b/>
            <sz val="9"/>
            <color indexed="81"/>
            <rFont val="Tahoma"/>
            <family val="2"/>
          </rPr>
          <t>Varner, Mia:</t>
        </r>
        <r>
          <rPr>
            <sz val="9"/>
            <color indexed="81"/>
            <rFont val="Tahoma"/>
            <family val="2"/>
          </rPr>
          <t xml:space="preserve">
Initial deployment; no gas samples collected MV 20180130</t>
        </r>
      </text>
    </comment>
    <comment ref="K137" authorId="1" shapeId="0" xr:uid="{00000000-0006-0000-0400-000045000000}">
      <text>
        <r>
          <rPr>
            <b/>
            <sz val="9"/>
            <color indexed="81"/>
            <rFont val="Tahoma"/>
            <family val="2"/>
          </rPr>
          <t>Varner, Mia:</t>
        </r>
        <r>
          <rPr>
            <sz val="9"/>
            <color indexed="81"/>
            <rFont val="Tahoma"/>
            <family val="2"/>
          </rPr>
          <t xml:space="preserve">
Initial deployment; no gas samples collected MV 20180130</t>
        </r>
      </text>
    </comment>
    <comment ref="K140" authorId="5" shapeId="0" xr:uid="{00000000-0006-0000-0400-000009000000}">
      <text>
        <r>
          <rPr>
            <b/>
            <sz val="9"/>
            <color indexed="81"/>
            <rFont val="Tahoma"/>
            <charset val="1"/>
          </rPr>
          <t>Silver, Eleanor:</t>
        </r>
        <r>
          <rPr>
            <sz val="9"/>
            <color indexed="81"/>
            <rFont val="Tahoma"/>
            <charset val="1"/>
          </rPr>
          <t xml:space="preserve">
Exetainer sample codes on the data sheet are PEG17085 and PEG17086</t>
        </r>
      </text>
    </comment>
    <comment ref="K141" authorId="5" shapeId="0" xr:uid="{00000000-0006-0000-0400-00000A000000}">
      <text>
        <r>
          <rPr>
            <b/>
            <sz val="9"/>
            <color indexed="81"/>
            <rFont val="Tahoma"/>
            <charset val="1"/>
          </rPr>
          <t>Silver, Eleanor:</t>
        </r>
        <r>
          <rPr>
            <sz val="9"/>
            <color indexed="81"/>
            <rFont val="Tahoma"/>
            <charset val="1"/>
          </rPr>
          <t xml:space="preserve">
Exetainer code on the data sheet is PEG17091</t>
        </r>
      </text>
    </comment>
    <comment ref="J143" authorId="1" shapeId="0" xr:uid="{00000000-0006-0000-0400-00001D000000}">
      <text>
        <r>
          <rPr>
            <b/>
            <sz val="9"/>
            <color indexed="81"/>
            <rFont val="Tahoma"/>
            <family val="2"/>
          </rPr>
          <t>Varner, Mia:</t>
        </r>
        <r>
          <rPr>
            <sz val="9"/>
            <color indexed="81"/>
            <rFont val="Tahoma"/>
            <family val="2"/>
          </rPr>
          <t xml:space="preserve">
No volume recorded on active trap data sheet ; placed replacement trap at u12 MV 02180130</t>
        </r>
      </text>
    </comment>
    <comment ref="K143" authorId="1" shapeId="0" xr:uid="{00000000-0006-0000-0400-00001E000000}">
      <text>
        <r>
          <rPr>
            <b/>
            <sz val="9"/>
            <color indexed="81"/>
            <rFont val="Tahoma"/>
            <family val="2"/>
          </rPr>
          <t>Varner, Mia:</t>
        </r>
        <r>
          <rPr>
            <sz val="9"/>
            <color indexed="81"/>
            <rFont val="Tahoma"/>
            <family val="2"/>
          </rPr>
          <t xml:space="preserve">
No codes recorded on active trap data sheet; placed replacement trap at u12 MV 20180130</t>
        </r>
      </text>
    </comment>
    <comment ref="D145" authorId="1" shapeId="0" xr:uid="{00000000-0006-0000-0400-000016000000}">
      <text>
        <r>
          <rPr>
            <b/>
            <sz val="9"/>
            <color indexed="81"/>
            <rFont val="Tahoma"/>
            <family val="2"/>
          </rPr>
          <t>Varner, Mia:</t>
        </r>
        <r>
          <rPr>
            <sz val="9"/>
            <color indexed="81"/>
            <rFont val="Tahoma"/>
            <family val="2"/>
          </rPr>
          <t xml:space="preserve">
No latitude recorded on active trap data sheet MV 20180130</t>
        </r>
      </text>
    </comment>
    <comment ref="E145" authorId="1" shapeId="0" xr:uid="{00000000-0006-0000-0400-000017000000}">
      <text>
        <r>
          <rPr>
            <b/>
            <sz val="9"/>
            <color indexed="81"/>
            <rFont val="Tahoma"/>
            <family val="2"/>
          </rPr>
          <t>Varner, Mia:</t>
        </r>
        <r>
          <rPr>
            <sz val="9"/>
            <color indexed="81"/>
            <rFont val="Tahoma"/>
            <family val="2"/>
          </rPr>
          <t xml:space="preserve">
No longitute recorded on active trap data sheet MV 20180130</t>
        </r>
      </text>
    </comment>
    <comment ref="I145" authorId="1" shapeId="0" xr:uid="{00000000-0006-0000-0400-000018000000}">
      <text>
        <r>
          <rPr>
            <b/>
            <sz val="9"/>
            <color indexed="81"/>
            <rFont val="Tahoma"/>
            <family val="2"/>
          </rPr>
          <t xml:space="preserve">Varner, Mia
</t>
        </r>
        <r>
          <rPr>
            <sz val="9"/>
            <color indexed="81"/>
            <rFont val="Tahoma"/>
            <family val="2"/>
          </rPr>
          <t>Condition of trap: "goner - missing" MV 20170130</t>
        </r>
      </text>
    </comment>
    <comment ref="J145" authorId="1" shapeId="0" xr:uid="{00000000-0006-0000-0400-000019000000}">
      <text>
        <r>
          <rPr>
            <b/>
            <sz val="9"/>
            <color indexed="81"/>
            <rFont val="Tahoma"/>
            <family val="2"/>
          </rPr>
          <t>Varner, Mia:</t>
        </r>
        <r>
          <rPr>
            <sz val="9"/>
            <color indexed="81"/>
            <rFont val="Tahoma"/>
            <family val="2"/>
          </rPr>
          <t xml:space="preserve">
Condition of trap: "goner - missing" and "No replacement to deploy" MV 20170130</t>
        </r>
      </text>
    </comment>
    <comment ref="K145" authorId="1" shapeId="0" xr:uid="{00000000-0006-0000-0400-00001A000000}">
      <text>
        <r>
          <rPr>
            <b/>
            <sz val="9"/>
            <color indexed="81"/>
            <rFont val="Tahoma"/>
            <family val="2"/>
          </rPr>
          <t>Varner, Mia:</t>
        </r>
        <r>
          <rPr>
            <sz val="9"/>
            <color indexed="81"/>
            <rFont val="Tahoma"/>
            <family val="2"/>
          </rPr>
          <t xml:space="preserve">
Condition of trap: "goner - missing" and "No replacement to deploy" MV 20170130</t>
        </r>
      </text>
    </comment>
    <comment ref="L145" authorId="1" shapeId="0" xr:uid="{00000000-0006-0000-0400-00001B000000}">
      <text>
        <r>
          <rPr>
            <b/>
            <sz val="9"/>
            <color indexed="81"/>
            <rFont val="Tahoma"/>
            <family val="2"/>
          </rPr>
          <t>Varner, Mia:</t>
        </r>
        <r>
          <rPr>
            <sz val="9"/>
            <color indexed="81"/>
            <rFont val="Tahoma"/>
            <family val="2"/>
          </rPr>
          <t xml:space="preserve">
Condition of trap: "goner - missing" and "No replacement to deploy" MV 20170130</t>
        </r>
      </text>
    </comment>
    <comment ref="M145" authorId="1" shapeId="0" xr:uid="{00000000-0006-0000-0400-00001C000000}">
      <text>
        <r>
          <rPr>
            <b/>
            <sz val="9"/>
            <color indexed="81"/>
            <rFont val="Tahoma"/>
            <family val="2"/>
          </rPr>
          <t>Varner, Mia:</t>
        </r>
        <r>
          <rPr>
            <sz val="9"/>
            <color indexed="81"/>
            <rFont val="Tahoma"/>
            <family val="2"/>
          </rPr>
          <t xml:space="preserve">
Condition of trap: "goner - missing" and "No replacement to deploy" MV 20170130</t>
        </r>
      </text>
    </comment>
    <comment ref="J149" authorId="3" shapeId="0" xr:uid="{00000000-0006-0000-0400-000008000000}">
      <text>
        <r>
          <rPr>
            <b/>
            <sz val="9"/>
            <color indexed="81"/>
            <rFont val="Tahoma"/>
            <family val="2"/>
          </rPr>
          <t>Balz, Adam:</t>
        </r>
        <r>
          <rPr>
            <sz val="9"/>
            <color indexed="81"/>
            <rFont val="Tahoma"/>
            <family val="2"/>
          </rPr>
          <t xml:space="preserve">
drifted to campers beach</t>
        </r>
      </text>
    </comment>
    <comment ref="J157" authorId="1" shapeId="0" xr:uid="{00000000-0006-0000-0400-000011000000}">
      <text>
        <r>
          <rPr>
            <b/>
            <sz val="9"/>
            <color indexed="81"/>
            <rFont val="Tahoma"/>
            <family val="2"/>
          </rPr>
          <t>Varner, Mia:</t>
        </r>
        <r>
          <rPr>
            <sz val="9"/>
            <color indexed="81"/>
            <rFont val="Tahoma"/>
            <family val="2"/>
          </rPr>
          <t xml:space="preserve">
Initial deployment; no gas samples collected MV 20180130</t>
        </r>
      </text>
    </comment>
    <comment ref="K157" authorId="1" shapeId="0" xr:uid="{00000000-0006-0000-0400-000012000000}">
      <text>
        <r>
          <rPr>
            <b/>
            <sz val="9"/>
            <color indexed="81"/>
            <rFont val="Tahoma"/>
            <family val="2"/>
          </rPr>
          <t>Varner, Mia:</t>
        </r>
        <r>
          <rPr>
            <sz val="9"/>
            <color indexed="81"/>
            <rFont val="Tahoma"/>
            <family val="2"/>
          </rPr>
          <t xml:space="preserve">
Initial deployment; no gas samples collected MV 20180130</t>
        </r>
      </text>
    </comment>
    <comment ref="D158" authorId="1" shapeId="0" xr:uid="{00000000-0006-0000-0400-000013000000}">
      <text>
        <r>
          <rPr>
            <b/>
            <sz val="9"/>
            <color indexed="81"/>
            <rFont val="Tahoma"/>
            <family val="2"/>
          </rPr>
          <t>Varner, Mia:</t>
        </r>
        <r>
          <rPr>
            <sz val="9"/>
            <color indexed="81"/>
            <rFont val="Tahoma"/>
            <family val="2"/>
          </rPr>
          <t xml:space="preserve">
No latitude recorded on active trap data sheet MV 20180130</t>
        </r>
      </text>
    </comment>
    <comment ref="J158" authorId="1" shapeId="0" xr:uid="{00000000-0006-0000-0400-000014000000}">
      <text>
        <r>
          <rPr>
            <b/>
            <sz val="9"/>
            <color indexed="81"/>
            <rFont val="Tahoma"/>
            <family val="2"/>
          </rPr>
          <t>Varner, Mia:</t>
        </r>
        <r>
          <rPr>
            <sz val="9"/>
            <color indexed="81"/>
            <rFont val="Tahoma"/>
            <family val="2"/>
          </rPr>
          <t xml:space="preserve">
Initial deployment; no gas samples collected MV 20180130</t>
        </r>
      </text>
    </comment>
    <comment ref="K158" authorId="1" shapeId="0" xr:uid="{00000000-0006-0000-0400-000015000000}">
      <text>
        <r>
          <rPr>
            <b/>
            <sz val="9"/>
            <color indexed="81"/>
            <rFont val="Tahoma"/>
            <family val="2"/>
          </rPr>
          <t>Varner, Mia:</t>
        </r>
        <r>
          <rPr>
            <sz val="9"/>
            <color indexed="81"/>
            <rFont val="Tahoma"/>
            <family val="2"/>
          </rPr>
          <t xml:space="preserve">
Initial deployment; no gas samples collected MV 20180130</t>
        </r>
      </text>
    </comment>
    <comment ref="J159" authorId="3" shapeId="0" xr:uid="{00000000-0006-0000-0400-000007000000}">
      <text>
        <r>
          <rPr>
            <b/>
            <sz val="9"/>
            <color indexed="81"/>
            <rFont val="Tahoma"/>
            <family val="2"/>
          </rPr>
          <t>Balz, Adam:</t>
        </r>
        <r>
          <rPr>
            <sz val="9"/>
            <color indexed="81"/>
            <rFont val="Tahoma"/>
            <family val="2"/>
          </rPr>
          <t xml:space="preserve">
grey means that Adam has approved the NA because trap missing or damaged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Beaulieu, Jake</author>
  </authors>
  <commentList>
    <comment ref="E1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Beaulieu, Jake: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initial</t>
        </r>
        <r>
          <rPr>
            <sz val="9"/>
            <color indexed="81"/>
            <rFont val="Tahoma"/>
            <family val="2"/>
          </rPr>
          <t xml:space="preserve"> = sample collected immediately after gas was injected into trap.
</t>
        </r>
        <r>
          <rPr>
            <b/>
            <sz val="9"/>
            <color indexed="81"/>
            <rFont val="Tahoma"/>
            <family val="2"/>
          </rPr>
          <t>final</t>
        </r>
        <r>
          <rPr>
            <sz val="9"/>
            <color indexed="81"/>
            <rFont val="Tahoma"/>
            <family val="2"/>
          </rPr>
          <t xml:space="preserve"> = sample collected after incubating in trap for one week.</t>
        </r>
      </text>
    </comment>
  </commentList>
</comments>
</file>

<file path=xl/sharedStrings.xml><?xml version="1.0" encoding="utf-8"?>
<sst xmlns="http://schemas.openxmlformats.org/spreadsheetml/2006/main" count="9474" uniqueCount="1178">
  <si>
    <t>Site</t>
  </si>
  <si>
    <t>Lake</t>
  </si>
  <si>
    <t>Exetainer Code</t>
  </si>
  <si>
    <t>dg</t>
  </si>
  <si>
    <t>air</t>
  </si>
  <si>
    <t>Temp.C</t>
  </si>
  <si>
    <t>sp.Cond.us/cm</t>
  </si>
  <si>
    <t>pH</t>
  </si>
  <si>
    <t>ORP</t>
  </si>
  <si>
    <t>DO.percent</t>
  </si>
  <si>
    <t>DO.mg/L</t>
  </si>
  <si>
    <t>Sample Type</t>
  </si>
  <si>
    <t xml:space="preserve">Exetainer Codes </t>
  </si>
  <si>
    <t>Sample Date</t>
  </si>
  <si>
    <t>Sample.Date</t>
  </si>
  <si>
    <t>Sample.depth.ft</t>
  </si>
  <si>
    <t>Sample Time</t>
  </si>
  <si>
    <t>Gas volume</t>
  </si>
  <si>
    <t>chl.a</t>
  </si>
  <si>
    <t>Turbidity.ntu</t>
  </si>
  <si>
    <t>sample.depth.ft</t>
  </si>
  <si>
    <t>water.volume.ml</t>
  </si>
  <si>
    <t>headspace.volume.ml</t>
  </si>
  <si>
    <t>bp.mm.hg</t>
  </si>
  <si>
    <t>harsha</t>
  </si>
  <si>
    <t>eus</t>
  </si>
  <si>
    <t>sample.date</t>
  </si>
  <si>
    <t>lake</t>
  </si>
  <si>
    <t>site</t>
  </si>
  <si>
    <t>sample.type</t>
  </si>
  <si>
    <t>exetainer.code</t>
  </si>
  <si>
    <t>headspace.equil.temp.c</t>
  </si>
  <si>
    <t>eeb</t>
  </si>
  <si>
    <t>buoy</t>
  </si>
  <si>
    <t>na</t>
  </si>
  <si>
    <t>chm.deply.time</t>
  </si>
  <si>
    <t>bubbling.observed</t>
  </si>
  <si>
    <t>n</t>
  </si>
  <si>
    <t>chamber.vol.l</t>
  </si>
  <si>
    <t>y</t>
  </si>
  <si>
    <t>Sample.depth.m</t>
  </si>
  <si>
    <t>sample.depth.m</t>
  </si>
  <si>
    <t>site.visit.date</t>
  </si>
  <si>
    <t>latitude</t>
  </si>
  <si>
    <t>longitude</t>
  </si>
  <si>
    <t>site.depth.ft</t>
  </si>
  <si>
    <t>site.depth.m</t>
  </si>
  <si>
    <t>trap.size</t>
  </si>
  <si>
    <t>circuit</t>
  </si>
  <si>
    <t>gas.volume.ml</t>
  </si>
  <si>
    <t>PEG17193, PEG17194, PEG17195</t>
  </si>
  <si>
    <t>headspace.gas</t>
  </si>
  <si>
    <t>he</t>
  </si>
  <si>
    <t>NA</t>
  </si>
  <si>
    <t>PEG17027, PEG17026</t>
  </si>
  <si>
    <t>PEG17028, PEG17029</t>
  </si>
  <si>
    <t>PEG17701</t>
  </si>
  <si>
    <t>PEG17050, PEG17051</t>
  </si>
  <si>
    <t>PEG17057</t>
  </si>
  <si>
    <t>PEG17079</t>
  </si>
  <si>
    <t>PEG17040</t>
  </si>
  <si>
    <t>PEG17037</t>
  </si>
  <si>
    <t>PEG17098, PEG17099, PEG17100</t>
  </si>
  <si>
    <t>PEG17108, PEG17109, PEG17110</t>
  </si>
  <si>
    <t>PEG17114, PEG17115</t>
  </si>
  <si>
    <t>PEG17116, PEG17117, PEG17118</t>
  </si>
  <si>
    <t>PEG17121, PEG17002</t>
  </si>
  <si>
    <t>PEG17127, PEG17128, PEG17003</t>
  </si>
  <si>
    <t>PEG17134</t>
  </si>
  <si>
    <t>PEG17158, PEG17159</t>
  </si>
  <si>
    <t>PEG17165, PEG17166, PEG17167</t>
  </si>
  <si>
    <t>PEG17173, PEG17174</t>
  </si>
  <si>
    <t>PEG17185, PEG17186, PEG17187</t>
  </si>
  <si>
    <t>PEG17201, PEG17202</t>
  </si>
  <si>
    <t>PEG17208, PEG17209, PEG17210</t>
  </si>
  <si>
    <t>PEG17225, PEG17226</t>
  </si>
  <si>
    <t>PEG17242, PEG17243, PEG17244</t>
  </si>
  <si>
    <t>PEG17256, PEG17315</t>
  </si>
  <si>
    <t>PEG17265, PEG17266, PEG17267</t>
  </si>
  <si>
    <t>PEG17317, PEG17273</t>
  </si>
  <si>
    <t>PEG17289, PEG17290, PEG17291</t>
  </si>
  <si>
    <t>PEG17298, 17299, 17300</t>
  </si>
  <si>
    <t>PEG17306, PEG17307, PEG17308</t>
  </si>
  <si>
    <t>PEG17325</t>
  </si>
  <si>
    <t>PEG17331, PEG17332</t>
  </si>
  <si>
    <t>PEG17338, PEG17339, PEG17340</t>
  </si>
  <si>
    <t>PEG17356, PEG17357, PEG17358</t>
  </si>
  <si>
    <t>PEG17364, PEG17365</t>
  </si>
  <si>
    <t>PEG17371, PEG17372, PEG17373</t>
  </si>
  <si>
    <t>PEG17384, PEG17385, PEG173865</t>
  </si>
  <si>
    <t>PEG17392, PEG17393, PEG17394</t>
  </si>
  <si>
    <t>PEG17410, PEG17411, PEG17412</t>
  </si>
  <si>
    <t>PEG17418, PEG17419, PEG17420</t>
  </si>
  <si>
    <t>PEG17426, PEG17427, PEG17435</t>
  </si>
  <si>
    <t>PEG17428, PEG17429, PEG17430</t>
  </si>
  <si>
    <t>PEG17452, PEG17453, PEG17454</t>
  </si>
  <si>
    <t>PEG17460, PEG17461, PEG17462</t>
  </si>
  <si>
    <t>acton</t>
  </si>
  <si>
    <t>u14</t>
  </si>
  <si>
    <t>u12</t>
  </si>
  <si>
    <t>ACT170118, ACT170119</t>
  </si>
  <si>
    <t>ACT170075, ACT170076, ACT170077</t>
  </si>
  <si>
    <t>ACT170095, ACT170096</t>
  </si>
  <si>
    <t>ACT170171, ACT170172, ACT170173</t>
  </si>
  <si>
    <t>ACT170183, ACT170184, ACT170185</t>
  </si>
  <si>
    <t>ACT170192, ACT170193</t>
  </si>
  <si>
    <t>ACT170200, ACT170201, ACT170202</t>
  </si>
  <si>
    <t>ACT170209, ACT170210, ACT170211</t>
  </si>
  <si>
    <t>ACT170219, ACT170220, ACT170221</t>
  </si>
  <si>
    <t>ACT170243, ACT170244, ACT170245</t>
  </si>
  <si>
    <t>ACT170253, ACT170254, ACT170255</t>
  </si>
  <si>
    <t>ACT170269, ACT170270</t>
  </si>
  <si>
    <t>ACT170277, ACT170278, ACT170279</t>
  </si>
  <si>
    <t>ACT170328, ACT170329, ACT170330</t>
  </si>
  <si>
    <t>ACT170342, ACT170343, ACT170361</t>
  </si>
  <si>
    <t>ACT170364, ACT170365, ACT170366</t>
  </si>
  <si>
    <t>ACT170421</t>
  </si>
  <si>
    <t>ACT170433, ACT170434, ACT170435</t>
  </si>
  <si>
    <t>ACT170447, ACT170448, ACT170449</t>
  </si>
  <si>
    <t>ACT170480, ACT170481, ACT170482</t>
  </si>
  <si>
    <t>ACT170519</t>
  </si>
  <si>
    <t>ACT170528, ACT170529</t>
  </si>
  <si>
    <t>ACT170538, ACT 170539, ACT170540</t>
  </si>
  <si>
    <t>ACT170552, ACT170553</t>
  </si>
  <si>
    <t>ACT170564, ACT170565</t>
  </si>
  <si>
    <t>shallow</t>
  </si>
  <si>
    <t>deep</t>
  </si>
  <si>
    <t>middle</t>
  </si>
  <si>
    <t>ACE17021, ACE17022, ACE17016</t>
  </si>
  <si>
    <t>atwood</t>
  </si>
  <si>
    <t>medium</t>
  </si>
  <si>
    <t>dillon</t>
  </si>
  <si>
    <t>piedmont</t>
  </si>
  <si>
    <t>ACE17033, ACE17034, ACE17035</t>
  </si>
  <si>
    <t>ACE17041, ACE17041</t>
  </si>
  <si>
    <t>ACE17048, ACE17049</t>
  </si>
  <si>
    <t xml:space="preserve">middle </t>
  </si>
  <si>
    <t>ACE17055, ACE17056</t>
  </si>
  <si>
    <t>ACE17072, ACE17073</t>
  </si>
  <si>
    <t>ACE17098, ACE17099, ACE17100</t>
  </si>
  <si>
    <t>ACE17106, ACE17107, ACE17108</t>
  </si>
  <si>
    <t>ACE17084</t>
  </si>
  <si>
    <t>ACE17001</t>
  </si>
  <si>
    <t>ACE17111, ACE17112, ACE17113</t>
  </si>
  <si>
    <t>ACE17131, ACE17132, ACE17133</t>
  </si>
  <si>
    <t>ACE17139, ACE17140, ACE17141</t>
  </si>
  <si>
    <t>ACE17119, ACE17120</t>
  </si>
  <si>
    <t>ACE17004</t>
  </si>
  <si>
    <t>ACE17235, ACE17227, ACE17234</t>
  </si>
  <si>
    <t>ACE17152, ACE17153, ACE17005</t>
  </si>
  <si>
    <t>ACE17154, ACE17155, ACE17156</t>
  </si>
  <si>
    <t>ACE17162, ACE17163, ACE17164</t>
  </si>
  <si>
    <t>ACE17194</t>
  </si>
  <si>
    <t>ACE17211</t>
  </si>
  <si>
    <t>ACE17240, ACE17222</t>
  </si>
  <si>
    <t>ACE17207, ACE17229, ACE17180</t>
  </si>
  <si>
    <t>ACE17013, ACE17214</t>
  </si>
  <si>
    <t>ACE17261, ACE17263, ACE17238</t>
  </si>
  <si>
    <t>ACE17017</t>
  </si>
  <si>
    <t>ACE17015, ACE17230</t>
  </si>
  <si>
    <t>ACE17267, ACE17225, ACE17011</t>
  </si>
  <si>
    <t>trap.deply.date</t>
  </si>
  <si>
    <t>trap.deply.time</t>
  </si>
  <si>
    <t>PEG17248, PEG17249, PEG17250</t>
  </si>
  <si>
    <t>ACE17171, ACE17176, ACE17012</t>
  </si>
  <si>
    <t>ACE17215, ACE17170</t>
  </si>
  <si>
    <t>ACE17264</t>
  </si>
  <si>
    <t>ACE17241, ACE17196</t>
  </si>
  <si>
    <t>ACE17198, ACE17265, ACE17199</t>
  </si>
  <si>
    <t>ACE17360, ACE17361, ACE17362</t>
  </si>
  <si>
    <t>ACE17368</t>
  </si>
  <si>
    <t>ACE17353, ACE17354, ACE17355</t>
  </si>
  <si>
    <t>ACE17341, ACE17342, ACE17343</t>
  </si>
  <si>
    <t>ACE17329, ACE17330, ACE17331</t>
  </si>
  <si>
    <t>ACE17312, ACE17313, ACE17314</t>
  </si>
  <si>
    <t>ACE17310, ACE17311, ACE17019</t>
  </si>
  <si>
    <t>ACE17322, ACE17323, ACE17324</t>
  </si>
  <si>
    <t>ACE17307, ACE17002</t>
  </si>
  <si>
    <t>ACE17306</t>
  </si>
  <si>
    <t>large</t>
  </si>
  <si>
    <t>small</t>
  </si>
  <si>
    <t>notes</t>
  </si>
  <si>
    <t>flag.DO.percent</t>
  </si>
  <si>
    <t>Notes</t>
  </si>
  <si>
    <t>Field note: Sample could not be located, buoy was missing MV 20180201</t>
  </si>
  <si>
    <t xml:space="preserve">acton </t>
  </si>
  <si>
    <t>u17</t>
  </si>
  <si>
    <t>u6</t>
  </si>
  <si>
    <t>u9</t>
  </si>
  <si>
    <t>u5</t>
  </si>
  <si>
    <t>u16</t>
  </si>
  <si>
    <t>u13</t>
  </si>
  <si>
    <t>u01</t>
  </si>
  <si>
    <t>u18</t>
  </si>
  <si>
    <t>u07</t>
  </si>
  <si>
    <t>u11</t>
  </si>
  <si>
    <t>u15</t>
  </si>
  <si>
    <t>u08</t>
  </si>
  <si>
    <t>u04</t>
  </si>
  <si>
    <t>u7</t>
  </si>
  <si>
    <t>u0</t>
  </si>
  <si>
    <t>u1</t>
  </si>
  <si>
    <t>u8</t>
  </si>
  <si>
    <t>u4</t>
  </si>
  <si>
    <t>standard</t>
  </si>
  <si>
    <t>taken @ campground dock due to trap drifting, taken on anchor</t>
  </si>
  <si>
    <t>lgr in Arizona</t>
  </si>
  <si>
    <t>bouy</t>
  </si>
  <si>
    <t>picked up at 11:17:07 for 30 seconds for reset</t>
  </si>
  <si>
    <t>yes</t>
  </si>
  <si>
    <t>PEG17024</t>
  </si>
  <si>
    <t>PEG17025</t>
  </si>
  <si>
    <t>PEG17030</t>
  </si>
  <si>
    <t>PEG17031</t>
  </si>
  <si>
    <t>PEG17045</t>
  </si>
  <si>
    <t>PEG17046</t>
  </si>
  <si>
    <t>PEG17023</t>
  </si>
  <si>
    <t>PEG17022</t>
  </si>
  <si>
    <t>PEG17021</t>
  </si>
  <si>
    <t>PEG17032</t>
  </si>
  <si>
    <t>PEG17033</t>
  </si>
  <si>
    <t>PEG17034</t>
  </si>
  <si>
    <t>PEG17047</t>
  </si>
  <si>
    <t>PEG17048</t>
  </si>
  <si>
    <t>PEG17049</t>
  </si>
  <si>
    <t>PEG17044</t>
  </si>
  <si>
    <t>PEG17043</t>
  </si>
  <si>
    <t>PEG17042</t>
  </si>
  <si>
    <t>PEG17041</t>
  </si>
  <si>
    <t>PEG17039</t>
  </si>
  <si>
    <t>PEG17038</t>
  </si>
  <si>
    <t>PEG17036</t>
  </si>
  <si>
    <t>PEG17035</t>
  </si>
  <si>
    <t>PEG17055</t>
  </si>
  <si>
    <t>PEG17061</t>
  </si>
  <si>
    <t>PEG17062</t>
  </si>
  <si>
    <t>PEG17056</t>
  </si>
  <si>
    <t>PEG17067</t>
  </si>
  <si>
    <t>PEG17068</t>
  </si>
  <si>
    <t>PEG17058</t>
  </si>
  <si>
    <t>PEG17059</t>
  </si>
  <si>
    <t>PEG17060</t>
  </si>
  <si>
    <t>PEG17052</t>
  </si>
  <si>
    <t>PEG17053</t>
  </si>
  <si>
    <t>PEG17054</t>
  </si>
  <si>
    <t>PEG17063</t>
  </si>
  <si>
    <t>PEG17064</t>
  </si>
  <si>
    <t>PEG17065</t>
  </si>
  <si>
    <t>PEG17083</t>
  </si>
  <si>
    <t>PEG17084</t>
  </si>
  <si>
    <t>PEG17077</t>
  </si>
  <si>
    <t>PEG17073</t>
  </si>
  <si>
    <t>PEG17078</t>
  </si>
  <si>
    <t>PEG17072</t>
  </si>
  <si>
    <t>PEG17080</t>
  </si>
  <si>
    <t>PEG17081</t>
  </si>
  <si>
    <t>PEG17082</t>
  </si>
  <si>
    <t>PEG17074</t>
  </si>
  <si>
    <t>PEG17075</t>
  </si>
  <si>
    <t>PEG17076</t>
  </si>
  <si>
    <t>PEG17069</t>
  </si>
  <si>
    <t>PEG17070</t>
  </si>
  <si>
    <t>PEG17071</t>
  </si>
  <si>
    <t>PEG17087</t>
  </si>
  <si>
    <t>PEG17088</t>
  </si>
  <si>
    <t>PEG17093</t>
  </si>
  <si>
    <t>PEG17094</t>
  </si>
  <si>
    <t>PEG17089</t>
  </si>
  <si>
    <t>PEG17090</t>
  </si>
  <si>
    <t>PEG17092</t>
  </si>
  <si>
    <t>PEG17095</t>
  </si>
  <si>
    <t>PEG17096</t>
  </si>
  <si>
    <t>PEG17097</t>
  </si>
  <si>
    <t>PEG17103</t>
  </si>
  <si>
    <t>PEG17104</t>
  </si>
  <si>
    <t>PEG17105</t>
  </si>
  <si>
    <t>ACT170070</t>
  </si>
  <si>
    <t>ACT170071</t>
  </si>
  <si>
    <t>ACT170081</t>
  </si>
  <si>
    <t>ACT170082</t>
  </si>
  <si>
    <t>ACT170072</t>
  </si>
  <si>
    <t>ACT170073</t>
  </si>
  <si>
    <t>ACT170074</t>
  </si>
  <si>
    <t>ACT170078</t>
  </si>
  <si>
    <t>ACT170079</t>
  </si>
  <si>
    <t>ACT170080</t>
  </si>
  <si>
    <t>ACT170100</t>
  </si>
  <si>
    <t>ACT170101</t>
  </si>
  <si>
    <t>ACT170102</t>
  </si>
  <si>
    <t>ACT170092</t>
  </si>
  <si>
    <t>ACT170093</t>
  </si>
  <si>
    <t>ACT170094</t>
  </si>
  <si>
    <t>ACT170097</t>
  </si>
  <si>
    <t>ACT170098</t>
  </si>
  <si>
    <t>ACT170099</t>
  </si>
  <si>
    <t>ACT170089</t>
  </si>
  <si>
    <t>ACT170090</t>
  </si>
  <si>
    <t>ACT170091</t>
  </si>
  <si>
    <t>ACT170112</t>
  </si>
  <si>
    <t>ACT170113</t>
  </si>
  <si>
    <t>ACT170114</t>
  </si>
  <si>
    <t>ACT170120</t>
  </si>
  <si>
    <t>ACT170121</t>
  </si>
  <si>
    <t>ACT170122</t>
  </si>
  <si>
    <t>ACT170115</t>
  </si>
  <si>
    <t>ACT170116</t>
  </si>
  <si>
    <t>ACT170117</t>
  </si>
  <si>
    <t>ACT170123</t>
  </si>
  <si>
    <t>ACT170124</t>
  </si>
  <si>
    <t>ACT170125</t>
  </si>
  <si>
    <t>ACT170129</t>
  </si>
  <si>
    <t>ACT170130</t>
  </si>
  <si>
    <t>ACT170134</t>
  </si>
  <si>
    <t>ACT170135</t>
  </si>
  <si>
    <t>ACT170127</t>
  </si>
  <si>
    <t>ACT170128</t>
  </si>
  <si>
    <t>ACT170126</t>
  </si>
  <si>
    <t>ACT170131</t>
  </si>
  <si>
    <t>ACT170132</t>
  </si>
  <si>
    <t>ACT170133</t>
  </si>
  <si>
    <t>ACT170189</t>
  </si>
  <si>
    <t>ACT170190</t>
  </si>
  <si>
    <t>ACT170191</t>
  </si>
  <si>
    <t>ACT170180</t>
  </si>
  <si>
    <t>ACT170181</t>
  </si>
  <si>
    <t>ACT170182</t>
  </si>
  <si>
    <t>ACT170186</t>
  </si>
  <si>
    <t>ACT170187</t>
  </si>
  <si>
    <t>ACT170188</t>
  </si>
  <si>
    <t>ACT170177</t>
  </si>
  <si>
    <t>ACT170178</t>
  </si>
  <si>
    <t>ACT170179</t>
  </si>
  <si>
    <t>ACT170206</t>
  </si>
  <si>
    <t>ACT170207</t>
  </si>
  <si>
    <t>ACT170208</t>
  </si>
  <si>
    <t>ACT170194</t>
  </si>
  <si>
    <t>ACT170195</t>
  </si>
  <si>
    <t>ACT170196</t>
  </si>
  <si>
    <t>ACT170203</t>
  </si>
  <si>
    <t>ACT170204</t>
  </si>
  <si>
    <t>ACT170205</t>
  </si>
  <si>
    <t>ACT170197</t>
  </si>
  <si>
    <t>ACT170198</t>
  </si>
  <si>
    <t>ACT170199</t>
  </si>
  <si>
    <t>ACT170225</t>
  </si>
  <si>
    <t>ACT170226</t>
  </si>
  <si>
    <t>ACT170227</t>
  </si>
  <si>
    <t>ACT170212</t>
  </si>
  <si>
    <t>ACT170213</t>
  </si>
  <si>
    <t>ACT170214</t>
  </si>
  <si>
    <t>ACT170222</t>
  </si>
  <si>
    <t>ACT170223</t>
  </si>
  <si>
    <t>ACT170224</t>
  </si>
  <si>
    <t>ACT170230</t>
  </si>
  <si>
    <t>ACT170231</t>
  </si>
  <si>
    <t>ACT170232</t>
  </si>
  <si>
    <t>ACT170228</t>
  </si>
  <si>
    <t>ACT170229</t>
  </si>
  <si>
    <t>ACT170215</t>
  </si>
  <si>
    <t>ACT170216</t>
  </si>
  <si>
    <t>ACT170217</t>
  </si>
  <si>
    <t>ACT170218</t>
  </si>
  <si>
    <t>ACT170259</t>
  </si>
  <si>
    <t>ACT170260</t>
  </si>
  <si>
    <t>ACT170261</t>
  </si>
  <si>
    <t>ACT170249</t>
  </si>
  <si>
    <t>ACT170250</t>
  </si>
  <si>
    <t>ACT170251</t>
  </si>
  <si>
    <t>ACT170256</t>
  </si>
  <si>
    <t>ACT170257</t>
  </si>
  <si>
    <t>ACT170258</t>
  </si>
  <si>
    <t>ACT170246</t>
  </si>
  <si>
    <t>ACT170247</t>
  </si>
  <si>
    <t>ACT170248</t>
  </si>
  <si>
    <t>ACT170252</t>
  </si>
  <si>
    <t>ACT170262</t>
  </si>
  <si>
    <t>ACT170266</t>
  </si>
  <si>
    <t>ACT170267</t>
  </si>
  <si>
    <t>ACT170268</t>
  </si>
  <si>
    <t>ACT170274</t>
  </si>
  <si>
    <t>ACT170275</t>
  </si>
  <si>
    <t>ACT170276</t>
  </si>
  <si>
    <t>ACT170263</t>
  </si>
  <si>
    <t>ACT170264</t>
  </si>
  <si>
    <t>ACT170265</t>
  </si>
  <si>
    <t>ACT170271</t>
  </si>
  <si>
    <t>ACT170272</t>
  </si>
  <si>
    <t>ACT170273</t>
  </si>
  <si>
    <t>ACT170334</t>
  </si>
  <si>
    <t>ACT170335</t>
  </si>
  <si>
    <t>ACT170336</t>
  </si>
  <si>
    <t>ACT170339</t>
  </si>
  <si>
    <t>ACT170340</t>
  </si>
  <si>
    <t>ACT170341</t>
  </si>
  <si>
    <t>ACT170331</t>
  </si>
  <si>
    <t>ACT170332</t>
  </si>
  <si>
    <t>ACT170333</t>
  </si>
  <si>
    <t>ACT170337</t>
  </si>
  <si>
    <t>ACT170338</t>
  </si>
  <si>
    <t>ACT170357</t>
  </si>
  <si>
    <t>ACT170358</t>
  </si>
  <si>
    <t>ACT170359</t>
  </si>
  <si>
    <t>ACT170360</t>
  </si>
  <si>
    <t>ACT170367</t>
  </si>
  <si>
    <t>ACT170368</t>
  </si>
  <si>
    <t>ACT170369</t>
  </si>
  <si>
    <t>ACT170349</t>
  </si>
  <si>
    <t>ACT170350</t>
  </si>
  <si>
    <t>ACT170351</t>
  </si>
  <si>
    <t>ACT170370</t>
  </si>
  <si>
    <t>ACT170371</t>
  </si>
  <si>
    <t>ACT170372</t>
  </si>
  <si>
    <t>ACT170346</t>
  </si>
  <si>
    <t>ACT170347</t>
  </si>
  <si>
    <t>ACT170348</t>
  </si>
  <si>
    <t>ACT170373</t>
  </si>
  <si>
    <t>ACT170374</t>
  </si>
  <si>
    <t>ACT170352</t>
  </si>
  <si>
    <t>ACT170353</t>
  </si>
  <si>
    <t>ACT170362</t>
  </si>
  <si>
    <t>ACT170363</t>
  </si>
  <si>
    <t>ACT170375</t>
  </si>
  <si>
    <t>ACT170376</t>
  </si>
  <si>
    <t>ACT170377</t>
  </si>
  <si>
    <t>ACT170381</t>
  </si>
  <si>
    <t>ACT170382</t>
  </si>
  <si>
    <t>ACT170383</t>
  </si>
  <si>
    <t>ACT170378</t>
  </si>
  <si>
    <t>ACT170379</t>
  </si>
  <si>
    <t>ACT170380</t>
  </si>
  <si>
    <t>ACT170384</t>
  </si>
  <si>
    <t>ACT170385</t>
  </si>
  <si>
    <t>ACT170386</t>
  </si>
  <si>
    <t>ACT170430</t>
  </si>
  <si>
    <t>ACT170431</t>
  </si>
  <si>
    <t>ACT170432</t>
  </si>
  <si>
    <t>ACT170422</t>
  </si>
  <si>
    <t>ACT170423</t>
  </si>
  <si>
    <t>ACT170424</t>
  </si>
  <si>
    <t>ACT170425</t>
  </si>
  <si>
    <t>ACT170426</t>
  </si>
  <si>
    <t>ACT170462</t>
  </si>
  <si>
    <t>ACT170463</t>
  </si>
  <si>
    <t>ACT170464</t>
  </si>
  <si>
    <t>ACT170440</t>
  </si>
  <si>
    <t>ACT170441</t>
  </si>
  <si>
    <t>ACT170442</t>
  </si>
  <si>
    <t>ACT170467</t>
  </si>
  <si>
    <t>ACT170468</t>
  </si>
  <si>
    <t>ACT170469</t>
  </si>
  <si>
    <t>ACT170443</t>
  </si>
  <si>
    <t>ACT170444</t>
  </si>
  <si>
    <t>ACT170446</t>
  </si>
  <si>
    <t>ACT170466</t>
  </si>
  <si>
    <t>ACT170465</t>
  </si>
  <si>
    <t>ACT170436</t>
  </si>
  <si>
    <t>ACT170437</t>
  </si>
  <si>
    <t>ACT170438</t>
  </si>
  <si>
    <t>ACT170439</t>
  </si>
  <si>
    <t>ACT170502</t>
  </si>
  <si>
    <t>ACT170501</t>
  </si>
  <si>
    <t>ACT170500</t>
  </si>
  <si>
    <t>ACT170488</t>
  </si>
  <si>
    <t>ACT170487</t>
  </si>
  <si>
    <t>ACT170489</t>
  </si>
  <si>
    <t>ACT170495</t>
  </si>
  <si>
    <t>ACT170496</t>
  </si>
  <si>
    <t>ACT170497</t>
  </si>
  <si>
    <t>ACT170490</t>
  </si>
  <si>
    <t>ACT170491</t>
  </si>
  <si>
    <t>ACT170492</t>
  </si>
  <si>
    <t>ACT170499</t>
  </si>
  <si>
    <t>ACT170498</t>
  </si>
  <si>
    <t>ACT170486</t>
  </si>
  <si>
    <t>ACT170485</t>
  </si>
  <si>
    <t>ACT170484</t>
  </si>
  <si>
    <t>ACT170483</t>
  </si>
  <si>
    <t>ACT170525</t>
  </si>
  <si>
    <t>ACT170526</t>
  </si>
  <si>
    <t>ACT170527</t>
  </si>
  <si>
    <t>ACT170513</t>
  </si>
  <si>
    <t>ACT170514</t>
  </si>
  <si>
    <t>ACT170515</t>
  </si>
  <si>
    <t>ACT170520</t>
  </si>
  <si>
    <t>ACT170521</t>
  </si>
  <si>
    <t>ACT170522</t>
  </si>
  <si>
    <t>ACT170516</t>
  </si>
  <si>
    <t>ACT170517</t>
  </si>
  <si>
    <t>ACT170518</t>
  </si>
  <si>
    <t>ACT170509</t>
  </si>
  <si>
    <t>ACT170510</t>
  </si>
  <si>
    <t>ACT170511</t>
  </si>
  <si>
    <t>ACT170512</t>
  </si>
  <si>
    <t>ACT170546</t>
  </si>
  <si>
    <t>ACT170547</t>
  </si>
  <si>
    <t>ACT170548</t>
  </si>
  <si>
    <t>ACT170535</t>
  </si>
  <si>
    <t>ACT170536</t>
  </si>
  <si>
    <t>ACT170537</t>
  </si>
  <si>
    <t>ACT170541</t>
  </si>
  <si>
    <t>ACT170542</t>
  </si>
  <si>
    <t>ACT170543</t>
  </si>
  <si>
    <t>ACT170549</t>
  </si>
  <si>
    <t>ACT170550</t>
  </si>
  <si>
    <t>ACT170551</t>
  </si>
  <si>
    <t>ACT170544</t>
  </si>
  <si>
    <t>ACT170545</t>
  </si>
  <si>
    <t>ACT170530</t>
  </si>
  <si>
    <t>ACT170531</t>
  </si>
  <si>
    <t>ACT170532</t>
  </si>
  <si>
    <t>ACT170533</t>
  </si>
  <si>
    <t>ACT170571</t>
  </si>
  <si>
    <t>ACT170572</t>
  </si>
  <si>
    <t>ACT170573</t>
  </si>
  <si>
    <t>ACT170561</t>
  </si>
  <si>
    <t>ACT170562</t>
  </si>
  <si>
    <t>ACT170563</t>
  </si>
  <si>
    <t>ACT170569</t>
  </si>
  <si>
    <t>ACT170570</t>
  </si>
  <si>
    <t>ACT170557</t>
  </si>
  <si>
    <t>ACT170558</t>
  </si>
  <si>
    <t>ACT170559</t>
  </si>
  <si>
    <t>ACT170560</t>
  </si>
  <si>
    <t>N1a045</t>
  </si>
  <si>
    <t>N1a046</t>
  </si>
  <si>
    <t>PEG17120</t>
  </si>
  <si>
    <t>PEG17119</t>
  </si>
  <si>
    <t>N1a0148</t>
  </si>
  <si>
    <t>N1a0149</t>
  </si>
  <si>
    <t>N1a0150</t>
  </si>
  <si>
    <t>PEG17111</t>
  </si>
  <si>
    <t>PEG17112</t>
  </si>
  <si>
    <t>PEG17113</t>
  </si>
  <si>
    <t>PEG17122</t>
  </si>
  <si>
    <t>PEG17123</t>
  </si>
  <si>
    <t>PEG17129</t>
  </si>
  <si>
    <t>PEG17135</t>
  </si>
  <si>
    <t>PEG17136</t>
  </si>
  <si>
    <t>PEG17124</t>
  </si>
  <si>
    <t>PEG17125</t>
  </si>
  <si>
    <t>PEG17126</t>
  </si>
  <si>
    <t>PEG17131</t>
  </si>
  <si>
    <t>PEG17132</t>
  </si>
  <si>
    <t>PEG17133</t>
  </si>
  <si>
    <t>PEG17147</t>
  </si>
  <si>
    <t>PEG17148</t>
  </si>
  <si>
    <t>PEG17149</t>
  </si>
  <si>
    <t>PEG17146</t>
  </si>
  <si>
    <t>PEG17145</t>
  </si>
  <si>
    <t>PEG17144</t>
  </si>
  <si>
    <t>PEG17143</t>
  </si>
  <si>
    <t>PEG17142</t>
  </si>
  <si>
    <t>PEG17141</t>
  </si>
  <si>
    <t>PEG17140</t>
  </si>
  <si>
    <t>PEG17139</t>
  </si>
  <si>
    <t>PEG17138</t>
  </si>
  <si>
    <t>PEG17137</t>
  </si>
  <si>
    <t>PEG17156</t>
  </si>
  <si>
    <t>PEG17157</t>
  </si>
  <si>
    <t>PEG17163</t>
  </si>
  <si>
    <t>PEG17164</t>
  </si>
  <si>
    <t>PEG17168</t>
  </si>
  <si>
    <t>PEG17169</t>
  </si>
  <si>
    <t>PEG17153</t>
  </si>
  <si>
    <t>PEG17154</t>
  </si>
  <si>
    <t>PEG17155</t>
  </si>
  <si>
    <t>PEG17162</t>
  </si>
  <si>
    <t>PEG17161</t>
  </si>
  <si>
    <t>PEG17160</t>
  </si>
  <si>
    <t>PEG17170</t>
  </si>
  <si>
    <t>PEG17171</t>
  </si>
  <si>
    <t>PEG17172</t>
  </si>
  <si>
    <t>PEG17178</t>
  </si>
  <si>
    <t>PEG17179</t>
  </si>
  <si>
    <t>PEG17183</t>
  </si>
  <si>
    <t>PEG17184</t>
  </si>
  <si>
    <t>PEG17191</t>
  </si>
  <si>
    <t>PEG17192</t>
  </si>
  <si>
    <t>PEG17175</t>
  </si>
  <si>
    <t>PEG17176</t>
  </si>
  <si>
    <t>PEG17177</t>
  </si>
  <si>
    <t>PEG17181</t>
  </si>
  <si>
    <t>PEG17180</t>
  </si>
  <si>
    <t>PEG17182</t>
  </si>
  <si>
    <t>PEG17188</t>
  </si>
  <si>
    <t>PEG17189</t>
  </si>
  <si>
    <t>PEG17190</t>
  </si>
  <si>
    <t>PEG17199</t>
  </si>
  <si>
    <t>PEG17200</t>
  </si>
  <si>
    <t>PEG17203</t>
  </si>
  <si>
    <t>PEG17204</t>
  </si>
  <si>
    <t>PEG17211</t>
  </si>
  <si>
    <t>PEG17212</t>
  </si>
  <si>
    <t>PEG17196</t>
  </si>
  <si>
    <t>PEG17197</t>
  </si>
  <si>
    <t>PEG17198</t>
  </si>
  <si>
    <t>PEG17205</t>
  </si>
  <si>
    <t>PEG17206</t>
  </si>
  <si>
    <t>PEG17207</t>
  </si>
  <si>
    <t>PEG17223</t>
  </si>
  <si>
    <t>PEG17233</t>
  </si>
  <si>
    <t>PEG17224</t>
  </si>
  <si>
    <t>PEG17213</t>
  </si>
  <si>
    <t>PEG17214</t>
  </si>
  <si>
    <t>PEG17215</t>
  </si>
  <si>
    <t>PEG17216</t>
  </si>
  <si>
    <t>PEG17217</t>
  </si>
  <si>
    <t>PEG17218</t>
  </si>
  <si>
    <t>PEG17219</t>
  </si>
  <si>
    <t>PEG17220</t>
  </si>
  <si>
    <t>PEG17221</t>
  </si>
  <si>
    <t>PEG17222</t>
  </si>
  <si>
    <t>PEG17230</t>
  </si>
  <si>
    <t>PEG17231</t>
  </si>
  <si>
    <t>PEG17240</t>
  </si>
  <si>
    <t>PEG17241</t>
  </si>
  <si>
    <t>PEG17251</t>
  </si>
  <si>
    <t>PEG17252</t>
  </si>
  <si>
    <t>PEG17227</t>
  </si>
  <si>
    <t>PEG17228</t>
  </si>
  <si>
    <t>PEG17229</t>
  </si>
  <si>
    <t>PEG17245</t>
  </si>
  <si>
    <t>PEG17246</t>
  </si>
  <si>
    <t>PEG17247</t>
  </si>
  <si>
    <t>PEG17253</t>
  </si>
  <si>
    <t>PEG17254</t>
  </si>
  <si>
    <t>PEG17255</t>
  </si>
  <si>
    <t>PEG17257</t>
  </si>
  <si>
    <t>PEG17258</t>
  </si>
  <si>
    <t>PEG17268</t>
  </si>
  <si>
    <t>PEG17269</t>
  </si>
  <si>
    <t>PEG17277</t>
  </si>
  <si>
    <t>PEG17278</t>
  </si>
  <si>
    <t>PEG17259</t>
  </si>
  <si>
    <t>PEG17260</t>
  </si>
  <si>
    <t>PEG17261</t>
  </si>
  <si>
    <t>PEG17270</t>
  </si>
  <si>
    <t>PEG17271</t>
  </si>
  <si>
    <t>PEG17272</t>
  </si>
  <si>
    <t>PEG17274</t>
  </si>
  <si>
    <t>PEG17276</t>
  </si>
  <si>
    <t>PEG17288</t>
  </si>
  <si>
    <t>PEG17287</t>
  </si>
  <si>
    <t>PEG17286</t>
  </si>
  <si>
    <t>PEG17285</t>
  </si>
  <si>
    <t>PEG17284</t>
  </si>
  <si>
    <t>PEG17283</t>
  </si>
  <si>
    <t>PEG17282</t>
  </si>
  <si>
    <t>PEG17281</t>
  </si>
  <si>
    <t>PEG17280</t>
  </si>
  <si>
    <t>PEG17279</t>
  </si>
  <si>
    <t>PEG17292</t>
  </si>
  <si>
    <t>PEG17293</t>
  </si>
  <si>
    <t>PEG17304</t>
  </si>
  <si>
    <t>PEG17305</t>
  </si>
  <si>
    <t>PEG17312</t>
  </si>
  <si>
    <t>PEG17313</t>
  </si>
  <si>
    <t>PEG17294</t>
  </si>
  <si>
    <t>PEG17295</t>
  </si>
  <si>
    <t>PEG17296</t>
  </si>
  <si>
    <t>PEG17301</t>
  </si>
  <si>
    <t>PEG17302</t>
  </si>
  <si>
    <t>PEG17303</t>
  </si>
  <si>
    <t>PEG17309</t>
  </si>
  <si>
    <t>PEG17310</t>
  </si>
  <si>
    <t>PEG17311</t>
  </si>
  <si>
    <t>PEG17330</t>
  </si>
  <si>
    <t>PEG17329</t>
  </si>
  <si>
    <t>PEG17336</t>
  </si>
  <si>
    <t>PEG17337</t>
  </si>
  <si>
    <t>PEG17355</t>
  </si>
  <si>
    <t>PEG17354</t>
  </si>
  <si>
    <t>PEG17353</t>
  </si>
  <si>
    <t>PEG17352</t>
  </si>
  <si>
    <t>PEG17351</t>
  </si>
  <si>
    <t>PEG17350</t>
  </si>
  <si>
    <t>PEG17326</t>
  </si>
  <si>
    <t>PEG17328</t>
  </si>
  <si>
    <t>PEG17327</t>
  </si>
  <si>
    <t>PEG17333</t>
  </si>
  <si>
    <t>PEG17334</t>
  </si>
  <si>
    <t>PEG17335</t>
  </si>
  <si>
    <t>PEG17341</t>
  </si>
  <si>
    <t>PEG17342</t>
  </si>
  <si>
    <t>PEG17343</t>
  </si>
  <si>
    <t>PEG17349</t>
  </si>
  <si>
    <t>PEG17348</t>
  </si>
  <si>
    <t>PEG17347</t>
  </si>
  <si>
    <t>PEG17346</t>
  </si>
  <si>
    <t>PEG17345</t>
  </si>
  <si>
    <t>PEG17344</t>
  </si>
  <si>
    <t>ACE17</t>
  </si>
  <si>
    <t>ACE17046</t>
  </si>
  <si>
    <t>ACE17047</t>
  </si>
  <si>
    <t>ACE17043</t>
  </si>
  <si>
    <t>ACE17044</t>
  </si>
  <si>
    <t>ACE17045</t>
  </si>
  <si>
    <t>ACE17039</t>
  </si>
  <si>
    <t>ACE17040</t>
  </si>
  <si>
    <t>ACE17036</t>
  </si>
  <si>
    <t>ACE17037</t>
  </si>
  <si>
    <t>ACE17038</t>
  </si>
  <si>
    <t>ACE17053</t>
  </si>
  <si>
    <t>ACE17054</t>
  </si>
  <si>
    <t>ACE17050</t>
  </si>
  <si>
    <t>ACE17051</t>
  </si>
  <si>
    <t>ACE17052</t>
  </si>
  <si>
    <t>ACE17060</t>
  </si>
  <si>
    <t>ACE17061</t>
  </si>
  <si>
    <t>ACE17057</t>
  </si>
  <si>
    <t>ACE17058</t>
  </si>
  <si>
    <t>ACE17059</t>
  </si>
  <si>
    <t>ACE17062</t>
  </si>
  <si>
    <t>ACE17063</t>
  </si>
  <si>
    <t>ACE17064</t>
  </si>
  <si>
    <t>ACE17065</t>
  </si>
  <si>
    <t>ACE17066</t>
  </si>
  <si>
    <t>ACE17031</t>
  </si>
  <si>
    <t>ACE17032</t>
  </si>
  <si>
    <t>ACE17028</t>
  </si>
  <si>
    <t>ACE17029</t>
  </si>
  <si>
    <t>ACE17030</t>
  </si>
  <si>
    <t>ACE17023</t>
  </si>
  <si>
    <t>ACE17024</t>
  </si>
  <si>
    <t>ACE17025</t>
  </si>
  <si>
    <t>ACE17026</t>
  </si>
  <si>
    <t>ACE17027</t>
  </si>
  <si>
    <t>ACE17101</t>
  </si>
  <si>
    <t>ACE17102</t>
  </si>
  <si>
    <t>ACE17095</t>
  </si>
  <si>
    <t>ACE17096</t>
  </si>
  <si>
    <t>ACE17097</t>
  </si>
  <si>
    <t>ACE17109</t>
  </si>
  <si>
    <t>ACE17110</t>
  </si>
  <si>
    <t>ACE17103</t>
  </si>
  <si>
    <t>ACE17104</t>
  </si>
  <si>
    <t>ACE17105</t>
  </si>
  <si>
    <t>ACE17080</t>
  </si>
  <si>
    <t>ACE17079</t>
  </si>
  <si>
    <t>ACE17081</t>
  </si>
  <si>
    <t>ACE17082</t>
  </si>
  <si>
    <t>ACE17083</t>
  </si>
  <si>
    <t>ACE17088</t>
  </si>
  <si>
    <t>ACE17089</t>
  </si>
  <si>
    <t>ACE17085</t>
  </si>
  <si>
    <t>ACE17086</t>
  </si>
  <si>
    <t>ACE17087</t>
  </si>
  <si>
    <t>ACE17090</t>
  </si>
  <si>
    <t>ACE17091</t>
  </si>
  <si>
    <t>ACE17092</t>
  </si>
  <si>
    <t>ACE17093</t>
  </si>
  <si>
    <t>ACE17094</t>
  </si>
  <si>
    <t>ACE17067</t>
  </si>
  <si>
    <t>ACE17068</t>
  </si>
  <si>
    <t>ACE17069</t>
  </si>
  <si>
    <t>ACE17070</t>
  </si>
  <si>
    <t>ACE17071</t>
  </si>
  <si>
    <t>ACE17074</t>
  </si>
  <si>
    <t>ACE17075</t>
  </si>
  <si>
    <t>ACE17076</t>
  </si>
  <si>
    <t>ACE17077</t>
  </si>
  <si>
    <t>ACE17078</t>
  </si>
  <si>
    <t>ACE17145</t>
  </si>
  <si>
    <t>ACE17146</t>
  </si>
  <si>
    <t>ACE17142</t>
  </si>
  <si>
    <t>ACE17143</t>
  </si>
  <si>
    <t>ACE17144</t>
  </si>
  <si>
    <t>ACE17137</t>
  </si>
  <si>
    <t>ACE17138</t>
  </si>
  <si>
    <t>ACE17134</t>
  </si>
  <si>
    <t>ACE17135</t>
  </si>
  <si>
    <t>ACE17136</t>
  </si>
  <si>
    <t>ACE17121</t>
  </si>
  <si>
    <t>ACE17122</t>
  </si>
  <si>
    <t>ACE17123</t>
  </si>
  <si>
    <t>ACE17124</t>
  </si>
  <si>
    <t>ACE17125</t>
  </si>
  <si>
    <t>ACE17126</t>
  </si>
  <si>
    <t>ACE17127</t>
  </si>
  <si>
    <t>ACE17128</t>
  </si>
  <si>
    <t>ACE17129</t>
  </si>
  <si>
    <t>ACE17130</t>
  </si>
  <si>
    <t>ACE17114</t>
  </si>
  <si>
    <t>ACE17115</t>
  </si>
  <si>
    <t>ACE17116</t>
  </si>
  <si>
    <t>ACE17117</t>
  </si>
  <si>
    <t>ACE17118</t>
  </si>
  <si>
    <t>ACE17147</t>
  </si>
  <si>
    <t>ACE17148</t>
  </si>
  <si>
    <t>ACE17149</t>
  </si>
  <si>
    <t>ACE17150</t>
  </si>
  <si>
    <t>ACE17151</t>
  </si>
  <si>
    <t>ACE17157</t>
  </si>
  <si>
    <t>ACE17158</t>
  </si>
  <si>
    <t>ACE17159</t>
  </si>
  <si>
    <t>ACE17160</t>
  </si>
  <si>
    <t>ACE17161</t>
  </si>
  <si>
    <t>ACE17242</t>
  </si>
  <si>
    <t>ACE17169</t>
  </si>
  <si>
    <t>ACE17228</t>
  </si>
  <si>
    <t>ACE17216</t>
  </si>
  <si>
    <t>ACE17236</t>
  </si>
  <si>
    <t>ACE17206</t>
  </si>
  <si>
    <t>ACE17254</t>
  </si>
  <si>
    <t>ACE17218</t>
  </si>
  <si>
    <t>ACE17220</t>
  </si>
  <si>
    <t>ACE17250</t>
  </si>
  <si>
    <t>ACE17231</t>
  </si>
  <si>
    <t>ACE17217</t>
  </si>
  <si>
    <t>ACE17182</t>
  </si>
  <si>
    <t>ACE17210</t>
  </si>
  <si>
    <t>ACE17172</t>
  </si>
  <si>
    <t>ACE17247</t>
  </si>
  <si>
    <t>ACE17203</t>
  </si>
  <si>
    <t>ACE17221</t>
  </si>
  <si>
    <t>ACE17224</t>
  </si>
  <si>
    <t>ACE17184</t>
  </si>
  <si>
    <t>ACE17187</t>
  </si>
  <si>
    <t>ACE17245</t>
  </si>
  <si>
    <t>ACE17204</t>
  </si>
  <si>
    <t>ACE17197</t>
  </si>
  <si>
    <t>ACE17195</t>
  </si>
  <si>
    <t>ACE17255</t>
  </si>
  <si>
    <t>ACE17205</t>
  </si>
  <si>
    <t>ACE17177</t>
  </si>
  <si>
    <t>ACE17201</t>
  </si>
  <si>
    <t>ACE17268</t>
  </si>
  <si>
    <t>ACE17257</t>
  </si>
  <si>
    <t>ACE17260</t>
  </si>
  <si>
    <t>ACE17219</t>
  </si>
  <si>
    <t>ACE17191</t>
  </si>
  <si>
    <t>ACE17188</t>
  </si>
  <si>
    <t>ACE17175</t>
  </si>
  <si>
    <t>ACE17174</t>
  </si>
  <si>
    <t>ACE17246</t>
  </si>
  <si>
    <t>ACE17248</t>
  </si>
  <si>
    <t>ACE17249</t>
  </si>
  <si>
    <t>ACE17266</t>
  </si>
  <si>
    <t>ACE17186</t>
  </si>
  <si>
    <t>ACE17200</t>
  </si>
  <si>
    <t>ACE17202</t>
  </si>
  <si>
    <t>ACE17259</t>
  </si>
  <si>
    <t>ACE17208</t>
  </si>
  <si>
    <t>ACE17258</t>
  </si>
  <si>
    <t>ACE17223</t>
  </si>
  <si>
    <t>ACE17239</t>
  </si>
  <si>
    <t>ACE17212</t>
  </si>
  <si>
    <t>ACE17181</t>
  </si>
  <si>
    <t>ACE17185</t>
  </si>
  <si>
    <t>ACE17232</t>
  </si>
  <si>
    <t>ACE17179</t>
  </si>
  <si>
    <t>ACE17226</t>
  </si>
  <si>
    <t>ACE17243</t>
  </si>
  <si>
    <t>ACE17252</t>
  </si>
  <si>
    <t>ACE17253</t>
  </si>
  <si>
    <t>ACE17213</t>
  </si>
  <si>
    <t>ACE17262</t>
  </si>
  <si>
    <t>ACE17256</t>
  </si>
  <si>
    <t>ACE17183</t>
  </si>
  <si>
    <t>ACE17193</t>
  </si>
  <si>
    <t>ACE17244</t>
  </si>
  <si>
    <t>ACE17209</t>
  </si>
  <si>
    <t>ACE17192</t>
  </si>
  <si>
    <t>ACE17173</t>
  </si>
  <si>
    <t>ACE17190</t>
  </si>
  <si>
    <t>ACE17251</t>
  </si>
  <si>
    <t>ACE17189</t>
  </si>
  <si>
    <t>ACE17233</t>
  </si>
  <si>
    <t>ACE17339</t>
  </si>
  <si>
    <t>ACE17340</t>
  </si>
  <si>
    <t>ACE17356</t>
  </si>
  <si>
    <t>ACE17357</t>
  </si>
  <si>
    <t>ACE17358</t>
  </si>
  <si>
    <t>ACE17347</t>
  </si>
  <si>
    <t>ACE17348</t>
  </si>
  <si>
    <t>ACE17344</t>
  </si>
  <si>
    <t>ACE17345</t>
  </si>
  <si>
    <t>ACE17346</t>
  </si>
  <si>
    <t>ACE17335</t>
  </si>
  <si>
    <t>ACE17336</t>
  </si>
  <si>
    <t>ACE17332</t>
  </si>
  <si>
    <t>ACE17333</t>
  </si>
  <si>
    <t>ACE17334</t>
  </si>
  <si>
    <t>ACE17363</t>
  </si>
  <si>
    <t>ACE17364</t>
  </si>
  <si>
    <t>ACE17365</t>
  </si>
  <si>
    <t>ACE17366</t>
  </si>
  <si>
    <t>ACE17367</t>
  </si>
  <si>
    <t>ACE17351</t>
  </si>
  <si>
    <t>ACE17352</t>
  </si>
  <si>
    <t>ACE17349</t>
  </si>
  <si>
    <t>ACE17350</t>
  </si>
  <si>
    <t>ACE17359</t>
  </si>
  <si>
    <t>ACE17315</t>
  </si>
  <si>
    <t>ACE17316</t>
  </si>
  <si>
    <t>ACE17299</t>
  </si>
  <si>
    <t>ACE17318</t>
  </si>
  <si>
    <t>ACE17317</t>
  </si>
  <si>
    <t>ACE17328</t>
  </si>
  <si>
    <t>ACE17309</t>
  </si>
  <si>
    <t>ACE17325</t>
  </si>
  <si>
    <t>ACE17326</t>
  </si>
  <si>
    <t>ACE17327</t>
  </si>
  <si>
    <t>ACE17320</t>
  </si>
  <si>
    <t>ACE17321</t>
  </si>
  <si>
    <t>ACE17337</t>
  </si>
  <si>
    <t>ACE17338</t>
  </si>
  <si>
    <t>ACE17319</t>
  </si>
  <si>
    <t>ACE17303</t>
  </si>
  <si>
    <t>ACE17304</t>
  </si>
  <si>
    <t>ACE17300</t>
  </si>
  <si>
    <t>ACE17301</t>
  </si>
  <si>
    <t>ACE17302</t>
  </si>
  <si>
    <t>PEG17362</t>
  </si>
  <si>
    <t>PEG17363</t>
  </si>
  <si>
    <t>PEG17369</t>
  </si>
  <si>
    <t>PEG17370</t>
  </si>
  <si>
    <t>PEG17377</t>
  </si>
  <si>
    <t>PEG17378</t>
  </si>
  <si>
    <t>PEG17359</t>
  </si>
  <si>
    <t>PEG17360</t>
  </si>
  <si>
    <t>PEG17361</t>
  </si>
  <si>
    <t>PEG17366</t>
  </si>
  <si>
    <t>PEG17367</t>
  </si>
  <si>
    <t>PEG17368</t>
  </si>
  <si>
    <t>PEG17374</t>
  </si>
  <si>
    <t>PEG17375</t>
  </si>
  <si>
    <t>PEG17376</t>
  </si>
  <si>
    <t>PEG17379</t>
  </si>
  <si>
    <t>PEG17380</t>
  </si>
  <si>
    <t>PEG17390</t>
  </si>
  <si>
    <t>PEG17391</t>
  </si>
  <si>
    <t>PEG17381</t>
  </si>
  <si>
    <t>PEG17382</t>
  </si>
  <si>
    <t>PEG17383</t>
  </si>
  <si>
    <t>PEG17387</t>
  </si>
  <si>
    <t>PEG17388</t>
  </si>
  <si>
    <t>PEG17389</t>
  </si>
  <si>
    <t>PEG17395</t>
  </si>
  <si>
    <t>PEG17396</t>
  </si>
  <si>
    <t>PEG17397</t>
  </si>
  <si>
    <t>PEG17409</t>
  </si>
  <si>
    <t>PEG17410</t>
  </si>
  <si>
    <t>PEG17407</t>
  </si>
  <si>
    <t>PEG17406</t>
  </si>
  <si>
    <t>PEG17405</t>
  </si>
  <si>
    <t>PEG17404</t>
  </si>
  <si>
    <t>PEG17403</t>
  </si>
  <si>
    <t>PEG17402</t>
  </si>
  <si>
    <t>PEG17401</t>
  </si>
  <si>
    <t>PEG17400</t>
  </si>
  <si>
    <t>PEG17399</t>
  </si>
  <si>
    <t>PEG17398</t>
  </si>
  <si>
    <t>PEG17416</t>
  </si>
  <si>
    <t>PEG17417</t>
  </si>
  <si>
    <t>PEG17439</t>
  </si>
  <si>
    <t>PEG17440</t>
  </si>
  <si>
    <t>PEG17424</t>
  </si>
  <si>
    <t>PEG17425</t>
  </si>
  <si>
    <t>PEG17436</t>
  </si>
  <si>
    <t>PEG17437</t>
  </si>
  <si>
    <t>PEG17438</t>
  </si>
  <si>
    <t>PEG17421</t>
  </si>
  <si>
    <t>PEG17422</t>
  </si>
  <si>
    <t>PEG17423</t>
  </si>
  <si>
    <t>PEG17413</t>
  </si>
  <si>
    <t>PEG17414</t>
  </si>
  <si>
    <t>PEG17415</t>
  </si>
  <si>
    <t>PEG17466</t>
  </si>
  <si>
    <t>PEG17467</t>
  </si>
  <si>
    <t>PEG17458</t>
  </si>
  <si>
    <t>PEG17459</t>
  </si>
  <si>
    <t>PEG17448</t>
  </si>
  <si>
    <t>PEG17447</t>
  </si>
  <si>
    <t>PEG17463</t>
  </si>
  <si>
    <t>PEG17464</t>
  </si>
  <si>
    <t>PEG17645</t>
  </si>
  <si>
    <t>PEG17455</t>
  </si>
  <si>
    <t>PEG17456</t>
  </si>
  <si>
    <t>PEG17457</t>
  </si>
  <si>
    <t>PEG17449</t>
  </si>
  <si>
    <t>PEG17450</t>
  </si>
  <si>
    <t>PEG17451</t>
  </si>
  <si>
    <t>PEG17446</t>
  </si>
  <si>
    <t>PEG17445</t>
  </si>
  <si>
    <t>PEG17444</t>
  </si>
  <si>
    <t>PEG17443</t>
  </si>
  <si>
    <t>PEG17442</t>
  </si>
  <si>
    <t>PEG17441</t>
  </si>
  <si>
    <t>PEG17434</t>
  </si>
  <si>
    <t>PEG17433</t>
  </si>
  <si>
    <t>PEG17432</t>
  </si>
  <si>
    <t>PEG17431</t>
  </si>
  <si>
    <t>flag.DO.mg/L</t>
  </si>
  <si>
    <t>flag.sp.Cond.us/cm</t>
  </si>
  <si>
    <t>flag.pH</t>
  </si>
  <si>
    <t>flag.ORP</t>
  </si>
  <si>
    <t>flag.chl.a</t>
  </si>
  <si>
    <t>flag.Turbidity.ntu</t>
  </si>
  <si>
    <t>Date</t>
  </si>
  <si>
    <t>bouy notes</t>
  </si>
  <si>
    <t>eeb notes</t>
  </si>
  <si>
    <t>eus notes</t>
  </si>
  <si>
    <t>eus trap size</t>
  </si>
  <si>
    <t>eeb trap size</t>
  </si>
  <si>
    <t>bouy trap size</t>
  </si>
  <si>
    <t>eus circiut</t>
  </si>
  <si>
    <t>eeb circuit</t>
  </si>
  <si>
    <t>bouy circuit</t>
  </si>
  <si>
    <t>water in head unit, head unit replaced</t>
  </si>
  <si>
    <t>water in head unit</t>
  </si>
  <si>
    <t>trap found by campers beach, disconnected from chain, not redeployed</t>
  </si>
  <si>
    <t>okay but some water in head unit</t>
  </si>
  <si>
    <t>deploying repaired trap, from Joel Allen stricking it, 1 minute interval</t>
  </si>
  <si>
    <t>replacement trap deployed, 1 minute interval</t>
  </si>
  <si>
    <t>sample 99 may have been purged with 3 way valve</t>
  </si>
  <si>
    <t>trap moved by floods to 39.02258,84.09127, moved back to site, bubble lost on contact</t>
  </si>
  <si>
    <t>trap moved 50ft down stream, moved back to original location, may have purged on contact 39.02565,84.09136</t>
  </si>
  <si>
    <t>funnel off, floating on side</t>
  </si>
  <si>
    <t>broken free from anchor, drifted far, returned to awberc by kit daniels</t>
  </si>
  <si>
    <t>snapped at t</t>
  </si>
  <si>
    <t>skinny</t>
  </si>
  <si>
    <t>purged on contact</t>
  </si>
  <si>
    <t>fat</t>
  </si>
  <si>
    <t>new chamber plate</t>
  </si>
  <si>
    <t>cuircut moist</t>
  </si>
  <si>
    <t>pre</t>
  </si>
  <si>
    <t>post</t>
  </si>
  <si>
    <t>100mL injected @ 13:30ish</t>
  </si>
  <si>
    <t>retreived 11:22</t>
  </si>
  <si>
    <t>100mL injected @ 11:42</t>
  </si>
  <si>
    <t>draw down occurred, lake is very low and scummy, evacuated on contact</t>
  </si>
  <si>
    <t>purge on contact</t>
  </si>
  <si>
    <t>using parker, jake with us</t>
  </si>
  <si>
    <t>funnel seperated, sampled at 12:34</t>
  </si>
  <si>
    <t>new battery in logger, snap on removal?</t>
  </si>
  <si>
    <t>flood moved trap</t>
  </si>
  <si>
    <t>boat anchor and trap anchor tangled in tree had to drag entire tree to edge of lake to break branches and free anchors</t>
  </si>
  <si>
    <t>trap badly damaged on edge of lake in less than 1ft of water</t>
  </si>
  <si>
    <t>head full of water curicuit badly damaged</t>
  </si>
  <si>
    <t>change curcuit battery because data does not look great</t>
  </si>
  <si>
    <t>no head unit and syphon tied down</t>
  </si>
  <si>
    <t>u14 circuit</t>
  </si>
  <si>
    <t>u12 circuit</t>
  </si>
  <si>
    <t>u14 tube diam</t>
  </si>
  <si>
    <t>u12 tube diam</t>
  </si>
  <si>
    <t>u14 notes</t>
  </si>
  <si>
    <t>u12 notes</t>
  </si>
  <si>
    <t>muddy water in head unit, installed new black tubing, replaced components and dried them, 4 desicant packs</t>
  </si>
  <si>
    <t>mostly dry but a few drops, tubing replaced to circuit</t>
  </si>
  <si>
    <t>trap is no where to be found, goner : ), no replacement to deploy</t>
  </si>
  <si>
    <t>new trap deployed</t>
  </si>
  <si>
    <t>water inside - deploying with a new head unit</t>
  </si>
  <si>
    <t>lake turbid with flood water</t>
  </si>
  <si>
    <t>active trap from u12 located at 39.55980,84.73576</t>
  </si>
  <si>
    <t>had to be moved on 7/10/2017</t>
  </si>
  <si>
    <t>not functioning properly logger 1 and circuit 19 removed, switched head units to one found floating</t>
  </si>
  <si>
    <t>previously used at u12 and removed, (not sure why Adam did this)</t>
  </si>
  <si>
    <t>tap syphon triggered right before retrieval</t>
  </si>
  <si>
    <t>same as last time</t>
  </si>
  <si>
    <t>looks good</t>
  </si>
  <si>
    <t>u12 atmosphere taken at dam</t>
  </si>
  <si>
    <t>niskin broke, new battery</t>
  </si>
  <si>
    <t>fish kill, lots of scum on water</t>
  </si>
  <si>
    <t>lgr got wet</t>
  </si>
  <si>
    <t>5, but logger recorded as 9 maybe a mistake</t>
  </si>
  <si>
    <t>sampler pulled from water before sample pulled</t>
  </si>
  <si>
    <t>purple batteries changed</t>
  </si>
  <si>
    <t>averaged</t>
  </si>
  <si>
    <t>Calibration Type</t>
  </si>
  <si>
    <t>Sonde ID</t>
  </si>
  <si>
    <t>DO (5% from 100%)</t>
  </si>
  <si>
    <t>Conductivity (10% from 1.413)</t>
  </si>
  <si>
    <t>Turbidity 0 (10%)</t>
  </si>
  <si>
    <t>Turbidity 126 (10%)</t>
  </si>
  <si>
    <t>Chlorophyll (10% from 0)</t>
  </si>
  <si>
    <t>pH 7 (+/-0.1)</t>
  </si>
  <si>
    <t>pH 10 (+/-0.1)</t>
  </si>
  <si>
    <t>ORP (10% of 237)</t>
  </si>
  <si>
    <t>Pre</t>
  </si>
  <si>
    <t>STD-14</t>
  </si>
  <si>
    <t>Post</t>
  </si>
  <si>
    <t>STD-12</t>
  </si>
  <si>
    <t>45-50</t>
  </si>
  <si>
    <t>50-60</t>
  </si>
  <si>
    <t>60-65</t>
  </si>
  <si>
    <t>dock</t>
  </si>
  <si>
    <t>ACT170233</t>
  </si>
  <si>
    <t>ACT170234</t>
  </si>
  <si>
    <t>ACT170235</t>
  </si>
  <si>
    <t>ACT170320</t>
  </si>
  <si>
    <t>ACT170321</t>
  </si>
  <si>
    <t>ACT170460</t>
  </si>
  <si>
    <t>ACT170461</t>
  </si>
  <si>
    <t>ACT170477</t>
  </si>
  <si>
    <t>ACT170478</t>
  </si>
  <si>
    <t>ACT170479</t>
  </si>
  <si>
    <t>ACT170506</t>
  </si>
  <si>
    <t>ACT170507</t>
  </si>
  <si>
    <t>ACT170508</t>
  </si>
  <si>
    <t>ACT170046</t>
  </si>
  <si>
    <t>ACT170047</t>
  </si>
  <si>
    <t>ACT170048</t>
  </si>
  <si>
    <t>ACT170052</t>
  </si>
  <si>
    <t>ACT170053</t>
  </si>
  <si>
    <t>ACT170054</t>
  </si>
  <si>
    <t>ACT170086</t>
  </si>
  <si>
    <t>ACT170087</t>
  </si>
  <si>
    <t>ACT170088</t>
  </si>
  <si>
    <t>ACT170106</t>
  </si>
  <si>
    <t>ACT170107</t>
  </si>
  <si>
    <t>ACT170108</t>
  </si>
  <si>
    <t>ACT170236</t>
  </si>
  <si>
    <t>ACT170237</t>
  </si>
  <si>
    <t>ACT170238</t>
  </si>
  <si>
    <t>ACT170239</t>
  </si>
  <si>
    <t>ACT170240</t>
  </si>
  <si>
    <t>ACT170241</t>
  </si>
  <si>
    <t>ACT170242</t>
  </si>
  <si>
    <t>ACT170322</t>
  </si>
  <si>
    <t>ACT170323</t>
  </si>
  <si>
    <t>ACT170324</t>
  </si>
  <si>
    <t>ACT170325</t>
  </si>
  <si>
    <t>ACT170326</t>
  </si>
  <si>
    <t>ACT170327</t>
  </si>
  <si>
    <t>ACT170450</t>
  </si>
  <si>
    <t>ACT170451</t>
  </si>
  <si>
    <t>ACT170452</t>
  </si>
  <si>
    <t>ACT170453</t>
  </si>
  <si>
    <t>ACT170454</t>
  </si>
  <si>
    <t>ACT170455</t>
  </si>
  <si>
    <t>ACT170456</t>
  </si>
  <si>
    <t>ACT170457</t>
  </si>
  <si>
    <t>ACT170458</t>
  </si>
  <si>
    <t>ACT170470</t>
  </si>
  <si>
    <t>ACT170471</t>
  </si>
  <si>
    <t>ACT170472</t>
  </si>
  <si>
    <t>ACT170473</t>
  </si>
  <si>
    <t>ACT170474</t>
  </si>
  <si>
    <t>ACT170475</t>
  </si>
  <si>
    <t>ACT170476</t>
  </si>
  <si>
    <t>ACT170503</t>
  </si>
  <si>
    <t>ACT170504</t>
  </si>
  <si>
    <t>ACT170505</t>
  </si>
  <si>
    <t>ACT170043</t>
  </si>
  <si>
    <t>ACT170044</t>
  </si>
  <si>
    <t>ACT170045</t>
  </si>
  <si>
    <t>ACT170049</t>
  </si>
  <si>
    <t>ACT170050</t>
  </si>
  <si>
    <t>ACT170051</t>
  </si>
  <si>
    <t>ACT170083</t>
  </si>
  <si>
    <t>ACT170084</t>
  </si>
  <si>
    <t>ACT170085</t>
  </si>
  <si>
    <t>ACT170103</t>
  </si>
  <si>
    <t>ACT170104</t>
  </si>
  <si>
    <t>ACT170105</t>
  </si>
  <si>
    <t xml:space="preserve">dock </t>
  </si>
  <si>
    <t>ACT170459</t>
  </si>
  <si>
    <t>ACT170354</t>
  </si>
  <si>
    <t>ACT170355</t>
  </si>
  <si>
    <t>ACT170356</t>
  </si>
  <si>
    <t>ACT170566</t>
  </si>
  <si>
    <t>ACT170567</t>
  </si>
  <si>
    <t>ACT170568</t>
  </si>
  <si>
    <t>ACT170554</t>
  </si>
  <si>
    <t>ACT170555</t>
  </si>
  <si>
    <t>ACT170556</t>
  </si>
  <si>
    <t>ACT170109, ACT170110, ACT170111</t>
  </si>
  <si>
    <t>ACT170344, ACT170345</t>
  </si>
  <si>
    <t>ACT170069, ACT170068, ACT170067</t>
  </si>
  <si>
    <t>ACT170174, ACT170175, ACT170176</t>
  </si>
  <si>
    <t>passive</t>
  </si>
  <si>
    <t>ACT170136, ACT170137</t>
  </si>
  <si>
    <t>ACT170165, ACT170166, ACT170167</t>
  </si>
  <si>
    <t>ACT170280, ACT170281, ACT170282</t>
  </si>
  <si>
    <t>ACT170415, ACT170416, ACT170417</t>
  </si>
  <si>
    <t>ACT170427, ACT170428, ACT170429</t>
  </si>
  <si>
    <t>ACT170493, ACT170494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</si>
</sst>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"/>
    <numFmt numFmtId="165" formatCode="h:mm;@"/>
    <numFmt numFmtId="166" formatCode="0.000"/>
    <numFmt numFmtId="167" formatCode="0.00000000"/>
    <numFmt numFmtId="168" formatCode="h:mm:ss;@"/>
    <numFmt numFmtId="169" formatCode="0.0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0">
    <xf numFmtId="0" fontId="0" fillId="0" borderId="0" xfId="0"/>
    <xf numFmtId="14" fontId="0" fillId="0" borderId="0" xfId="0" applyNumberFormat="1"/>
    <xf numFmtId="49" fontId="1" fillId="0" borderId="0" xfId="0" applyNumberFormat="1" applyFont="1" applyAlignment="1">
      <alignment horizontal="center" wrapText="1"/>
    </xf>
    <xf numFmtId="0" fontId="0" fillId="0" borderId="0" xfId="0" applyFill="1"/>
    <xf numFmtId="0" fontId="1" fillId="0" borderId="0" xfId="0" applyFont="1" applyAlignment="1">
      <alignment horizontal="center" wrapText="1"/>
    </xf>
    <xf numFmtId="2" fontId="1" fillId="0" borderId="0" xfId="0" applyNumberFormat="1" applyFont="1" applyFill="1" applyAlignment="1">
      <alignment horizontal="center"/>
    </xf>
    <xf numFmtId="0" fontId="1" fillId="0" borderId="0" xfId="0" applyFont="1"/>
    <xf numFmtId="164" fontId="1" fillId="0" borderId="0" xfId="0" applyNumberFormat="1" applyFont="1" applyFill="1" applyAlignment="1">
      <alignment horizontal="center" wrapText="1"/>
    </xf>
    <xf numFmtId="1" fontId="1" fillId="0" borderId="0" xfId="0" applyNumberFormat="1" applyFont="1" applyFill="1" applyAlignment="1">
      <alignment horizontal="center" wrapText="1"/>
    </xf>
    <xf numFmtId="2" fontId="1" fillId="0" borderId="0" xfId="0" applyNumberFormat="1" applyFont="1" applyFill="1" applyAlignment="1">
      <alignment horizontal="center" wrapText="1"/>
    </xf>
    <xf numFmtId="0" fontId="0" fillId="0" borderId="0" xfId="0" applyFont="1"/>
    <xf numFmtId="165" fontId="0" fillId="0" borderId="0" xfId="0" applyNumberFormat="1" applyFill="1"/>
    <xf numFmtId="166" fontId="1" fillId="0" borderId="0" xfId="0" applyNumberFormat="1" applyFont="1" applyAlignment="1">
      <alignment horizontal="center" wrapText="1"/>
    </xf>
    <xf numFmtId="14" fontId="0" fillId="0" borderId="0" xfId="0" applyNumberFormat="1" applyFont="1" applyAlignment="1">
      <alignment horizontal="center" wrapText="1"/>
    </xf>
    <xf numFmtId="0" fontId="0" fillId="0" borderId="0" xfId="0" applyFont="1" applyAlignment="1">
      <alignment horizontal="center" wrapText="1"/>
    </xf>
    <xf numFmtId="49" fontId="0" fillId="0" borderId="0" xfId="0" applyNumberFormat="1" applyFont="1" applyAlignment="1">
      <alignment horizontal="center" wrapText="1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2" fontId="0" fillId="0" borderId="0" xfId="0" applyNumberFormat="1" applyFont="1" applyFill="1" applyAlignment="1">
      <alignment horizontal="center"/>
    </xf>
    <xf numFmtId="164" fontId="0" fillId="0" borderId="0" xfId="0" applyNumberFormat="1" applyFont="1" applyFill="1" applyAlignment="1">
      <alignment horizontal="center" wrapText="1"/>
    </xf>
    <xf numFmtId="2" fontId="0" fillId="0" borderId="0" xfId="0" applyNumberFormat="1" applyFont="1" applyFill="1" applyAlignment="1">
      <alignment horizontal="center" wrapText="1"/>
    </xf>
    <xf numFmtId="1" fontId="0" fillId="0" borderId="0" xfId="0" applyNumberFormat="1" applyFont="1" applyFill="1" applyAlignment="1">
      <alignment horizontal="center" wrapText="1"/>
    </xf>
    <xf numFmtId="0" fontId="0" fillId="0" borderId="0" xfId="0" applyFill="1" applyAlignment="1">
      <alignment horizontal="center"/>
    </xf>
    <xf numFmtId="165" fontId="0" fillId="0" borderId="0" xfId="0" applyNumberFormat="1" applyAlignment="1">
      <alignment horizontal="center"/>
    </xf>
    <xf numFmtId="14" fontId="1" fillId="0" borderId="0" xfId="0" applyNumberFormat="1" applyFont="1" applyAlignment="1">
      <alignment horizontal="center" wrapText="1"/>
    </xf>
    <xf numFmtId="14" fontId="0" fillId="0" borderId="0" xfId="0" applyNumberFormat="1" applyFill="1" applyAlignment="1">
      <alignment horizontal="center"/>
    </xf>
    <xf numFmtId="165" fontId="0" fillId="0" borderId="0" xfId="0" applyNumberFormat="1" applyFill="1" applyAlignment="1">
      <alignment horizontal="center"/>
    </xf>
    <xf numFmtId="0" fontId="1" fillId="0" borderId="0" xfId="0" applyFont="1" applyAlignment="1">
      <alignment horizontal="center"/>
    </xf>
    <xf numFmtId="167" fontId="0" fillId="0" borderId="0" xfId="0" applyNumberFormat="1" applyFill="1" applyAlignment="1">
      <alignment horizontal="center"/>
    </xf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NumberFormat="1" applyAlignment="1">
      <alignment horizontal="center"/>
    </xf>
    <xf numFmtId="0" fontId="0" fillId="4" borderId="0" xfId="0" applyFill="1"/>
    <xf numFmtId="0" fontId="0" fillId="4" borderId="0" xfId="0" applyFont="1" applyFill="1" applyAlignment="1">
      <alignment horizontal="center" wrapText="1"/>
    </xf>
    <xf numFmtId="49" fontId="0" fillId="4" borderId="0" xfId="0" applyNumberFormat="1" applyFont="1" applyFill="1" applyAlignment="1">
      <alignment horizontal="center" wrapText="1"/>
    </xf>
    <xf numFmtId="0" fontId="0" fillId="4" borderId="0" xfId="0" applyFont="1" applyFill="1"/>
    <xf numFmtId="14" fontId="0" fillId="4" borderId="0" xfId="0" applyNumberFormat="1" applyFont="1" applyFill="1" applyAlignment="1">
      <alignment horizontal="center" wrapText="1"/>
    </xf>
    <xf numFmtId="14" fontId="0" fillId="0" borderId="0" xfId="0" applyNumberFormat="1" applyFont="1" applyFill="1" applyAlignment="1">
      <alignment horizontal="center" wrapText="1"/>
    </xf>
    <xf numFmtId="49" fontId="0" fillId="0" borderId="0" xfId="0" applyNumberFormat="1" applyFont="1" applyFill="1" applyAlignment="1">
      <alignment horizontal="center" wrapText="1"/>
    </xf>
    <xf numFmtId="0" fontId="0" fillId="0" borderId="0" xfId="0" applyFont="1" applyFill="1" applyAlignment="1">
      <alignment horizontal="center" wrapText="1"/>
    </xf>
    <xf numFmtId="0" fontId="0" fillId="0" borderId="0" xfId="0" applyFont="1" applyFill="1"/>
    <xf numFmtId="14" fontId="0" fillId="4" borderId="0" xfId="0" applyNumberFormat="1" applyFill="1" applyAlignment="1">
      <alignment horizontal="center"/>
    </xf>
    <xf numFmtId="0" fontId="0" fillId="4" borderId="0" xfId="0" applyFill="1" applyAlignment="1">
      <alignment horizontal="center"/>
    </xf>
    <xf numFmtId="0" fontId="4" fillId="8" borderId="0" xfId="0" applyFont="1" applyFill="1" applyAlignment="1">
      <alignment horizontal="center"/>
    </xf>
    <xf numFmtId="0" fontId="0" fillId="8" borderId="0" xfId="0" applyFill="1" applyAlignment="1">
      <alignment horizontal="center"/>
    </xf>
    <xf numFmtId="0" fontId="0" fillId="4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14" fontId="0" fillId="9" borderId="0" xfId="0" applyNumberFormat="1" applyFill="1" applyAlignment="1">
      <alignment horizontal="center"/>
    </xf>
    <xf numFmtId="0" fontId="0" fillId="9" borderId="0" xfId="0" applyFill="1" applyAlignment="1">
      <alignment horizontal="center"/>
    </xf>
    <xf numFmtId="0" fontId="0" fillId="9" borderId="0" xfId="0" applyFill="1"/>
    <xf numFmtId="164" fontId="0" fillId="2" borderId="0" xfId="0" applyNumberFormat="1" applyFont="1" applyFill="1" applyAlignment="1">
      <alignment horizontal="center" wrapText="1"/>
    </xf>
    <xf numFmtId="0" fontId="0" fillId="0" borderId="1" xfId="0" applyBorder="1" applyAlignment="1">
      <alignment wrapText="1"/>
    </xf>
    <xf numFmtId="0" fontId="0" fillId="4" borderId="1" xfId="0" applyFill="1" applyBorder="1" applyAlignment="1">
      <alignment wrapText="1"/>
    </xf>
    <xf numFmtId="0" fontId="0" fillId="0" borderId="1" xfId="0" applyBorder="1"/>
    <xf numFmtId="14" fontId="0" fillId="0" borderId="1" xfId="0" applyNumberFormat="1" applyBorder="1" applyAlignment="1">
      <alignment wrapText="1"/>
    </xf>
    <xf numFmtId="0" fontId="0" fillId="7" borderId="1" xfId="0" applyFill="1" applyBorder="1" applyAlignment="1">
      <alignment wrapText="1"/>
    </xf>
    <xf numFmtId="0" fontId="0" fillId="9" borderId="0" xfId="0" applyFont="1" applyFill="1" applyAlignment="1">
      <alignment horizontal="center" wrapText="1"/>
    </xf>
    <xf numFmtId="0" fontId="0" fillId="2" borderId="0" xfId="0" applyFont="1" applyFill="1" applyAlignment="1">
      <alignment horizontal="center" wrapText="1"/>
    </xf>
    <xf numFmtId="0" fontId="0" fillId="6" borderId="1" xfId="0" applyFill="1" applyBorder="1" applyAlignment="1">
      <alignment wrapText="1"/>
    </xf>
    <xf numFmtId="0" fontId="0" fillId="6" borderId="1" xfId="0" applyFill="1" applyBorder="1"/>
    <xf numFmtId="16" fontId="0" fillId="0" borderId="1" xfId="0" applyNumberFormat="1" applyBorder="1" applyAlignment="1">
      <alignment wrapText="1"/>
    </xf>
    <xf numFmtId="0" fontId="0" fillId="4" borderId="1" xfId="0" applyFill="1" applyBorder="1" applyAlignment="1">
      <alignment vertical="top" wrapText="1"/>
    </xf>
    <xf numFmtId="14" fontId="0" fillId="0" borderId="1" xfId="0" applyNumberForma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Fill="1" applyBorder="1" applyAlignment="1">
      <alignment vertical="top"/>
    </xf>
    <xf numFmtId="14" fontId="0" fillId="10" borderId="1" xfId="0" applyNumberFormat="1" applyFill="1" applyBorder="1" applyAlignment="1">
      <alignment vertical="top"/>
    </xf>
    <xf numFmtId="0" fontId="0" fillId="10" borderId="1" xfId="0" applyFill="1" applyBorder="1" applyAlignment="1">
      <alignment vertical="top"/>
    </xf>
    <xf numFmtId="0" fontId="0" fillId="2" borderId="1" xfId="0" applyFill="1" applyBorder="1" applyAlignment="1">
      <alignment vertical="top"/>
    </xf>
    <xf numFmtId="0" fontId="0" fillId="11" borderId="0" xfId="0" applyFill="1" applyAlignment="1">
      <alignment horizontal="center"/>
    </xf>
    <xf numFmtId="166" fontId="0" fillId="0" borderId="0" xfId="0" applyNumberFormat="1" applyFont="1" applyFill="1" applyAlignment="1">
      <alignment horizontal="center" wrapText="1"/>
    </xf>
    <xf numFmtId="164" fontId="0" fillId="0" borderId="0" xfId="0" applyNumberFormat="1" applyAlignment="1">
      <alignment horizontal="center"/>
    </xf>
    <xf numFmtId="21" fontId="0" fillId="4" borderId="0" xfId="0" applyNumberFormat="1" applyFill="1" applyAlignment="1">
      <alignment horizontal="center"/>
    </xf>
    <xf numFmtId="21" fontId="0" fillId="0" borderId="0" xfId="0" applyNumberFormat="1" applyFill="1" applyAlignment="1">
      <alignment horizontal="center"/>
    </xf>
    <xf numFmtId="169" fontId="0" fillId="0" borderId="0" xfId="0" applyNumberFormat="1" applyFont="1" applyAlignment="1">
      <alignment horizontal="center" wrapText="1"/>
    </xf>
    <xf numFmtId="21" fontId="0" fillId="0" borderId="0" xfId="0" applyNumberFormat="1" applyAlignment="1">
      <alignment horizontal="center"/>
    </xf>
    <xf numFmtId="0" fontId="0" fillId="7" borderId="0" xfId="0" applyFill="1" applyAlignment="1">
      <alignment horizontal="center"/>
    </xf>
    <xf numFmtId="14" fontId="0" fillId="2" borderId="0" xfId="0" applyNumberFormat="1" applyFill="1" applyAlignment="1">
      <alignment horizontal="center"/>
    </xf>
    <xf numFmtId="21" fontId="0" fillId="2" borderId="0" xfId="0" applyNumberFormat="1" applyFill="1" applyAlignment="1">
      <alignment horizontal="center"/>
    </xf>
    <xf numFmtId="20" fontId="0" fillId="0" borderId="0" xfId="0" applyNumberFormat="1" applyAlignment="1">
      <alignment horizontal="center"/>
    </xf>
    <xf numFmtId="0" fontId="0" fillId="6" borderId="0" xfId="0" applyFill="1" applyAlignment="1">
      <alignment horizontal="center"/>
    </xf>
    <xf numFmtId="168" fontId="0" fillId="4" borderId="0" xfId="0" applyNumberFormat="1" applyFill="1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4" borderId="0" xfId="0" applyNumberFormat="1" applyFill="1" applyAlignment="1">
      <alignment horizontal="center"/>
    </xf>
    <xf numFmtId="164" fontId="0" fillId="0" borderId="0" xfId="0" applyNumberFormat="1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190500</xdr:colOff>
      <xdr:row>145</xdr:row>
      <xdr:rowOff>144780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1516380" y="69342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190500</xdr:colOff>
      <xdr:row>146</xdr:row>
      <xdr:rowOff>144780</xdr:rowOff>
    </xdr:from>
    <xdr:ext cx="184731" cy="26456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1238250" y="7162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190500</xdr:colOff>
      <xdr:row>147</xdr:row>
      <xdr:rowOff>144780</xdr:rowOff>
    </xdr:from>
    <xdr:ext cx="184731" cy="26456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1238250" y="9067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190500</xdr:colOff>
      <xdr:row>148</xdr:row>
      <xdr:rowOff>144780</xdr:rowOff>
    </xdr:from>
    <xdr:ext cx="184731" cy="264560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1238250" y="10972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190500</xdr:colOff>
      <xdr:row>158</xdr:row>
      <xdr:rowOff>144780</xdr:rowOff>
    </xdr:from>
    <xdr:ext cx="184731" cy="264560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/>
      </xdr:nvSpPr>
      <xdr:spPr>
        <a:xfrm>
          <a:off x="1238250" y="10972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190500</xdr:colOff>
      <xdr:row>159</xdr:row>
      <xdr:rowOff>144780</xdr:rowOff>
    </xdr:from>
    <xdr:ext cx="184731" cy="264560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/>
      </xdr:nvSpPr>
      <xdr:spPr>
        <a:xfrm>
          <a:off x="1238250" y="31927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190500</xdr:colOff>
      <xdr:row>160</xdr:row>
      <xdr:rowOff>144780</xdr:rowOff>
    </xdr:from>
    <xdr:ext cx="184731" cy="264560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/>
      </xdr:nvSpPr>
      <xdr:spPr>
        <a:xfrm>
          <a:off x="1238250" y="31927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190500</xdr:colOff>
      <xdr:row>161</xdr:row>
      <xdr:rowOff>144780</xdr:rowOff>
    </xdr:from>
    <xdr:ext cx="184731" cy="264560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/>
      </xdr:nvSpPr>
      <xdr:spPr>
        <a:xfrm>
          <a:off x="1238250" y="31927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190500</xdr:colOff>
      <xdr:row>162</xdr:row>
      <xdr:rowOff>144780</xdr:rowOff>
    </xdr:from>
    <xdr:ext cx="184731" cy="264560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/>
      </xdr:nvSpPr>
      <xdr:spPr>
        <a:xfrm>
          <a:off x="1238250" y="31927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190500</xdr:colOff>
      <xdr:row>163</xdr:row>
      <xdr:rowOff>144780</xdr:rowOff>
    </xdr:from>
    <xdr:ext cx="184731" cy="264560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 txBox="1"/>
      </xdr:nvSpPr>
      <xdr:spPr>
        <a:xfrm>
          <a:off x="1238250" y="31927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190500</xdr:colOff>
      <xdr:row>164</xdr:row>
      <xdr:rowOff>144780</xdr:rowOff>
    </xdr:from>
    <xdr:ext cx="184731" cy="264560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/>
      </xdr:nvSpPr>
      <xdr:spPr>
        <a:xfrm>
          <a:off x="1238250" y="31927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190500</xdr:colOff>
      <xdr:row>165</xdr:row>
      <xdr:rowOff>144780</xdr:rowOff>
    </xdr:from>
    <xdr:ext cx="184731" cy="264560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 txBox="1"/>
      </xdr:nvSpPr>
      <xdr:spPr>
        <a:xfrm>
          <a:off x="1238250" y="31927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205687</xdr:colOff>
      <xdr:row>145</xdr:row>
      <xdr:rowOff>47625</xdr:rowOff>
    </xdr:from>
    <xdr:ext cx="45719" cy="390290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 txBox="1"/>
      </xdr:nvSpPr>
      <xdr:spPr>
        <a:xfrm>
          <a:off x="205687" y="619125"/>
          <a:ext cx="45719" cy="39029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190500</xdr:colOff>
      <xdr:row>167</xdr:row>
      <xdr:rowOff>144780</xdr:rowOff>
    </xdr:from>
    <xdr:ext cx="184731" cy="264560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 txBox="1"/>
      </xdr:nvSpPr>
      <xdr:spPr>
        <a:xfrm>
          <a:off x="1238250" y="31927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190500</xdr:colOff>
      <xdr:row>16</xdr:row>
      <xdr:rowOff>144780</xdr:rowOff>
    </xdr:from>
    <xdr:ext cx="184731" cy="264560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/>
      </xdr:nvSpPr>
      <xdr:spPr>
        <a:xfrm>
          <a:off x="1238250" y="251002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190500</xdr:colOff>
      <xdr:row>17</xdr:row>
      <xdr:rowOff>144780</xdr:rowOff>
    </xdr:from>
    <xdr:ext cx="184731" cy="264560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 txBox="1"/>
      </xdr:nvSpPr>
      <xdr:spPr>
        <a:xfrm>
          <a:off x="1238250" y="252907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190500</xdr:colOff>
      <xdr:row>18</xdr:row>
      <xdr:rowOff>144780</xdr:rowOff>
    </xdr:from>
    <xdr:ext cx="184731" cy="264560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 txBox="1"/>
      </xdr:nvSpPr>
      <xdr:spPr>
        <a:xfrm>
          <a:off x="1238250" y="254812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190500</xdr:colOff>
      <xdr:row>19</xdr:row>
      <xdr:rowOff>144780</xdr:rowOff>
    </xdr:from>
    <xdr:ext cx="184731" cy="264560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 txBox="1"/>
      </xdr:nvSpPr>
      <xdr:spPr>
        <a:xfrm>
          <a:off x="1238250" y="256717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190500</xdr:colOff>
      <xdr:row>20</xdr:row>
      <xdr:rowOff>144780</xdr:rowOff>
    </xdr:from>
    <xdr:ext cx="184731" cy="264560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 txBox="1"/>
      </xdr:nvSpPr>
      <xdr:spPr>
        <a:xfrm>
          <a:off x="1238250" y="258622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190500</xdr:colOff>
      <xdr:row>21</xdr:row>
      <xdr:rowOff>144780</xdr:rowOff>
    </xdr:from>
    <xdr:ext cx="184731" cy="264560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 txBox="1"/>
      </xdr:nvSpPr>
      <xdr:spPr>
        <a:xfrm>
          <a:off x="1238250" y="260527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190500</xdr:colOff>
      <xdr:row>22</xdr:row>
      <xdr:rowOff>144780</xdr:rowOff>
    </xdr:from>
    <xdr:ext cx="184731" cy="264560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 txBox="1"/>
      </xdr:nvSpPr>
      <xdr:spPr>
        <a:xfrm>
          <a:off x="1238250" y="262432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190500</xdr:colOff>
      <xdr:row>23</xdr:row>
      <xdr:rowOff>144780</xdr:rowOff>
    </xdr:from>
    <xdr:ext cx="184731" cy="264560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 txBox="1"/>
      </xdr:nvSpPr>
      <xdr:spPr>
        <a:xfrm>
          <a:off x="1238250" y="264337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190500</xdr:colOff>
      <xdr:row>25</xdr:row>
      <xdr:rowOff>144780</xdr:rowOff>
    </xdr:from>
    <xdr:ext cx="184731" cy="264560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 txBox="1"/>
      </xdr:nvSpPr>
      <xdr:spPr>
        <a:xfrm>
          <a:off x="1238250" y="268147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190500</xdr:colOff>
      <xdr:row>103</xdr:row>
      <xdr:rowOff>144780</xdr:rowOff>
    </xdr:from>
    <xdr:ext cx="184731" cy="264560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 txBox="1"/>
      </xdr:nvSpPr>
      <xdr:spPr>
        <a:xfrm>
          <a:off x="1238250" y="31927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190500</xdr:colOff>
      <xdr:row>104</xdr:row>
      <xdr:rowOff>144780</xdr:rowOff>
    </xdr:from>
    <xdr:ext cx="184731" cy="264560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 txBox="1"/>
      </xdr:nvSpPr>
      <xdr:spPr>
        <a:xfrm>
          <a:off x="1238250" y="33832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190500</xdr:colOff>
      <xdr:row>105</xdr:row>
      <xdr:rowOff>144780</xdr:rowOff>
    </xdr:from>
    <xdr:ext cx="184731" cy="264560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 txBox="1"/>
      </xdr:nvSpPr>
      <xdr:spPr>
        <a:xfrm>
          <a:off x="1238250" y="35737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190500</xdr:colOff>
      <xdr:row>106</xdr:row>
      <xdr:rowOff>144780</xdr:rowOff>
    </xdr:from>
    <xdr:ext cx="184731" cy="264560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 txBox="1"/>
      </xdr:nvSpPr>
      <xdr:spPr>
        <a:xfrm>
          <a:off x="1238250" y="37642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190500</xdr:colOff>
      <xdr:row>107</xdr:row>
      <xdr:rowOff>144780</xdr:rowOff>
    </xdr:from>
    <xdr:ext cx="184731" cy="264560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 txBox="1"/>
      </xdr:nvSpPr>
      <xdr:spPr>
        <a:xfrm>
          <a:off x="1238250" y="39547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190500</xdr:colOff>
      <xdr:row>108</xdr:row>
      <xdr:rowOff>144780</xdr:rowOff>
    </xdr:from>
    <xdr:ext cx="184731" cy="264560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 txBox="1"/>
      </xdr:nvSpPr>
      <xdr:spPr>
        <a:xfrm>
          <a:off x="1238250" y="41452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190500</xdr:colOff>
      <xdr:row>109</xdr:row>
      <xdr:rowOff>144780</xdr:rowOff>
    </xdr:from>
    <xdr:ext cx="184731" cy="264560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 txBox="1"/>
      </xdr:nvSpPr>
      <xdr:spPr>
        <a:xfrm>
          <a:off x="1238250" y="43357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190500</xdr:colOff>
      <xdr:row>110</xdr:row>
      <xdr:rowOff>144780</xdr:rowOff>
    </xdr:from>
    <xdr:ext cx="184731" cy="264560"/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 txBox="1"/>
      </xdr:nvSpPr>
      <xdr:spPr>
        <a:xfrm>
          <a:off x="1238250" y="45262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190500</xdr:colOff>
      <xdr:row>112</xdr:row>
      <xdr:rowOff>144780</xdr:rowOff>
    </xdr:from>
    <xdr:ext cx="184731" cy="264560"/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 txBox="1"/>
      </xdr:nvSpPr>
      <xdr:spPr>
        <a:xfrm>
          <a:off x="1238250" y="49072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190500</xdr:colOff>
      <xdr:row>198</xdr:row>
      <xdr:rowOff>144780</xdr:rowOff>
    </xdr:from>
    <xdr:ext cx="184731" cy="264560"/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 txBox="1"/>
      </xdr:nvSpPr>
      <xdr:spPr>
        <a:xfrm>
          <a:off x="1238250" y="165277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190500</xdr:colOff>
      <xdr:row>199</xdr:row>
      <xdr:rowOff>144780</xdr:rowOff>
    </xdr:from>
    <xdr:ext cx="184731" cy="264560"/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SpPr txBox="1"/>
      </xdr:nvSpPr>
      <xdr:spPr>
        <a:xfrm>
          <a:off x="1238250" y="167182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190500</xdr:colOff>
      <xdr:row>200</xdr:row>
      <xdr:rowOff>144780</xdr:rowOff>
    </xdr:from>
    <xdr:ext cx="184731" cy="264560"/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 txBox="1"/>
      </xdr:nvSpPr>
      <xdr:spPr>
        <a:xfrm>
          <a:off x="1238250" y="169087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190500</xdr:colOff>
      <xdr:row>201</xdr:row>
      <xdr:rowOff>144780</xdr:rowOff>
    </xdr:from>
    <xdr:ext cx="184731" cy="264560"/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 txBox="1"/>
      </xdr:nvSpPr>
      <xdr:spPr>
        <a:xfrm>
          <a:off x="1238250" y="170992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190500</xdr:colOff>
      <xdr:row>202</xdr:row>
      <xdr:rowOff>144780</xdr:rowOff>
    </xdr:from>
    <xdr:ext cx="184731" cy="264560"/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 txBox="1"/>
      </xdr:nvSpPr>
      <xdr:spPr>
        <a:xfrm>
          <a:off x="1238250" y="172897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190500</xdr:colOff>
      <xdr:row>203</xdr:row>
      <xdr:rowOff>144780</xdr:rowOff>
    </xdr:from>
    <xdr:ext cx="184731" cy="264560"/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 txBox="1"/>
      </xdr:nvSpPr>
      <xdr:spPr>
        <a:xfrm>
          <a:off x="1238250" y="174802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190500</xdr:colOff>
      <xdr:row>204</xdr:row>
      <xdr:rowOff>144780</xdr:rowOff>
    </xdr:from>
    <xdr:ext cx="184731" cy="264560"/>
    <xdr:sp macro="" textlink="">
      <xdr:nvSpPr>
        <xdr:cNvPr id="41" name="TextBox 40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SpPr txBox="1"/>
      </xdr:nvSpPr>
      <xdr:spPr>
        <a:xfrm>
          <a:off x="1238250" y="176707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190500</xdr:colOff>
      <xdr:row>205</xdr:row>
      <xdr:rowOff>144780</xdr:rowOff>
    </xdr:from>
    <xdr:ext cx="184731" cy="264560"/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SpPr txBox="1"/>
      </xdr:nvSpPr>
      <xdr:spPr>
        <a:xfrm>
          <a:off x="1238250" y="178612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190500</xdr:colOff>
      <xdr:row>207</xdr:row>
      <xdr:rowOff>144780</xdr:rowOff>
    </xdr:from>
    <xdr:ext cx="184731" cy="264560"/>
    <xdr:sp macro="" textlink="">
      <xdr:nvSpPr>
        <xdr:cNvPr id="43" name="TextBox 42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SpPr txBox="1"/>
      </xdr:nvSpPr>
      <xdr:spPr>
        <a:xfrm>
          <a:off x="1238250" y="182422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190500</xdr:colOff>
      <xdr:row>238</xdr:row>
      <xdr:rowOff>144780</xdr:rowOff>
    </xdr:from>
    <xdr:ext cx="184731" cy="264560"/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SpPr txBox="1"/>
      </xdr:nvSpPr>
      <xdr:spPr>
        <a:xfrm>
          <a:off x="1238250" y="346252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190500</xdr:colOff>
      <xdr:row>239</xdr:row>
      <xdr:rowOff>144780</xdr:rowOff>
    </xdr:from>
    <xdr:ext cx="184731" cy="264560"/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SpPr txBox="1"/>
      </xdr:nvSpPr>
      <xdr:spPr>
        <a:xfrm>
          <a:off x="1238250" y="348157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190500</xdr:colOff>
      <xdr:row>240</xdr:row>
      <xdr:rowOff>144780</xdr:rowOff>
    </xdr:from>
    <xdr:ext cx="184731" cy="264560"/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SpPr txBox="1"/>
      </xdr:nvSpPr>
      <xdr:spPr>
        <a:xfrm>
          <a:off x="1238250" y="350062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190500</xdr:colOff>
      <xdr:row>241</xdr:row>
      <xdr:rowOff>144780</xdr:rowOff>
    </xdr:from>
    <xdr:ext cx="184731" cy="264560"/>
    <xdr:sp macro="" textlink="">
      <xdr:nvSpPr>
        <xdr:cNvPr id="47" name="TextBox 46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SpPr txBox="1"/>
      </xdr:nvSpPr>
      <xdr:spPr>
        <a:xfrm>
          <a:off x="1238250" y="351967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190500</xdr:colOff>
      <xdr:row>242</xdr:row>
      <xdr:rowOff>144780</xdr:rowOff>
    </xdr:from>
    <xdr:ext cx="184731" cy="264560"/>
    <xdr:sp macro="" textlink="">
      <xdr:nvSpPr>
        <xdr:cNvPr id="48" name="TextBox 47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SpPr txBox="1"/>
      </xdr:nvSpPr>
      <xdr:spPr>
        <a:xfrm>
          <a:off x="1238250" y="353872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190500</xdr:colOff>
      <xdr:row>243</xdr:row>
      <xdr:rowOff>144780</xdr:rowOff>
    </xdr:from>
    <xdr:ext cx="184731" cy="264560"/>
    <xdr:sp macro="" textlink="">
      <xdr:nvSpPr>
        <xdr:cNvPr id="49" name="TextBox 48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SpPr txBox="1"/>
      </xdr:nvSpPr>
      <xdr:spPr>
        <a:xfrm>
          <a:off x="1238250" y="355777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190500</xdr:colOff>
      <xdr:row>244</xdr:row>
      <xdr:rowOff>144780</xdr:rowOff>
    </xdr:from>
    <xdr:ext cx="184731" cy="264560"/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SpPr txBox="1"/>
      </xdr:nvSpPr>
      <xdr:spPr>
        <a:xfrm>
          <a:off x="1238250" y="357682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190500</xdr:colOff>
      <xdr:row>245</xdr:row>
      <xdr:rowOff>144780</xdr:rowOff>
    </xdr:from>
    <xdr:ext cx="184731" cy="264560"/>
    <xdr:sp macro="" textlink="">
      <xdr:nvSpPr>
        <xdr:cNvPr id="51" name="TextBox 50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SpPr txBox="1"/>
      </xdr:nvSpPr>
      <xdr:spPr>
        <a:xfrm>
          <a:off x="1238250" y="359587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190500</xdr:colOff>
      <xdr:row>247</xdr:row>
      <xdr:rowOff>144780</xdr:rowOff>
    </xdr:from>
    <xdr:ext cx="184731" cy="264560"/>
    <xdr:sp macro="" textlink="">
      <xdr:nvSpPr>
        <xdr:cNvPr id="52" name="TextBox 51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SpPr txBox="1"/>
      </xdr:nvSpPr>
      <xdr:spPr>
        <a:xfrm>
          <a:off x="1238250" y="363397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190500</xdr:colOff>
      <xdr:row>278</xdr:row>
      <xdr:rowOff>144780</xdr:rowOff>
    </xdr:from>
    <xdr:ext cx="184731" cy="264560"/>
    <xdr:sp macro="" textlink="">
      <xdr:nvSpPr>
        <xdr:cNvPr id="53" name="TextBox 52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SpPr txBox="1"/>
      </xdr:nvSpPr>
      <xdr:spPr>
        <a:xfrm>
          <a:off x="1238250" y="422452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190500</xdr:colOff>
      <xdr:row>279</xdr:row>
      <xdr:rowOff>144780</xdr:rowOff>
    </xdr:from>
    <xdr:ext cx="184731" cy="264560"/>
    <xdr:sp macro="" textlink="">
      <xdr:nvSpPr>
        <xdr:cNvPr id="54" name="TextBox 53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SpPr txBox="1"/>
      </xdr:nvSpPr>
      <xdr:spPr>
        <a:xfrm>
          <a:off x="1238250" y="424357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190500</xdr:colOff>
      <xdr:row>280</xdr:row>
      <xdr:rowOff>144780</xdr:rowOff>
    </xdr:from>
    <xdr:ext cx="184731" cy="264560"/>
    <xdr:sp macro="" textlink="">
      <xdr:nvSpPr>
        <xdr:cNvPr id="55" name="TextBox 54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SpPr txBox="1"/>
      </xdr:nvSpPr>
      <xdr:spPr>
        <a:xfrm>
          <a:off x="1238250" y="426262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190500</xdr:colOff>
      <xdr:row>281</xdr:row>
      <xdr:rowOff>144780</xdr:rowOff>
    </xdr:from>
    <xdr:ext cx="184731" cy="264560"/>
    <xdr:sp macro="" textlink="">
      <xdr:nvSpPr>
        <xdr:cNvPr id="56" name="TextBox 55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SpPr txBox="1"/>
      </xdr:nvSpPr>
      <xdr:spPr>
        <a:xfrm>
          <a:off x="1238250" y="428167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190500</xdr:colOff>
      <xdr:row>282</xdr:row>
      <xdr:rowOff>144780</xdr:rowOff>
    </xdr:from>
    <xdr:ext cx="184731" cy="264560"/>
    <xdr:sp macro="" textlink="">
      <xdr:nvSpPr>
        <xdr:cNvPr id="57" name="TextBox 56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SpPr txBox="1"/>
      </xdr:nvSpPr>
      <xdr:spPr>
        <a:xfrm>
          <a:off x="1238250" y="430072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190500</xdr:colOff>
      <xdr:row>283</xdr:row>
      <xdr:rowOff>144780</xdr:rowOff>
    </xdr:from>
    <xdr:ext cx="184731" cy="264560"/>
    <xdr:sp macro="" textlink="">
      <xdr:nvSpPr>
        <xdr:cNvPr id="58" name="TextBox 57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SpPr txBox="1"/>
      </xdr:nvSpPr>
      <xdr:spPr>
        <a:xfrm>
          <a:off x="1238250" y="431977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190500</xdr:colOff>
      <xdr:row>284</xdr:row>
      <xdr:rowOff>144780</xdr:rowOff>
    </xdr:from>
    <xdr:ext cx="184731" cy="264560"/>
    <xdr:sp macro="" textlink="">
      <xdr:nvSpPr>
        <xdr:cNvPr id="59" name="TextBox 58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SpPr txBox="1"/>
      </xdr:nvSpPr>
      <xdr:spPr>
        <a:xfrm>
          <a:off x="1238250" y="433882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190500</xdr:colOff>
      <xdr:row>285</xdr:row>
      <xdr:rowOff>144780</xdr:rowOff>
    </xdr:from>
    <xdr:ext cx="184731" cy="264560"/>
    <xdr:sp macro="" textlink="">
      <xdr:nvSpPr>
        <xdr:cNvPr id="60" name="TextBox 59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SpPr txBox="1"/>
      </xdr:nvSpPr>
      <xdr:spPr>
        <a:xfrm>
          <a:off x="1238250" y="435787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190500</xdr:colOff>
      <xdr:row>287</xdr:row>
      <xdr:rowOff>144780</xdr:rowOff>
    </xdr:from>
    <xdr:ext cx="184731" cy="264560"/>
    <xdr:sp macro="" textlink="">
      <xdr:nvSpPr>
        <xdr:cNvPr id="61" name="TextBox 60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SpPr txBox="1"/>
      </xdr:nvSpPr>
      <xdr:spPr>
        <a:xfrm>
          <a:off x="1238250" y="439597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190500</xdr:colOff>
      <xdr:row>318</xdr:row>
      <xdr:rowOff>144780</xdr:rowOff>
    </xdr:from>
    <xdr:ext cx="184731" cy="264560"/>
    <xdr:sp macro="" textlink="">
      <xdr:nvSpPr>
        <xdr:cNvPr id="62" name="TextBox 61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SpPr txBox="1"/>
      </xdr:nvSpPr>
      <xdr:spPr>
        <a:xfrm>
          <a:off x="1238250" y="498652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190500</xdr:colOff>
      <xdr:row>319</xdr:row>
      <xdr:rowOff>144780</xdr:rowOff>
    </xdr:from>
    <xdr:ext cx="184731" cy="264560"/>
    <xdr:sp macro="" textlink="">
      <xdr:nvSpPr>
        <xdr:cNvPr id="63" name="TextBox 62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SpPr txBox="1"/>
      </xdr:nvSpPr>
      <xdr:spPr>
        <a:xfrm>
          <a:off x="1238250" y="500557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190500</xdr:colOff>
      <xdr:row>320</xdr:row>
      <xdr:rowOff>144780</xdr:rowOff>
    </xdr:from>
    <xdr:ext cx="184731" cy="264560"/>
    <xdr:sp macro="" textlink="">
      <xdr:nvSpPr>
        <xdr:cNvPr id="64" name="TextBox 63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SpPr txBox="1"/>
      </xdr:nvSpPr>
      <xdr:spPr>
        <a:xfrm>
          <a:off x="1238250" y="502462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190500</xdr:colOff>
      <xdr:row>321</xdr:row>
      <xdr:rowOff>144780</xdr:rowOff>
    </xdr:from>
    <xdr:ext cx="184731" cy="264560"/>
    <xdr:sp macro="" textlink="">
      <xdr:nvSpPr>
        <xdr:cNvPr id="65" name="TextBox 64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SpPr txBox="1"/>
      </xdr:nvSpPr>
      <xdr:spPr>
        <a:xfrm>
          <a:off x="1238250" y="504367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190500</xdr:colOff>
      <xdr:row>322</xdr:row>
      <xdr:rowOff>144780</xdr:rowOff>
    </xdr:from>
    <xdr:ext cx="184731" cy="264560"/>
    <xdr:sp macro="" textlink="">
      <xdr:nvSpPr>
        <xdr:cNvPr id="66" name="TextBox 65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SpPr txBox="1"/>
      </xdr:nvSpPr>
      <xdr:spPr>
        <a:xfrm>
          <a:off x="1238250" y="506272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190500</xdr:colOff>
      <xdr:row>323</xdr:row>
      <xdr:rowOff>144780</xdr:rowOff>
    </xdr:from>
    <xdr:ext cx="184731" cy="264560"/>
    <xdr:sp macro="" textlink="">
      <xdr:nvSpPr>
        <xdr:cNvPr id="67" name="TextBox 66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SpPr txBox="1"/>
      </xdr:nvSpPr>
      <xdr:spPr>
        <a:xfrm>
          <a:off x="1238250" y="508177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190500</xdr:colOff>
      <xdr:row>324</xdr:row>
      <xdr:rowOff>144780</xdr:rowOff>
    </xdr:from>
    <xdr:ext cx="184731" cy="264560"/>
    <xdr:sp macro="" textlink="">
      <xdr:nvSpPr>
        <xdr:cNvPr id="68" name="TextBox 67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SpPr txBox="1"/>
      </xdr:nvSpPr>
      <xdr:spPr>
        <a:xfrm>
          <a:off x="1238250" y="510082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190500</xdr:colOff>
      <xdr:row>325</xdr:row>
      <xdr:rowOff>144780</xdr:rowOff>
    </xdr:from>
    <xdr:ext cx="184731" cy="264560"/>
    <xdr:sp macro="" textlink="">
      <xdr:nvSpPr>
        <xdr:cNvPr id="69" name="TextBox 68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SpPr txBox="1"/>
      </xdr:nvSpPr>
      <xdr:spPr>
        <a:xfrm>
          <a:off x="1238250" y="511987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190500</xdr:colOff>
      <xdr:row>327</xdr:row>
      <xdr:rowOff>144780</xdr:rowOff>
    </xdr:from>
    <xdr:ext cx="184731" cy="264560"/>
    <xdr:sp macro="" textlink="">
      <xdr:nvSpPr>
        <xdr:cNvPr id="70" name="TextBox 69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SpPr txBox="1"/>
      </xdr:nvSpPr>
      <xdr:spPr>
        <a:xfrm>
          <a:off x="1238250" y="515797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190500</xdr:colOff>
      <xdr:row>26</xdr:row>
      <xdr:rowOff>144780</xdr:rowOff>
    </xdr:from>
    <xdr:ext cx="184731" cy="264560"/>
    <xdr:sp macro="" textlink="">
      <xdr:nvSpPr>
        <xdr:cNvPr id="71" name="TextBox 70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SpPr txBox="1"/>
      </xdr:nvSpPr>
      <xdr:spPr>
        <a:xfrm>
          <a:off x="1238250" y="49072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R1602"/>
  <sheetViews>
    <sheetView tabSelected="1" topLeftCell="A2" zoomScaleNormal="100" workbookViewId="0">
      <pane ySplit="1" topLeftCell="A441" activePane="bottomLeft" state="frozen"/>
      <selection activeCell="A2" sqref="A2"/>
      <selection pane="bottomLeft" activeCell="F472" sqref="F472"/>
    </sheetView>
  </sheetViews>
  <sheetFormatPr defaultRowHeight="14.4" x14ac:dyDescent="0.3"/>
  <cols>
    <col min="1" max="1" width="12" style="17" customWidth="1"/>
    <col min="2" max="2" width="9.6640625" style="17" bestFit="1" customWidth="1"/>
    <col min="3" max="3" width="7.88671875" style="17" bestFit="1" customWidth="1"/>
    <col min="4" max="4" width="19.5546875" style="17" customWidth="1"/>
    <col min="5" max="5" width="15.44140625" style="17" bestFit="1" customWidth="1"/>
    <col min="6" max="6" width="24.44140625" style="17" customWidth="1"/>
    <col min="7" max="7" width="14.5546875" style="17" bestFit="1" customWidth="1"/>
    <col min="8" max="8" width="16.44140625" style="17" bestFit="1" customWidth="1"/>
    <col min="9" max="9" width="10.88671875" style="17" customWidth="1"/>
    <col min="10" max="10" width="10.6640625" style="17" customWidth="1"/>
    <col min="11" max="11" width="11.44140625" style="17" customWidth="1"/>
    <col min="12" max="12" width="11.109375" style="17" customWidth="1"/>
  </cols>
  <sheetData>
    <row r="1" spans="1:18" hidden="1" x14ac:dyDescent="0.3">
      <c r="A1" s="86" t="s">
        <v>12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</row>
    <row r="2" spans="1:18" ht="43.2" x14ac:dyDescent="0.3">
      <c r="A2" s="4" t="s">
        <v>26</v>
      </c>
      <c r="B2" s="4" t="s">
        <v>27</v>
      </c>
      <c r="C2" s="4" t="s">
        <v>28</v>
      </c>
      <c r="D2" s="4" t="s">
        <v>29</v>
      </c>
      <c r="E2" s="4" t="s">
        <v>20</v>
      </c>
      <c r="F2" s="4" t="s">
        <v>41</v>
      </c>
      <c r="G2" s="2" t="s">
        <v>30</v>
      </c>
      <c r="H2" s="4" t="s">
        <v>21</v>
      </c>
      <c r="I2" s="4" t="s">
        <v>22</v>
      </c>
      <c r="J2" s="4" t="s">
        <v>51</v>
      </c>
      <c r="K2" s="4" t="s">
        <v>31</v>
      </c>
      <c r="L2" s="4" t="s">
        <v>23</v>
      </c>
    </row>
    <row r="3" spans="1:18" s="10" customFormat="1" hidden="1" x14ac:dyDescent="0.3">
      <c r="A3" s="13">
        <v>42877</v>
      </c>
      <c r="B3" s="17" t="s">
        <v>24</v>
      </c>
      <c r="C3" s="17" t="s">
        <v>25</v>
      </c>
      <c r="D3" s="17" t="s">
        <v>3</v>
      </c>
      <c r="E3" s="14">
        <f>F3*3.28</f>
        <v>0.32800000000000001</v>
      </c>
      <c r="F3" s="75">
        <v>0.1</v>
      </c>
      <c r="G3" s="15" t="s">
        <v>210</v>
      </c>
      <c r="H3" s="17">
        <v>120</v>
      </c>
      <c r="I3" s="17">
        <v>20</v>
      </c>
      <c r="J3" s="17" t="s">
        <v>52</v>
      </c>
      <c r="K3" s="17" t="s">
        <v>53</v>
      </c>
      <c r="L3" s="14">
        <v>746.1</v>
      </c>
    </row>
    <row r="4" spans="1:18" s="10" customFormat="1" hidden="1" x14ac:dyDescent="0.3">
      <c r="A4" s="13">
        <v>42877</v>
      </c>
      <c r="B4" s="17" t="s">
        <v>24</v>
      </c>
      <c r="C4" s="17" t="s">
        <v>25</v>
      </c>
      <c r="D4" s="17" t="s">
        <v>3</v>
      </c>
      <c r="E4" s="14">
        <f t="shared" ref="E4:E19" si="0">F4*3.28</f>
        <v>0.32800000000000001</v>
      </c>
      <c r="F4" s="75">
        <v>0.1</v>
      </c>
      <c r="G4" s="15" t="s">
        <v>211</v>
      </c>
      <c r="H4" s="17">
        <v>120</v>
      </c>
      <c r="I4" s="17">
        <v>20</v>
      </c>
      <c r="J4" s="17" t="s">
        <v>52</v>
      </c>
      <c r="K4" s="17" t="s">
        <v>53</v>
      </c>
      <c r="L4" s="14">
        <v>746.1</v>
      </c>
    </row>
    <row r="5" spans="1:18" s="10" customFormat="1" hidden="1" x14ac:dyDescent="0.3">
      <c r="A5" s="13">
        <v>42877</v>
      </c>
      <c r="B5" s="17" t="s">
        <v>24</v>
      </c>
      <c r="C5" s="17" t="s">
        <v>32</v>
      </c>
      <c r="D5" s="17" t="s">
        <v>3</v>
      </c>
      <c r="E5" s="14">
        <f t="shared" si="0"/>
        <v>0.32800000000000001</v>
      </c>
      <c r="F5" s="75">
        <v>0.1</v>
      </c>
      <c r="G5" s="15" t="s">
        <v>212</v>
      </c>
      <c r="H5" s="17">
        <v>120</v>
      </c>
      <c r="I5" s="17">
        <v>20</v>
      </c>
      <c r="J5" s="17" t="s">
        <v>52</v>
      </c>
      <c r="K5" s="17" t="s">
        <v>53</v>
      </c>
      <c r="L5" s="14">
        <v>746.1</v>
      </c>
    </row>
    <row r="6" spans="1:18" s="10" customFormat="1" hidden="1" x14ac:dyDescent="0.3">
      <c r="A6" s="13">
        <v>42877</v>
      </c>
      <c r="B6" s="17" t="s">
        <v>24</v>
      </c>
      <c r="C6" s="17" t="s">
        <v>32</v>
      </c>
      <c r="D6" s="17" t="s">
        <v>3</v>
      </c>
      <c r="E6" s="14">
        <f t="shared" si="0"/>
        <v>0.32800000000000001</v>
      </c>
      <c r="F6" s="75">
        <v>0.1</v>
      </c>
      <c r="G6" s="15" t="s">
        <v>213</v>
      </c>
      <c r="H6" s="17">
        <v>120</v>
      </c>
      <c r="I6" s="17">
        <v>20</v>
      </c>
      <c r="J6" s="17" t="s">
        <v>52</v>
      </c>
      <c r="K6" s="17" t="s">
        <v>53</v>
      </c>
      <c r="L6" s="14">
        <v>746.1</v>
      </c>
    </row>
    <row r="7" spans="1:18" s="10" customFormat="1" hidden="1" x14ac:dyDescent="0.3">
      <c r="A7" s="13">
        <v>42877</v>
      </c>
      <c r="B7" s="17" t="s">
        <v>24</v>
      </c>
      <c r="C7" s="17" t="s">
        <v>33</v>
      </c>
      <c r="D7" s="17" t="s">
        <v>3</v>
      </c>
      <c r="E7" s="14">
        <f t="shared" si="0"/>
        <v>0.32800000000000001</v>
      </c>
      <c r="F7" s="75">
        <v>0.1</v>
      </c>
      <c r="G7" s="15" t="s">
        <v>214</v>
      </c>
      <c r="H7" s="17">
        <v>120</v>
      </c>
      <c r="I7" s="17">
        <v>20</v>
      </c>
      <c r="J7" s="17" t="s">
        <v>52</v>
      </c>
      <c r="K7" s="17" t="s">
        <v>53</v>
      </c>
      <c r="L7" s="14">
        <v>746.1</v>
      </c>
    </row>
    <row r="8" spans="1:18" s="10" customFormat="1" hidden="1" x14ac:dyDescent="0.3">
      <c r="A8" s="13">
        <v>42877</v>
      </c>
      <c r="B8" s="17" t="s">
        <v>24</v>
      </c>
      <c r="C8" s="17" t="s">
        <v>33</v>
      </c>
      <c r="D8" s="17" t="s">
        <v>3</v>
      </c>
      <c r="E8" s="14">
        <f t="shared" si="0"/>
        <v>0.32800000000000001</v>
      </c>
      <c r="F8" s="75">
        <v>0.1</v>
      </c>
      <c r="G8" s="15" t="s">
        <v>215</v>
      </c>
      <c r="H8" s="17">
        <v>120</v>
      </c>
      <c r="I8" s="17">
        <v>20</v>
      </c>
      <c r="J8" s="17" t="s">
        <v>52</v>
      </c>
      <c r="K8" s="17" t="s">
        <v>53</v>
      </c>
      <c r="L8" s="14">
        <v>746.1</v>
      </c>
    </row>
    <row r="9" spans="1:18" s="10" customFormat="1" hidden="1" x14ac:dyDescent="0.3">
      <c r="A9" s="13">
        <v>42877</v>
      </c>
      <c r="B9" s="17" t="s">
        <v>24</v>
      </c>
      <c r="C9" s="17" t="s">
        <v>25</v>
      </c>
      <c r="D9" s="17" t="s">
        <v>4</v>
      </c>
      <c r="E9" s="14">
        <f t="shared" si="0"/>
        <v>0.32800000000000001</v>
      </c>
      <c r="F9" s="75">
        <v>0.1</v>
      </c>
      <c r="G9" s="15" t="s">
        <v>216</v>
      </c>
      <c r="H9" s="17" t="s">
        <v>53</v>
      </c>
      <c r="I9" s="17" t="s">
        <v>53</v>
      </c>
      <c r="J9" s="17" t="s">
        <v>53</v>
      </c>
      <c r="K9" s="17" t="s">
        <v>53</v>
      </c>
      <c r="L9" s="14">
        <v>746.1</v>
      </c>
    </row>
    <row r="10" spans="1:18" s="10" customFormat="1" hidden="1" x14ac:dyDescent="0.3">
      <c r="A10" s="13">
        <v>42877</v>
      </c>
      <c r="B10" s="17" t="s">
        <v>24</v>
      </c>
      <c r="C10" s="17" t="s">
        <v>25</v>
      </c>
      <c r="D10" s="17" t="s">
        <v>4</v>
      </c>
      <c r="E10" s="14">
        <f t="shared" si="0"/>
        <v>0.32800000000000001</v>
      </c>
      <c r="F10" s="75">
        <v>0.1</v>
      </c>
      <c r="G10" s="15" t="s">
        <v>217</v>
      </c>
      <c r="H10" s="17" t="s">
        <v>53</v>
      </c>
      <c r="I10" s="17" t="s">
        <v>53</v>
      </c>
      <c r="J10" s="17" t="s">
        <v>53</v>
      </c>
      <c r="K10" s="17" t="s">
        <v>53</v>
      </c>
      <c r="L10" s="14">
        <v>746.1</v>
      </c>
    </row>
    <row r="11" spans="1:18" s="10" customFormat="1" hidden="1" x14ac:dyDescent="0.3">
      <c r="A11" s="13">
        <v>42877</v>
      </c>
      <c r="B11" s="17" t="s">
        <v>24</v>
      </c>
      <c r="C11" s="17" t="s">
        <v>25</v>
      </c>
      <c r="D11" s="17" t="s">
        <v>4</v>
      </c>
      <c r="E11" s="14">
        <f t="shared" si="0"/>
        <v>0.32800000000000001</v>
      </c>
      <c r="F11" s="75">
        <v>0.1</v>
      </c>
      <c r="G11" s="15" t="s">
        <v>218</v>
      </c>
      <c r="H11" s="17" t="s">
        <v>53</v>
      </c>
      <c r="I11" s="17" t="s">
        <v>53</v>
      </c>
      <c r="J11" s="17" t="s">
        <v>53</v>
      </c>
      <c r="K11" s="17" t="s">
        <v>53</v>
      </c>
      <c r="L11" s="14">
        <v>746.1</v>
      </c>
    </row>
    <row r="12" spans="1:18" s="10" customFormat="1" hidden="1" x14ac:dyDescent="0.3">
      <c r="A12" s="13">
        <v>42877</v>
      </c>
      <c r="B12" s="17" t="s">
        <v>24</v>
      </c>
      <c r="C12" s="17" t="s">
        <v>32</v>
      </c>
      <c r="D12" s="17" t="s">
        <v>4</v>
      </c>
      <c r="E12" s="14">
        <f t="shared" si="0"/>
        <v>0.32800000000000001</v>
      </c>
      <c r="F12" s="75">
        <v>0.1</v>
      </c>
      <c r="G12" s="15" t="s">
        <v>219</v>
      </c>
      <c r="H12" s="17" t="s">
        <v>53</v>
      </c>
      <c r="I12" s="17" t="s">
        <v>53</v>
      </c>
      <c r="J12" s="17" t="s">
        <v>53</v>
      </c>
      <c r="K12" s="17" t="s">
        <v>53</v>
      </c>
      <c r="L12" s="14">
        <v>746.1</v>
      </c>
    </row>
    <row r="13" spans="1:18" s="10" customFormat="1" hidden="1" x14ac:dyDescent="0.3">
      <c r="A13" s="13">
        <v>42877</v>
      </c>
      <c r="B13" s="17" t="s">
        <v>24</v>
      </c>
      <c r="C13" s="17" t="s">
        <v>32</v>
      </c>
      <c r="D13" s="17" t="s">
        <v>4</v>
      </c>
      <c r="E13" s="14">
        <f t="shared" si="0"/>
        <v>0.32800000000000001</v>
      </c>
      <c r="F13" s="75">
        <v>0.1</v>
      </c>
      <c r="G13" s="15" t="s">
        <v>220</v>
      </c>
      <c r="H13" s="17" t="s">
        <v>53</v>
      </c>
      <c r="I13" s="17" t="s">
        <v>53</v>
      </c>
      <c r="J13" s="17" t="s">
        <v>53</v>
      </c>
      <c r="K13" s="17" t="s">
        <v>53</v>
      </c>
      <c r="L13" s="14">
        <v>746.1</v>
      </c>
    </row>
    <row r="14" spans="1:18" s="10" customFormat="1" hidden="1" x14ac:dyDescent="0.3">
      <c r="A14" s="13">
        <v>42877</v>
      </c>
      <c r="B14" s="17" t="s">
        <v>24</v>
      </c>
      <c r="C14" s="17" t="s">
        <v>32</v>
      </c>
      <c r="D14" s="17" t="s">
        <v>4</v>
      </c>
      <c r="E14" s="14">
        <f t="shared" si="0"/>
        <v>0.32800000000000001</v>
      </c>
      <c r="F14" s="75">
        <v>0.1</v>
      </c>
      <c r="G14" s="15" t="s">
        <v>221</v>
      </c>
      <c r="H14" s="17" t="s">
        <v>53</v>
      </c>
      <c r="I14" s="17" t="s">
        <v>53</v>
      </c>
      <c r="J14" s="17" t="s">
        <v>53</v>
      </c>
      <c r="K14" s="17" t="s">
        <v>53</v>
      </c>
      <c r="L14" s="14">
        <v>746.1</v>
      </c>
    </row>
    <row r="15" spans="1:18" s="10" customFormat="1" hidden="1" x14ac:dyDescent="0.3">
      <c r="A15" s="13">
        <v>42877</v>
      </c>
      <c r="B15" s="17" t="s">
        <v>24</v>
      </c>
      <c r="C15" s="17" t="s">
        <v>33</v>
      </c>
      <c r="D15" s="17" t="s">
        <v>4</v>
      </c>
      <c r="E15" s="14">
        <f t="shared" si="0"/>
        <v>0.32800000000000001</v>
      </c>
      <c r="F15" s="75">
        <v>0.1</v>
      </c>
      <c r="G15" s="15" t="s">
        <v>222</v>
      </c>
      <c r="H15" s="17" t="s">
        <v>53</v>
      </c>
      <c r="I15" s="17" t="s">
        <v>53</v>
      </c>
      <c r="J15" s="17" t="s">
        <v>53</v>
      </c>
      <c r="K15" s="17" t="s">
        <v>53</v>
      </c>
      <c r="L15" s="14">
        <v>746.1</v>
      </c>
    </row>
    <row r="16" spans="1:18" s="10" customFormat="1" hidden="1" x14ac:dyDescent="0.3">
      <c r="A16" s="13">
        <v>42877</v>
      </c>
      <c r="B16" s="17" t="s">
        <v>24</v>
      </c>
      <c r="C16" s="17" t="s">
        <v>33</v>
      </c>
      <c r="D16" s="17" t="s">
        <v>4</v>
      </c>
      <c r="E16" s="14">
        <f t="shared" si="0"/>
        <v>0.32800000000000001</v>
      </c>
      <c r="F16" s="75">
        <v>0.1</v>
      </c>
      <c r="G16" s="15" t="s">
        <v>223</v>
      </c>
      <c r="H16" s="17" t="s">
        <v>53</v>
      </c>
      <c r="I16" s="17" t="s">
        <v>53</v>
      </c>
      <c r="J16" s="17" t="s">
        <v>53</v>
      </c>
      <c r="K16" s="17" t="s">
        <v>53</v>
      </c>
      <c r="L16" s="14">
        <v>746.1</v>
      </c>
    </row>
    <row r="17" spans="1:12" s="10" customFormat="1" hidden="1" x14ac:dyDescent="0.3">
      <c r="A17" s="13">
        <v>42877</v>
      </c>
      <c r="B17" s="17" t="s">
        <v>24</v>
      </c>
      <c r="C17" s="17" t="s">
        <v>33</v>
      </c>
      <c r="D17" s="17" t="s">
        <v>4</v>
      </c>
      <c r="E17" s="14">
        <f t="shared" si="0"/>
        <v>0.32800000000000001</v>
      </c>
      <c r="F17" s="75">
        <v>0.1</v>
      </c>
      <c r="G17" s="15" t="s">
        <v>224</v>
      </c>
      <c r="H17" s="17" t="s">
        <v>53</v>
      </c>
      <c r="I17" s="17" t="s">
        <v>53</v>
      </c>
      <c r="J17" s="17" t="s">
        <v>53</v>
      </c>
      <c r="K17" s="17" t="s">
        <v>53</v>
      </c>
      <c r="L17" s="14">
        <v>746.1</v>
      </c>
    </row>
    <row r="18" spans="1:12" s="3" customFormat="1" hidden="1" x14ac:dyDescent="0.3">
      <c r="A18" s="13">
        <v>42877</v>
      </c>
      <c r="B18" s="24" t="s">
        <v>24</v>
      </c>
      <c r="C18" s="24" t="s">
        <v>33</v>
      </c>
      <c r="D18" s="24" t="s">
        <v>3</v>
      </c>
      <c r="E18" s="44">
        <f t="shared" si="0"/>
        <v>0.32800000000000001</v>
      </c>
      <c r="F18" s="87">
        <v>0.1</v>
      </c>
      <c r="G18" s="24" t="s">
        <v>215</v>
      </c>
      <c r="H18" s="24">
        <v>120</v>
      </c>
      <c r="I18" s="24">
        <v>20</v>
      </c>
      <c r="J18" s="24" t="s">
        <v>52</v>
      </c>
      <c r="K18" s="24" t="s">
        <v>53</v>
      </c>
      <c r="L18" s="14">
        <v>746.1</v>
      </c>
    </row>
    <row r="19" spans="1:12" s="3" customFormat="1" hidden="1" x14ac:dyDescent="0.3">
      <c r="A19" s="13">
        <v>42877</v>
      </c>
      <c r="B19" s="24" t="s">
        <v>24</v>
      </c>
      <c r="C19" s="24" t="s">
        <v>33</v>
      </c>
      <c r="D19" s="24" t="s">
        <v>3</v>
      </c>
      <c r="E19" s="44">
        <f t="shared" si="0"/>
        <v>0.32800000000000001</v>
      </c>
      <c r="F19" s="87">
        <v>0.1</v>
      </c>
      <c r="G19" s="24" t="s">
        <v>214</v>
      </c>
      <c r="H19" s="24">
        <v>120</v>
      </c>
      <c r="I19" s="24">
        <v>20</v>
      </c>
      <c r="J19" s="24" t="s">
        <v>52</v>
      </c>
      <c r="K19" s="24" t="s">
        <v>53</v>
      </c>
      <c r="L19" s="14">
        <v>746.1</v>
      </c>
    </row>
    <row r="20" spans="1:12" s="3" customFormat="1" hidden="1" x14ac:dyDescent="0.3">
      <c r="A20" s="13">
        <v>42877</v>
      </c>
      <c r="B20" s="24" t="s">
        <v>24</v>
      </c>
      <c r="C20" s="24" t="s">
        <v>33</v>
      </c>
      <c r="D20" s="24" t="s">
        <v>3</v>
      </c>
      <c r="E20" s="24">
        <v>5</v>
      </c>
      <c r="F20" s="87">
        <f t="shared" ref="F20:F29" si="1">E20*0.3048</f>
        <v>1.524</v>
      </c>
      <c r="G20" s="24" t="s">
        <v>225</v>
      </c>
      <c r="H20" s="24">
        <v>120</v>
      </c>
      <c r="I20" s="24">
        <v>20</v>
      </c>
      <c r="J20" s="24" t="s">
        <v>52</v>
      </c>
      <c r="K20" s="24" t="s">
        <v>53</v>
      </c>
      <c r="L20" s="14">
        <v>746.1</v>
      </c>
    </row>
    <row r="21" spans="1:12" s="3" customFormat="1" hidden="1" x14ac:dyDescent="0.3">
      <c r="A21" s="13">
        <v>42877</v>
      </c>
      <c r="B21" s="24" t="s">
        <v>24</v>
      </c>
      <c r="C21" s="24" t="s">
        <v>33</v>
      </c>
      <c r="D21" s="24" t="s">
        <v>3</v>
      </c>
      <c r="E21" s="24">
        <v>10</v>
      </c>
      <c r="F21" s="87">
        <f t="shared" si="1"/>
        <v>3.048</v>
      </c>
      <c r="G21" s="24" t="s">
        <v>226</v>
      </c>
      <c r="H21" s="24">
        <v>120</v>
      </c>
      <c r="I21" s="24">
        <v>20</v>
      </c>
      <c r="J21" s="24" t="s">
        <v>52</v>
      </c>
      <c r="K21" s="24" t="s">
        <v>53</v>
      </c>
      <c r="L21" s="14">
        <v>746.1</v>
      </c>
    </row>
    <row r="22" spans="1:12" s="3" customFormat="1" hidden="1" x14ac:dyDescent="0.3">
      <c r="A22" s="13">
        <v>42877</v>
      </c>
      <c r="B22" s="24" t="s">
        <v>24</v>
      </c>
      <c r="C22" s="24" t="s">
        <v>33</v>
      </c>
      <c r="D22" s="24" t="s">
        <v>3</v>
      </c>
      <c r="E22" s="24">
        <v>15</v>
      </c>
      <c r="F22" s="87">
        <f t="shared" si="1"/>
        <v>4.5720000000000001</v>
      </c>
      <c r="G22" s="24" t="s">
        <v>227</v>
      </c>
      <c r="H22" s="24">
        <v>120</v>
      </c>
      <c r="I22" s="24">
        <v>20</v>
      </c>
      <c r="J22" s="24" t="s">
        <v>52</v>
      </c>
      <c r="K22" s="24" t="s">
        <v>53</v>
      </c>
      <c r="L22" s="14">
        <v>746.1</v>
      </c>
    </row>
    <row r="23" spans="1:12" s="3" customFormat="1" hidden="1" x14ac:dyDescent="0.3">
      <c r="A23" s="13">
        <v>42877</v>
      </c>
      <c r="B23" s="24" t="s">
        <v>24</v>
      </c>
      <c r="C23" s="24" t="s">
        <v>33</v>
      </c>
      <c r="D23" s="24" t="s">
        <v>3</v>
      </c>
      <c r="E23" s="24">
        <v>20</v>
      </c>
      <c r="F23" s="87">
        <f t="shared" si="1"/>
        <v>6.0960000000000001</v>
      </c>
      <c r="G23" s="24" t="s">
        <v>228</v>
      </c>
      <c r="H23" s="24">
        <v>120</v>
      </c>
      <c r="I23" s="24">
        <v>20</v>
      </c>
      <c r="J23" s="24" t="s">
        <v>52</v>
      </c>
      <c r="K23" s="24" t="s">
        <v>53</v>
      </c>
      <c r="L23" s="14">
        <v>746.1</v>
      </c>
    </row>
    <row r="24" spans="1:12" s="3" customFormat="1" hidden="1" x14ac:dyDescent="0.3">
      <c r="A24" s="13">
        <v>42877</v>
      </c>
      <c r="B24" s="24" t="s">
        <v>24</v>
      </c>
      <c r="C24" s="24" t="s">
        <v>33</v>
      </c>
      <c r="D24" s="24" t="s">
        <v>3</v>
      </c>
      <c r="E24" s="24">
        <v>25</v>
      </c>
      <c r="F24" s="87">
        <f t="shared" si="1"/>
        <v>7.62</v>
      </c>
      <c r="G24" s="24" t="s">
        <v>60</v>
      </c>
      <c r="H24" s="24">
        <v>120</v>
      </c>
      <c r="I24" s="24">
        <v>20</v>
      </c>
      <c r="J24" s="24" t="s">
        <v>52</v>
      </c>
      <c r="K24" s="24" t="s">
        <v>53</v>
      </c>
      <c r="L24" s="14">
        <v>746.1</v>
      </c>
    </row>
    <row r="25" spans="1:12" s="3" customFormat="1" hidden="1" x14ac:dyDescent="0.3">
      <c r="A25" s="13">
        <v>42877</v>
      </c>
      <c r="B25" s="24" t="s">
        <v>24</v>
      </c>
      <c r="C25" s="24" t="s">
        <v>33</v>
      </c>
      <c r="D25" s="24" t="s">
        <v>3</v>
      </c>
      <c r="E25" s="24">
        <v>30</v>
      </c>
      <c r="F25" s="87">
        <f t="shared" si="1"/>
        <v>9.1440000000000001</v>
      </c>
      <c r="G25" s="24" t="s">
        <v>229</v>
      </c>
      <c r="H25" s="24">
        <v>120</v>
      </c>
      <c r="I25" s="24">
        <v>20</v>
      </c>
      <c r="J25" s="24" t="s">
        <v>52</v>
      </c>
      <c r="K25" s="24" t="s">
        <v>53</v>
      </c>
      <c r="L25" s="14">
        <v>746.1</v>
      </c>
    </row>
    <row r="26" spans="1:12" s="3" customFormat="1" hidden="1" x14ac:dyDescent="0.3">
      <c r="A26" s="13">
        <v>42877</v>
      </c>
      <c r="B26" s="24" t="s">
        <v>24</v>
      </c>
      <c r="C26" s="24" t="s">
        <v>33</v>
      </c>
      <c r="D26" s="24" t="s">
        <v>3</v>
      </c>
      <c r="E26" s="24">
        <v>35</v>
      </c>
      <c r="F26" s="87">
        <f t="shared" si="1"/>
        <v>10.668000000000001</v>
      </c>
      <c r="G26" s="24" t="s">
        <v>230</v>
      </c>
      <c r="H26" s="24">
        <v>120</v>
      </c>
      <c r="I26" s="24">
        <v>20</v>
      </c>
      <c r="J26" s="24" t="s">
        <v>52</v>
      </c>
      <c r="K26" s="24" t="s">
        <v>53</v>
      </c>
      <c r="L26" s="14">
        <v>746.1</v>
      </c>
    </row>
    <row r="27" spans="1:12" s="3" customFormat="1" hidden="1" x14ac:dyDescent="0.3">
      <c r="A27" s="13">
        <v>42877</v>
      </c>
      <c r="B27" s="24" t="s">
        <v>24</v>
      </c>
      <c r="C27" s="24" t="s">
        <v>33</v>
      </c>
      <c r="D27" s="24" t="s">
        <v>3</v>
      </c>
      <c r="E27" s="24">
        <v>40</v>
      </c>
      <c r="F27" s="87">
        <f t="shared" si="1"/>
        <v>12.192</v>
      </c>
      <c r="G27" s="24" t="s">
        <v>61</v>
      </c>
      <c r="H27" s="24">
        <v>120</v>
      </c>
      <c r="I27" s="24">
        <v>20</v>
      </c>
      <c r="J27" s="24" t="s">
        <v>52</v>
      </c>
      <c r="K27" s="24" t="s">
        <v>53</v>
      </c>
      <c r="L27" s="14">
        <v>746.1</v>
      </c>
    </row>
    <row r="28" spans="1:12" s="3" customFormat="1" hidden="1" x14ac:dyDescent="0.3">
      <c r="A28" s="13">
        <v>42877</v>
      </c>
      <c r="B28" s="24" t="s">
        <v>24</v>
      </c>
      <c r="C28" s="24" t="s">
        <v>33</v>
      </c>
      <c r="D28" s="24" t="s">
        <v>3</v>
      </c>
      <c r="E28" s="24">
        <v>45</v>
      </c>
      <c r="F28" s="87">
        <f t="shared" si="1"/>
        <v>13.716000000000001</v>
      </c>
      <c r="G28" s="24" t="s">
        <v>231</v>
      </c>
      <c r="H28" s="24">
        <v>120</v>
      </c>
      <c r="I28" s="24">
        <v>20</v>
      </c>
      <c r="J28" s="24" t="s">
        <v>52</v>
      </c>
      <c r="K28" s="24" t="s">
        <v>53</v>
      </c>
      <c r="L28" s="14">
        <v>746.1</v>
      </c>
    </row>
    <row r="29" spans="1:12" s="3" customFormat="1" hidden="1" x14ac:dyDescent="0.3">
      <c r="A29" s="13">
        <v>42877</v>
      </c>
      <c r="B29" s="24" t="s">
        <v>24</v>
      </c>
      <c r="C29" s="24" t="s">
        <v>33</v>
      </c>
      <c r="D29" s="24" t="s">
        <v>3</v>
      </c>
      <c r="E29" s="24">
        <v>50</v>
      </c>
      <c r="F29" s="87">
        <f t="shared" si="1"/>
        <v>15.24</v>
      </c>
      <c r="G29" s="24" t="s">
        <v>232</v>
      </c>
      <c r="H29" s="24">
        <v>120</v>
      </c>
      <c r="I29" s="24">
        <v>20</v>
      </c>
      <c r="J29" s="24" t="s">
        <v>52</v>
      </c>
      <c r="K29" s="24" t="s">
        <v>53</v>
      </c>
      <c r="L29" s="14">
        <v>746.1</v>
      </c>
    </row>
    <row r="30" spans="1:12" s="40" customFormat="1" hidden="1" x14ac:dyDescent="0.3">
      <c r="A30" s="41">
        <v>42885</v>
      </c>
      <c r="B30" s="47" t="s">
        <v>24</v>
      </c>
      <c r="C30" s="47" t="s">
        <v>25</v>
      </c>
      <c r="D30" s="47" t="s">
        <v>3</v>
      </c>
      <c r="E30" s="38">
        <f t="shared" ref="E30:E33" si="2">F30*3.28</f>
        <v>0.32800000000000001</v>
      </c>
      <c r="F30" s="88">
        <v>0.1</v>
      </c>
      <c r="G30" s="39" t="s">
        <v>234</v>
      </c>
      <c r="H30" s="47">
        <v>120</v>
      </c>
      <c r="I30" s="47">
        <v>20</v>
      </c>
      <c r="J30" s="47" t="s">
        <v>52</v>
      </c>
      <c r="K30" s="38" t="s">
        <v>53</v>
      </c>
      <c r="L30" s="38">
        <v>743.3</v>
      </c>
    </row>
    <row r="31" spans="1:12" s="40" customFormat="1" hidden="1" x14ac:dyDescent="0.3">
      <c r="A31" s="41">
        <v>42885</v>
      </c>
      <c r="B31" s="47" t="s">
        <v>24</v>
      </c>
      <c r="C31" s="47" t="s">
        <v>25</v>
      </c>
      <c r="D31" s="47" t="s">
        <v>3</v>
      </c>
      <c r="E31" s="38">
        <f t="shared" si="2"/>
        <v>21.372479999999999</v>
      </c>
      <c r="F31" s="88">
        <v>6.516</v>
      </c>
      <c r="G31" s="39" t="s">
        <v>235</v>
      </c>
      <c r="H31" s="47">
        <v>120</v>
      </c>
      <c r="I31" s="47">
        <v>20</v>
      </c>
      <c r="J31" s="47" t="s">
        <v>52</v>
      </c>
      <c r="K31" s="38" t="s">
        <v>53</v>
      </c>
      <c r="L31" s="38">
        <v>743.3</v>
      </c>
    </row>
    <row r="32" spans="1:12" s="40" customFormat="1" hidden="1" x14ac:dyDescent="0.3">
      <c r="A32" s="41">
        <v>42885</v>
      </c>
      <c r="B32" s="47" t="s">
        <v>24</v>
      </c>
      <c r="C32" s="47" t="s">
        <v>32</v>
      </c>
      <c r="D32" s="47" t="s">
        <v>3</v>
      </c>
      <c r="E32" s="38">
        <f t="shared" si="2"/>
        <v>0.32800000000000001</v>
      </c>
      <c r="F32" s="88">
        <v>0.1</v>
      </c>
      <c r="G32" s="39" t="s">
        <v>233</v>
      </c>
      <c r="H32" s="47">
        <v>120</v>
      </c>
      <c r="I32" s="47">
        <v>20</v>
      </c>
      <c r="J32" s="47" t="s">
        <v>52</v>
      </c>
      <c r="K32" s="38" t="s">
        <v>53</v>
      </c>
      <c r="L32" s="38">
        <v>743.3</v>
      </c>
    </row>
    <row r="33" spans="1:12" s="40" customFormat="1" hidden="1" x14ac:dyDescent="0.3">
      <c r="A33" s="41">
        <v>42885</v>
      </c>
      <c r="B33" s="47" t="s">
        <v>24</v>
      </c>
      <c r="C33" s="47" t="s">
        <v>32</v>
      </c>
      <c r="D33" s="47" t="s">
        <v>3</v>
      </c>
      <c r="E33" s="38">
        <f t="shared" si="2"/>
        <v>17.210159999999998</v>
      </c>
      <c r="F33" s="88">
        <v>5.2469999999999999</v>
      </c>
      <c r="G33" s="39" t="s">
        <v>236</v>
      </c>
      <c r="H33" s="47">
        <v>120</v>
      </c>
      <c r="I33" s="47">
        <v>20</v>
      </c>
      <c r="J33" s="47" t="s">
        <v>52</v>
      </c>
      <c r="K33" s="38" t="s">
        <v>53</v>
      </c>
      <c r="L33" s="38">
        <v>743.3</v>
      </c>
    </row>
    <row r="34" spans="1:12" s="40" customFormat="1" hidden="1" x14ac:dyDescent="0.3">
      <c r="A34" s="41">
        <v>42885</v>
      </c>
      <c r="B34" s="47" t="s">
        <v>24</v>
      </c>
      <c r="C34" s="47" t="s">
        <v>33</v>
      </c>
      <c r="D34" s="47" t="s">
        <v>3</v>
      </c>
      <c r="E34" s="38">
        <f>F34*3.28</f>
        <v>0.32800000000000001</v>
      </c>
      <c r="F34" s="88">
        <v>0.1</v>
      </c>
      <c r="G34" s="39" t="s">
        <v>237</v>
      </c>
      <c r="H34" s="47">
        <v>120</v>
      </c>
      <c r="I34" s="47">
        <v>20</v>
      </c>
      <c r="J34" s="47" t="s">
        <v>52</v>
      </c>
      <c r="K34" s="38" t="s">
        <v>53</v>
      </c>
      <c r="L34" s="38">
        <v>743.3</v>
      </c>
    </row>
    <row r="35" spans="1:12" s="40" customFormat="1" hidden="1" x14ac:dyDescent="0.3">
      <c r="A35" s="41">
        <v>42885</v>
      </c>
      <c r="B35" s="47" t="s">
        <v>24</v>
      </c>
      <c r="C35" s="47" t="s">
        <v>33</v>
      </c>
      <c r="D35" s="47" t="s">
        <v>3</v>
      </c>
      <c r="E35" s="38">
        <v>50</v>
      </c>
      <c r="F35" s="88">
        <f>E35*0.3048</f>
        <v>15.24</v>
      </c>
      <c r="G35" s="39" t="s">
        <v>238</v>
      </c>
      <c r="H35" s="47">
        <v>120</v>
      </c>
      <c r="I35" s="47">
        <v>20</v>
      </c>
      <c r="J35" s="47" t="s">
        <v>52</v>
      </c>
      <c r="K35" s="38" t="s">
        <v>53</v>
      </c>
      <c r="L35" s="38">
        <v>743.3</v>
      </c>
    </row>
    <row r="36" spans="1:12" s="40" customFormat="1" hidden="1" x14ac:dyDescent="0.3">
      <c r="A36" s="41">
        <v>42885</v>
      </c>
      <c r="B36" s="47" t="s">
        <v>24</v>
      </c>
      <c r="C36" s="47" t="s">
        <v>25</v>
      </c>
      <c r="D36" s="47" t="s">
        <v>4</v>
      </c>
      <c r="E36" s="38">
        <f>F36*3.28</f>
        <v>0.32800000000000001</v>
      </c>
      <c r="F36" s="88">
        <v>0.1</v>
      </c>
      <c r="G36" s="39" t="s">
        <v>239</v>
      </c>
      <c r="H36" s="47" t="s">
        <v>53</v>
      </c>
      <c r="I36" s="47" t="s">
        <v>53</v>
      </c>
      <c r="J36" s="47" t="s">
        <v>52</v>
      </c>
      <c r="K36" s="38" t="s">
        <v>53</v>
      </c>
      <c r="L36" s="38">
        <v>743.3</v>
      </c>
    </row>
    <row r="37" spans="1:12" s="40" customFormat="1" hidden="1" x14ac:dyDescent="0.3">
      <c r="A37" s="41">
        <v>42885</v>
      </c>
      <c r="B37" s="47" t="s">
        <v>24</v>
      </c>
      <c r="C37" s="47" t="s">
        <v>25</v>
      </c>
      <c r="D37" s="47" t="s">
        <v>4</v>
      </c>
      <c r="E37" s="38">
        <f t="shared" ref="E37:E100" si="3">F37*3.28</f>
        <v>0.32800000000000001</v>
      </c>
      <c r="F37" s="88">
        <v>0.1</v>
      </c>
      <c r="G37" s="39" t="s">
        <v>240</v>
      </c>
      <c r="H37" s="47" t="s">
        <v>53</v>
      </c>
      <c r="I37" s="47" t="s">
        <v>53</v>
      </c>
      <c r="J37" s="47" t="s">
        <v>52</v>
      </c>
      <c r="K37" s="38" t="s">
        <v>53</v>
      </c>
      <c r="L37" s="38">
        <v>743.3</v>
      </c>
    </row>
    <row r="38" spans="1:12" s="40" customFormat="1" hidden="1" x14ac:dyDescent="0.3">
      <c r="A38" s="41">
        <v>42885</v>
      </c>
      <c r="B38" s="47" t="s">
        <v>24</v>
      </c>
      <c r="C38" s="47" t="s">
        <v>25</v>
      </c>
      <c r="D38" s="47" t="s">
        <v>4</v>
      </c>
      <c r="E38" s="38">
        <f t="shared" si="3"/>
        <v>0.32800000000000001</v>
      </c>
      <c r="F38" s="88">
        <v>0.1</v>
      </c>
      <c r="G38" s="39" t="s">
        <v>241</v>
      </c>
      <c r="H38" s="47" t="s">
        <v>53</v>
      </c>
      <c r="I38" s="47" t="s">
        <v>53</v>
      </c>
      <c r="J38" s="47" t="s">
        <v>52</v>
      </c>
      <c r="K38" s="38" t="s">
        <v>53</v>
      </c>
      <c r="L38" s="38">
        <v>743.3</v>
      </c>
    </row>
    <row r="39" spans="1:12" s="40" customFormat="1" hidden="1" x14ac:dyDescent="0.3">
      <c r="A39" s="41">
        <v>42885</v>
      </c>
      <c r="B39" s="47" t="s">
        <v>24</v>
      </c>
      <c r="C39" s="47" t="s">
        <v>32</v>
      </c>
      <c r="D39" s="47" t="s">
        <v>4</v>
      </c>
      <c r="E39" s="38">
        <f t="shared" si="3"/>
        <v>0.32800000000000001</v>
      </c>
      <c r="F39" s="88">
        <v>0.1</v>
      </c>
      <c r="G39" s="39" t="s">
        <v>242</v>
      </c>
      <c r="H39" s="47" t="s">
        <v>53</v>
      </c>
      <c r="I39" s="47" t="s">
        <v>53</v>
      </c>
      <c r="J39" s="47" t="s">
        <v>52</v>
      </c>
      <c r="K39" s="38" t="s">
        <v>53</v>
      </c>
      <c r="L39" s="38">
        <v>743.3</v>
      </c>
    </row>
    <row r="40" spans="1:12" s="40" customFormat="1" hidden="1" x14ac:dyDescent="0.3">
      <c r="A40" s="41">
        <v>42885</v>
      </c>
      <c r="B40" s="47" t="s">
        <v>24</v>
      </c>
      <c r="C40" s="47" t="s">
        <v>32</v>
      </c>
      <c r="D40" s="47" t="s">
        <v>4</v>
      </c>
      <c r="E40" s="38">
        <f t="shared" si="3"/>
        <v>0.32800000000000001</v>
      </c>
      <c r="F40" s="88">
        <v>0.1</v>
      </c>
      <c r="G40" s="39" t="s">
        <v>243</v>
      </c>
      <c r="H40" s="47" t="s">
        <v>53</v>
      </c>
      <c r="I40" s="47" t="s">
        <v>53</v>
      </c>
      <c r="J40" s="47" t="s">
        <v>52</v>
      </c>
      <c r="K40" s="38" t="s">
        <v>53</v>
      </c>
      <c r="L40" s="38">
        <v>743.3</v>
      </c>
    </row>
    <row r="41" spans="1:12" s="40" customFormat="1" hidden="1" x14ac:dyDescent="0.3">
      <c r="A41" s="41">
        <v>42885</v>
      </c>
      <c r="B41" s="47" t="s">
        <v>24</v>
      </c>
      <c r="C41" s="47" t="s">
        <v>32</v>
      </c>
      <c r="D41" s="47" t="s">
        <v>4</v>
      </c>
      <c r="E41" s="38">
        <f t="shared" si="3"/>
        <v>0.32800000000000001</v>
      </c>
      <c r="F41" s="88">
        <v>0.1</v>
      </c>
      <c r="G41" s="39" t="s">
        <v>244</v>
      </c>
      <c r="H41" s="47" t="s">
        <v>53</v>
      </c>
      <c r="I41" s="47" t="s">
        <v>53</v>
      </c>
      <c r="J41" s="47" t="s">
        <v>52</v>
      </c>
      <c r="K41" s="38" t="s">
        <v>53</v>
      </c>
      <c r="L41" s="38">
        <v>743.3</v>
      </c>
    </row>
    <row r="42" spans="1:12" s="40" customFormat="1" hidden="1" x14ac:dyDescent="0.3">
      <c r="A42" s="41">
        <v>42885</v>
      </c>
      <c r="B42" s="47" t="s">
        <v>24</v>
      </c>
      <c r="C42" s="47" t="s">
        <v>33</v>
      </c>
      <c r="D42" s="47" t="s">
        <v>4</v>
      </c>
      <c r="E42" s="38">
        <f t="shared" si="3"/>
        <v>0.32800000000000001</v>
      </c>
      <c r="F42" s="88">
        <v>0.1</v>
      </c>
      <c r="G42" s="39" t="s">
        <v>245</v>
      </c>
      <c r="H42" s="47" t="s">
        <v>53</v>
      </c>
      <c r="I42" s="47" t="s">
        <v>53</v>
      </c>
      <c r="J42" s="47" t="s">
        <v>52</v>
      </c>
      <c r="K42" s="38" t="s">
        <v>53</v>
      </c>
      <c r="L42" s="38">
        <v>743.3</v>
      </c>
    </row>
    <row r="43" spans="1:12" s="40" customFormat="1" hidden="1" x14ac:dyDescent="0.3">
      <c r="A43" s="41">
        <v>42885</v>
      </c>
      <c r="B43" s="47" t="s">
        <v>24</v>
      </c>
      <c r="C43" s="47" t="s">
        <v>33</v>
      </c>
      <c r="D43" s="47" t="s">
        <v>4</v>
      </c>
      <c r="E43" s="38">
        <f t="shared" si="3"/>
        <v>0.32800000000000001</v>
      </c>
      <c r="F43" s="88">
        <v>0.1</v>
      </c>
      <c r="G43" s="39" t="s">
        <v>246</v>
      </c>
      <c r="H43" s="47" t="s">
        <v>53</v>
      </c>
      <c r="I43" s="47" t="s">
        <v>53</v>
      </c>
      <c r="J43" s="47" t="s">
        <v>52</v>
      </c>
      <c r="K43" s="38" t="s">
        <v>53</v>
      </c>
      <c r="L43" s="38">
        <v>743.3</v>
      </c>
    </row>
    <row r="44" spans="1:12" s="40" customFormat="1" hidden="1" x14ac:dyDescent="0.3">
      <c r="A44" s="41">
        <v>42885</v>
      </c>
      <c r="B44" s="47" t="s">
        <v>24</v>
      </c>
      <c r="C44" s="47" t="s">
        <v>33</v>
      </c>
      <c r="D44" s="47" t="s">
        <v>4</v>
      </c>
      <c r="E44" s="38">
        <f t="shared" si="3"/>
        <v>0.32800000000000001</v>
      </c>
      <c r="F44" s="88">
        <v>0.1</v>
      </c>
      <c r="G44" s="39" t="s">
        <v>247</v>
      </c>
      <c r="H44" s="47" t="s">
        <v>53</v>
      </c>
      <c r="I44" s="47" t="s">
        <v>53</v>
      </c>
      <c r="J44" s="47" t="s">
        <v>52</v>
      </c>
      <c r="K44" s="38" t="s">
        <v>53</v>
      </c>
      <c r="L44" s="38">
        <v>743.3</v>
      </c>
    </row>
    <row r="45" spans="1:12" s="10" customFormat="1" hidden="1" x14ac:dyDescent="0.3">
      <c r="A45" s="13">
        <v>42894</v>
      </c>
      <c r="B45" s="17" t="s">
        <v>24</v>
      </c>
      <c r="C45" s="17" t="s">
        <v>25</v>
      </c>
      <c r="D45" s="17" t="s">
        <v>3</v>
      </c>
      <c r="E45" s="44">
        <f t="shared" si="3"/>
        <v>0.32800000000000001</v>
      </c>
      <c r="F45" s="75">
        <v>0.1</v>
      </c>
      <c r="G45" s="15" t="s">
        <v>248</v>
      </c>
      <c r="H45" s="17">
        <v>120</v>
      </c>
      <c r="I45" s="17">
        <v>20</v>
      </c>
      <c r="J45" s="17" t="s">
        <v>52</v>
      </c>
      <c r="K45" s="17" t="s">
        <v>53</v>
      </c>
      <c r="L45" s="14" t="s">
        <v>53</v>
      </c>
    </row>
    <row r="46" spans="1:12" s="10" customFormat="1" hidden="1" x14ac:dyDescent="0.3">
      <c r="A46" s="13">
        <v>42894</v>
      </c>
      <c r="B46" s="17" t="s">
        <v>24</v>
      </c>
      <c r="C46" s="17" t="s">
        <v>25</v>
      </c>
      <c r="D46" s="17" t="s">
        <v>3</v>
      </c>
      <c r="E46" s="44">
        <f t="shared" si="3"/>
        <v>0.32800000000000001</v>
      </c>
      <c r="F46" s="75">
        <v>0.1</v>
      </c>
      <c r="G46" s="15" t="s">
        <v>249</v>
      </c>
      <c r="H46" s="17">
        <v>120</v>
      </c>
      <c r="I46" s="17">
        <v>20</v>
      </c>
      <c r="J46" s="17" t="s">
        <v>52</v>
      </c>
      <c r="K46" s="17" t="s">
        <v>53</v>
      </c>
      <c r="L46" s="14" t="s">
        <v>53</v>
      </c>
    </row>
    <row r="47" spans="1:12" s="10" customFormat="1" hidden="1" x14ac:dyDescent="0.3">
      <c r="A47" s="13">
        <v>42894</v>
      </c>
      <c r="B47" s="17" t="s">
        <v>24</v>
      </c>
      <c r="C47" s="17" t="s">
        <v>32</v>
      </c>
      <c r="D47" s="17" t="s">
        <v>3</v>
      </c>
      <c r="E47" s="44">
        <f t="shared" si="3"/>
        <v>0.32800000000000001</v>
      </c>
      <c r="F47" s="75">
        <v>0.1</v>
      </c>
      <c r="G47" s="15" t="s">
        <v>250</v>
      </c>
      <c r="H47" s="17">
        <v>120</v>
      </c>
      <c r="I47" s="17">
        <v>20</v>
      </c>
      <c r="J47" s="17" t="s">
        <v>52</v>
      </c>
      <c r="K47" s="17" t="s">
        <v>53</v>
      </c>
      <c r="L47" s="14" t="s">
        <v>53</v>
      </c>
    </row>
    <row r="48" spans="1:12" s="10" customFormat="1" hidden="1" x14ac:dyDescent="0.3">
      <c r="A48" s="13">
        <v>42894</v>
      </c>
      <c r="B48" s="17" t="s">
        <v>24</v>
      </c>
      <c r="C48" s="17" t="s">
        <v>32</v>
      </c>
      <c r="D48" s="17" t="s">
        <v>3</v>
      </c>
      <c r="E48" s="44">
        <f t="shared" si="3"/>
        <v>0.32800000000000001</v>
      </c>
      <c r="F48" s="75">
        <v>0.1</v>
      </c>
      <c r="G48" s="15" t="s">
        <v>252</v>
      </c>
      <c r="H48" s="17">
        <v>120</v>
      </c>
      <c r="I48" s="17">
        <v>20</v>
      </c>
      <c r="J48" s="17" t="s">
        <v>52</v>
      </c>
      <c r="K48" s="17" t="s">
        <v>53</v>
      </c>
      <c r="L48" s="14" t="s">
        <v>53</v>
      </c>
    </row>
    <row r="49" spans="1:12" s="10" customFormat="1" hidden="1" x14ac:dyDescent="0.3">
      <c r="A49" s="13">
        <v>42894</v>
      </c>
      <c r="B49" s="17" t="s">
        <v>24</v>
      </c>
      <c r="C49" s="17" t="s">
        <v>33</v>
      </c>
      <c r="D49" s="17" t="s">
        <v>3</v>
      </c>
      <c r="E49" s="44">
        <f t="shared" si="3"/>
        <v>0.32800000000000001</v>
      </c>
      <c r="F49" s="75">
        <v>0.1</v>
      </c>
      <c r="G49" s="15" t="s">
        <v>253</v>
      </c>
      <c r="H49" s="17">
        <v>120</v>
      </c>
      <c r="I49" s="17">
        <v>20</v>
      </c>
      <c r="J49" s="17" t="s">
        <v>52</v>
      </c>
      <c r="K49" s="17" t="s">
        <v>53</v>
      </c>
      <c r="L49" s="14" t="s">
        <v>53</v>
      </c>
    </row>
    <row r="50" spans="1:12" s="10" customFormat="1" hidden="1" x14ac:dyDescent="0.3">
      <c r="A50" s="13">
        <v>42894</v>
      </c>
      <c r="B50" s="17" t="s">
        <v>24</v>
      </c>
      <c r="C50" s="17" t="s">
        <v>33</v>
      </c>
      <c r="D50" s="17" t="s">
        <v>3</v>
      </c>
      <c r="E50" s="44">
        <f t="shared" si="3"/>
        <v>0.32800000000000001</v>
      </c>
      <c r="F50" s="75">
        <v>0.1</v>
      </c>
      <c r="G50" s="15" t="s">
        <v>251</v>
      </c>
      <c r="H50" s="17">
        <v>120</v>
      </c>
      <c r="I50" s="17">
        <v>20</v>
      </c>
      <c r="J50" s="17" t="s">
        <v>52</v>
      </c>
      <c r="K50" s="17" t="s">
        <v>53</v>
      </c>
      <c r="L50" s="14" t="s">
        <v>53</v>
      </c>
    </row>
    <row r="51" spans="1:12" s="10" customFormat="1" hidden="1" x14ac:dyDescent="0.3">
      <c r="A51" s="13">
        <v>42894</v>
      </c>
      <c r="B51" s="17" t="s">
        <v>24</v>
      </c>
      <c r="C51" s="17" t="s">
        <v>25</v>
      </c>
      <c r="D51" s="17" t="s">
        <v>4</v>
      </c>
      <c r="E51" s="44">
        <f t="shared" si="3"/>
        <v>0.32800000000000001</v>
      </c>
      <c r="F51" s="75">
        <v>0.1</v>
      </c>
      <c r="G51" s="15" t="s">
        <v>254</v>
      </c>
      <c r="H51" s="17" t="s">
        <v>53</v>
      </c>
      <c r="I51" s="17" t="s">
        <v>53</v>
      </c>
      <c r="J51" s="17" t="s">
        <v>52</v>
      </c>
      <c r="K51" s="17" t="s">
        <v>53</v>
      </c>
      <c r="L51" s="14" t="s">
        <v>53</v>
      </c>
    </row>
    <row r="52" spans="1:12" s="10" customFormat="1" hidden="1" x14ac:dyDescent="0.3">
      <c r="A52" s="13">
        <v>42894</v>
      </c>
      <c r="B52" s="17" t="s">
        <v>24</v>
      </c>
      <c r="C52" s="17" t="s">
        <v>25</v>
      </c>
      <c r="D52" s="17" t="s">
        <v>4</v>
      </c>
      <c r="E52" s="44">
        <f t="shared" si="3"/>
        <v>0.32800000000000001</v>
      </c>
      <c r="F52" s="75">
        <v>0.1</v>
      </c>
      <c r="G52" s="15" t="s">
        <v>255</v>
      </c>
      <c r="H52" s="17" t="s">
        <v>53</v>
      </c>
      <c r="I52" s="17" t="s">
        <v>53</v>
      </c>
      <c r="J52" s="17" t="s">
        <v>52</v>
      </c>
      <c r="K52" s="17" t="s">
        <v>53</v>
      </c>
      <c r="L52" s="14" t="s">
        <v>53</v>
      </c>
    </row>
    <row r="53" spans="1:12" s="10" customFormat="1" hidden="1" x14ac:dyDescent="0.3">
      <c r="A53" s="13">
        <v>42894</v>
      </c>
      <c r="B53" s="17" t="s">
        <v>24</v>
      </c>
      <c r="C53" s="17" t="s">
        <v>25</v>
      </c>
      <c r="D53" s="17" t="s">
        <v>4</v>
      </c>
      <c r="E53" s="44">
        <f t="shared" si="3"/>
        <v>0.32800000000000001</v>
      </c>
      <c r="F53" s="75">
        <v>0.1</v>
      </c>
      <c r="G53" s="15" t="s">
        <v>256</v>
      </c>
      <c r="H53" s="17" t="s">
        <v>53</v>
      </c>
      <c r="I53" s="17" t="s">
        <v>53</v>
      </c>
      <c r="J53" s="17" t="s">
        <v>52</v>
      </c>
      <c r="K53" s="17" t="s">
        <v>53</v>
      </c>
      <c r="L53" s="14" t="s">
        <v>53</v>
      </c>
    </row>
    <row r="54" spans="1:12" s="10" customFormat="1" hidden="1" x14ac:dyDescent="0.3">
      <c r="A54" s="13">
        <v>42894</v>
      </c>
      <c r="B54" s="17" t="s">
        <v>24</v>
      </c>
      <c r="C54" s="17" t="s">
        <v>32</v>
      </c>
      <c r="D54" s="17" t="s">
        <v>4</v>
      </c>
      <c r="E54" s="44">
        <f t="shared" si="3"/>
        <v>0.32800000000000001</v>
      </c>
      <c r="F54" s="75">
        <v>0.1</v>
      </c>
      <c r="G54" s="15" t="s">
        <v>257</v>
      </c>
      <c r="H54" s="17" t="s">
        <v>53</v>
      </c>
      <c r="I54" s="17" t="s">
        <v>53</v>
      </c>
      <c r="J54" s="17" t="s">
        <v>52</v>
      </c>
      <c r="K54" s="17" t="s">
        <v>53</v>
      </c>
      <c r="L54" s="14" t="s">
        <v>53</v>
      </c>
    </row>
    <row r="55" spans="1:12" s="10" customFormat="1" hidden="1" x14ac:dyDescent="0.3">
      <c r="A55" s="13">
        <v>42894</v>
      </c>
      <c r="B55" s="17" t="s">
        <v>24</v>
      </c>
      <c r="C55" s="17" t="s">
        <v>32</v>
      </c>
      <c r="D55" s="17" t="s">
        <v>4</v>
      </c>
      <c r="E55" s="44">
        <f t="shared" si="3"/>
        <v>0.32800000000000001</v>
      </c>
      <c r="F55" s="75">
        <v>0.1</v>
      </c>
      <c r="G55" s="15" t="s">
        <v>258</v>
      </c>
      <c r="H55" s="17" t="s">
        <v>53</v>
      </c>
      <c r="I55" s="17" t="s">
        <v>53</v>
      </c>
      <c r="J55" s="17" t="s">
        <v>52</v>
      </c>
      <c r="K55" s="17" t="s">
        <v>53</v>
      </c>
      <c r="L55" s="14" t="s">
        <v>53</v>
      </c>
    </row>
    <row r="56" spans="1:12" s="10" customFormat="1" hidden="1" x14ac:dyDescent="0.3">
      <c r="A56" s="13">
        <v>42894</v>
      </c>
      <c r="B56" s="17" t="s">
        <v>24</v>
      </c>
      <c r="C56" s="17" t="s">
        <v>32</v>
      </c>
      <c r="D56" s="17" t="s">
        <v>4</v>
      </c>
      <c r="E56" s="44">
        <f t="shared" si="3"/>
        <v>0.32800000000000001</v>
      </c>
      <c r="F56" s="75">
        <v>0.1</v>
      </c>
      <c r="G56" s="15" t="s">
        <v>259</v>
      </c>
      <c r="H56" s="17" t="s">
        <v>53</v>
      </c>
      <c r="I56" s="17" t="s">
        <v>53</v>
      </c>
      <c r="J56" s="17" t="s">
        <v>52</v>
      </c>
      <c r="K56" s="17" t="s">
        <v>53</v>
      </c>
      <c r="L56" s="14" t="s">
        <v>53</v>
      </c>
    </row>
    <row r="57" spans="1:12" s="10" customFormat="1" hidden="1" x14ac:dyDescent="0.3">
      <c r="A57" s="13">
        <v>42894</v>
      </c>
      <c r="B57" s="17" t="s">
        <v>24</v>
      </c>
      <c r="C57" s="17" t="s">
        <v>33</v>
      </c>
      <c r="D57" s="17" t="s">
        <v>4</v>
      </c>
      <c r="E57" s="44">
        <f t="shared" si="3"/>
        <v>0.32800000000000001</v>
      </c>
      <c r="F57" s="75">
        <v>0.1</v>
      </c>
      <c r="G57" s="15" t="s">
        <v>260</v>
      </c>
      <c r="H57" s="17" t="s">
        <v>53</v>
      </c>
      <c r="I57" s="17" t="s">
        <v>53</v>
      </c>
      <c r="J57" s="17" t="s">
        <v>52</v>
      </c>
      <c r="K57" s="17" t="s">
        <v>53</v>
      </c>
      <c r="L57" s="14" t="s">
        <v>53</v>
      </c>
    </row>
    <row r="58" spans="1:12" s="10" customFormat="1" hidden="1" x14ac:dyDescent="0.3">
      <c r="A58" s="13">
        <v>42894</v>
      </c>
      <c r="B58" s="17" t="s">
        <v>24</v>
      </c>
      <c r="C58" s="17" t="s">
        <v>33</v>
      </c>
      <c r="D58" s="17" t="s">
        <v>4</v>
      </c>
      <c r="E58" s="44">
        <f t="shared" si="3"/>
        <v>0.32800000000000001</v>
      </c>
      <c r="F58" s="75">
        <v>0.1</v>
      </c>
      <c r="G58" s="15" t="s">
        <v>261</v>
      </c>
      <c r="H58" s="17" t="s">
        <v>53</v>
      </c>
      <c r="I58" s="17" t="s">
        <v>53</v>
      </c>
      <c r="J58" s="17" t="s">
        <v>52</v>
      </c>
      <c r="K58" s="17" t="s">
        <v>53</v>
      </c>
      <c r="L58" s="14" t="s">
        <v>53</v>
      </c>
    </row>
    <row r="59" spans="1:12" s="10" customFormat="1" hidden="1" x14ac:dyDescent="0.3">
      <c r="A59" s="13">
        <v>42894</v>
      </c>
      <c r="B59" s="17" t="s">
        <v>24</v>
      </c>
      <c r="C59" s="17" t="s">
        <v>33</v>
      </c>
      <c r="D59" s="17" t="s">
        <v>4</v>
      </c>
      <c r="E59" s="44">
        <f t="shared" si="3"/>
        <v>0.32800000000000001</v>
      </c>
      <c r="F59" s="75">
        <v>0.1</v>
      </c>
      <c r="G59" s="15" t="s">
        <v>262</v>
      </c>
      <c r="H59" s="17" t="s">
        <v>53</v>
      </c>
      <c r="I59" s="17" t="s">
        <v>53</v>
      </c>
      <c r="J59" s="17" t="s">
        <v>52</v>
      </c>
      <c r="K59" s="17" t="s">
        <v>53</v>
      </c>
      <c r="L59" s="14" t="s">
        <v>53</v>
      </c>
    </row>
    <row r="60" spans="1:12" s="40" customFormat="1" hidden="1" x14ac:dyDescent="0.3">
      <c r="A60" s="41">
        <v>42901</v>
      </c>
      <c r="B60" s="47" t="s">
        <v>24</v>
      </c>
      <c r="C60" s="47" t="s">
        <v>25</v>
      </c>
      <c r="D60" s="47" t="s">
        <v>3</v>
      </c>
      <c r="E60" s="38">
        <f t="shared" si="3"/>
        <v>0.32800000000000001</v>
      </c>
      <c r="F60" s="88">
        <v>0.1</v>
      </c>
      <c r="G60" s="39" t="s">
        <v>263</v>
      </c>
      <c r="H60" s="47">
        <v>120</v>
      </c>
      <c r="I60" s="47">
        <v>20</v>
      </c>
      <c r="J60" s="47" t="s">
        <v>52</v>
      </c>
      <c r="K60" s="38"/>
      <c r="L60" s="38">
        <v>740.8</v>
      </c>
    </row>
    <row r="61" spans="1:12" s="40" customFormat="1" hidden="1" x14ac:dyDescent="0.3">
      <c r="A61" s="41">
        <v>42901</v>
      </c>
      <c r="B61" s="47" t="s">
        <v>24</v>
      </c>
      <c r="C61" s="47" t="s">
        <v>25</v>
      </c>
      <c r="D61" s="47" t="s">
        <v>3</v>
      </c>
      <c r="E61" s="38">
        <f t="shared" si="3"/>
        <v>0.32800000000000001</v>
      </c>
      <c r="F61" s="88">
        <v>0.1</v>
      </c>
      <c r="G61" s="39" t="s">
        <v>264</v>
      </c>
      <c r="H61" s="47">
        <v>120</v>
      </c>
      <c r="I61" s="47">
        <v>20</v>
      </c>
      <c r="J61" s="47" t="s">
        <v>52</v>
      </c>
      <c r="K61" s="38"/>
      <c r="L61" s="38">
        <v>740.8</v>
      </c>
    </row>
    <row r="62" spans="1:12" s="40" customFormat="1" hidden="1" x14ac:dyDescent="0.3">
      <c r="A62" s="41">
        <v>42901</v>
      </c>
      <c r="B62" s="47" t="s">
        <v>24</v>
      </c>
      <c r="C62" s="47" t="s">
        <v>32</v>
      </c>
      <c r="D62" s="47" t="s">
        <v>3</v>
      </c>
      <c r="E62" s="38">
        <f t="shared" si="3"/>
        <v>0.32800000000000001</v>
      </c>
      <c r="F62" s="88">
        <v>0.1</v>
      </c>
      <c r="G62" s="39" t="s">
        <v>265</v>
      </c>
      <c r="H62" s="47">
        <v>120</v>
      </c>
      <c r="I62" s="47">
        <v>20</v>
      </c>
      <c r="J62" s="47" t="s">
        <v>52</v>
      </c>
      <c r="K62" s="38"/>
      <c r="L62" s="38">
        <v>740.8</v>
      </c>
    </row>
    <row r="63" spans="1:12" s="40" customFormat="1" hidden="1" x14ac:dyDescent="0.3">
      <c r="A63" s="41">
        <v>42901</v>
      </c>
      <c r="B63" s="47" t="s">
        <v>24</v>
      </c>
      <c r="C63" s="47" t="s">
        <v>32</v>
      </c>
      <c r="D63" s="47" t="s">
        <v>3</v>
      </c>
      <c r="E63" s="38">
        <f t="shared" si="3"/>
        <v>0.32800000000000001</v>
      </c>
      <c r="F63" s="88">
        <v>0.1</v>
      </c>
      <c r="G63" s="39" t="s">
        <v>266</v>
      </c>
      <c r="H63" s="47">
        <v>120</v>
      </c>
      <c r="I63" s="47">
        <v>20</v>
      </c>
      <c r="J63" s="47" t="s">
        <v>52</v>
      </c>
      <c r="K63" s="38"/>
      <c r="L63" s="38">
        <v>740.8</v>
      </c>
    </row>
    <row r="64" spans="1:12" s="40" customFormat="1" hidden="1" x14ac:dyDescent="0.3">
      <c r="A64" s="41">
        <v>42901</v>
      </c>
      <c r="B64" s="47" t="s">
        <v>24</v>
      </c>
      <c r="C64" s="47" t="s">
        <v>33</v>
      </c>
      <c r="D64" s="47" t="s">
        <v>3</v>
      </c>
      <c r="E64" s="38">
        <f t="shared" si="3"/>
        <v>0.32800000000000001</v>
      </c>
      <c r="F64" s="88">
        <v>0.1</v>
      </c>
      <c r="G64" s="39" t="s">
        <v>265</v>
      </c>
      <c r="H64" s="47">
        <v>120</v>
      </c>
      <c r="I64" s="47">
        <v>20</v>
      </c>
      <c r="J64" s="47" t="s">
        <v>52</v>
      </c>
      <c r="K64" s="38"/>
      <c r="L64" s="38">
        <v>740.8</v>
      </c>
    </row>
    <row r="65" spans="1:12" s="40" customFormat="1" hidden="1" x14ac:dyDescent="0.3">
      <c r="A65" s="41">
        <v>42901</v>
      </c>
      <c r="B65" s="47" t="s">
        <v>24</v>
      </c>
      <c r="C65" s="47" t="s">
        <v>33</v>
      </c>
      <c r="D65" s="47" t="s">
        <v>3</v>
      </c>
      <c r="E65" s="38">
        <f t="shared" si="3"/>
        <v>0.32800000000000001</v>
      </c>
      <c r="F65" s="88">
        <v>0.1</v>
      </c>
      <c r="G65" s="39" t="s">
        <v>266</v>
      </c>
      <c r="H65" s="47">
        <v>120</v>
      </c>
      <c r="I65" s="47">
        <v>20</v>
      </c>
      <c r="J65" s="47" t="s">
        <v>52</v>
      </c>
      <c r="K65" s="38"/>
      <c r="L65" s="38">
        <v>740.8</v>
      </c>
    </row>
    <row r="66" spans="1:12" s="40" customFormat="1" hidden="1" x14ac:dyDescent="0.3">
      <c r="A66" s="41">
        <v>42901</v>
      </c>
      <c r="B66" s="47" t="s">
        <v>24</v>
      </c>
      <c r="C66" s="47" t="s">
        <v>25</v>
      </c>
      <c r="D66" s="47" t="s">
        <v>4</v>
      </c>
      <c r="E66" s="38">
        <f t="shared" si="3"/>
        <v>0.32800000000000001</v>
      </c>
      <c r="F66" s="88">
        <v>0.1</v>
      </c>
      <c r="G66" s="39" t="s">
        <v>267</v>
      </c>
      <c r="H66" s="47" t="s">
        <v>53</v>
      </c>
      <c r="I66" s="47" t="s">
        <v>53</v>
      </c>
      <c r="J66" s="47" t="s">
        <v>52</v>
      </c>
      <c r="K66" s="47" t="s">
        <v>53</v>
      </c>
      <c r="L66" s="38">
        <v>740.8</v>
      </c>
    </row>
    <row r="67" spans="1:12" s="40" customFormat="1" hidden="1" x14ac:dyDescent="0.3">
      <c r="A67" s="41">
        <v>42901</v>
      </c>
      <c r="B67" s="47" t="s">
        <v>24</v>
      </c>
      <c r="C67" s="47" t="s">
        <v>25</v>
      </c>
      <c r="D67" s="47" t="s">
        <v>4</v>
      </c>
      <c r="E67" s="38">
        <f t="shared" si="3"/>
        <v>0.32800000000000001</v>
      </c>
      <c r="F67" s="88">
        <v>0.1</v>
      </c>
      <c r="G67" s="39" t="s">
        <v>268</v>
      </c>
      <c r="H67" s="47" t="s">
        <v>53</v>
      </c>
      <c r="I67" s="47" t="s">
        <v>53</v>
      </c>
      <c r="J67" s="47" t="s">
        <v>52</v>
      </c>
      <c r="K67" s="47" t="s">
        <v>53</v>
      </c>
      <c r="L67" s="38">
        <v>740.8</v>
      </c>
    </row>
    <row r="68" spans="1:12" s="40" customFormat="1" hidden="1" x14ac:dyDescent="0.3">
      <c r="A68" s="41">
        <v>42901</v>
      </c>
      <c r="B68" s="47" t="s">
        <v>24</v>
      </c>
      <c r="C68" s="47" t="s">
        <v>25</v>
      </c>
      <c r="D68" s="47" t="s">
        <v>4</v>
      </c>
      <c r="E68" s="38">
        <f t="shared" si="3"/>
        <v>0.32800000000000001</v>
      </c>
      <c r="F68" s="88">
        <v>0.1</v>
      </c>
      <c r="G68" s="39" t="s">
        <v>269</v>
      </c>
      <c r="H68" s="47" t="s">
        <v>53</v>
      </c>
      <c r="I68" s="47" t="s">
        <v>53</v>
      </c>
      <c r="J68" s="47" t="s">
        <v>52</v>
      </c>
      <c r="K68" s="47" t="s">
        <v>53</v>
      </c>
      <c r="L68" s="38">
        <v>740.8</v>
      </c>
    </row>
    <row r="69" spans="1:12" s="40" customFormat="1" hidden="1" x14ac:dyDescent="0.3">
      <c r="A69" s="41">
        <v>42901</v>
      </c>
      <c r="B69" s="47" t="s">
        <v>24</v>
      </c>
      <c r="C69" s="47" t="s">
        <v>32</v>
      </c>
      <c r="D69" s="47" t="s">
        <v>4</v>
      </c>
      <c r="E69" s="38">
        <f t="shared" si="3"/>
        <v>0.32800000000000001</v>
      </c>
      <c r="F69" s="88">
        <v>0.1</v>
      </c>
      <c r="G69" s="39" t="s">
        <v>270</v>
      </c>
      <c r="H69" s="47" t="s">
        <v>53</v>
      </c>
      <c r="I69" s="47" t="s">
        <v>53</v>
      </c>
      <c r="J69" s="47" t="s">
        <v>52</v>
      </c>
      <c r="K69" s="47" t="s">
        <v>53</v>
      </c>
      <c r="L69" s="38">
        <v>740.8</v>
      </c>
    </row>
    <row r="70" spans="1:12" s="40" customFormat="1" hidden="1" x14ac:dyDescent="0.3">
      <c r="A70" s="41">
        <v>42901</v>
      </c>
      <c r="B70" s="47" t="s">
        <v>24</v>
      </c>
      <c r="C70" s="47" t="s">
        <v>32</v>
      </c>
      <c r="D70" s="47" t="s">
        <v>4</v>
      </c>
      <c r="E70" s="38">
        <f t="shared" si="3"/>
        <v>0.32800000000000001</v>
      </c>
      <c r="F70" s="88">
        <v>0.1</v>
      </c>
      <c r="G70" s="39" t="s">
        <v>271</v>
      </c>
      <c r="H70" s="47" t="s">
        <v>53</v>
      </c>
      <c r="I70" s="47" t="s">
        <v>53</v>
      </c>
      <c r="J70" s="47" t="s">
        <v>52</v>
      </c>
      <c r="K70" s="47" t="s">
        <v>53</v>
      </c>
      <c r="L70" s="38">
        <v>740.8</v>
      </c>
    </row>
    <row r="71" spans="1:12" s="40" customFormat="1" hidden="1" x14ac:dyDescent="0.3">
      <c r="A71" s="41">
        <v>42901</v>
      </c>
      <c r="B71" s="47" t="s">
        <v>24</v>
      </c>
      <c r="C71" s="47" t="s">
        <v>32</v>
      </c>
      <c r="D71" s="47" t="s">
        <v>4</v>
      </c>
      <c r="E71" s="38">
        <f t="shared" si="3"/>
        <v>0.32800000000000001</v>
      </c>
      <c r="F71" s="88">
        <v>0.1</v>
      </c>
      <c r="G71" s="39" t="s">
        <v>272</v>
      </c>
      <c r="H71" s="47" t="s">
        <v>53</v>
      </c>
      <c r="I71" s="47" t="s">
        <v>53</v>
      </c>
      <c r="J71" s="47" t="s">
        <v>52</v>
      </c>
      <c r="K71" s="47" t="s">
        <v>53</v>
      </c>
      <c r="L71" s="38">
        <v>740.8</v>
      </c>
    </row>
    <row r="72" spans="1:12" s="40" customFormat="1" hidden="1" x14ac:dyDescent="0.3">
      <c r="A72" s="41">
        <v>42901</v>
      </c>
      <c r="B72" s="47" t="s">
        <v>24</v>
      </c>
      <c r="C72" s="47" t="s">
        <v>33</v>
      </c>
      <c r="D72" s="47" t="s">
        <v>4</v>
      </c>
      <c r="E72" s="38">
        <f t="shared" si="3"/>
        <v>0.32800000000000001</v>
      </c>
      <c r="F72" s="88">
        <v>0.1</v>
      </c>
      <c r="G72" s="39" t="s">
        <v>273</v>
      </c>
      <c r="H72" s="47" t="s">
        <v>53</v>
      </c>
      <c r="I72" s="47" t="s">
        <v>53</v>
      </c>
      <c r="J72" s="47" t="s">
        <v>52</v>
      </c>
      <c r="K72" s="47" t="s">
        <v>53</v>
      </c>
      <c r="L72" s="38">
        <v>740.8</v>
      </c>
    </row>
    <row r="73" spans="1:12" s="40" customFormat="1" hidden="1" x14ac:dyDescent="0.3">
      <c r="A73" s="41">
        <v>42901</v>
      </c>
      <c r="B73" s="47" t="s">
        <v>24</v>
      </c>
      <c r="C73" s="47" t="s">
        <v>33</v>
      </c>
      <c r="D73" s="47" t="s">
        <v>4</v>
      </c>
      <c r="E73" s="38">
        <f t="shared" si="3"/>
        <v>0.32800000000000001</v>
      </c>
      <c r="F73" s="88">
        <v>0.1</v>
      </c>
      <c r="G73" s="39" t="s">
        <v>274</v>
      </c>
      <c r="H73" s="47" t="s">
        <v>53</v>
      </c>
      <c r="I73" s="47" t="s">
        <v>53</v>
      </c>
      <c r="J73" s="47" t="s">
        <v>52</v>
      </c>
      <c r="K73" s="47" t="s">
        <v>53</v>
      </c>
      <c r="L73" s="38">
        <v>740.8</v>
      </c>
    </row>
    <row r="74" spans="1:12" s="40" customFormat="1" hidden="1" x14ac:dyDescent="0.3">
      <c r="A74" s="41">
        <v>42901</v>
      </c>
      <c r="B74" s="47" t="s">
        <v>24</v>
      </c>
      <c r="C74" s="47" t="s">
        <v>33</v>
      </c>
      <c r="D74" s="47" t="s">
        <v>4</v>
      </c>
      <c r="E74" s="38">
        <f t="shared" si="3"/>
        <v>0.32800000000000001</v>
      </c>
      <c r="F74" s="88">
        <v>0.1</v>
      </c>
      <c r="G74" s="39" t="s">
        <v>275</v>
      </c>
      <c r="H74" s="47" t="s">
        <v>53</v>
      </c>
      <c r="I74" s="47" t="s">
        <v>53</v>
      </c>
      <c r="J74" s="47" t="s">
        <v>52</v>
      </c>
      <c r="K74" s="47" t="s">
        <v>53</v>
      </c>
      <c r="L74" s="38">
        <v>740.8</v>
      </c>
    </row>
    <row r="75" spans="1:12" s="10" customFormat="1" hidden="1" x14ac:dyDescent="0.3">
      <c r="A75" s="13">
        <v>42919</v>
      </c>
      <c r="B75" s="17" t="s">
        <v>24</v>
      </c>
      <c r="C75" s="17" t="s">
        <v>25</v>
      </c>
      <c r="D75" s="17" t="s">
        <v>3</v>
      </c>
      <c r="E75" s="44">
        <f t="shared" si="3"/>
        <v>0.32800000000000001</v>
      </c>
      <c r="F75" s="75">
        <v>0.1</v>
      </c>
      <c r="G75" s="15" t="s">
        <v>523</v>
      </c>
      <c r="H75" s="17">
        <v>120</v>
      </c>
      <c r="I75" s="17">
        <v>20</v>
      </c>
      <c r="J75" s="17" t="s">
        <v>52</v>
      </c>
      <c r="K75" s="14">
        <v>30</v>
      </c>
      <c r="L75" s="14">
        <v>745.8</v>
      </c>
    </row>
    <row r="76" spans="1:12" s="10" customFormat="1" hidden="1" x14ac:dyDescent="0.3">
      <c r="A76" s="13">
        <v>42919</v>
      </c>
      <c r="B76" s="17" t="s">
        <v>24</v>
      </c>
      <c r="C76" s="17" t="s">
        <v>25</v>
      </c>
      <c r="D76" s="17" t="s">
        <v>3</v>
      </c>
      <c r="E76" s="44">
        <f t="shared" si="3"/>
        <v>0.32800000000000001</v>
      </c>
      <c r="F76" s="75">
        <v>0.1</v>
      </c>
      <c r="G76" s="15" t="s">
        <v>524</v>
      </c>
      <c r="H76" s="17">
        <v>120</v>
      </c>
      <c r="I76" s="17">
        <v>20</v>
      </c>
      <c r="J76" s="17" t="s">
        <v>52</v>
      </c>
      <c r="K76" s="14">
        <v>30</v>
      </c>
      <c r="L76" s="14">
        <v>745.8</v>
      </c>
    </row>
    <row r="77" spans="1:12" s="10" customFormat="1" hidden="1" x14ac:dyDescent="0.3">
      <c r="A77" s="13">
        <v>42919</v>
      </c>
      <c r="B77" s="17" t="s">
        <v>24</v>
      </c>
      <c r="C77" s="17" t="s">
        <v>32</v>
      </c>
      <c r="D77" s="17" t="s">
        <v>3</v>
      </c>
      <c r="E77" s="44">
        <f t="shared" si="3"/>
        <v>0.32800000000000001</v>
      </c>
      <c r="F77" s="75">
        <v>0.1</v>
      </c>
      <c r="G77" s="15" t="s">
        <v>525</v>
      </c>
      <c r="H77" s="17">
        <v>120</v>
      </c>
      <c r="I77" s="17">
        <v>20</v>
      </c>
      <c r="J77" s="17" t="s">
        <v>52</v>
      </c>
      <c r="K77" s="14">
        <v>30.5</v>
      </c>
      <c r="L77" s="14">
        <v>745.8</v>
      </c>
    </row>
    <row r="78" spans="1:12" s="10" customFormat="1" hidden="1" x14ac:dyDescent="0.3">
      <c r="A78" s="13">
        <v>42919</v>
      </c>
      <c r="B78" s="17" t="s">
        <v>24</v>
      </c>
      <c r="C78" s="17" t="s">
        <v>32</v>
      </c>
      <c r="D78" s="17" t="s">
        <v>3</v>
      </c>
      <c r="E78" s="44">
        <f t="shared" si="3"/>
        <v>0.32800000000000001</v>
      </c>
      <c r="F78" s="75">
        <v>0.1</v>
      </c>
      <c r="G78" s="15" t="s">
        <v>526</v>
      </c>
      <c r="H78" s="17">
        <v>120</v>
      </c>
      <c r="I78" s="17">
        <v>20</v>
      </c>
      <c r="J78" s="17" t="s">
        <v>52</v>
      </c>
      <c r="K78" s="14">
        <v>30</v>
      </c>
      <c r="L78" s="14">
        <v>745.8</v>
      </c>
    </row>
    <row r="79" spans="1:12" s="10" customFormat="1" hidden="1" x14ac:dyDescent="0.3">
      <c r="A79" s="13">
        <v>42919</v>
      </c>
      <c r="B79" s="17" t="s">
        <v>24</v>
      </c>
      <c r="C79" s="17" t="s">
        <v>33</v>
      </c>
      <c r="D79" s="17" t="s">
        <v>3</v>
      </c>
      <c r="E79" s="44">
        <f t="shared" si="3"/>
        <v>0.32800000000000001</v>
      </c>
      <c r="F79" s="75">
        <v>0.1</v>
      </c>
      <c r="G79" s="15" t="s">
        <v>234</v>
      </c>
      <c r="H79" s="17">
        <v>120</v>
      </c>
      <c r="I79" s="17">
        <v>20</v>
      </c>
      <c r="J79" s="17" t="s">
        <v>52</v>
      </c>
      <c r="K79" s="14">
        <v>28.5</v>
      </c>
      <c r="L79" s="14">
        <v>745.8</v>
      </c>
    </row>
    <row r="80" spans="1:12" s="10" customFormat="1" hidden="1" x14ac:dyDescent="0.3">
      <c r="A80" s="13">
        <v>42919</v>
      </c>
      <c r="B80" s="17" t="s">
        <v>24</v>
      </c>
      <c r="C80" s="17" t="s">
        <v>33</v>
      </c>
      <c r="D80" s="17" t="s">
        <v>3</v>
      </c>
      <c r="E80" s="44">
        <f t="shared" si="3"/>
        <v>0.32800000000000001</v>
      </c>
      <c r="F80" s="75">
        <v>0.1</v>
      </c>
      <c r="G80" s="15" t="s">
        <v>262</v>
      </c>
      <c r="H80" s="17">
        <v>120</v>
      </c>
      <c r="I80" s="17">
        <v>20</v>
      </c>
      <c r="J80" s="17" t="s">
        <v>52</v>
      </c>
      <c r="K80" s="14">
        <v>29</v>
      </c>
      <c r="L80" s="14">
        <v>745.8</v>
      </c>
    </row>
    <row r="81" spans="1:12" s="10" customFormat="1" hidden="1" x14ac:dyDescent="0.3">
      <c r="A81" s="13">
        <v>42919</v>
      </c>
      <c r="B81" s="17" t="s">
        <v>24</v>
      </c>
      <c r="C81" s="17" t="s">
        <v>25</v>
      </c>
      <c r="D81" s="17" t="s">
        <v>4</v>
      </c>
      <c r="E81" s="44">
        <f t="shared" si="3"/>
        <v>0.32800000000000001</v>
      </c>
      <c r="F81" s="75">
        <v>0.1</v>
      </c>
      <c r="G81" s="15" t="s">
        <v>527</v>
      </c>
      <c r="H81" s="17" t="s">
        <v>53</v>
      </c>
      <c r="I81" s="17" t="s">
        <v>53</v>
      </c>
      <c r="J81" s="17" t="s">
        <v>52</v>
      </c>
      <c r="K81" s="17" t="s">
        <v>53</v>
      </c>
      <c r="L81" s="14">
        <v>745.8</v>
      </c>
    </row>
    <row r="82" spans="1:12" s="10" customFormat="1" hidden="1" x14ac:dyDescent="0.3">
      <c r="A82" s="13">
        <v>42919</v>
      </c>
      <c r="B82" s="17" t="s">
        <v>24</v>
      </c>
      <c r="C82" s="17" t="s">
        <v>25</v>
      </c>
      <c r="D82" s="17" t="s">
        <v>4</v>
      </c>
      <c r="E82" s="44">
        <f t="shared" si="3"/>
        <v>0.32800000000000001</v>
      </c>
      <c r="F82" s="75">
        <v>0.1</v>
      </c>
      <c r="G82" s="15" t="s">
        <v>528</v>
      </c>
      <c r="H82" s="17" t="s">
        <v>53</v>
      </c>
      <c r="I82" s="17" t="s">
        <v>53</v>
      </c>
      <c r="J82" s="17" t="s">
        <v>52</v>
      </c>
      <c r="K82" s="17" t="s">
        <v>53</v>
      </c>
      <c r="L82" s="14">
        <v>745.8</v>
      </c>
    </row>
    <row r="83" spans="1:12" s="10" customFormat="1" hidden="1" x14ac:dyDescent="0.3">
      <c r="A83" s="13">
        <v>42919</v>
      </c>
      <c r="B83" s="17" t="s">
        <v>24</v>
      </c>
      <c r="C83" s="17" t="s">
        <v>25</v>
      </c>
      <c r="D83" s="17" t="s">
        <v>4</v>
      </c>
      <c r="E83" s="44">
        <f t="shared" si="3"/>
        <v>0.32800000000000001</v>
      </c>
      <c r="F83" s="75">
        <v>0.1</v>
      </c>
      <c r="G83" s="15" t="s">
        <v>529</v>
      </c>
      <c r="H83" s="17" t="s">
        <v>53</v>
      </c>
      <c r="I83" s="17" t="s">
        <v>53</v>
      </c>
      <c r="J83" s="17" t="s">
        <v>52</v>
      </c>
      <c r="K83" s="17" t="s">
        <v>53</v>
      </c>
      <c r="L83" s="14">
        <v>745.8</v>
      </c>
    </row>
    <row r="84" spans="1:12" s="10" customFormat="1" hidden="1" x14ac:dyDescent="0.3">
      <c r="A84" s="13">
        <v>42919</v>
      </c>
      <c r="B84" s="17" t="s">
        <v>24</v>
      </c>
      <c r="C84" s="17" t="s">
        <v>32</v>
      </c>
      <c r="D84" s="17" t="s">
        <v>4</v>
      </c>
      <c r="E84" s="44">
        <f t="shared" si="3"/>
        <v>0.32800000000000001</v>
      </c>
      <c r="F84" s="75">
        <v>0.1</v>
      </c>
      <c r="G84" s="15" t="s">
        <v>53</v>
      </c>
      <c r="H84" s="17" t="s">
        <v>53</v>
      </c>
      <c r="I84" s="17" t="s">
        <v>53</v>
      </c>
      <c r="J84" s="17" t="s">
        <v>52</v>
      </c>
      <c r="K84" s="17" t="s">
        <v>53</v>
      </c>
      <c r="L84" s="14">
        <v>745.8</v>
      </c>
    </row>
    <row r="85" spans="1:12" s="10" customFormat="1" hidden="1" x14ac:dyDescent="0.3">
      <c r="A85" s="13">
        <v>42919</v>
      </c>
      <c r="B85" s="17" t="s">
        <v>24</v>
      </c>
      <c r="C85" s="17" t="s">
        <v>32</v>
      </c>
      <c r="D85" s="17" t="s">
        <v>4</v>
      </c>
      <c r="E85" s="44">
        <f t="shared" si="3"/>
        <v>0.32800000000000001</v>
      </c>
      <c r="F85" s="75">
        <v>0.1</v>
      </c>
      <c r="G85" s="15" t="s">
        <v>53</v>
      </c>
      <c r="H85" s="17" t="s">
        <v>53</v>
      </c>
      <c r="I85" s="17" t="s">
        <v>53</v>
      </c>
      <c r="J85" s="17" t="s">
        <v>52</v>
      </c>
      <c r="K85" s="17" t="s">
        <v>53</v>
      </c>
      <c r="L85" s="14">
        <v>745.8</v>
      </c>
    </row>
    <row r="86" spans="1:12" s="10" customFormat="1" hidden="1" x14ac:dyDescent="0.3">
      <c r="A86" s="13">
        <v>42919</v>
      </c>
      <c r="B86" s="17" t="s">
        <v>24</v>
      </c>
      <c r="C86" s="17" t="s">
        <v>32</v>
      </c>
      <c r="D86" s="17" t="s">
        <v>4</v>
      </c>
      <c r="E86" s="44">
        <f t="shared" si="3"/>
        <v>0.32800000000000001</v>
      </c>
      <c r="F86" s="75">
        <v>0.1</v>
      </c>
      <c r="G86" s="15" t="s">
        <v>53</v>
      </c>
      <c r="H86" s="17" t="s">
        <v>53</v>
      </c>
      <c r="I86" s="17" t="s">
        <v>53</v>
      </c>
      <c r="J86" s="17" t="s">
        <v>52</v>
      </c>
      <c r="K86" s="17" t="s">
        <v>53</v>
      </c>
      <c r="L86" s="14">
        <v>745.8</v>
      </c>
    </row>
    <row r="87" spans="1:12" s="10" customFormat="1" hidden="1" x14ac:dyDescent="0.3">
      <c r="A87" s="13">
        <v>42919</v>
      </c>
      <c r="B87" s="17" t="s">
        <v>24</v>
      </c>
      <c r="C87" s="17" t="s">
        <v>33</v>
      </c>
      <c r="D87" s="17" t="s">
        <v>4</v>
      </c>
      <c r="E87" s="44">
        <f t="shared" si="3"/>
        <v>0.32800000000000001</v>
      </c>
      <c r="F87" s="75">
        <v>0.1</v>
      </c>
      <c r="G87" s="15" t="s">
        <v>530</v>
      </c>
      <c r="H87" s="17" t="s">
        <v>53</v>
      </c>
      <c r="I87" s="17" t="s">
        <v>53</v>
      </c>
      <c r="J87" s="17" t="s">
        <v>52</v>
      </c>
      <c r="K87" s="17" t="s">
        <v>53</v>
      </c>
      <c r="L87" s="14">
        <v>745.8</v>
      </c>
    </row>
    <row r="88" spans="1:12" s="10" customFormat="1" hidden="1" x14ac:dyDescent="0.3">
      <c r="A88" s="13">
        <v>42919</v>
      </c>
      <c r="B88" s="17" t="s">
        <v>24</v>
      </c>
      <c r="C88" s="17" t="s">
        <v>33</v>
      </c>
      <c r="D88" s="17" t="s">
        <v>4</v>
      </c>
      <c r="E88" s="44">
        <f t="shared" si="3"/>
        <v>0.32800000000000001</v>
      </c>
      <c r="F88" s="75">
        <v>0.1</v>
      </c>
      <c r="G88" s="15" t="s">
        <v>531</v>
      </c>
      <c r="H88" s="17" t="s">
        <v>53</v>
      </c>
      <c r="I88" s="17" t="s">
        <v>53</v>
      </c>
      <c r="J88" s="17" t="s">
        <v>52</v>
      </c>
      <c r="K88" s="17" t="s">
        <v>53</v>
      </c>
      <c r="L88" s="14">
        <v>745.8</v>
      </c>
    </row>
    <row r="89" spans="1:12" s="10" customFormat="1" hidden="1" x14ac:dyDescent="0.3">
      <c r="A89" s="13">
        <v>42919</v>
      </c>
      <c r="B89" s="17" t="s">
        <v>24</v>
      </c>
      <c r="C89" s="17" t="s">
        <v>33</v>
      </c>
      <c r="D89" s="17" t="s">
        <v>4</v>
      </c>
      <c r="E89" s="44">
        <f t="shared" si="3"/>
        <v>0.32800000000000001</v>
      </c>
      <c r="F89" s="75">
        <v>0.1</v>
      </c>
      <c r="G89" s="15" t="s">
        <v>532</v>
      </c>
      <c r="H89" s="17" t="s">
        <v>53</v>
      </c>
      <c r="I89" s="17" t="s">
        <v>53</v>
      </c>
      <c r="J89" s="17" t="s">
        <v>52</v>
      </c>
      <c r="K89" s="17" t="s">
        <v>53</v>
      </c>
      <c r="L89" s="14">
        <v>745.8</v>
      </c>
    </row>
    <row r="90" spans="1:12" s="40" customFormat="1" hidden="1" x14ac:dyDescent="0.3">
      <c r="A90" s="41">
        <v>42935</v>
      </c>
      <c r="B90" s="47" t="s">
        <v>24</v>
      </c>
      <c r="C90" s="47" t="s">
        <v>25</v>
      </c>
      <c r="D90" s="47" t="s">
        <v>3</v>
      </c>
      <c r="E90" s="38">
        <f t="shared" si="3"/>
        <v>0.32800000000000001</v>
      </c>
      <c r="F90" s="88">
        <v>0.1</v>
      </c>
      <c r="G90" s="39" t="s">
        <v>533</v>
      </c>
      <c r="H90" s="47">
        <v>120</v>
      </c>
      <c r="I90" s="47">
        <v>20</v>
      </c>
      <c r="J90" s="47" t="s">
        <v>52</v>
      </c>
      <c r="K90" s="38">
        <v>30</v>
      </c>
      <c r="L90" s="38">
        <v>750.7</v>
      </c>
    </row>
    <row r="91" spans="1:12" s="40" customFormat="1" hidden="1" x14ac:dyDescent="0.3">
      <c r="A91" s="41">
        <v>42935</v>
      </c>
      <c r="B91" s="47" t="s">
        <v>24</v>
      </c>
      <c r="C91" s="47" t="s">
        <v>25</v>
      </c>
      <c r="D91" s="47" t="s">
        <v>3</v>
      </c>
      <c r="E91" s="38">
        <f t="shared" si="3"/>
        <v>0.32800000000000001</v>
      </c>
      <c r="F91" s="88">
        <v>0.1</v>
      </c>
      <c r="G91" s="39" t="s">
        <v>534</v>
      </c>
      <c r="H91" s="47">
        <v>120</v>
      </c>
      <c r="I91" s="47">
        <v>20</v>
      </c>
      <c r="J91" s="47" t="s">
        <v>52</v>
      </c>
      <c r="K91" s="38">
        <v>30</v>
      </c>
      <c r="L91" s="38">
        <v>750.7</v>
      </c>
    </row>
    <row r="92" spans="1:12" s="40" customFormat="1" hidden="1" x14ac:dyDescent="0.3">
      <c r="A92" s="41">
        <v>42935</v>
      </c>
      <c r="B92" s="47" t="s">
        <v>24</v>
      </c>
      <c r="C92" s="47" t="s">
        <v>32</v>
      </c>
      <c r="D92" s="47" t="s">
        <v>3</v>
      </c>
      <c r="E92" s="38">
        <f t="shared" si="3"/>
        <v>0.32800000000000001</v>
      </c>
      <c r="F92" s="88">
        <v>0.1</v>
      </c>
      <c r="G92" s="39" t="s">
        <v>535</v>
      </c>
      <c r="H92" s="47">
        <v>120</v>
      </c>
      <c r="I92" s="47">
        <v>20</v>
      </c>
      <c r="J92" s="47" t="s">
        <v>52</v>
      </c>
      <c r="K92" s="38" t="s">
        <v>53</v>
      </c>
      <c r="L92" s="38">
        <v>750.7</v>
      </c>
    </row>
    <row r="93" spans="1:12" s="40" customFormat="1" hidden="1" x14ac:dyDescent="0.3">
      <c r="A93" s="41">
        <v>42935</v>
      </c>
      <c r="B93" s="47" t="s">
        <v>24</v>
      </c>
      <c r="C93" s="47" t="s">
        <v>32</v>
      </c>
      <c r="D93" s="47" t="s">
        <v>3</v>
      </c>
      <c r="E93" s="38">
        <f t="shared" si="3"/>
        <v>0.32800000000000001</v>
      </c>
      <c r="F93" s="88">
        <v>0.1</v>
      </c>
      <c r="G93" s="39" t="s">
        <v>535</v>
      </c>
      <c r="H93" s="47">
        <v>120</v>
      </c>
      <c r="I93" s="47">
        <v>20</v>
      </c>
      <c r="J93" s="47" t="s">
        <v>52</v>
      </c>
      <c r="K93" s="38" t="s">
        <v>53</v>
      </c>
      <c r="L93" s="38">
        <v>750.7</v>
      </c>
    </row>
    <row r="94" spans="1:12" s="40" customFormat="1" hidden="1" x14ac:dyDescent="0.3">
      <c r="A94" s="41">
        <v>42935</v>
      </c>
      <c r="B94" s="47" t="s">
        <v>24</v>
      </c>
      <c r="C94" s="47" t="s">
        <v>33</v>
      </c>
      <c r="D94" s="47" t="s">
        <v>3</v>
      </c>
      <c r="E94" s="38">
        <f t="shared" si="3"/>
        <v>0.32800000000000001</v>
      </c>
      <c r="F94" s="88">
        <v>0.1</v>
      </c>
      <c r="G94" s="39" t="s">
        <v>536</v>
      </c>
      <c r="H94" s="47">
        <v>120</v>
      </c>
      <c r="I94" s="47">
        <v>20</v>
      </c>
      <c r="J94" s="47" t="s">
        <v>52</v>
      </c>
      <c r="K94" s="38" t="s">
        <v>53</v>
      </c>
      <c r="L94" s="38">
        <v>746.8</v>
      </c>
    </row>
    <row r="95" spans="1:12" s="40" customFormat="1" hidden="1" x14ac:dyDescent="0.3">
      <c r="A95" s="41">
        <v>42935</v>
      </c>
      <c r="B95" s="47" t="s">
        <v>24</v>
      </c>
      <c r="C95" s="47" t="s">
        <v>33</v>
      </c>
      <c r="D95" s="47" t="s">
        <v>3</v>
      </c>
      <c r="E95" s="38">
        <f t="shared" si="3"/>
        <v>0.32800000000000001</v>
      </c>
      <c r="F95" s="88">
        <v>0.1</v>
      </c>
      <c r="G95" s="39" t="s">
        <v>537</v>
      </c>
      <c r="H95" s="47">
        <v>120</v>
      </c>
      <c r="I95" s="47">
        <v>20</v>
      </c>
      <c r="J95" s="47" t="s">
        <v>52</v>
      </c>
      <c r="K95" s="38" t="s">
        <v>53</v>
      </c>
      <c r="L95" s="38">
        <v>746.8</v>
      </c>
    </row>
    <row r="96" spans="1:12" s="40" customFormat="1" hidden="1" x14ac:dyDescent="0.3">
      <c r="A96" s="41">
        <v>42935</v>
      </c>
      <c r="B96" s="47" t="s">
        <v>24</v>
      </c>
      <c r="C96" s="47" t="s">
        <v>25</v>
      </c>
      <c r="D96" s="47" t="s">
        <v>4</v>
      </c>
      <c r="E96" s="38">
        <f t="shared" si="3"/>
        <v>0.32800000000000001</v>
      </c>
      <c r="F96" s="88">
        <v>0.1</v>
      </c>
      <c r="G96" s="39" t="s">
        <v>538</v>
      </c>
      <c r="H96" s="47" t="s">
        <v>53</v>
      </c>
      <c r="I96" s="47" t="s">
        <v>53</v>
      </c>
      <c r="J96" s="47" t="s">
        <v>52</v>
      </c>
      <c r="K96" s="47" t="s">
        <v>53</v>
      </c>
      <c r="L96" s="38">
        <v>750.7</v>
      </c>
    </row>
    <row r="97" spans="1:12" s="40" customFormat="1" hidden="1" x14ac:dyDescent="0.3">
      <c r="A97" s="41">
        <v>42935</v>
      </c>
      <c r="B97" s="47" t="s">
        <v>24</v>
      </c>
      <c r="C97" s="47" t="s">
        <v>25</v>
      </c>
      <c r="D97" s="47" t="s">
        <v>4</v>
      </c>
      <c r="E97" s="38">
        <f t="shared" si="3"/>
        <v>0.32800000000000001</v>
      </c>
      <c r="F97" s="88">
        <v>0.1</v>
      </c>
      <c r="G97" s="39" t="s">
        <v>539</v>
      </c>
      <c r="H97" s="47" t="s">
        <v>53</v>
      </c>
      <c r="I97" s="47" t="s">
        <v>53</v>
      </c>
      <c r="J97" s="47" t="s">
        <v>52</v>
      </c>
      <c r="K97" s="47" t="s">
        <v>53</v>
      </c>
      <c r="L97" s="38">
        <v>750.7</v>
      </c>
    </row>
    <row r="98" spans="1:12" s="40" customFormat="1" hidden="1" x14ac:dyDescent="0.3">
      <c r="A98" s="41">
        <v>42935</v>
      </c>
      <c r="B98" s="47" t="s">
        <v>24</v>
      </c>
      <c r="C98" s="47" t="s">
        <v>25</v>
      </c>
      <c r="D98" s="47" t="s">
        <v>4</v>
      </c>
      <c r="E98" s="38">
        <f t="shared" si="3"/>
        <v>0.32800000000000001</v>
      </c>
      <c r="F98" s="88">
        <v>0.1</v>
      </c>
      <c r="G98" s="39" t="s">
        <v>540</v>
      </c>
      <c r="H98" s="47" t="s">
        <v>53</v>
      </c>
      <c r="I98" s="47" t="s">
        <v>53</v>
      </c>
      <c r="J98" s="47" t="s">
        <v>52</v>
      </c>
      <c r="K98" s="47" t="s">
        <v>53</v>
      </c>
      <c r="L98" s="38">
        <v>750.7</v>
      </c>
    </row>
    <row r="99" spans="1:12" s="40" customFormat="1" hidden="1" x14ac:dyDescent="0.3">
      <c r="A99" s="41">
        <v>42935</v>
      </c>
      <c r="B99" s="47" t="s">
        <v>24</v>
      </c>
      <c r="C99" s="47" t="s">
        <v>32</v>
      </c>
      <c r="D99" s="47" t="s">
        <v>4</v>
      </c>
      <c r="E99" s="38">
        <f t="shared" si="3"/>
        <v>0.32800000000000001</v>
      </c>
      <c r="F99" s="88">
        <v>0.1</v>
      </c>
      <c r="G99" s="39" t="s">
        <v>541</v>
      </c>
      <c r="H99" s="47" t="s">
        <v>53</v>
      </c>
      <c r="I99" s="47" t="s">
        <v>53</v>
      </c>
      <c r="J99" s="47" t="s">
        <v>52</v>
      </c>
      <c r="K99" s="47" t="s">
        <v>53</v>
      </c>
      <c r="L99" s="38">
        <v>750.7</v>
      </c>
    </row>
    <row r="100" spans="1:12" s="40" customFormat="1" hidden="1" x14ac:dyDescent="0.3">
      <c r="A100" s="41">
        <v>42935</v>
      </c>
      <c r="B100" s="47" t="s">
        <v>24</v>
      </c>
      <c r="C100" s="47" t="s">
        <v>32</v>
      </c>
      <c r="D100" s="47" t="s">
        <v>4</v>
      </c>
      <c r="E100" s="38">
        <f t="shared" si="3"/>
        <v>0.32800000000000001</v>
      </c>
      <c r="F100" s="88">
        <v>0.1</v>
      </c>
      <c r="G100" s="39" t="s">
        <v>542</v>
      </c>
      <c r="H100" s="47" t="s">
        <v>53</v>
      </c>
      <c r="I100" s="47" t="s">
        <v>53</v>
      </c>
      <c r="J100" s="47" t="s">
        <v>52</v>
      </c>
      <c r="K100" s="47" t="s">
        <v>53</v>
      </c>
      <c r="L100" s="38">
        <v>750.7</v>
      </c>
    </row>
    <row r="101" spans="1:12" s="40" customFormat="1" hidden="1" x14ac:dyDescent="0.3">
      <c r="A101" s="41">
        <v>42935</v>
      </c>
      <c r="B101" s="47" t="s">
        <v>24</v>
      </c>
      <c r="C101" s="47" t="s">
        <v>32</v>
      </c>
      <c r="D101" s="47" t="s">
        <v>4</v>
      </c>
      <c r="E101" s="38">
        <f t="shared" ref="E101:E164" si="4">F101*3.28</f>
        <v>0.32800000000000001</v>
      </c>
      <c r="F101" s="88">
        <v>0.1</v>
      </c>
      <c r="G101" s="39" t="s">
        <v>543</v>
      </c>
      <c r="H101" s="47" t="s">
        <v>53</v>
      </c>
      <c r="I101" s="47" t="s">
        <v>53</v>
      </c>
      <c r="J101" s="47" t="s">
        <v>52</v>
      </c>
      <c r="K101" s="47" t="s">
        <v>53</v>
      </c>
      <c r="L101" s="38">
        <v>750.7</v>
      </c>
    </row>
    <row r="102" spans="1:12" s="40" customFormat="1" hidden="1" x14ac:dyDescent="0.3">
      <c r="A102" s="41">
        <v>42935</v>
      </c>
      <c r="B102" s="47" t="s">
        <v>24</v>
      </c>
      <c r="C102" s="47" t="s">
        <v>33</v>
      </c>
      <c r="D102" s="47" t="s">
        <v>4</v>
      </c>
      <c r="E102" s="38">
        <f t="shared" si="4"/>
        <v>0.32800000000000001</v>
      </c>
      <c r="F102" s="88">
        <v>0.1</v>
      </c>
      <c r="G102" s="39" t="s">
        <v>544</v>
      </c>
      <c r="H102" s="47" t="s">
        <v>53</v>
      </c>
      <c r="I102" s="47" t="s">
        <v>53</v>
      </c>
      <c r="J102" s="47" t="s">
        <v>52</v>
      </c>
      <c r="K102" s="47" t="s">
        <v>53</v>
      </c>
      <c r="L102" s="38">
        <v>746.8</v>
      </c>
    </row>
    <row r="103" spans="1:12" s="40" customFormat="1" hidden="1" x14ac:dyDescent="0.3">
      <c r="A103" s="41">
        <v>42935</v>
      </c>
      <c r="B103" s="47" t="s">
        <v>24</v>
      </c>
      <c r="C103" s="47" t="s">
        <v>33</v>
      </c>
      <c r="D103" s="47" t="s">
        <v>4</v>
      </c>
      <c r="E103" s="38">
        <f t="shared" si="4"/>
        <v>0.32800000000000001</v>
      </c>
      <c r="F103" s="88">
        <v>0.1</v>
      </c>
      <c r="G103" s="39" t="s">
        <v>545</v>
      </c>
      <c r="H103" s="47" t="s">
        <v>53</v>
      </c>
      <c r="I103" s="47" t="s">
        <v>53</v>
      </c>
      <c r="J103" s="47" t="s">
        <v>52</v>
      </c>
      <c r="K103" s="47" t="s">
        <v>53</v>
      </c>
      <c r="L103" s="38">
        <v>746.8</v>
      </c>
    </row>
    <row r="104" spans="1:12" s="40" customFormat="1" hidden="1" x14ac:dyDescent="0.3">
      <c r="A104" s="41">
        <v>42935</v>
      </c>
      <c r="B104" s="47" t="s">
        <v>24</v>
      </c>
      <c r="C104" s="47" t="s">
        <v>33</v>
      </c>
      <c r="D104" s="47" t="s">
        <v>4</v>
      </c>
      <c r="E104" s="38">
        <f t="shared" si="4"/>
        <v>0.32800000000000001</v>
      </c>
      <c r="F104" s="88">
        <v>0.1</v>
      </c>
      <c r="G104" s="39" t="s">
        <v>546</v>
      </c>
      <c r="H104" s="47" t="s">
        <v>53</v>
      </c>
      <c r="I104" s="47" t="s">
        <v>53</v>
      </c>
      <c r="J104" s="47" t="s">
        <v>52</v>
      </c>
      <c r="K104" s="47" t="s">
        <v>53</v>
      </c>
      <c r="L104" s="38">
        <v>746.8</v>
      </c>
    </row>
    <row r="105" spans="1:12" s="37" customFormat="1" hidden="1" x14ac:dyDescent="0.3">
      <c r="A105" s="41">
        <v>42935</v>
      </c>
      <c r="B105" s="47" t="s">
        <v>24</v>
      </c>
      <c r="C105" s="47" t="s">
        <v>33</v>
      </c>
      <c r="D105" s="47" t="s">
        <v>3</v>
      </c>
      <c r="E105" s="38">
        <f t="shared" si="4"/>
        <v>4.92</v>
      </c>
      <c r="F105" s="88">
        <v>1.5</v>
      </c>
      <c r="G105" s="47" t="s">
        <v>547</v>
      </c>
      <c r="H105" s="47">
        <v>120</v>
      </c>
      <c r="I105" s="47">
        <v>20</v>
      </c>
      <c r="J105" s="47" t="s">
        <v>52</v>
      </c>
      <c r="K105" s="47">
        <v>28</v>
      </c>
      <c r="L105" s="38">
        <v>746.8</v>
      </c>
    </row>
    <row r="106" spans="1:12" s="37" customFormat="1" hidden="1" x14ac:dyDescent="0.3">
      <c r="A106" s="41">
        <v>42935</v>
      </c>
      <c r="B106" s="47" t="s">
        <v>24</v>
      </c>
      <c r="C106" s="47" t="s">
        <v>33</v>
      </c>
      <c r="D106" s="47" t="s">
        <v>3</v>
      </c>
      <c r="E106" s="38">
        <f t="shared" si="4"/>
        <v>9.84</v>
      </c>
      <c r="F106" s="88">
        <v>3</v>
      </c>
      <c r="G106" s="47" t="s">
        <v>548</v>
      </c>
      <c r="H106" s="47">
        <v>120</v>
      </c>
      <c r="I106" s="47">
        <v>20</v>
      </c>
      <c r="J106" s="47" t="s">
        <v>52</v>
      </c>
      <c r="K106" s="47">
        <v>28</v>
      </c>
      <c r="L106" s="38">
        <v>746.8</v>
      </c>
    </row>
    <row r="107" spans="1:12" s="37" customFormat="1" hidden="1" x14ac:dyDescent="0.3">
      <c r="A107" s="41">
        <v>42935</v>
      </c>
      <c r="B107" s="47" t="s">
        <v>24</v>
      </c>
      <c r="C107" s="47" t="s">
        <v>33</v>
      </c>
      <c r="D107" s="47" t="s">
        <v>3</v>
      </c>
      <c r="E107" s="38">
        <f t="shared" si="4"/>
        <v>14.76</v>
      </c>
      <c r="F107" s="88">
        <v>4.5</v>
      </c>
      <c r="G107" s="47" t="s">
        <v>549</v>
      </c>
      <c r="H107" s="47">
        <v>120</v>
      </c>
      <c r="I107" s="47">
        <v>20</v>
      </c>
      <c r="J107" s="47" t="s">
        <v>52</v>
      </c>
      <c r="K107" s="47">
        <v>28</v>
      </c>
      <c r="L107" s="38">
        <v>746.8</v>
      </c>
    </row>
    <row r="108" spans="1:12" s="37" customFormat="1" hidden="1" x14ac:dyDescent="0.3">
      <c r="A108" s="41">
        <v>42935</v>
      </c>
      <c r="B108" s="47" t="s">
        <v>24</v>
      </c>
      <c r="C108" s="47" t="s">
        <v>33</v>
      </c>
      <c r="D108" s="47" t="s">
        <v>3</v>
      </c>
      <c r="E108" s="38">
        <f t="shared" si="4"/>
        <v>19.68</v>
      </c>
      <c r="F108" s="88">
        <v>6</v>
      </c>
      <c r="G108" s="47" t="s">
        <v>550</v>
      </c>
      <c r="H108" s="47">
        <v>120</v>
      </c>
      <c r="I108" s="47">
        <v>20</v>
      </c>
      <c r="J108" s="47" t="s">
        <v>52</v>
      </c>
      <c r="K108" s="47">
        <v>28</v>
      </c>
      <c r="L108" s="38">
        <v>746.8</v>
      </c>
    </row>
    <row r="109" spans="1:12" s="37" customFormat="1" hidden="1" x14ac:dyDescent="0.3">
      <c r="A109" s="41">
        <v>42935</v>
      </c>
      <c r="B109" s="47" t="s">
        <v>24</v>
      </c>
      <c r="C109" s="47" t="s">
        <v>33</v>
      </c>
      <c r="D109" s="47" t="s">
        <v>3</v>
      </c>
      <c r="E109" s="38">
        <f t="shared" si="4"/>
        <v>24.599999999999998</v>
      </c>
      <c r="F109" s="88">
        <v>7.5</v>
      </c>
      <c r="G109" s="47" t="s">
        <v>551</v>
      </c>
      <c r="H109" s="47">
        <v>120</v>
      </c>
      <c r="I109" s="47">
        <v>20</v>
      </c>
      <c r="J109" s="47" t="s">
        <v>52</v>
      </c>
      <c r="K109" s="47">
        <v>28</v>
      </c>
      <c r="L109" s="38">
        <v>746.8</v>
      </c>
    </row>
    <row r="110" spans="1:12" s="37" customFormat="1" hidden="1" x14ac:dyDescent="0.3">
      <c r="A110" s="41">
        <v>42935</v>
      </c>
      <c r="B110" s="47" t="s">
        <v>24</v>
      </c>
      <c r="C110" s="47" t="s">
        <v>33</v>
      </c>
      <c r="D110" s="47" t="s">
        <v>3</v>
      </c>
      <c r="E110" s="38">
        <f t="shared" si="4"/>
        <v>29.52</v>
      </c>
      <c r="F110" s="88">
        <v>9</v>
      </c>
      <c r="G110" s="47" t="s">
        <v>552</v>
      </c>
      <c r="H110" s="47">
        <v>120</v>
      </c>
      <c r="I110" s="47">
        <v>20</v>
      </c>
      <c r="J110" s="47" t="s">
        <v>52</v>
      </c>
      <c r="K110" s="47">
        <v>28</v>
      </c>
      <c r="L110" s="38">
        <v>746.8</v>
      </c>
    </row>
    <row r="111" spans="1:12" s="37" customFormat="1" hidden="1" x14ac:dyDescent="0.3">
      <c r="A111" s="41">
        <v>42935</v>
      </c>
      <c r="B111" s="47" t="s">
        <v>24</v>
      </c>
      <c r="C111" s="47" t="s">
        <v>33</v>
      </c>
      <c r="D111" s="47" t="s">
        <v>3</v>
      </c>
      <c r="E111" s="38">
        <f t="shared" si="4"/>
        <v>34.44</v>
      </c>
      <c r="F111" s="88">
        <v>10.5</v>
      </c>
      <c r="G111" s="47" t="s">
        <v>553</v>
      </c>
      <c r="H111" s="47">
        <v>120</v>
      </c>
      <c r="I111" s="47">
        <v>20</v>
      </c>
      <c r="J111" s="47" t="s">
        <v>52</v>
      </c>
      <c r="K111" s="47">
        <v>28</v>
      </c>
      <c r="L111" s="38">
        <v>746.8</v>
      </c>
    </row>
    <row r="112" spans="1:12" s="37" customFormat="1" hidden="1" x14ac:dyDescent="0.3">
      <c r="A112" s="41">
        <v>42935</v>
      </c>
      <c r="B112" s="47" t="s">
        <v>24</v>
      </c>
      <c r="C112" s="47" t="s">
        <v>33</v>
      </c>
      <c r="D112" s="47" t="s">
        <v>3</v>
      </c>
      <c r="E112" s="38">
        <f t="shared" si="4"/>
        <v>39.36</v>
      </c>
      <c r="F112" s="88">
        <v>12</v>
      </c>
      <c r="G112" s="47" t="s">
        <v>554</v>
      </c>
      <c r="H112" s="47">
        <v>120</v>
      </c>
      <c r="I112" s="47">
        <v>20</v>
      </c>
      <c r="J112" s="47" t="s">
        <v>52</v>
      </c>
      <c r="K112" s="47">
        <v>28.5</v>
      </c>
      <c r="L112" s="38">
        <v>746.8</v>
      </c>
    </row>
    <row r="113" spans="1:12" s="37" customFormat="1" hidden="1" x14ac:dyDescent="0.3">
      <c r="A113" s="41">
        <v>42935</v>
      </c>
      <c r="B113" s="47" t="s">
        <v>24</v>
      </c>
      <c r="C113" s="47" t="s">
        <v>33</v>
      </c>
      <c r="D113" s="47" t="s">
        <v>3</v>
      </c>
      <c r="E113" s="38">
        <f t="shared" si="4"/>
        <v>44.279999999999994</v>
      </c>
      <c r="F113" s="88">
        <v>13.5</v>
      </c>
      <c r="G113" s="47" t="s">
        <v>555</v>
      </c>
      <c r="H113" s="47">
        <v>120</v>
      </c>
      <c r="I113" s="47">
        <v>20</v>
      </c>
      <c r="J113" s="47" t="s">
        <v>52</v>
      </c>
      <c r="K113" s="47">
        <v>28.5</v>
      </c>
      <c r="L113" s="38">
        <v>746.8</v>
      </c>
    </row>
    <row r="114" spans="1:12" s="37" customFormat="1" hidden="1" x14ac:dyDescent="0.3">
      <c r="A114" s="41">
        <v>42935</v>
      </c>
      <c r="B114" s="47" t="s">
        <v>24</v>
      </c>
      <c r="C114" s="47" t="s">
        <v>33</v>
      </c>
      <c r="D114" s="47" t="s">
        <v>3</v>
      </c>
      <c r="E114" s="38">
        <f t="shared" si="4"/>
        <v>49.199999999999996</v>
      </c>
      <c r="F114" s="88">
        <v>15</v>
      </c>
      <c r="G114" s="47" t="s">
        <v>556</v>
      </c>
      <c r="H114" s="47">
        <v>120</v>
      </c>
      <c r="I114" s="47">
        <v>20</v>
      </c>
      <c r="J114" s="47" t="s">
        <v>52</v>
      </c>
      <c r="K114" s="47">
        <v>29</v>
      </c>
      <c r="L114" s="38">
        <v>746.8</v>
      </c>
    </row>
    <row r="115" spans="1:12" s="45" customFormat="1" hidden="1" x14ac:dyDescent="0.3">
      <c r="A115" s="42">
        <v>42948</v>
      </c>
      <c r="B115" s="24" t="s">
        <v>24</v>
      </c>
      <c r="C115" s="24" t="s">
        <v>25</v>
      </c>
      <c r="D115" s="24" t="s">
        <v>3</v>
      </c>
      <c r="E115" s="44">
        <f t="shared" si="4"/>
        <v>0.32800000000000001</v>
      </c>
      <c r="F115" s="87">
        <v>0.1</v>
      </c>
      <c r="G115" s="43" t="s">
        <v>557</v>
      </c>
      <c r="H115" s="24">
        <v>115</v>
      </c>
      <c r="I115" s="24">
        <v>25</v>
      </c>
      <c r="J115" s="24" t="s">
        <v>52</v>
      </c>
      <c r="K115" s="44">
        <v>27</v>
      </c>
      <c r="L115" s="44">
        <v>746.7</v>
      </c>
    </row>
    <row r="116" spans="1:12" s="45" customFormat="1" hidden="1" x14ac:dyDescent="0.3">
      <c r="A116" s="42">
        <v>42948</v>
      </c>
      <c r="B116" s="24" t="s">
        <v>24</v>
      </c>
      <c r="C116" s="24" t="s">
        <v>25</v>
      </c>
      <c r="D116" s="24" t="s">
        <v>3</v>
      </c>
      <c r="E116" s="44">
        <f t="shared" si="4"/>
        <v>0.32800000000000001</v>
      </c>
      <c r="F116" s="87">
        <v>0.1</v>
      </c>
      <c r="G116" s="43" t="s">
        <v>558</v>
      </c>
      <c r="H116" s="24">
        <v>115</v>
      </c>
      <c r="I116" s="24">
        <v>25</v>
      </c>
      <c r="J116" s="24" t="s">
        <v>52</v>
      </c>
      <c r="K116" s="44">
        <v>27</v>
      </c>
      <c r="L116" s="44">
        <v>746.7</v>
      </c>
    </row>
    <row r="117" spans="1:12" s="45" customFormat="1" hidden="1" x14ac:dyDescent="0.3">
      <c r="A117" s="42">
        <v>42948</v>
      </c>
      <c r="B117" s="24" t="s">
        <v>24</v>
      </c>
      <c r="C117" s="24" t="s">
        <v>32</v>
      </c>
      <c r="D117" s="24" t="s">
        <v>3</v>
      </c>
      <c r="E117" s="44">
        <f t="shared" si="4"/>
        <v>0.32800000000000001</v>
      </c>
      <c r="F117" s="87">
        <v>0.1</v>
      </c>
      <c r="G117" s="43" t="s">
        <v>559</v>
      </c>
      <c r="H117" s="24">
        <v>115</v>
      </c>
      <c r="I117" s="24">
        <v>25</v>
      </c>
      <c r="J117" s="24" t="s">
        <v>52</v>
      </c>
      <c r="K117" s="44">
        <v>29</v>
      </c>
      <c r="L117" s="44">
        <v>746.8</v>
      </c>
    </row>
    <row r="118" spans="1:12" s="45" customFormat="1" hidden="1" x14ac:dyDescent="0.3">
      <c r="A118" s="42">
        <v>42948</v>
      </c>
      <c r="B118" s="24" t="s">
        <v>24</v>
      </c>
      <c r="C118" s="24" t="s">
        <v>32</v>
      </c>
      <c r="D118" s="24" t="s">
        <v>3</v>
      </c>
      <c r="E118" s="44">
        <f t="shared" si="4"/>
        <v>0.32800000000000001</v>
      </c>
      <c r="F118" s="87">
        <v>0.1</v>
      </c>
      <c r="G118" s="43" t="s">
        <v>560</v>
      </c>
      <c r="H118" s="24">
        <v>115</v>
      </c>
      <c r="I118" s="24">
        <v>25</v>
      </c>
      <c r="J118" s="24" t="s">
        <v>52</v>
      </c>
      <c r="K118" s="44">
        <v>29</v>
      </c>
      <c r="L118" s="44">
        <v>746.8</v>
      </c>
    </row>
    <row r="119" spans="1:12" s="45" customFormat="1" hidden="1" x14ac:dyDescent="0.3">
      <c r="A119" s="42">
        <v>42948</v>
      </c>
      <c r="B119" s="24" t="s">
        <v>24</v>
      </c>
      <c r="C119" s="24" t="s">
        <v>33</v>
      </c>
      <c r="D119" s="24" t="s">
        <v>3</v>
      </c>
      <c r="E119" s="44">
        <f t="shared" si="4"/>
        <v>0.32800000000000001</v>
      </c>
      <c r="F119" s="87">
        <v>0.1</v>
      </c>
      <c r="G119" s="43" t="s">
        <v>561</v>
      </c>
      <c r="H119" s="24">
        <v>115</v>
      </c>
      <c r="I119" s="24">
        <v>25</v>
      </c>
      <c r="J119" s="24" t="s">
        <v>52</v>
      </c>
      <c r="K119" s="44">
        <v>28</v>
      </c>
      <c r="L119" s="44">
        <v>747.1</v>
      </c>
    </row>
    <row r="120" spans="1:12" s="45" customFormat="1" hidden="1" x14ac:dyDescent="0.3">
      <c r="A120" s="42">
        <v>42948</v>
      </c>
      <c r="B120" s="24" t="s">
        <v>24</v>
      </c>
      <c r="C120" s="24" t="s">
        <v>33</v>
      </c>
      <c r="D120" s="24" t="s">
        <v>3</v>
      </c>
      <c r="E120" s="44">
        <f t="shared" si="4"/>
        <v>0.32800000000000001</v>
      </c>
      <c r="F120" s="87">
        <v>0.1</v>
      </c>
      <c r="G120" s="43" t="s">
        <v>562</v>
      </c>
      <c r="H120" s="24">
        <v>115</v>
      </c>
      <c r="I120" s="24">
        <v>25</v>
      </c>
      <c r="J120" s="24" t="s">
        <v>52</v>
      </c>
      <c r="K120" s="44">
        <v>28</v>
      </c>
      <c r="L120" s="44">
        <v>747.1</v>
      </c>
    </row>
    <row r="121" spans="1:12" s="45" customFormat="1" hidden="1" x14ac:dyDescent="0.3">
      <c r="A121" s="42">
        <v>42948</v>
      </c>
      <c r="B121" s="24" t="s">
        <v>24</v>
      </c>
      <c r="C121" s="24" t="s">
        <v>25</v>
      </c>
      <c r="D121" s="24" t="s">
        <v>4</v>
      </c>
      <c r="E121" s="44">
        <f t="shared" si="4"/>
        <v>0.32800000000000001</v>
      </c>
      <c r="F121" s="87">
        <v>0.1</v>
      </c>
      <c r="G121" s="43" t="s">
        <v>563</v>
      </c>
      <c r="H121" s="24" t="s">
        <v>53</v>
      </c>
      <c r="I121" s="24" t="s">
        <v>53</v>
      </c>
      <c r="J121" s="24" t="s">
        <v>52</v>
      </c>
      <c r="K121" s="24" t="s">
        <v>53</v>
      </c>
      <c r="L121" s="44">
        <v>746.7</v>
      </c>
    </row>
    <row r="122" spans="1:12" s="45" customFormat="1" hidden="1" x14ac:dyDescent="0.3">
      <c r="A122" s="42">
        <v>42948</v>
      </c>
      <c r="B122" s="24" t="s">
        <v>24</v>
      </c>
      <c r="C122" s="24" t="s">
        <v>25</v>
      </c>
      <c r="D122" s="24" t="s">
        <v>4</v>
      </c>
      <c r="E122" s="44">
        <f t="shared" si="4"/>
        <v>0.32800000000000001</v>
      </c>
      <c r="F122" s="87">
        <v>0.1</v>
      </c>
      <c r="G122" s="43" t="s">
        <v>564</v>
      </c>
      <c r="H122" s="24" t="s">
        <v>53</v>
      </c>
      <c r="I122" s="24" t="s">
        <v>53</v>
      </c>
      <c r="J122" s="24" t="s">
        <v>52</v>
      </c>
      <c r="K122" s="24" t="s">
        <v>53</v>
      </c>
      <c r="L122" s="44">
        <v>746.7</v>
      </c>
    </row>
    <row r="123" spans="1:12" s="45" customFormat="1" hidden="1" x14ac:dyDescent="0.3">
      <c r="A123" s="42">
        <v>42948</v>
      </c>
      <c r="B123" s="24" t="s">
        <v>24</v>
      </c>
      <c r="C123" s="24" t="s">
        <v>25</v>
      </c>
      <c r="D123" s="24" t="s">
        <v>4</v>
      </c>
      <c r="E123" s="44">
        <f t="shared" si="4"/>
        <v>0.32800000000000001</v>
      </c>
      <c r="F123" s="87">
        <v>0.1</v>
      </c>
      <c r="G123" s="43" t="s">
        <v>565</v>
      </c>
      <c r="H123" s="24" t="s">
        <v>53</v>
      </c>
      <c r="I123" s="24" t="s">
        <v>53</v>
      </c>
      <c r="J123" s="24" t="s">
        <v>52</v>
      </c>
      <c r="K123" s="24" t="s">
        <v>53</v>
      </c>
      <c r="L123" s="44">
        <v>746.7</v>
      </c>
    </row>
    <row r="124" spans="1:12" s="45" customFormat="1" hidden="1" x14ac:dyDescent="0.3">
      <c r="A124" s="42">
        <v>42948</v>
      </c>
      <c r="B124" s="24" t="s">
        <v>24</v>
      </c>
      <c r="C124" s="24" t="s">
        <v>32</v>
      </c>
      <c r="D124" s="24" t="s">
        <v>4</v>
      </c>
      <c r="E124" s="44">
        <f t="shared" si="4"/>
        <v>0.32800000000000001</v>
      </c>
      <c r="F124" s="87">
        <v>0.1</v>
      </c>
      <c r="G124" s="43" t="s">
        <v>566</v>
      </c>
      <c r="H124" s="24" t="s">
        <v>53</v>
      </c>
      <c r="I124" s="24" t="s">
        <v>53</v>
      </c>
      <c r="J124" s="24" t="s">
        <v>52</v>
      </c>
      <c r="K124" s="24" t="s">
        <v>53</v>
      </c>
      <c r="L124" s="44">
        <v>746.8</v>
      </c>
    </row>
    <row r="125" spans="1:12" s="45" customFormat="1" hidden="1" x14ac:dyDescent="0.3">
      <c r="A125" s="42">
        <v>42948</v>
      </c>
      <c r="B125" s="24" t="s">
        <v>24</v>
      </c>
      <c r="C125" s="24" t="s">
        <v>32</v>
      </c>
      <c r="D125" s="24" t="s">
        <v>4</v>
      </c>
      <c r="E125" s="44">
        <f t="shared" si="4"/>
        <v>0.32800000000000001</v>
      </c>
      <c r="F125" s="87">
        <v>0.1</v>
      </c>
      <c r="G125" s="43" t="s">
        <v>567</v>
      </c>
      <c r="H125" s="24" t="s">
        <v>53</v>
      </c>
      <c r="I125" s="24" t="s">
        <v>53</v>
      </c>
      <c r="J125" s="24" t="s">
        <v>52</v>
      </c>
      <c r="K125" s="24" t="s">
        <v>53</v>
      </c>
      <c r="L125" s="44">
        <v>746.8</v>
      </c>
    </row>
    <row r="126" spans="1:12" s="45" customFormat="1" hidden="1" x14ac:dyDescent="0.3">
      <c r="A126" s="42">
        <v>42948</v>
      </c>
      <c r="B126" s="24" t="s">
        <v>24</v>
      </c>
      <c r="C126" s="24" t="s">
        <v>32</v>
      </c>
      <c r="D126" s="24" t="s">
        <v>4</v>
      </c>
      <c r="E126" s="44">
        <f t="shared" si="4"/>
        <v>0.32800000000000001</v>
      </c>
      <c r="F126" s="87">
        <v>0.1</v>
      </c>
      <c r="G126" s="43" t="s">
        <v>568</v>
      </c>
      <c r="H126" s="24" t="s">
        <v>53</v>
      </c>
      <c r="I126" s="24" t="s">
        <v>53</v>
      </c>
      <c r="J126" s="24" t="s">
        <v>52</v>
      </c>
      <c r="K126" s="24" t="s">
        <v>53</v>
      </c>
      <c r="L126" s="44">
        <v>746.8</v>
      </c>
    </row>
    <row r="127" spans="1:12" s="45" customFormat="1" hidden="1" x14ac:dyDescent="0.3">
      <c r="A127" s="42">
        <v>42948</v>
      </c>
      <c r="B127" s="24" t="s">
        <v>24</v>
      </c>
      <c r="C127" s="24" t="s">
        <v>33</v>
      </c>
      <c r="D127" s="24" t="s">
        <v>4</v>
      </c>
      <c r="E127" s="44">
        <f t="shared" si="4"/>
        <v>0.32800000000000001</v>
      </c>
      <c r="F127" s="87">
        <v>0.1</v>
      </c>
      <c r="G127" s="43" t="s">
        <v>569</v>
      </c>
      <c r="H127" s="24" t="s">
        <v>53</v>
      </c>
      <c r="I127" s="24" t="s">
        <v>53</v>
      </c>
      <c r="J127" s="24" t="s">
        <v>52</v>
      </c>
      <c r="K127" s="24" t="s">
        <v>53</v>
      </c>
      <c r="L127" s="44">
        <v>747.1</v>
      </c>
    </row>
    <row r="128" spans="1:12" s="45" customFormat="1" hidden="1" x14ac:dyDescent="0.3">
      <c r="A128" s="42">
        <v>42948</v>
      </c>
      <c r="B128" s="24" t="s">
        <v>24</v>
      </c>
      <c r="C128" s="24" t="s">
        <v>33</v>
      </c>
      <c r="D128" s="24" t="s">
        <v>4</v>
      </c>
      <c r="E128" s="44">
        <f t="shared" si="4"/>
        <v>0.32800000000000001</v>
      </c>
      <c r="F128" s="87">
        <v>0.1</v>
      </c>
      <c r="G128" s="43" t="s">
        <v>570</v>
      </c>
      <c r="H128" s="24" t="s">
        <v>53</v>
      </c>
      <c r="I128" s="24" t="s">
        <v>53</v>
      </c>
      <c r="J128" s="24" t="s">
        <v>52</v>
      </c>
      <c r="K128" s="24" t="s">
        <v>53</v>
      </c>
      <c r="L128" s="44">
        <v>747.1</v>
      </c>
    </row>
    <row r="129" spans="1:12" s="45" customFormat="1" hidden="1" x14ac:dyDescent="0.3">
      <c r="A129" s="42">
        <v>42948</v>
      </c>
      <c r="B129" s="24" t="s">
        <v>24</v>
      </c>
      <c r="C129" s="24" t="s">
        <v>33</v>
      </c>
      <c r="D129" s="24" t="s">
        <v>4</v>
      </c>
      <c r="E129" s="44">
        <f t="shared" si="4"/>
        <v>0.32800000000000001</v>
      </c>
      <c r="F129" s="87">
        <v>0.1</v>
      </c>
      <c r="G129" s="43" t="s">
        <v>571</v>
      </c>
      <c r="H129" s="24" t="s">
        <v>53</v>
      </c>
      <c r="I129" s="24" t="s">
        <v>53</v>
      </c>
      <c r="J129" s="24" t="s">
        <v>52</v>
      </c>
      <c r="K129" s="24" t="s">
        <v>53</v>
      </c>
      <c r="L129" s="44">
        <v>747.1</v>
      </c>
    </row>
    <row r="130" spans="1:12" s="40" customFormat="1" hidden="1" x14ac:dyDescent="0.3">
      <c r="A130" s="41">
        <v>42965</v>
      </c>
      <c r="B130" s="47" t="s">
        <v>24</v>
      </c>
      <c r="C130" s="47" t="s">
        <v>25</v>
      </c>
      <c r="D130" s="47" t="s">
        <v>3</v>
      </c>
      <c r="E130" s="38">
        <f t="shared" si="4"/>
        <v>0.32800000000000001</v>
      </c>
      <c r="F130" s="88">
        <v>0.1</v>
      </c>
      <c r="G130" s="39" t="s">
        <v>572</v>
      </c>
      <c r="H130" s="47">
        <v>120</v>
      </c>
      <c r="I130" s="47">
        <v>20</v>
      </c>
      <c r="J130" s="47" t="s">
        <v>52</v>
      </c>
      <c r="K130" s="38">
        <v>30</v>
      </c>
      <c r="L130" s="38">
        <v>742.2</v>
      </c>
    </row>
    <row r="131" spans="1:12" s="40" customFormat="1" hidden="1" x14ac:dyDescent="0.3">
      <c r="A131" s="41">
        <v>42965</v>
      </c>
      <c r="B131" s="47" t="s">
        <v>24</v>
      </c>
      <c r="C131" s="47" t="s">
        <v>25</v>
      </c>
      <c r="D131" s="47" t="s">
        <v>3</v>
      </c>
      <c r="E131" s="38">
        <f t="shared" si="4"/>
        <v>0.32800000000000001</v>
      </c>
      <c r="F131" s="88">
        <v>0.1</v>
      </c>
      <c r="G131" s="39" t="s">
        <v>573</v>
      </c>
      <c r="H131" s="47">
        <v>120</v>
      </c>
      <c r="I131" s="47">
        <v>20</v>
      </c>
      <c r="J131" s="47" t="s">
        <v>52</v>
      </c>
      <c r="K131" s="38">
        <v>30</v>
      </c>
      <c r="L131" s="38">
        <v>742.2</v>
      </c>
    </row>
    <row r="132" spans="1:12" s="40" customFormat="1" hidden="1" x14ac:dyDescent="0.3">
      <c r="A132" s="41">
        <v>42965</v>
      </c>
      <c r="B132" s="47" t="s">
        <v>24</v>
      </c>
      <c r="C132" s="47" t="s">
        <v>32</v>
      </c>
      <c r="D132" s="47" t="s">
        <v>3</v>
      </c>
      <c r="E132" s="38">
        <f t="shared" si="4"/>
        <v>0.32800000000000001</v>
      </c>
      <c r="F132" s="88">
        <v>0.1</v>
      </c>
      <c r="G132" s="39" t="s">
        <v>574</v>
      </c>
      <c r="H132" s="47">
        <v>120</v>
      </c>
      <c r="I132" s="47">
        <v>20</v>
      </c>
      <c r="J132" s="47" t="s">
        <v>52</v>
      </c>
      <c r="K132" s="38">
        <v>28</v>
      </c>
      <c r="L132" s="38">
        <v>742.8</v>
      </c>
    </row>
    <row r="133" spans="1:12" s="40" customFormat="1" hidden="1" x14ac:dyDescent="0.3">
      <c r="A133" s="41">
        <v>42965</v>
      </c>
      <c r="B133" s="47" t="s">
        <v>24</v>
      </c>
      <c r="C133" s="47" t="s">
        <v>32</v>
      </c>
      <c r="D133" s="47" t="s">
        <v>3</v>
      </c>
      <c r="E133" s="38">
        <f t="shared" si="4"/>
        <v>0.32800000000000001</v>
      </c>
      <c r="F133" s="88">
        <v>0.1</v>
      </c>
      <c r="G133" s="39" t="s">
        <v>575</v>
      </c>
      <c r="H133" s="47">
        <v>120</v>
      </c>
      <c r="I133" s="47">
        <v>20</v>
      </c>
      <c r="J133" s="47" t="s">
        <v>52</v>
      </c>
      <c r="K133" s="38">
        <v>27.5</v>
      </c>
      <c r="L133" s="38">
        <v>742.8</v>
      </c>
    </row>
    <row r="134" spans="1:12" s="40" customFormat="1" hidden="1" x14ac:dyDescent="0.3">
      <c r="A134" s="41">
        <v>42965</v>
      </c>
      <c r="B134" s="47" t="s">
        <v>24</v>
      </c>
      <c r="C134" s="47" t="s">
        <v>33</v>
      </c>
      <c r="D134" s="47" t="s">
        <v>3</v>
      </c>
      <c r="E134" s="38">
        <f t="shared" si="4"/>
        <v>0.32800000000000001</v>
      </c>
      <c r="F134" s="88">
        <v>0.1</v>
      </c>
      <c r="G134" s="39" t="s">
        <v>576</v>
      </c>
      <c r="H134" s="47">
        <v>120</v>
      </c>
      <c r="I134" s="47">
        <v>20</v>
      </c>
      <c r="J134" s="47" t="s">
        <v>52</v>
      </c>
      <c r="K134" s="38">
        <v>28.5</v>
      </c>
      <c r="L134" s="38">
        <v>742.8</v>
      </c>
    </row>
    <row r="135" spans="1:12" s="40" customFormat="1" hidden="1" x14ac:dyDescent="0.3">
      <c r="A135" s="41">
        <v>42965</v>
      </c>
      <c r="B135" s="47" t="s">
        <v>24</v>
      </c>
      <c r="C135" s="47" t="s">
        <v>33</v>
      </c>
      <c r="D135" s="47" t="s">
        <v>3</v>
      </c>
      <c r="E135" s="38">
        <f t="shared" si="4"/>
        <v>0.32800000000000001</v>
      </c>
      <c r="F135" s="88">
        <v>0.1</v>
      </c>
      <c r="G135" s="39" t="s">
        <v>577</v>
      </c>
      <c r="H135" s="47">
        <v>120</v>
      </c>
      <c r="I135" s="47">
        <v>20</v>
      </c>
      <c r="J135" s="47" t="s">
        <v>52</v>
      </c>
      <c r="K135" s="38">
        <v>28</v>
      </c>
      <c r="L135" s="38">
        <v>742.8</v>
      </c>
    </row>
    <row r="136" spans="1:12" s="40" customFormat="1" hidden="1" x14ac:dyDescent="0.3">
      <c r="A136" s="41">
        <v>42965</v>
      </c>
      <c r="B136" s="47" t="s">
        <v>24</v>
      </c>
      <c r="C136" s="47" t="s">
        <v>25</v>
      </c>
      <c r="D136" s="47" t="s">
        <v>4</v>
      </c>
      <c r="E136" s="38">
        <f t="shared" si="4"/>
        <v>0.32800000000000001</v>
      </c>
      <c r="F136" s="88">
        <v>0.1</v>
      </c>
      <c r="G136" s="39" t="s">
        <v>578</v>
      </c>
      <c r="H136" s="47" t="s">
        <v>53</v>
      </c>
      <c r="I136" s="47" t="s">
        <v>53</v>
      </c>
      <c r="J136" s="47" t="s">
        <v>52</v>
      </c>
      <c r="K136" s="47" t="s">
        <v>53</v>
      </c>
      <c r="L136" s="38">
        <v>742.2</v>
      </c>
    </row>
    <row r="137" spans="1:12" s="40" customFormat="1" hidden="1" x14ac:dyDescent="0.3">
      <c r="A137" s="41">
        <v>42965</v>
      </c>
      <c r="B137" s="47" t="s">
        <v>24</v>
      </c>
      <c r="C137" s="47" t="s">
        <v>25</v>
      </c>
      <c r="D137" s="47" t="s">
        <v>4</v>
      </c>
      <c r="E137" s="38">
        <f t="shared" si="4"/>
        <v>0.32800000000000001</v>
      </c>
      <c r="F137" s="88">
        <v>0.1</v>
      </c>
      <c r="G137" s="39" t="s">
        <v>579</v>
      </c>
      <c r="H137" s="47" t="s">
        <v>53</v>
      </c>
      <c r="I137" s="47" t="s">
        <v>53</v>
      </c>
      <c r="J137" s="47" t="s">
        <v>52</v>
      </c>
      <c r="K137" s="47" t="s">
        <v>53</v>
      </c>
      <c r="L137" s="38">
        <v>742.2</v>
      </c>
    </row>
    <row r="138" spans="1:12" s="40" customFormat="1" hidden="1" x14ac:dyDescent="0.3">
      <c r="A138" s="41">
        <v>42965</v>
      </c>
      <c r="B138" s="47" t="s">
        <v>24</v>
      </c>
      <c r="C138" s="47" t="s">
        <v>25</v>
      </c>
      <c r="D138" s="47" t="s">
        <v>4</v>
      </c>
      <c r="E138" s="38">
        <f t="shared" si="4"/>
        <v>0.32800000000000001</v>
      </c>
      <c r="F138" s="88">
        <v>0.1</v>
      </c>
      <c r="G138" s="39" t="s">
        <v>580</v>
      </c>
      <c r="H138" s="47" t="s">
        <v>53</v>
      </c>
      <c r="I138" s="47" t="s">
        <v>53</v>
      </c>
      <c r="J138" s="47" t="s">
        <v>52</v>
      </c>
      <c r="K138" s="47" t="s">
        <v>53</v>
      </c>
      <c r="L138" s="38">
        <v>742.2</v>
      </c>
    </row>
    <row r="139" spans="1:12" s="40" customFormat="1" hidden="1" x14ac:dyDescent="0.3">
      <c r="A139" s="41">
        <v>42965</v>
      </c>
      <c r="B139" s="47" t="s">
        <v>24</v>
      </c>
      <c r="C139" s="47" t="s">
        <v>32</v>
      </c>
      <c r="D139" s="47" t="s">
        <v>4</v>
      </c>
      <c r="E139" s="38">
        <f t="shared" si="4"/>
        <v>0.32800000000000001</v>
      </c>
      <c r="F139" s="88">
        <v>0.1</v>
      </c>
      <c r="G139" s="39" t="s">
        <v>582</v>
      </c>
      <c r="H139" s="47" t="s">
        <v>53</v>
      </c>
      <c r="I139" s="47" t="s">
        <v>53</v>
      </c>
      <c r="J139" s="47" t="s">
        <v>52</v>
      </c>
      <c r="K139" s="47" t="s">
        <v>53</v>
      </c>
      <c r="L139" s="38">
        <v>742.8</v>
      </c>
    </row>
    <row r="140" spans="1:12" s="40" customFormat="1" hidden="1" x14ac:dyDescent="0.3">
      <c r="A140" s="41">
        <v>42965</v>
      </c>
      <c r="B140" s="47" t="s">
        <v>24</v>
      </c>
      <c r="C140" s="47" t="s">
        <v>32</v>
      </c>
      <c r="D140" s="47" t="s">
        <v>4</v>
      </c>
      <c r="E140" s="38">
        <f t="shared" si="4"/>
        <v>0.32800000000000001</v>
      </c>
      <c r="F140" s="88">
        <v>0.1</v>
      </c>
      <c r="G140" s="39" t="s">
        <v>581</v>
      </c>
      <c r="H140" s="47" t="s">
        <v>53</v>
      </c>
      <c r="I140" s="47" t="s">
        <v>53</v>
      </c>
      <c r="J140" s="47" t="s">
        <v>52</v>
      </c>
      <c r="K140" s="47" t="s">
        <v>53</v>
      </c>
      <c r="L140" s="38">
        <v>742.8</v>
      </c>
    </row>
    <row r="141" spans="1:12" s="40" customFormat="1" hidden="1" x14ac:dyDescent="0.3">
      <c r="A141" s="41">
        <v>42965</v>
      </c>
      <c r="B141" s="47" t="s">
        <v>24</v>
      </c>
      <c r="C141" s="47" t="s">
        <v>32</v>
      </c>
      <c r="D141" s="47" t="s">
        <v>4</v>
      </c>
      <c r="E141" s="38">
        <f t="shared" si="4"/>
        <v>0.32800000000000001</v>
      </c>
      <c r="F141" s="88">
        <v>0.1</v>
      </c>
      <c r="G141" s="39" t="s">
        <v>583</v>
      </c>
      <c r="H141" s="47" t="s">
        <v>53</v>
      </c>
      <c r="I141" s="47" t="s">
        <v>53</v>
      </c>
      <c r="J141" s="47" t="s">
        <v>52</v>
      </c>
      <c r="K141" s="47" t="s">
        <v>53</v>
      </c>
      <c r="L141" s="38">
        <v>742.8</v>
      </c>
    </row>
    <row r="142" spans="1:12" s="40" customFormat="1" hidden="1" x14ac:dyDescent="0.3">
      <c r="A142" s="41">
        <v>42965</v>
      </c>
      <c r="B142" s="47" t="s">
        <v>24</v>
      </c>
      <c r="C142" s="47" t="s">
        <v>33</v>
      </c>
      <c r="D142" s="47" t="s">
        <v>4</v>
      </c>
      <c r="E142" s="38">
        <f t="shared" si="4"/>
        <v>0.32800000000000001</v>
      </c>
      <c r="F142" s="88">
        <v>0.1</v>
      </c>
      <c r="G142" s="39" t="s">
        <v>584</v>
      </c>
      <c r="H142" s="47" t="s">
        <v>53</v>
      </c>
      <c r="I142" s="47" t="s">
        <v>53</v>
      </c>
      <c r="J142" s="47" t="s">
        <v>52</v>
      </c>
      <c r="K142" s="47" t="s">
        <v>53</v>
      </c>
      <c r="L142" s="38">
        <v>742.8</v>
      </c>
    </row>
    <row r="143" spans="1:12" s="40" customFormat="1" hidden="1" x14ac:dyDescent="0.3">
      <c r="A143" s="41">
        <v>42965</v>
      </c>
      <c r="B143" s="47" t="s">
        <v>24</v>
      </c>
      <c r="C143" s="47" t="s">
        <v>33</v>
      </c>
      <c r="D143" s="47" t="s">
        <v>4</v>
      </c>
      <c r="E143" s="38">
        <f t="shared" si="4"/>
        <v>0.32800000000000001</v>
      </c>
      <c r="F143" s="88">
        <v>0.1</v>
      </c>
      <c r="G143" s="39" t="s">
        <v>585</v>
      </c>
      <c r="H143" s="47" t="s">
        <v>53</v>
      </c>
      <c r="I143" s="47" t="s">
        <v>53</v>
      </c>
      <c r="J143" s="47" t="s">
        <v>52</v>
      </c>
      <c r="K143" s="47" t="s">
        <v>53</v>
      </c>
      <c r="L143" s="38">
        <v>742.8</v>
      </c>
    </row>
    <row r="144" spans="1:12" s="40" customFormat="1" hidden="1" x14ac:dyDescent="0.3">
      <c r="A144" s="41">
        <v>42965</v>
      </c>
      <c r="B144" s="47" t="s">
        <v>24</v>
      </c>
      <c r="C144" s="47" t="s">
        <v>33</v>
      </c>
      <c r="D144" s="47" t="s">
        <v>4</v>
      </c>
      <c r="E144" s="38">
        <f t="shared" si="4"/>
        <v>0.32800000000000001</v>
      </c>
      <c r="F144" s="88">
        <v>0.1</v>
      </c>
      <c r="G144" s="39" t="s">
        <v>586</v>
      </c>
      <c r="H144" s="47" t="s">
        <v>53</v>
      </c>
      <c r="I144" s="47" t="s">
        <v>53</v>
      </c>
      <c r="J144" s="47" t="s">
        <v>52</v>
      </c>
      <c r="K144" s="47" t="s">
        <v>53</v>
      </c>
      <c r="L144" s="38">
        <v>742.8</v>
      </c>
    </row>
    <row r="145" spans="1:12" s="3" customFormat="1" hidden="1" x14ac:dyDescent="0.3">
      <c r="A145" s="27">
        <v>42977</v>
      </c>
      <c r="B145" s="24" t="s">
        <v>24</v>
      </c>
      <c r="C145" s="24" t="s">
        <v>25</v>
      </c>
      <c r="D145" s="24" t="s">
        <v>3</v>
      </c>
      <c r="E145" s="44">
        <f t="shared" si="4"/>
        <v>0.32800000000000001</v>
      </c>
      <c r="F145" s="87">
        <v>0.1</v>
      </c>
      <c r="G145" s="24" t="s">
        <v>587</v>
      </c>
      <c r="H145" s="24">
        <v>120</v>
      </c>
      <c r="I145" s="24">
        <v>20</v>
      </c>
      <c r="J145" s="24" t="s">
        <v>52</v>
      </c>
      <c r="K145" s="24">
        <v>27</v>
      </c>
      <c r="L145" s="24">
        <v>747.6</v>
      </c>
    </row>
    <row r="146" spans="1:12" s="3" customFormat="1" hidden="1" x14ac:dyDescent="0.3">
      <c r="A146" s="27">
        <v>42977</v>
      </c>
      <c r="B146" s="24" t="s">
        <v>24</v>
      </c>
      <c r="C146" s="24" t="s">
        <v>25</v>
      </c>
      <c r="D146" s="24" t="s">
        <v>3</v>
      </c>
      <c r="E146" s="44">
        <f t="shared" si="4"/>
        <v>0.32800000000000001</v>
      </c>
      <c r="F146" s="87">
        <v>0.1</v>
      </c>
      <c r="G146" s="24" t="s">
        <v>588</v>
      </c>
      <c r="H146" s="24">
        <v>120</v>
      </c>
      <c r="I146" s="24">
        <v>20</v>
      </c>
      <c r="J146" s="24" t="s">
        <v>52</v>
      </c>
      <c r="K146" s="24">
        <v>27.6</v>
      </c>
      <c r="L146" s="24">
        <v>747.6</v>
      </c>
    </row>
    <row r="147" spans="1:12" s="3" customFormat="1" hidden="1" x14ac:dyDescent="0.3">
      <c r="A147" s="27">
        <v>42977</v>
      </c>
      <c r="B147" s="24" t="s">
        <v>24</v>
      </c>
      <c r="C147" s="24" t="s">
        <v>32</v>
      </c>
      <c r="D147" s="24" t="s">
        <v>3</v>
      </c>
      <c r="E147" s="44">
        <f t="shared" si="4"/>
        <v>0.32800000000000001</v>
      </c>
      <c r="F147" s="87">
        <v>0.1</v>
      </c>
      <c r="G147" s="24" t="s">
        <v>589</v>
      </c>
      <c r="H147" s="24">
        <v>120</v>
      </c>
      <c r="I147" s="24">
        <v>20</v>
      </c>
      <c r="J147" s="24" t="s">
        <v>52</v>
      </c>
      <c r="K147" s="24">
        <v>26.8</v>
      </c>
      <c r="L147" s="24">
        <v>746.9</v>
      </c>
    </row>
    <row r="148" spans="1:12" s="3" customFormat="1" hidden="1" x14ac:dyDescent="0.3">
      <c r="A148" s="27">
        <v>42977</v>
      </c>
      <c r="B148" s="24" t="s">
        <v>24</v>
      </c>
      <c r="C148" s="24" t="s">
        <v>32</v>
      </c>
      <c r="D148" s="24" t="s">
        <v>3</v>
      </c>
      <c r="E148" s="44">
        <f t="shared" si="4"/>
        <v>0.32800000000000001</v>
      </c>
      <c r="F148" s="87">
        <v>0.1</v>
      </c>
      <c r="G148" s="24" t="s">
        <v>590</v>
      </c>
      <c r="H148" s="24">
        <v>120</v>
      </c>
      <c r="I148" s="24">
        <v>20</v>
      </c>
      <c r="J148" s="24" t="s">
        <v>52</v>
      </c>
      <c r="K148" s="24">
        <v>26</v>
      </c>
      <c r="L148" s="24">
        <v>746.9</v>
      </c>
    </row>
    <row r="149" spans="1:12" s="3" customFormat="1" hidden="1" x14ac:dyDescent="0.3">
      <c r="A149" s="27">
        <v>42977</v>
      </c>
      <c r="B149" s="24" t="s">
        <v>24</v>
      </c>
      <c r="C149" s="24" t="s">
        <v>33</v>
      </c>
      <c r="D149" s="24" t="s">
        <v>3</v>
      </c>
      <c r="E149" s="44">
        <f t="shared" si="4"/>
        <v>0.32800000000000001</v>
      </c>
      <c r="F149" s="87">
        <v>0.1</v>
      </c>
      <c r="G149" s="24" t="s">
        <v>591</v>
      </c>
      <c r="H149" s="24">
        <v>120</v>
      </c>
      <c r="I149" s="24">
        <v>20</v>
      </c>
      <c r="J149" s="24" t="s">
        <v>52</v>
      </c>
      <c r="K149" s="24">
        <v>27</v>
      </c>
      <c r="L149" s="24">
        <v>747.1</v>
      </c>
    </row>
    <row r="150" spans="1:12" s="3" customFormat="1" hidden="1" x14ac:dyDescent="0.3">
      <c r="A150" s="27">
        <v>42977</v>
      </c>
      <c r="B150" s="24" t="s">
        <v>24</v>
      </c>
      <c r="C150" s="24" t="s">
        <v>33</v>
      </c>
      <c r="D150" s="24" t="s">
        <v>3</v>
      </c>
      <c r="E150" s="44">
        <f t="shared" si="4"/>
        <v>0.32800000000000001</v>
      </c>
      <c r="F150" s="87">
        <v>0.1</v>
      </c>
      <c r="G150" s="24" t="s">
        <v>592</v>
      </c>
      <c r="H150" s="24">
        <v>120</v>
      </c>
      <c r="I150" s="24">
        <v>20</v>
      </c>
      <c r="J150" s="24" t="s">
        <v>52</v>
      </c>
      <c r="K150" s="24" t="s">
        <v>53</v>
      </c>
      <c r="L150" s="24">
        <v>747.1</v>
      </c>
    </row>
    <row r="151" spans="1:12" s="3" customFormat="1" hidden="1" x14ac:dyDescent="0.3">
      <c r="A151" s="27">
        <v>42977</v>
      </c>
      <c r="B151" s="24" t="s">
        <v>24</v>
      </c>
      <c r="C151" s="24" t="s">
        <v>25</v>
      </c>
      <c r="D151" s="24" t="s">
        <v>4</v>
      </c>
      <c r="E151" s="44">
        <f t="shared" si="4"/>
        <v>0.32800000000000001</v>
      </c>
      <c r="F151" s="87">
        <v>0.1</v>
      </c>
      <c r="G151" s="24" t="s">
        <v>593</v>
      </c>
      <c r="H151" s="24" t="s">
        <v>53</v>
      </c>
      <c r="I151" s="24" t="s">
        <v>53</v>
      </c>
      <c r="J151" s="24" t="s">
        <v>52</v>
      </c>
      <c r="K151" s="24" t="s">
        <v>53</v>
      </c>
      <c r="L151" s="24">
        <v>747.6</v>
      </c>
    </row>
    <row r="152" spans="1:12" s="3" customFormat="1" hidden="1" x14ac:dyDescent="0.3">
      <c r="A152" s="27">
        <v>42977</v>
      </c>
      <c r="B152" s="24" t="s">
        <v>24</v>
      </c>
      <c r="C152" s="24" t="s">
        <v>25</v>
      </c>
      <c r="D152" s="24" t="s">
        <v>4</v>
      </c>
      <c r="E152" s="44">
        <f t="shared" si="4"/>
        <v>0.32800000000000001</v>
      </c>
      <c r="F152" s="87">
        <v>0.1</v>
      </c>
      <c r="G152" s="24" t="s">
        <v>594</v>
      </c>
      <c r="H152" s="24" t="s">
        <v>53</v>
      </c>
      <c r="I152" s="24" t="s">
        <v>53</v>
      </c>
      <c r="J152" s="24" t="s">
        <v>52</v>
      </c>
      <c r="K152" s="24" t="s">
        <v>53</v>
      </c>
      <c r="L152" s="24">
        <v>747.6</v>
      </c>
    </row>
    <row r="153" spans="1:12" s="3" customFormat="1" hidden="1" x14ac:dyDescent="0.3">
      <c r="A153" s="27">
        <v>42977</v>
      </c>
      <c r="B153" s="24" t="s">
        <v>24</v>
      </c>
      <c r="C153" s="24" t="s">
        <v>25</v>
      </c>
      <c r="D153" s="24" t="s">
        <v>4</v>
      </c>
      <c r="E153" s="44">
        <f t="shared" si="4"/>
        <v>0.32800000000000001</v>
      </c>
      <c r="F153" s="87">
        <v>0.1</v>
      </c>
      <c r="G153" s="24" t="s">
        <v>595</v>
      </c>
      <c r="H153" s="24" t="s">
        <v>53</v>
      </c>
      <c r="I153" s="24" t="s">
        <v>53</v>
      </c>
      <c r="J153" s="24" t="s">
        <v>52</v>
      </c>
      <c r="K153" s="24" t="s">
        <v>53</v>
      </c>
      <c r="L153" s="24">
        <v>747.6</v>
      </c>
    </row>
    <row r="154" spans="1:12" s="3" customFormat="1" hidden="1" x14ac:dyDescent="0.3">
      <c r="A154" s="27">
        <v>42977</v>
      </c>
      <c r="B154" s="24" t="s">
        <v>24</v>
      </c>
      <c r="C154" s="24" t="s">
        <v>32</v>
      </c>
      <c r="D154" s="24" t="s">
        <v>4</v>
      </c>
      <c r="E154" s="44">
        <f t="shared" si="4"/>
        <v>0.32800000000000001</v>
      </c>
      <c r="F154" s="87">
        <v>0.1</v>
      </c>
      <c r="G154" s="24" t="s">
        <v>596</v>
      </c>
      <c r="H154" s="24" t="s">
        <v>53</v>
      </c>
      <c r="I154" s="24" t="s">
        <v>53</v>
      </c>
      <c r="J154" s="24" t="s">
        <v>52</v>
      </c>
      <c r="K154" s="24" t="s">
        <v>53</v>
      </c>
      <c r="L154" s="24">
        <v>746.9</v>
      </c>
    </row>
    <row r="155" spans="1:12" s="3" customFormat="1" hidden="1" x14ac:dyDescent="0.3">
      <c r="A155" s="27">
        <v>42977</v>
      </c>
      <c r="B155" s="24" t="s">
        <v>24</v>
      </c>
      <c r="C155" s="24" t="s">
        <v>32</v>
      </c>
      <c r="D155" s="24" t="s">
        <v>4</v>
      </c>
      <c r="E155" s="44">
        <f t="shared" si="4"/>
        <v>0.32800000000000001</v>
      </c>
      <c r="F155" s="87">
        <v>0.1</v>
      </c>
      <c r="G155" s="24" t="s">
        <v>597</v>
      </c>
      <c r="H155" s="24" t="s">
        <v>53</v>
      </c>
      <c r="I155" s="24" t="s">
        <v>53</v>
      </c>
      <c r="J155" s="24" t="s">
        <v>52</v>
      </c>
      <c r="K155" s="24" t="s">
        <v>53</v>
      </c>
      <c r="L155" s="24">
        <v>746.9</v>
      </c>
    </row>
    <row r="156" spans="1:12" s="3" customFormat="1" hidden="1" x14ac:dyDescent="0.3">
      <c r="A156" s="27">
        <v>42977</v>
      </c>
      <c r="B156" s="24" t="s">
        <v>24</v>
      </c>
      <c r="C156" s="24" t="s">
        <v>32</v>
      </c>
      <c r="D156" s="24" t="s">
        <v>4</v>
      </c>
      <c r="E156" s="44">
        <f t="shared" si="4"/>
        <v>0.32800000000000001</v>
      </c>
      <c r="F156" s="87">
        <v>0.1</v>
      </c>
      <c r="G156" s="24" t="s">
        <v>598</v>
      </c>
      <c r="H156" s="24" t="s">
        <v>53</v>
      </c>
      <c r="I156" s="24" t="s">
        <v>53</v>
      </c>
      <c r="J156" s="24" t="s">
        <v>52</v>
      </c>
      <c r="K156" s="24" t="s">
        <v>53</v>
      </c>
      <c r="L156" s="24">
        <v>746.9</v>
      </c>
    </row>
    <row r="157" spans="1:12" s="3" customFormat="1" hidden="1" x14ac:dyDescent="0.3">
      <c r="A157" s="27">
        <v>42977</v>
      </c>
      <c r="B157" s="24" t="s">
        <v>24</v>
      </c>
      <c r="C157" s="24" t="s">
        <v>33</v>
      </c>
      <c r="D157" s="24" t="s">
        <v>4</v>
      </c>
      <c r="E157" s="44">
        <f t="shared" si="4"/>
        <v>0.32800000000000001</v>
      </c>
      <c r="F157" s="87">
        <v>0.1</v>
      </c>
      <c r="G157" s="24" t="s">
        <v>599</v>
      </c>
      <c r="H157" s="24" t="s">
        <v>53</v>
      </c>
      <c r="I157" s="24" t="s">
        <v>53</v>
      </c>
      <c r="J157" s="24" t="s">
        <v>52</v>
      </c>
      <c r="K157" s="24" t="s">
        <v>53</v>
      </c>
      <c r="L157" s="24">
        <v>747.1</v>
      </c>
    </row>
    <row r="158" spans="1:12" s="3" customFormat="1" hidden="1" x14ac:dyDescent="0.3">
      <c r="A158" s="27">
        <v>42977</v>
      </c>
      <c r="B158" s="24" t="s">
        <v>24</v>
      </c>
      <c r="C158" s="24" t="s">
        <v>33</v>
      </c>
      <c r="D158" s="24" t="s">
        <v>4</v>
      </c>
      <c r="E158" s="44">
        <f t="shared" si="4"/>
        <v>0.32800000000000001</v>
      </c>
      <c r="F158" s="87">
        <v>0.1</v>
      </c>
      <c r="G158" s="19" t="s">
        <v>600</v>
      </c>
      <c r="H158" s="24" t="s">
        <v>53</v>
      </c>
      <c r="I158" s="24" t="s">
        <v>53</v>
      </c>
      <c r="J158" s="24" t="s">
        <v>52</v>
      </c>
      <c r="K158" s="24" t="s">
        <v>53</v>
      </c>
      <c r="L158" s="24">
        <v>747.1</v>
      </c>
    </row>
    <row r="159" spans="1:12" s="3" customFormat="1" hidden="1" x14ac:dyDescent="0.3">
      <c r="A159" s="27">
        <v>42977</v>
      </c>
      <c r="B159" s="24" t="s">
        <v>24</v>
      </c>
      <c r="C159" s="24" t="s">
        <v>33</v>
      </c>
      <c r="D159" s="24" t="s">
        <v>4</v>
      </c>
      <c r="E159" s="44">
        <f t="shared" si="4"/>
        <v>0.32800000000000001</v>
      </c>
      <c r="F159" s="87">
        <v>0.1</v>
      </c>
      <c r="G159" s="24" t="s">
        <v>601</v>
      </c>
      <c r="H159" s="24" t="s">
        <v>53</v>
      </c>
      <c r="I159" s="24" t="s">
        <v>53</v>
      </c>
      <c r="J159" s="24" t="s">
        <v>52</v>
      </c>
      <c r="K159" s="24" t="s">
        <v>53</v>
      </c>
      <c r="L159" s="24">
        <v>747.1</v>
      </c>
    </row>
    <row r="160" spans="1:12" s="3" customFormat="1" hidden="1" x14ac:dyDescent="0.3">
      <c r="A160" s="27">
        <v>42977</v>
      </c>
      <c r="B160" s="24" t="s">
        <v>24</v>
      </c>
      <c r="C160" s="24" t="s">
        <v>33</v>
      </c>
      <c r="D160" s="24" t="s">
        <v>3</v>
      </c>
      <c r="E160" s="44">
        <f t="shared" si="4"/>
        <v>4.92</v>
      </c>
      <c r="F160" s="87">
        <v>1.5</v>
      </c>
      <c r="G160" s="24" t="s">
        <v>602</v>
      </c>
      <c r="H160" s="24">
        <v>120</v>
      </c>
      <c r="I160" s="24">
        <v>20</v>
      </c>
      <c r="J160" s="24" t="s">
        <v>52</v>
      </c>
      <c r="K160" s="24">
        <v>27.9</v>
      </c>
      <c r="L160" s="24">
        <v>747.1</v>
      </c>
    </row>
    <row r="161" spans="1:12" s="3" customFormat="1" hidden="1" x14ac:dyDescent="0.3">
      <c r="A161" s="27">
        <v>42977</v>
      </c>
      <c r="B161" s="24" t="s">
        <v>24</v>
      </c>
      <c r="C161" s="24" t="s">
        <v>33</v>
      </c>
      <c r="D161" s="24" t="s">
        <v>3</v>
      </c>
      <c r="E161" s="44">
        <f t="shared" si="4"/>
        <v>9.84</v>
      </c>
      <c r="F161" s="87">
        <v>3</v>
      </c>
      <c r="G161" s="24" t="s">
        <v>603</v>
      </c>
      <c r="H161" s="24">
        <v>120</v>
      </c>
      <c r="I161" s="24">
        <v>20</v>
      </c>
      <c r="J161" s="24" t="s">
        <v>52</v>
      </c>
      <c r="K161" s="24">
        <v>27.9</v>
      </c>
      <c r="L161" s="24">
        <v>747.1</v>
      </c>
    </row>
    <row r="162" spans="1:12" s="3" customFormat="1" hidden="1" x14ac:dyDescent="0.3">
      <c r="A162" s="27">
        <v>42977</v>
      </c>
      <c r="B162" s="24" t="s">
        <v>24</v>
      </c>
      <c r="C162" s="24" t="s">
        <v>33</v>
      </c>
      <c r="D162" s="24" t="s">
        <v>3</v>
      </c>
      <c r="E162" s="44">
        <f t="shared" si="4"/>
        <v>14.76</v>
      </c>
      <c r="F162" s="87">
        <v>4.5</v>
      </c>
      <c r="G162" s="24" t="s">
        <v>604</v>
      </c>
      <c r="H162" s="24">
        <v>120</v>
      </c>
      <c r="I162" s="24">
        <v>20</v>
      </c>
      <c r="J162" s="24" t="s">
        <v>52</v>
      </c>
      <c r="K162" s="24">
        <v>26.5</v>
      </c>
      <c r="L162" s="24">
        <v>747.1</v>
      </c>
    </row>
    <row r="163" spans="1:12" s="3" customFormat="1" hidden="1" x14ac:dyDescent="0.3">
      <c r="A163" s="27">
        <v>42977</v>
      </c>
      <c r="B163" s="24" t="s">
        <v>24</v>
      </c>
      <c r="C163" s="24" t="s">
        <v>33</v>
      </c>
      <c r="D163" s="24" t="s">
        <v>3</v>
      </c>
      <c r="E163" s="44">
        <f t="shared" si="4"/>
        <v>19.68</v>
      </c>
      <c r="F163" s="87">
        <v>6</v>
      </c>
      <c r="G163" s="24" t="s">
        <v>605</v>
      </c>
      <c r="H163" s="24">
        <v>120</v>
      </c>
      <c r="I163" s="24">
        <v>20</v>
      </c>
      <c r="J163" s="24" t="s">
        <v>52</v>
      </c>
      <c r="K163" s="24">
        <v>26.4</v>
      </c>
      <c r="L163" s="24">
        <v>747.1</v>
      </c>
    </row>
    <row r="164" spans="1:12" s="3" customFormat="1" hidden="1" x14ac:dyDescent="0.3">
      <c r="A164" s="27">
        <v>42977</v>
      </c>
      <c r="B164" s="24" t="s">
        <v>24</v>
      </c>
      <c r="C164" s="24" t="s">
        <v>33</v>
      </c>
      <c r="D164" s="24" t="s">
        <v>3</v>
      </c>
      <c r="E164" s="44">
        <f t="shared" si="4"/>
        <v>24.599999999999998</v>
      </c>
      <c r="F164" s="87">
        <v>7.5</v>
      </c>
      <c r="G164" s="24" t="s">
        <v>606</v>
      </c>
      <c r="H164" s="24">
        <v>120</v>
      </c>
      <c r="I164" s="24">
        <v>20</v>
      </c>
      <c r="J164" s="24" t="s">
        <v>52</v>
      </c>
      <c r="K164" s="24">
        <v>26.3</v>
      </c>
      <c r="L164" s="24">
        <v>747.1</v>
      </c>
    </row>
    <row r="165" spans="1:12" s="3" customFormat="1" hidden="1" x14ac:dyDescent="0.3">
      <c r="A165" s="27">
        <v>42977</v>
      </c>
      <c r="B165" s="24" t="s">
        <v>24</v>
      </c>
      <c r="C165" s="24" t="s">
        <v>33</v>
      </c>
      <c r="D165" s="24" t="s">
        <v>3</v>
      </c>
      <c r="E165" s="44">
        <f t="shared" ref="E165:E228" si="5">F165*3.28</f>
        <v>29.52</v>
      </c>
      <c r="F165" s="87">
        <v>9</v>
      </c>
      <c r="G165" s="24" t="s">
        <v>607</v>
      </c>
      <c r="H165" s="24">
        <v>120</v>
      </c>
      <c r="I165" s="24">
        <v>20</v>
      </c>
      <c r="J165" s="24" t="s">
        <v>52</v>
      </c>
      <c r="K165" s="24">
        <v>26</v>
      </c>
      <c r="L165" s="24">
        <v>747.1</v>
      </c>
    </row>
    <row r="166" spans="1:12" s="3" customFormat="1" hidden="1" x14ac:dyDescent="0.3">
      <c r="A166" s="27">
        <v>42977</v>
      </c>
      <c r="B166" s="24" t="s">
        <v>24</v>
      </c>
      <c r="C166" s="24" t="s">
        <v>33</v>
      </c>
      <c r="D166" s="24" t="s">
        <v>3</v>
      </c>
      <c r="E166" s="44">
        <f t="shared" si="5"/>
        <v>34.44</v>
      </c>
      <c r="F166" s="87">
        <v>10.5</v>
      </c>
      <c r="G166" s="24" t="s">
        <v>608</v>
      </c>
      <c r="H166" s="24">
        <v>120</v>
      </c>
      <c r="I166" s="24">
        <v>20</v>
      </c>
      <c r="J166" s="24" t="s">
        <v>52</v>
      </c>
      <c r="K166" s="24">
        <v>26</v>
      </c>
      <c r="L166" s="24">
        <v>747.1</v>
      </c>
    </row>
    <row r="167" spans="1:12" s="3" customFormat="1" hidden="1" x14ac:dyDescent="0.3">
      <c r="A167" s="27">
        <v>42977</v>
      </c>
      <c r="B167" s="24" t="s">
        <v>24</v>
      </c>
      <c r="C167" s="24" t="s">
        <v>33</v>
      </c>
      <c r="D167" s="24" t="s">
        <v>3</v>
      </c>
      <c r="E167" s="44">
        <f t="shared" si="5"/>
        <v>39.36</v>
      </c>
      <c r="F167" s="87">
        <v>12</v>
      </c>
      <c r="G167" s="24" t="s">
        <v>609</v>
      </c>
      <c r="H167" s="24">
        <v>120</v>
      </c>
      <c r="I167" s="24">
        <v>20</v>
      </c>
      <c r="J167" s="24" t="s">
        <v>52</v>
      </c>
      <c r="K167" s="24">
        <v>26</v>
      </c>
      <c r="L167" s="24">
        <v>747.1</v>
      </c>
    </row>
    <row r="168" spans="1:12" s="3" customFormat="1" hidden="1" x14ac:dyDescent="0.3">
      <c r="A168" s="27">
        <v>42977</v>
      </c>
      <c r="B168" s="24" t="s">
        <v>24</v>
      </c>
      <c r="C168" s="24" t="s">
        <v>33</v>
      </c>
      <c r="D168" s="24" t="s">
        <v>3</v>
      </c>
      <c r="E168" s="44">
        <f t="shared" si="5"/>
        <v>44.279999999999994</v>
      </c>
      <c r="F168" s="87">
        <v>13.5</v>
      </c>
      <c r="G168" s="24" t="s">
        <v>610</v>
      </c>
      <c r="H168" s="24">
        <v>120</v>
      </c>
      <c r="I168" s="24">
        <v>20</v>
      </c>
      <c r="J168" s="24" t="s">
        <v>52</v>
      </c>
      <c r="K168" s="24">
        <v>25.5</v>
      </c>
      <c r="L168" s="24">
        <v>747.1</v>
      </c>
    </row>
    <row r="169" spans="1:12" s="3" customFormat="1" hidden="1" x14ac:dyDescent="0.3">
      <c r="A169" s="27">
        <v>42977</v>
      </c>
      <c r="B169" s="24" t="s">
        <v>24</v>
      </c>
      <c r="C169" s="24" t="s">
        <v>33</v>
      </c>
      <c r="D169" s="24" t="s">
        <v>3</v>
      </c>
      <c r="E169" s="44">
        <f t="shared" si="5"/>
        <v>49.199999999999996</v>
      </c>
      <c r="F169" s="87">
        <v>15</v>
      </c>
      <c r="G169" s="24" t="s">
        <v>611</v>
      </c>
      <c r="H169" s="24">
        <v>120</v>
      </c>
      <c r="I169" s="24">
        <v>20</v>
      </c>
      <c r="J169" s="24" t="s">
        <v>52</v>
      </c>
      <c r="K169" s="24">
        <v>25.3</v>
      </c>
      <c r="L169" s="24">
        <v>747.1</v>
      </c>
    </row>
    <row r="170" spans="1:12" s="40" customFormat="1" hidden="1" x14ac:dyDescent="0.3">
      <c r="A170" s="41">
        <v>42992</v>
      </c>
      <c r="B170" s="47" t="s">
        <v>24</v>
      </c>
      <c r="C170" s="47" t="s">
        <v>25</v>
      </c>
      <c r="D170" s="47" t="s">
        <v>3</v>
      </c>
      <c r="E170" s="38">
        <f t="shared" si="5"/>
        <v>0.32800000000000001</v>
      </c>
      <c r="F170" s="88">
        <v>0.1</v>
      </c>
      <c r="G170" s="39" t="s">
        <v>612</v>
      </c>
      <c r="H170" s="47">
        <v>120</v>
      </c>
      <c r="I170" s="47">
        <v>20</v>
      </c>
      <c r="J170" s="47" t="s">
        <v>52</v>
      </c>
      <c r="K170" s="38">
        <v>23.9</v>
      </c>
      <c r="L170" s="38">
        <v>742.2</v>
      </c>
    </row>
    <row r="171" spans="1:12" s="40" customFormat="1" hidden="1" x14ac:dyDescent="0.3">
      <c r="A171" s="41">
        <v>42992</v>
      </c>
      <c r="B171" s="47" t="s">
        <v>24</v>
      </c>
      <c r="C171" s="47" t="s">
        <v>25</v>
      </c>
      <c r="D171" s="47" t="s">
        <v>3</v>
      </c>
      <c r="E171" s="38">
        <f t="shared" si="5"/>
        <v>0.32800000000000001</v>
      </c>
      <c r="F171" s="88">
        <v>0.1</v>
      </c>
      <c r="G171" s="39" t="s">
        <v>613</v>
      </c>
      <c r="H171" s="47">
        <v>120</v>
      </c>
      <c r="I171" s="47">
        <v>20</v>
      </c>
      <c r="J171" s="47" t="s">
        <v>52</v>
      </c>
      <c r="K171" s="38">
        <v>23.7</v>
      </c>
      <c r="L171" s="38">
        <v>742.2</v>
      </c>
    </row>
    <row r="172" spans="1:12" s="40" customFormat="1" hidden="1" x14ac:dyDescent="0.3">
      <c r="A172" s="41">
        <v>42992</v>
      </c>
      <c r="B172" s="47" t="s">
        <v>24</v>
      </c>
      <c r="C172" s="47" t="s">
        <v>32</v>
      </c>
      <c r="D172" s="47" t="s">
        <v>3</v>
      </c>
      <c r="E172" s="38">
        <f t="shared" si="5"/>
        <v>0.32800000000000001</v>
      </c>
      <c r="F172" s="88">
        <v>0.1</v>
      </c>
      <c r="G172" s="39" t="s">
        <v>614</v>
      </c>
      <c r="H172" s="47">
        <v>120</v>
      </c>
      <c r="I172" s="47">
        <v>20</v>
      </c>
      <c r="J172" s="47" t="s">
        <v>52</v>
      </c>
      <c r="K172" s="38">
        <v>22.5</v>
      </c>
      <c r="L172" s="38">
        <v>742.2</v>
      </c>
    </row>
    <row r="173" spans="1:12" s="40" customFormat="1" hidden="1" x14ac:dyDescent="0.3">
      <c r="A173" s="41">
        <v>42992</v>
      </c>
      <c r="B173" s="47" t="s">
        <v>24</v>
      </c>
      <c r="C173" s="47" t="s">
        <v>32</v>
      </c>
      <c r="D173" s="47" t="s">
        <v>3</v>
      </c>
      <c r="E173" s="38">
        <f t="shared" si="5"/>
        <v>0.32800000000000001</v>
      </c>
      <c r="F173" s="88">
        <v>0.1</v>
      </c>
      <c r="G173" s="39" t="s">
        <v>615</v>
      </c>
      <c r="H173" s="47">
        <v>120</v>
      </c>
      <c r="I173" s="47">
        <v>20</v>
      </c>
      <c r="J173" s="47" t="s">
        <v>52</v>
      </c>
      <c r="K173" s="38">
        <v>22.5</v>
      </c>
      <c r="L173" s="38">
        <v>742.2</v>
      </c>
    </row>
    <row r="174" spans="1:12" s="40" customFormat="1" hidden="1" x14ac:dyDescent="0.3">
      <c r="A174" s="41">
        <v>42992</v>
      </c>
      <c r="B174" s="47" t="s">
        <v>24</v>
      </c>
      <c r="C174" s="47" t="s">
        <v>33</v>
      </c>
      <c r="D174" s="47" t="s">
        <v>3</v>
      </c>
      <c r="E174" s="38">
        <f t="shared" si="5"/>
        <v>0.32800000000000001</v>
      </c>
      <c r="F174" s="88">
        <v>0.1</v>
      </c>
      <c r="G174" s="39" t="s">
        <v>616</v>
      </c>
      <c r="H174" s="47">
        <v>120</v>
      </c>
      <c r="I174" s="47">
        <v>20</v>
      </c>
      <c r="J174" s="47" t="s">
        <v>52</v>
      </c>
      <c r="K174" s="38">
        <v>21.8</v>
      </c>
      <c r="L174" s="38">
        <v>741.7</v>
      </c>
    </row>
    <row r="175" spans="1:12" s="40" customFormat="1" hidden="1" x14ac:dyDescent="0.3">
      <c r="A175" s="41">
        <v>42992</v>
      </c>
      <c r="B175" s="47" t="s">
        <v>24</v>
      </c>
      <c r="C175" s="47" t="s">
        <v>33</v>
      </c>
      <c r="D175" s="47" t="s">
        <v>3</v>
      </c>
      <c r="E175" s="38">
        <f t="shared" si="5"/>
        <v>0.32800000000000001</v>
      </c>
      <c r="F175" s="88">
        <v>0.1</v>
      </c>
      <c r="G175" s="39" t="s">
        <v>617</v>
      </c>
      <c r="H175" s="47">
        <v>120</v>
      </c>
      <c r="I175" s="47">
        <v>20</v>
      </c>
      <c r="J175" s="47" t="s">
        <v>52</v>
      </c>
      <c r="K175" s="38">
        <v>21.5</v>
      </c>
      <c r="L175" s="38">
        <v>741.7</v>
      </c>
    </row>
    <row r="176" spans="1:12" s="40" customFormat="1" hidden="1" x14ac:dyDescent="0.3">
      <c r="A176" s="41">
        <v>42992</v>
      </c>
      <c r="B176" s="47" t="s">
        <v>24</v>
      </c>
      <c r="C176" s="47" t="s">
        <v>25</v>
      </c>
      <c r="D176" s="47" t="s">
        <v>4</v>
      </c>
      <c r="E176" s="38">
        <f t="shared" si="5"/>
        <v>0.32800000000000001</v>
      </c>
      <c r="F176" s="88">
        <v>0.1</v>
      </c>
      <c r="G176" s="39" t="s">
        <v>618</v>
      </c>
      <c r="H176" s="47" t="s">
        <v>53</v>
      </c>
      <c r="I176" s="47" t="s">
        <v>53</v>
      </c>
      <c r="J176" s="47" t="s">
        <v>52</v>
      </c>
      <c r="K176" s="47" t="s">
        <v>53</v>
      </c>
      <c r="L176" s="38">
        <v>742.2</v>
      </c>
    </row>
    <row r="177" spans="1:12" s="40" customFormat="1" hidden="1" x14ac:dyDescent="0.3">
      <c r="A177" s="41">
        <v>42992</v>
      </c>
      <c r="B177" s="47" t="s">
        <v>24</v>
      </c>
      <c r="C177" s="47" t="s">
        <v>25</v>
      </c>
      <c r="D177" s="47" t="s">
        <v>4</v>
      </c>
      <c r="E177" s="38">
        <f t="shared" si="5"/>
        <v>0.32800000000000001</v>
      </c>
      <c r="F177" s="88">
        <v>0.1</v>
      </c>
      <c r="G177" s="39" t="s">
        <v>619</v>
      </c>
      <c r="H177" s="47" t="s">
        <v>53</v>
      </c>
      <c r="I177" s="47" t="s">
        <v>53</v>
      </c>
      <c r="J177" s="47" t="s">
        <v>52</v>
      </c>
      <c r="K177" s="47" t="s">
        <v>53</v>
      </c>
      <c r="L177" s="38">
        <v>742.2</v>
      </c>
    </row>
    <row r="178" spans="1:12" s="40" customFormat="1" hidden="1" x14ac:dyDescent="0.3">
      <c r="A178" s="41">
        <v>42992</v>
      </c>
      <c r="B178" s="47" t="s">
        <v>24</v>
      </c>
      <c r="C178" s="47" t="s">
        <v>25</v>
      </c>
      <c r="D178" s="47" t="s">
        <v>4</v>
      </c>
      <c r="E178" s="38">
        <f t="shared" si="5"/>
        <v>0.32800000000000001</v>
      </c>
      <c r="F178" s="88">
        <v>0.1</v>
      </c>
      <c r="G178" s="39" t="s">
        <v>620</v>
      </c>
      <c r="H178" s="47" t="s">
        <v>53</v>
      </c>
      <c r="I178" s="47" t="s">
        <v>53</v>
      </c>
      <c r="J178" s="47" t="s">
        <v>52</v>
      </c>
      <c r="K178" s="47" t="s">
        <v>53</v>
      </c>
      <c r="L178" s="38">
        <v>742.2</v>
      </c>
    </row>
    <row r="179" spans="1:12" s="40" customFormat="1" hidden="1" x14ac:dyDescent="0.3">
      <c r="A179" s="41">
        <v>42992</v>
      </c>
      <c r="B179" s="47" t="s">
        <v>24</v>
      </c>
      <c r="C179" s="47" t="s">
        <v>32</v>
      </c>
      <c r="D179" s="47" t="s">
        <v>4</v>
      </c>
      <c r="E179" s="38">
        <f t="shared" si="5"/>
        <v>0.32800000000000001</v>
      </c>
      <c r="F179" s="88">
        <v>0.1</v>
      </c>
      <c r="G179" s="39" t="s">
        <v>621</v>
      </c>
      <c r="H179" s="47" t="s">
        <v>53</v>
      </c>
      <c r="I179" s="47" t="s">
        <v>53</v>
      </c>
      <c r="J179" s="47" t="s">
        <v>52</v>
      </c>
      <c r="K179" s="47" t="s">
        <v>53</v>
      </c>
      <c r="L179" s="38">
        <v>742.2</v>
      </c>
    </row>
    <row r="180" spans="1:12" s="40" customFormat="1" hidden="1" x14ac:dyDescent="0.3">
      <c r="A180" s="41">
        <v>42992</v>
      </c>
      <c r="B180" s="47" t="s">
        <v>24</v>
      </c>
      <c r="C180" s="47" t="s">
        <v>32</v>
      </c>
      <c r="D180" s="47" t="s">
        <v>4</v>
      </c>
      <c r="E180" s="38">
        <f t="shared" si="5"/>
        <v>0.32800000000000001</v>
      </c>
      <c r="F180" s="88">
        <v>0.1</v>
      </c>
      <c r="G180" s="39" t="s">
        <v>622</v>
      </c>
      <c r="H180" s="47" t="s">
        <v>53</v>
      </c>
      <c r="I180" s="47" t="s">
        <v>53</v>
      </c>
      <c r="J180" s="47" t="s">
        <v>52</v>
      </c>
      <c r="K180" s="47" t="s">
        <v>53</v>
      </c>
      <c r="L180" s="38">
        <v>742.2</v>
      </c>
    </row>
    <row r="181" spans="1:12" s="40" customFormat="1" hidden="1" x14ac:dyDescent="0.3">
      <c r="A181" s="41">
        <v>42992</v>
      </c>
      <c r="B181" s="47" t="s">
        <v>24</v>
      </c>
      <c r="C181" s="47" t="s">
        <v>32</v>
      </c>
      <c r="D181" s="47" t="s">
        <v>4</v>
      </c>
      <c r="E181" s="38">
        <f t="shared" si="5"/>
        <v>0.32800000000000001</v>
      </c>
      <c r="F181" s="88">
        <v>0.1</v>
      </c>
      <c r="G181" s="39" t="s">
        <v>623</v>
      </c>
      <c r="H181" s="47" t="s">
        <v>53</v>
      </c>
      <c r="I181" s="47" t="s">
        <v>53</v>
      </c>
      <c r="J181" s="47" t="s">
        <v>52</v>
      </c>
      <c r="K181" s="47" t="s">
        <v>53</v>
      </c>
      <c r="L181" s="38">
        <v>742.2</v>
      </c>
    </row>
    <row r="182" spans="1:12" s="40" customFormat="1" hidden="1" x14ac:dyDescent="0.3">
      <c r="A182" s="41">
        <v>42992</v>
      </c>
      <c r="B182" s="47" t="s">
        <v>24</v>
      </c>
      <c r="C182" s="47" t="s">
        <v>33</v>
      </c>
      <c r="D182" s="47" t="s">
        <v>4</v>
      </c>
      <c r="E182" s="38">
        <f t="shared" si="5"/>
        <v>0.32800000000000001</v>
      </c>
      <c r="F182" s="88">
        <v>0.1</v>
      </c>
      <c r="G182" s="39" t="s">
        <v>624</v>
      </c>
      <c r="H182" s="47" t="s">
        <v>53</v>
      </c>
      <c r="I182" s="47" t="s">
        <v>53</v>
      </c>
      <c r="J182" s="47" t="s">
        <v>52</v>
      </c>
      <c r="K182" s="47" t="s">
        <v>53</v>
      </c>
      <c r="L182" s="38">
        <v>741.7</v>
      </c>
    </row>
    <row r="183" spans="1:12" s="40" customFormat="1" hidden="1" x14ac:dyDescent="0.3">
      <c r="A183" s="41">
        <v>42992</v>
      </c>
      <c r="B183" s="47" t="s">
        <v>24</v>
      </c>
      <c r="C183" s="47" t="s">
        <v>33</v>
      </c>
      <c r="D183" s="47" t="s">
        <v>4</v>
      </c>
      <c r="E183" s="38">
        <f t="shared" si="5"/>
        <v>0.32800000000000001</v>
      </c>
      <c r="F183" s="88">
        <v>0.1</v>
      </c>
      <c r="G183" s="39" t="s">
        <v>625</v>
      </c>
      <c r="H183" s="47" t="s">
        <v>53</v>
      </c>
      <c r="I183" s="47" t="s">
        <v>53</v>
      </c>
      <c r="J183" s="47" t="s">
        <v>52</v>
      </c>
      <c r="K183" s="47" t="s">
        <v>53</v>
      </c>
      <c r="L183" s="38">
        <v>741.7</v>
      </c>
    </row>
    <row r="184" spans="1:12" s="40" customFormat="1" hidden="1" x14ac:dyDescent="0.3">
      <c r="A184" s="41">
        <v>42992</v>
      </c>
      <c r="B184" s="47" t="s">
        <v>24</v>
      </c>
      <c r="C184" s="47" t="s">
        <v>33</v>
      </c>
      <c r="D184" s="47" t="s">
        <v>4</v>
      </c>
      <c r="E184" s="38">
        <f t="shared" si="5"/>
        <v>0.32800000000000001</v>
      </c>
      <c r="F184" s="88">
        <v>0.1</v>
      </c>
      <c r="G184" s="39" t="s">
        <v>626</v>
      </c>
      <c r="H184" s="47" t="s">
        <v>53</v>
      </c>
      <c r="I184" s="47" t="s">
        <v>53</v>
      </c>
      <c r="J184" s="47" t="s">
        <v>52</v>
      </c>
      <c r="K184" s="47" t="s">
        <v>53</v>
      </c>
      <c r="L184" s="38">
        <v>741.7</v>
      </c>
    </row>
    <row r="185" spans="1:12" s="45" customFormat="1" hidden="1" x14ac:dyDescent="0.3">
      <c r="A185" s="42">
        <v>43007</v>
      </c>
      <c r="B185" s="24" t="s">
        <v>24</v>
      </c>
      <c r="C185" s="24" t="s">
        <v>25</v>
      </c>
      <c r="D185" s="24" t="s">
        <v>3</v>
      </c>
      <c r="E185" s="44">
        <f t="shared" si="5"/>
        <v>0.32800000000000001</v>
      </c>
      <c r="F185" s="87">
        <v>0.1</v>
      </c>
      <c r="G185" s="43" t="s">
        <v>627</v>
      </c>
      <c r="H185" s="24">
        <v>120</v>
      </c>
      <c r="I185" s="24">
        <v>20</v>
      </c>
      <c r="J185" s="24" t="s">
        <v>52</v>
      </c>
      <c r="K185" s="44">
        <v>24</v>
      </c>
      <c r="L185" s="44">
        <v>747.4</v>
      </c>
    </row>
    <row r="186" spans="1:12" s="45" customFormat="1" hidden="1" x14ac:dyDescent="0.3">
      <c r="A186" s="42">
        <v>43007</v>
      </c>
      <c r="B186" s="24" t="s">
        <v>24</v>
      </c>
      <c r="C186" s="24" t="s">
        <v>25</v>
      </c>
      <c r="D186" s="24" t="s">
        <v>3</v>
      </c>
      <c r="E186" s="44">
        <f t="shared" si="5"/>
        <v>0.32800000000000001</v>
      </c>
      <c r="F186" s="87">
        <v>0.1</v>
      </c>
      <c r="G186" s="43" t="s">
        <v>628</v>
      </c>
      <c r="H186" s="24">
        <v>120</v>
      </c>
      <c r="I186" s="24">
        <v>20</v>
      </c>
      <c r="J186" s="24" t="s">
        <v>52</v>
      </c>
      <c r="K186" s="44">
        <v>24</v>
      </c>
      <c r="L186" s="44">
        <v>747.4</v>
      </c>
    </row>
    <row r="187" spans="1:12" s="45" customFormat="1" hidden="1" x14ac:dyDescent="0.3">
      <c r="A187" s="42">
        <v>43007</v>
      </c>
      <c r="B187" s="24" t="s">
        <v>24</v>
      </c>
      <c r="C187" s="24" t="s">
        <v>32</v>
      </c>
      <c r="D187" s="24" t="s">
        <v>3</v>
      </c>
      <c r="E187" s="44">
        <f t="shared" si="5"/>
        <v>0.32800000000000001</v>
      </c>
      <c r="F187" s="87">
        <v>0.1</v>
      </c>
      <c r="G187" s="43" t="s">
        <v>629</v>
      </c>
      <c r="H187" s="24">
        <v>120</v>
      </c>
      <c r="I187" s="24">
        <v>20</v>
      </c>
      <c r="J187" s="24" t="s">
        <v>52</v>
      </c>
      <c r="K187" s="44">
        <v>25</v>
      </c>
      <c r="L187" s="44">
        <v>747.4</v>
      </c>
    </row>
    <row r="188" spans="1:12" s="45" customFormat="1" hidden="1" x14ac:dyDescent="0.3">
      <c r="A188" s="42">
        <v>43007</v>
      </c>
      <c r="B188" s="24" t="s">
        <v>24</v>
      </c>
      <c r="C188" s="24" t="s">
        <v>32</v>
      </c>
      <c r="D188" s="24" t="s">
        <v>3</v>
      </c>
      <c r="E188" s="44">
        <f t="shared" si="5"/>
        <v>0.32800000000000001</v>
      </c>
      <c r="F188" s="87">
        <v>0.1</v>
      </c>
      <c r="G188" s="43" t="s">
        <v>630</v>
      </c>
      <c r="H188" s="24">
        <v>120</v>
      </c>
      <c r="I188" s="24">
        <v>20</v>
      </c>
      <c r="J188" s="24" t="s">
        <v>52</v>
      </c>
      <c r="K188" s="44">
        <v>25</v>
      </c>
      <c r="L188" s="44">
        <v>747.4</v>
      </c>
    </row>
    <row r="189" spans="1:12" s="45" customFormat="1" hidden="1" x14ac:dyDescent="0.3">
      <c r="A189" s="42">
        <v>43007</v>
      </c>
      <c r="B189" s="24" t="s">
        <v>24</v>
      </c>
      <c r="C189" s="24" t="s">
        <v>33</v>
      </c>
      <c r="D189" s="24" t="s">
        <v>3</v>
      </c>
      <c r="E189" s="44">
        <f t="shared" si="5"/>
        <v>0.32800000000000001</v>
      </c>
      <c r="F189" s="87">
        <v>0.1</v>
      </c>
      <c r="G189" s="43" t="s">
        <v>631</v>
      </c>
      <c r="H189" s="24">
        <v>120</v>
      </c>
      <c r="I189" s="24">
        <v>20</v>
      </c>
      <c r="J189" s="24" t="s">
        <v>52</v>
      </c>
      <c r="K189" s="44">
        <v>24.9</v>
      </c>
      <c r="L189" s="44">
        <v>747.7</v>
      </c>
    </row>
    <row r="190" spans="1:12" s="45" customFormat="1" hidden="1" x14ac:dyDescent="0.3">
      <c r="A190" s="42">
        <v>43007</v>
      </c>
      <c r="B190" s="24" t="s">
        <v>24</v>
      </c>
      <c r="C190" s="24" t="s">
        <v>33</v>
      </c>
      <c r="D190" s="24" t="s">
        <v>3</v>
      </c>
      <c r="E190" s="44">
        <f t="shared" si="5"/>
        <v>0.32800000000000001</v>
      </c>
      <c r="F190" s="87">
        <v>0.1</v>
      </c>
      <c r="G190" s="43" t="s">
        <v>632</v>
      </c>
      <c r="H190" s="24">
        <v>120</v>
      </c>
      <c r="I190" s="24">
        <v>20</v>
      </c>
      <c r="J190" s="24" t="s">
        <v>52</v>
      </c>
      <c r="K190" s="44">
        <v>24.5</v>
      </c>
      <c r="L190" s="44">
        <v>747.7</v>
      </c>
    </row>
    <row r="191" spans="1:12" s="45" customFormat="1" hidden="1" x14ac:dyDescent="0.3">
      <c r="A191" s="42">
        <v>43007</v>
      </c>
      <c r="B191" s="24" t="s">
        <v>24</v>
      </c>
      <c r="C191" s="24" t="s">
        <v>25</v>
      </c>
      <c r="D191" s="24" t="s">
        <v>4</v>
      </c>
      <c r="E191" s="44">
        <f t="shared" si="5"/>
        <v>0.32800000000000001</v>
      </c>
      <c r="F191" s="87">
        <v>0.1</v>
      </c>
      <c r="G191" s="43" t="s">
        <v>633</v>
      </c>
      <c r="H191" s="24" t="s">
        <v>53</v>
      </c>
      <c r="I191" s="24" t="s">
        <v>53</v>
      </c>
      <c r="J191" s="24" t="s">
        <v>52</v>
      </c>
      <c r="K191" s="24" t="s">
        <v>53</v>
      </c>
      <c r="L191" s="44">
        <v>747.4</v>
      </c>
    </row>
    <row r="192" spans="1:12" s="45" customFormat="1" hidden="1" x14ac:dyDescent="0.3">
      <c r="A192" s="42">
        <v>43007</v>
      </c>
      <c r="B192" s="24" t="s">
        <v>24</v>
      </c>
      <c r="C192" s="24" t="s">
        <v>25</v>
      </c>
      <c r="D192" s="24" t="s">
        <v>4</v>
      </c>
      <c r="E192" s="44">
        <f t="shared" si="5"/>
        <v>0.32800000000000001</v>
      </c>
      <c r="F192" s="87">
        <v>0.1</v>
      </c>
      <c r="G192" s="43" t="s">
        <v>634</v>
      </c>
      <c r="H192" s="24" t="s">
        <v>53</v>
      </c>
      <c r="I192" s="24" t="s">
        <v>53</v>
      </c>
      <c r="J192" s="24" t="s">
        <v>52</v>
      </c>
      <c r="K192" s="24" t="s">
        <v>53</v>
      </c>
      <c r="L192" s="44">
        <v>747.4</v>
      </c>
    </row>
    <row r="193" spans="1:12" s="45" customFormat="1" hidden="1" x14ac:dyDescent="0.3">
      <c r="A193" s="42">
        <v>43007</v>
      </c>
      <c r="B193" s="24" t="s">
        <v>24</v>
      </c>
      <c r="C193" s="24" t="s">
        <v>25</v>
      </c>
      <c r="D193" s="24" t="s">
        <v>4</v>
      </c>
      <c r="E193" s="44">
        <f t="shared" si="5"/>
        <v>0.32800000000000001</v>
      </c>
      <c r="F193" s="87">
        <v>0.1</v>
      </c>
      <c r="G193" s="43" t="s">
        <v>635</v>
      </c>
      <c r="H193" s="24" t="s">
        <v>53</v>
      </c>
      <c r="I193" s="24" t="s">
        <v>53</v>
      </c>
      <c r="J193" s="24" t="s">
        <v>52</v>
      </c>
      <c r="K193" s="24" t="s">
        <v>53</v>
      </c>
      <c r="L193" s="44">
        <v>747.4</v>
      </c>
    </row>
    <row r="194" spans="1:12" s="45" customFormat="1" hidden="1" x14ac:dyDescent="0.3">
      <c r="A194" s="42">
        <v>43007</v>
      </c>
      <c r="B194" s="24" t="s">
        <v>24</v>
      </c>
      <c r="C194" s="24" t="s">
        <v>32</v>
      </c>
      <c r="D194" s="24" t="s">
        <v>4</v>
      </c>
      <c r="E194" s="44">
        <f t="shared" si="5"/>
        <v>0.32800000000000001</v>
      </c>
      <c r="F194" s="87">
        <v>0.1</v>
      </c>
      <c r="G194" s="43" t="s">
        <v>636</v>
      </c>
      <c r="H194" s="24" t="s">
        <v>53</v>
      </c>
      <c r="I194" s="24" t="s">
        <v>53</v>
      </c>
      <c r="J194" s="24" t="s">
        <v>52</v>
      </c>
      <c r="K194" s="24" t="s">
        <v>53</v>
      </c>
      <c r="L194" s="44">
        <v>747.4</v>
      </c>
    </row>
    <row r="195" spans="1:12" s="45" customFormat="1" hidden="1" x14ac:dyDescent="0.3">
      <c r="A195" s="42">
        <v>43007</v>
      </c>
      <c r="B195" s="24" t="s">
        <v>24</v>
      </c>
      <c r="C195" s="24" t="s">
        <v>32</v>
      </c>
      <c r="D195" s="24" t="s">
        <v>4</v>
      </c>
      <c r="E195" s="44">
        <f t="shared" si="5"/>
        <v>0.32800000000000001</v>
      </c>
      <c r="F195" s="87">
        <v>0.1</v>
      </c>
      <c r="G195" s="43" t="s">
        <v>637</v>
      </c>
      <c r="H195" s="24" t="s">
        <v>53</v>
      </c>
      <c r="I195" s="24" t="s">
        <v>53</v>
      </c>
      <c r="J195" s="24" t="s">
        <v>52</v>
      </c>
      <c r="K195" s="24" t="s">
        <v>53</v>
      </c>
      <c r="L195" s="44">
        <v>747.4</v>
      </c>
    </row>
    <row r="196" spans="1:12" s="45" customFormat="1" hidden="1" x14ac:dyDescent="0.3">
      <c r="A196" s="42">
        <v>43007</v>
      </c>
      <c r="B196" s="24" t="s">
        <v>24</v>
      </c>
      <c r="C196" s="24" t="s">
        <v>32</v>
      </c>
      <c r="D196" s="24" t="s">
        <v>4</v>
      </c>
      <c r="E196" s="44">
        <f t="shared" si="5"/>
        <v>0.32800000000000001</v>
      </c>
      <c r="F196" s="87">
        <v>0.1</v>
      </c>
      <c r="G196" s="43" t="s">
        <v>638</v>
      </c>
      <c r="H196" s="24" t="s">
        <v>53</v>
      </c>
      <c r="I196" s="24" t="s">
        <v>53</v>
      </c>
      <c r="J196" s="24" t="s">
        <v>52</v>
      </c>
      <c r="K196" s="24" t="s">
        <v>53</v>
      </c>
      <c r="L196" s="44">
        <v>747.4</v>
      </c>
    </row>
    <row r="197" spans="1:12" s="45" customFormat="1" hidden="1" x14ac:dyDescent="0.3">
      <c r="A197" s="42">
        <v>43007</v>
      </c>
      <c r="B197" s="24" t="s">
        <v>24</v>
      </c>
      <c r="C197" s="24" t="s">
        <v>33</v>
      </c>
      <c r="D197" s="24" t="s">
        <v>4</v>
      </c>
      <c r="E197" s="44">
        <f t="shared" si="5"/>
        <v>0.32800000000000001</v>
      </c>
      <c r="F197" s="87">
        <v>0.1</v>
      </c>
      <c r="G197" s="43" t="s">
        <v>639</v>
      </c>
      <c r="H197" s="24" t="s">
        <v>53</v>
      </c>
      <c r="I197" s="24" t="s">
        <v>53</v>
      </c>
      <c r="J197" s="24" t="s">
        <v>52</v>
      </c>
      <c r="K197" s="24" t="s">
        <v>53</v>
      </c>
      <c r="L197" s="44">
        <v>747.7</v>
      </c>
    </row>
    <row r="198" spans="1:12" s="45" customFormat="1" hidden="1" x14ac:dyDescent="0.3">
      <c r="A198" s="42">
        <v>43007</v>
      </c>
      <c r="B198" s="24" t="s">
        <v>24</v>
      </c>
      <c r="C198" s="24" t="s">
        <v>33</v>
      </c>
      <c r="D198" s="24" t="s">
        <v>4</v>
      </c>
      <c r="E198" s="44">
        <f t="shared" si="5"/>
        <v>0.32800000000000001</v>
      </c>
      <c r="F198" s="87">
        <v>0.1</v>
      </c>
      <c r="G198" s="43" t="s">
        <v>578</v>
      </c>
      <c r="H198" s="24" t="s">
        <v>53</v>
      </c>
      <c r="I198" s="24" t="s">
        <v>53</v>
      </c>
      <c r="J198" s="24" t="s">
        <v>52</v>
      </c>
      <c r="K198" s="24" t="s">
        <v>53</v>
      </c>
      <c r="L198" s="44">
        <v>747.7</v>
      </c>
    </row>
    <row r="199" spans="1:12" s="45" customFormat="1" hidden="1" x14ac:dyDescent="0.3">
      <c r="A199" s="42">
        <v>43007</v>
      </c>
      <c r="B199" s="24" t="s">
        <v>24</v>
      </c>
      <c r="C199" s="24" t="s">
        <v>33</v>
      </c>
      <c r="D199" s="24" t="s">
        <v>4</v>
      </c>
      <c r="E199" s="44">
        <f t="shared" si="5"/>
        <v>0.32800000000000001</v>
      </c>
      <c r="F199" s="87">
        <v>0.1</v>
      </c>
      <c r="G199" s="43" t="s">
        <v>640</v>
      </c>
      <c r="H199" s="24" t="s">
        <v>53</v>
      </c>
      <c r="I199" s="24" t="s">
        <v>53</v>
      </c>
      <c r="J199" s="24" t="s">
        <v>52</v>
      </c>
      <c r="K199" s="24" t="s">
        <v>53</v>
      </c>
      <c r="L199" s="44">
        <v>747.7</v>
      </c>
    </row>
    <row r="200" spans="1:12" s="3" customFormat="1" hidden="1" x14ac:dyDescent="0.3">
      <c r="A200" s="42">
        <v>43007</v>
      </c>
      <c r="B200" s="24" t="s">
        <v>24</v>
      </c>
      <c r="C200" s="24" t="s">
        <v>33</v>
      </c>
      <c r="D200" s="24" t="s">
        <v>3</v>
      </c>
      <c r="E200" s="44">
        <f t="shared" si="5"/>
        <v>4.92</v>
      </c>
      <c r="F200" s="87">
        <v>1.5</v>
      </c>
      <c r="G200" s="24" t="s">
        <v>641</v>
      </c>
      <c r="H200" s="24">
        <v>120</v>
      </c>
      <c r="I200" s="24">
        <v>20</v>
      </c>
      <c r="J200" s="24" t="s">
        <v>52</v>
      </c>
      <c r="K200" s="24">
        <v>24.5</v>
      </c>
      <c r="L200" s="44">
        <v>747.7</v>
      </c>
    </row>
    <row r="201" spans="1:12" s="3" customFormat="1" hidden="1" x14ac:dyDescent="0.3">
      <c r="A201" s="42">
        <v>43007</v>
      </c>
      <c r="B201" s="24" t="s">
        <v>24</v>
      </c>
      <c r="C201" s="24" t="s">
        <v>33</v>
      </c>
      <c r="D201" s="24" t="s">
        <v>3</v>
      </c>
      <c r="E201" s="44">
        <f t="shared" si="5"/>
        <v>9.84</v>
      </c>
      <c r="F201" s="87">
        <v>3</v>
      </c>
      <c r="G201" s="24" t="s">
        <v>642</v>
      </c>
      <c r="H201" s="24">
        <v>120</v>
      </c>
      <c r="I201" s="24">
        <v>20</v>
      </c>
      <c r="J201" s="24" t="s">
        <v>52</v>
      </c>
      <c r="K201" s="24">
        <v>24.5</v>
      </c>
      <c r="L201" s="44">
        <v>747.7</v>
      </c>
    </row>
    <row r="202" spans="1:12" s="3" customFormat="1" hidden="1" x14ac:dyDescent="0.3">
      <c r="A202" s="42">
        <v>43007</v>
      </c>
      <c r="B202" s="24" t="s">
        <v>24</v>
      </c>
      <c r="C202" s="24" t="s">
        <v>33</v>
      </c>
      <c r="D202" s="24" t="s">
        <v>3</v>
      </c>
      <c r="E202" s="44">
        <f t="shared" si="5"/>
        <v>14.76</v>
      </c>
      <c r="F202" s="87">
        <v>4.5</v>
      </c>
      <c r="G202" s="24" t="s">
        <v>643</v>
      </c>
      <c r="H202" s="24">
        <v>120</v>
      </c>
      <c r="I202" s="24">
        <v>20</v>
      </c>
      <c r="J202" s="24" t="s">
        <v>52</v>
      </c>
      <c r="K202" s="24">
        <v>24.5</v>
      </c>
      <c r="L202" s="44">
        <v>747.7</v>
      </c>
    </row>
    <row r="203" spans="1:12" s="3" customFormat="1" hidden="1" x14ac:dyDescent="0.3">
      <c r="A203" s="42">
        <v>43007</v>
      </c>
      <c r="B203" s="24" t="s">
        <v>24</v>
      </c>
      <c r="C203" s="24" t="s">
        <v>33</v>
      </c>
      <c r="D203" s="24" t="s">
        <v>3</v>
      </c>
      <c r="E203" s="44">
        <f t="shared" si="5"/>
        <v>19.68</v>
      </c>
      <c r="F203" s="87">
        <v>6</v>
      </c>
      <c r="G203" s="24" t="s">
        <v>644</v>
      </c>
      <c r="H203" s="24">
        <v>120</v>
      </c>
      <c r="I203" s="24">
        <v>20</v>
      </c>
      <c r="J203" s="24" t="s">
        <v>52</v>
      </c>
      <c r="K203" s="24">
        <v>24.5</v>
      </c>
      <c r="L203" s="44">
        <v>747.7</v>
      </c>
    </row>
    <row r="204" spans="1:12" s="3" customFormat="1" hidden="1" x14ac:dyDescent="0.3">
      <c r="A204" s="42">
        <v>43007</v>
      </c>
      <c r="B204" s="24" t="s">
        <v>24</v>
      </c>
      <c r="C204" s="24" t="s">
        <v>33</v>
      </c>
      <c r="D204" s="24" t="s">
        <v>3</v>
      </c>
      <c r="E204" s="44">
        <f t="shared" si="5"/>
        <v>24.599999999999998</v>
      </c>
      <c r="F204" s="87">
        <v>7.5</v>
      </c>
      <c r="G204" s="24" t="s">
        <v>645</v>
      </c>
      <c r="H204" s="24">
        <v>120</v>
      </c>
      <c r="I204" s="24">
        <v>20</v>
      </c>
      <c r="J204" s="24" t="s">
        <v>52</v>
      </c>
      <c r="K204" s="24">
        <v>24.5</v>
      </c>
      <c r="L204" s="44">
        <v>747.7</v>
      </c>
    </row>
    <row r="205" spans="1:12" s="3" customFormat="1" hidden="1" x14ac:dyDescent="0.3">
      <c r="A205" s="42">
        <v>43007</v>
      </c>
      <c r="B205" s="24" t="s">
        <v>24</v>
      </c>
      <c r="C205" s="24" t="s">
        <v>33</v>
      </c>
      <c r="D205" s="24" t="s">
        <v>3</v>
      </c>
      <c r="E205" s="44">
        <f t="shared" si="5"/>
        <v>29.52</v>
      </c>
      <c r="F205" s="87">
        <v>9</v>
      </c>
      <c r="G205" s="24" t="s">
        <v>646</v>
      </c>
      <c r="H205" s="24">
        <v>120</v>
      </c>
      <c r="I205" s="24">
        <v>20</v>
      </c>
      <c r="J205" s="24" t="s">
        <v>52</v>
      </c>
      <c r="K205" s="24">
        <v>24.5</v>
      </c>
      <c r="L205" s="44">
        <v>747.7</v>
      </c>
    </row>
    <row r="206" spans="1:12" s="3" customFormat="1" hidden="1" x14ac:dyDescent="0.3">
      <c r="A206" s="42">
        <v>43007</v>
      </c>
      <c r="B206" s="24" t="s">
        <v>24</v>
      </c>
      <c r="C206" s="24" t="s">
        <v>33</v>
      </c>
      <c r="D206" s="24" t="s">
        <v>3</v>
      </c>
      <c r="E206" s="44">
        <f t="shared" si="5"/>
        <v>34.44</v>
      </c>
      <c r="F206" s="87">
        <v>10.5</v>
      </c>
      <c r="G206" s="24" t="s">
        <v>647</v>
      </c>
      <c r="H206" s="24">
        <v>120</v>
      </c>
      <c r="I206" s="24">
        <v>20</v>
      </c>
      <c r="J206" s="24" t="s">
        <v>52</v>
      </c>
      <c r="K206" s="24">
        <v>25</v>
      </c>
      <c r="L206" s="44">
        <v>747.7</v>
      </c>
    </row>
    <row r="207" spans="1:12" s="3" customFormat="1" hidden="1" x14ac:dyDescent="0.3">
      <c r="A207" s="42">
        <v>43007</v>
      </c>
      <c r="B207" s="24" t="s">
        <v>24</v>
      </c>
      <c r="C207" s="24" t="s">
        <v>33</v>
      </c>
      <c r="D207" s="24" t="s">
        <v>3</v>
      </c>
      <c r="E207" s="44">
        <f t="shared" si="5"/>
        <v>39.36</v>
      </c>
      <c r="F207" s="87">
        <v>12</v>
      </c>
      <c r="G207" s="24" t="s">
        <v>648</v>
      </c>
      <c r="H207" s="24">
        <v>120</v>
      </c>
      <c r="I207" s="24">
        <v>20</v>
      </c>
      <c r="J207" s="24" t="s">
        <v>52</v>
      </c>
      <c r="K207" s="24">
        <v>25</v>
      </c>
      <c r="L207" s="44">
        <v>747.7</v>
      </c>
    </row>
    <row r="208" spans="1:12" s="3" customFormat="1" hidden="1" x14ac:dyDescent="0.3">
      <c r="A208" s="42">
        <v>43007</v>
      </c>
      <c r="B208" s="24" t="s">
        <v>24</v>
      </c>
      <c r="C208" s="24" t="s">
        <v>33</v>
      </c>
      <c r="D208" s="24" t="s">
        <v>3</v>
      </c>
      <c r="E208" s="44">
        <f t="shared" si="5"/>
        <v>44.279999999999994</v>
      </c>
      <c r="F208" s="87">
        <v>13.5</v>
      </c>
      <c r="G208" s="24" t="s">
        <v>649</v>
      </c>
      <c r="H208" s="24">
        <v>120</v>
      </c>
      <c r="I208" s="24">
        <v>20</v>
      </c>
      <c r="J208" s="24" t="s">
        <v>52</v>
      </c>
      <c r="K208" s="24">
        <v>24.5</v>
      </c>
      <c r="L208" s="44">
        <v>747.7</v>
      </c>
    </row>
    <row r="209" spans="1:12" s="3" customFormat="1" hidden="1" x14ac:dyDescent="0.3">
      <c r="A209" s="42">
        <v>43007</v>
      </c>
      <c r="B209" s="24" t="s">
        <v>24</v>
      </c>
      <c r="C209" s="24" t="s">
        <v>33</v>
      </c>
      <c r="D209" s="24" t="s">
        <v>3</v>
      </c>
      <c r="E209" s="44">
        <f t="shared" si="5"/>
        <v>49.199999999999996</v>
      </c>
      <c r="F209" s="87">
        <v>15</v>
      </c>
      <c r="G209" s="24" t="s">
        <v>650</v>
      </c>
      <c r="H209" s="24">
        <v>120</v>
      </c>
      <c r="I209" s="24">
        <v>20</v>
      </c>
      <c r="J209" s="24" t="s">
        <v>52</v>
      </c>
      <c r="K209" s="24">
        <v>25</v>
      </c>
      <c r="L209" s="44">
        <v>747.7</v>
      </c>
    </row>
    <row r="210" spans="1:12" s="40" customFormat="1" hidden="1" x14ac:dyDescent="0.3">
      <c r="A210" s="41">
        <v>43018</v>
      </c>
      <c r="B210" s="47" t="s">
        <v>24</v>
      </c>
      <c r="C210" s="47" t="s">
        <v>25</v>
      </c>
      <c r="D210" s="47" t="s">
        <v>3</v>
      </c>
      <c r="E210" s="38">
        <f t="shared" si="5"/>
        <v>0.32800000000000001</v>
      </c>
      <c r="F210" s="88">
        <v>0.1</v>
      </c>
      <c r="G210" s="39" t="s">
        <v>651</v>
      </c>
      <c r="H210" s="47">
        <v>115</v>
      </c>
      <c r="I210" s="47">
        <v>25</v>
      </c>
      <c r="J210" s="47" t="s">
        <v>52</v>
      </c>
      <c r="K210" s="38">
        <v>24.5</v>
      </c>
      <c r="L210" s="38">
        <v>748.2</v>
      </c>
    </row>
    <row r="211" spans="1:12" s="40" customFormat="1" hidden="1" x14ac:dyDescent="0.3">
      <c r="A211" s="41">
        <v>43018</v>
      </c>
      <c r="B211" s="47" t="s">
        <v>24</v>
      </c>
      <c r="C211" s="47" t="s">
        <v>25</v>
      </c>
      <c r="D211" s="47" t="s">
        <v>3</v>
      </c>
      <c r="E211" s="38">
        <f t="shared" si="5"/>
        <v>0.32800000000000001</v>
      </c>
      <c r="F211" s="88">
        <v>0.1</v>
      </c>
      <c r="G211" s="39" t="s">
        <v>652</v>
      </c>
      <c r="H211" s="47">
        <v>115</v>
      </c>
      <c r="I211" s="47">
        <v>25</v>
      </c>
      <c r="J211" s="47" t="s">
        <v>52</v>
      </c>
      <c r="K211" s="38">
        <v>24.25</v>
      </c>
      <c r="L211" s="38">
        <v>748.2</v>
      </c>
    </row>
    <row r="212" spans="1:12" s="40" customFormat="1" hidden="1" x14ac:dyDescent="0.3">
      <c r="A212" s="41">
        <v>43018</v>
      </c>
      <c r="B212" s="47" t="s">
        <v>24</v>
      </c>
      <c r="C212" s="47" t="s">
        <v>32</v>
      </c>
      <c r="D212" s="47" t="s">
        <v>3</v>
      </c>
      <c r="E212" s="38">
        <f t="shared" si="5"/>
        <v>0.32800000000000001</v>
      </c>
      <c r="F212" s="88">
        <v>0.1</v>
      </c>
      <c r="G212" s="39" t="s">
        <v>653</v>
      </c>
      <c r="H212" s="47">
        <v>115</v>
      </c>
      <c r="I212" s="47">
        <v>25</v>
      </c>
      <c r="J212" s="47" t="s">
        <v>52</v>
      </c>
      <c r="K212" s="38">
        <v>25</v>
      </c>
      <c r="L212" s="38" t="s">
        <v>53</v>
      </c>
    </row>
    <row r="213" spans="1:12" s="40" customFormat="1" hidden="1" x14ac:dyDescent="0.3">
      <c r="A213" s="41">
        <v>43018</v>
      </c>
      <c r="B213" s="47" t="s">
        <v>24</v>
      </c>
      <c r="C213" s="47" t="s">
        <v>32</v>
      </c>
      <c r="D213" s="47" t="s">
        <v>3</v>
      </c>
      <c r="E213" s="38">
        <f t="shared" si="5"/>
        <v>0.32800000000000001</v>
      </c>
      <c r="F213" s="88">
        <v>0.1</v>
      </c>
      <c r="G213" s="39" t="s">
        <v>654</v>
      </c>
      <c r="H213" s="47">
        <v>115</v>
      </c>
      <c r="I213" s="47">
        <v>25</v>
      </c>
      <c r="J213" s="47" t="s">
        <v>52</v>
      </c>
      <c r="K213" s="38" t="s">
        <v>53</v>
      </c>
      <c r="L213" s="38" t="s">
        <v>53</v>
      </c>
    </row>
    <row r="214" spans="1:12" s="40" customFormat="1" hidden="1" x14ac:dyDescent="0.3">
      <c r="A214" s="41">
        <v>43018</v>
      </c>
      <c r="B214" s="47" t="s">
        <v>24</v>
      </c>
      <c r="C214" s="47" t="s">
        <v>33</v>
      </c>
      <c r="D214" s="47" t="s">
        <v>3</v>
      </c>
      <c r="E214" s="38">
        <f t="shared" si="5"/>
        <v>0.32800000000000001</v>
      </c>
      <c r="F214" s="88">
        <v>0.1</v>
      </c>
      <c r="G214" s="39" t="s">
        <v>655</v>
      </c>
      <c r="H214" s="47">
        <v>115</v>
      </c>
      <c r="I214" s="47">
        <v>25</v>
      </c>
      <c r="J214" s="47" t="s">
        <v>52</v>
      </c>
      <c r="K214" s="38">
        <v>23.5</v>
      </c>
      <c r="L214" s="38">
        <v>748</v>
      </c>
    </row>
    <row r="215" spans="1:12" s="40" customFormat="1" hidden="1" x14ac:dyDescent="0.3">
      <c r="A215" s="41">
        <v>43018</v>
      </c>
      <c r="B215" s="47" t="s">
        <v>24</v>
      </c>
      <c r="C215" s="47" t="s">
        <v>33</v>
      </c>
      <c r="D215" s="47" t="s">
        <v>3</v>
      </c>
      <c r="E215" s="38">
        <f t="shared" si="5"/>
        <v>0.32800000000000001</v>
      </c>
      <c r="F215" s="88">
        <v>0.1</v>
      </c>
      <c r="G215" s="39" t="s">
        <v>656</v>
      </c>
      <c r="H215" s="47">
        <v>115</v>
      </c>
      <c r="I215" s="47">
        <v>25</v>
      </c>
      <c r="J215" s="47" t="s">
        <v>52</v>
      </c>
      <c r="K215" s="38">
        <v>23.5</v>
      </c>
      <c r="L215" s="38">
        <v>748</v>
      </c>
    </row>
    <row r="216" spans="1:12" s="40" customFormat="1" hidden="1" x14ac:dyDescent="0.3">
      <c r="A216" s="41">
        <v>43018</v>
      </c>
      <c r="B216" s="47" t="s">
        <v>24</v>
      </c>
      <c r="C216" s="47" t="s">
        <v>25</v>
      </c>
      <c r="D216" s="47" t="s">
        <v>4</v>
      </c>
      <c r="E216" s="38">
        <f t="shared" si="5"/>
        <v>0.32800000000000001</v>
      </c>
      <c r="F216" s="88">
        <v>0.1</v>
      </c>
      <c r="G216" s="39" t="s">
        <v>657</v>
      </c>
      <c r="H216" s="47" t="s">
        <v>53</v>
      </c>
      <c r="I216" s="47" t="s">
        <v>53</v>
      </c>
      <c r="J216" s="47" t="s">
        <v>52</v>
      </c>
      <c r="K216" s="47" t="s">
        <v>53</v>
      </c>
      <c r="L216" s="38">
        <v>748.2</v>
      </c>
    </row>
    <row r="217" spans="1:12" s="40" customFormat="1" hidden="1" x14ac:dyDescent="0.3">
      <c r="A217" s="41">
        <v>43018</v>
      </c>
      <c r="B217" s="47" t="s">
        <v>24</v>
      </c>
      <c r="C217" s="47" t="s">
        <v>25</v>
      </c>
      <c r="D217" s="47" t="s">
        <v>4</v>
      </c>
      <c r="E217" s="38">
        <f t="shared" si="5"/>
        <v>0.32800000000000001</v>
      </c>
      <c r="F217" s="88">
        <v>0.1</v>
      </c>
      <c r="G217" s="39" t="s">
        <v>658</v>
      </c>
      <c r="H217" s="47" t="s">
        <v>53</v>
      </c>
      <c r="I217" s="47" t="s">
        <v>53</v>
      </c>
      <c r="J217" s="47" t="s">
        <v>52</v>
      </c>
      <c r="K217" s="47" t="s">
        <v>53</v>
      </c>
      <c r="L217" s="38">
        <v>748.2</v>
      </c>
    </row>
    <row r="218" spans="1:12" s="40" customFormat="1" hidden="1" x14ac:dyDescent="0.3">
      <c r="A218" s="41">
        <v>43018</v>
      </c>
      <c r="B218" s="47" t="s">
        <v>24</v>
      </c>
      <c r="C218" s="47" t="s">
        <v>25</v>
      </c>
      <c r="D218" s="47" t="s">
        <v>4</v>
      </c>
      <c r="E218" s="38">
        <f t="shared" si="5"/>
        <v>0.32800000000000001</v>
      </c>
      <c r="F218" s="88">
        <v>0.1</v>
      </c>
      <c r="G218" s="39" t="s">
        <v>659</v>
      </c>
      <c r="H218" s="47" t="s">
        <v>53</v>
      </c>
      <c r="I218" s="47" t="s">
        <v>53</v>
      </c>
      <c r="J218" s="47" t="s">
        <v>52</v>
      </c>
      <c r="K218" s="47" t="s">
        <v>53</v>
      </c>
      <c r="L218" s="38">
        <v>748.2</v>
      </c>
    </row>
    <row r="219" spans="1:12" s="40" customFormat="1" hidden="1" x14ac:dyDescent="0.3">
      <c r="A219" s="41">
        <v>43018</v>
      </c>
      <c r="B219" s="47" t="s">
        <v>24</v>
      </c>
      <c r="C219" s="47" t="s">
        <v>32</v>
      </c>
      <c r="D219" s="47" t="s">
        <v>4</v>
      </c>
      <c r="E219" s="38">
        <f t="shared" si="5"/>
        <v>0.32800000000000001</v>
      </c>
      <c r="F219" s="88">
        <v>0.1</v>
      </c>
      <c r="G219" s="39" t="s">
        <v>660</v>
      </c>
      <c r="H219" s="47" t="s">
        <v>53</v>
      </c>
      <c r="I219" s="47" t="s">
        <v>53</v>
      </c>
      <c r="J219" s="47" t="s">
        <v>52</v>
      </c>
      <c r="K219" s="47" t="s">
        <v>53</v>
      </c>
      <c r="L219" s="38" t="s">
        <v>53</v>
      </c>
    </row>
    <row r="220" spans="1:12" s="40" customFormat="1" hidden="1" x14ac:dyDescent="0.3">
      <c r="A220" s="41">
        <v>43018</v>
      </c>
      <c r="B220" s="47" t="s">
        <v>24</v>
      </c>
      <c r="C220" s="47" t="s">
        <v>32</v>
      </c>
      <c r="D220" s="47" t="s">
        <v>4</v>
      </c>
      <c r="E220" s="38">
        <f t="shared" si="5"/>
        <v>0.32800000000000001</v>
      </c>
      <c r="F220" s="88">
        <v>0.1</v>
      </c>
      <c r="G220" s="39" t="s">
        <v>661</v>
      </c>
      <c r="H220" s="47" t="s">
        <v>53</v>
      </c>
      <c r="I220" s="47" t="s">
        <v>53</v>
      </c>
      <c r="J220" s="47" t="s">
        <v>52</v>
      </c>
      <c r="K220" s="47" t="s">
        <v>53</v>
      </c>
      <c r="L220" s="38" t="s">
        <v>53</v>
      </c>
    </row>
    <row r="221" spans="1:12" s="40" customFormat="1" hidden="1" x14ac:dyDescent="0.3">
      <c r="A221" s="41">
        <v>43018</v>
      </c>
      <c r="B221" s="47" t="s">
        <v>24</v>
      </c>
      <c r="C221" s="47" t="s">
        <v>32</v>
      </c>
      <c r="D221" s="47" t="s">
        <v>4</v>
      </c>
      <c r="E221" s="38">
        <f t="shared" si="5"/>
        <v>0.32800000000000001</v>
      </c>
      <c r="F221" s="88">
        <v>0.1</v>
      </c>
      <c r="G221" s="50" t="s">
        <v>662</v>
      </c>
      <c r="H221" s="47" t="s">
        <v>53</v>
      </c>
      <c r="I221" s="47" t="s">
        <v>53</v>
      </c>
      <c r="J221" s="47" t="s">
        <v>52</v>
      </c>
      <c r="K221" s="47" t="s">
        <v>53</v>
      </c>
      <c r="L221" s="38" t="s">
        <v>53</v>
      </c>
    </row>
    <row r="222" spans="1:12" s="40" customFormat="1" hidden="1" x14ac:dyDescent="0.3">
      <c r="A222" s="41">
        <v>43018</v>
      </c>
      <c r="B222" s="47" t="s">
        <v>24</v>
      </c>
      <c r="C222" s="47" t="s">
        <v>33</v>
      </c>
      <c r="D222" s="47" t="s">
        <v>4</v>
      </c>
      <c r="E222" s="38">
        <f t="shared" si="5"/>
        <v>0.32800000000000001</v>
      </c>
      <c r="F222" s="88">
        <v>0.1</v>
      </c>
      <c r="G222" s="39" t="s">
        <v>663</v>
      </c>
      <c r="H222" s="47" t="s">
        <v>53</v>
      </c>
      <c r="I222" s="47" t="s">
        <v>53</v>
      </c>
      <c r="J222" s="47" t="s">
        <v>52</v>
      </c>
      <c r="K222" s="47" t="s">
        <v>53</v>
      </c>
      <c r="L222" s="38">
        <v>748</v>
      </c>
    </row>
    <row r="223" spans="1:12" s="40" customFormat="1" hidden="1" x14ac:dyDescent="0.3">
      <c r="A223" s="41">
        <v>43018</v>
      </c>
      <c r="B223" s="47" t="s">
        <v>24</v>
      </c>
      <c r="C223" s="47" t="s">
        <v>33</v>
      </c>
      <c r="D223" s="47" t="s">
        <v>4</v>
      </c>
      <c r="E223" s="38">
        <f t="shared" si="5"/>
        <v>0.32800000000000001</v>
      </c>
      <c r="F223" s="88">
        <v>0.1</v>
      </c>
      <c r="G223" s="39" t="s">
        <v>664</v>
      </c>
      <c r="H223" s="47" t="s">
        <v>53</v>
      </c>
      <c r="I223" s="47" t="s">
        <v>53</v>
      </c>
      <c r="J223" s="47" t="s">
        <v>52</v>
      </c>
      <c r="K223" s="47" t="s">
        <v>53</v>
      </c>
      <c r="L223" s="38">
        <v>748</v>
      </c>
    </row>
    <row r="224" spans="1:12" s="40" customFormat="1" hidden="1" x14ac:dyDescent="0.3">
      <c r="A224" s="41">
        <v>43018</v>
      </c>
      <c r="B224" s="47" t="s">
        <v>24</v>
      </c>
      <c r="C224" s="47" t="s">
        <v>33</v>
      </c>
      <c r="D224" s="47" t="s">
        <v>4</v>
      </c>
      <c r="E224" s="38">
        <f t="shared" si="5"/>
        <v>0.32800000000000001</v>
      </c>
      <c r="F224" s="88">
        <v>0.1</v>
      </c>
      <c r="G224" s="39" t="s">
        <v>665</v>
      </c>
      <c r="H224" s="47" t="s">
        <v>53</v>
      </c>
      <c r="I224" s="47" t="s">
        <v>53</v>
      </c>
      <c r="J224" s="47" t="s">
        <v>52</v>
      </c>
      <c r="K224" s="47" t="s">
        <v>53</v>
      </c>
      <c r="L224" s="38">
        <v>748</v>
      </c>
    </row>
    <row r="225" spans="1:12" s="45" customFormat="1" hidden="1" x14ac:dyDescent="0.3">
      <c r="A225" s="42">
        <v>43034</v>
      </c>
      <c r="B225" s="24" t="s">
        <v>24</v>
      </c>
      <c r="C225" s="24" t="s">
        <v>25</v>
      </c>
      <c r="D225" s="24" t="s">
        <v>3</v>
      </c>
      <c r="E225" s="44">
        <f t="shared" si="5"/>
        <v>0.32800000000000001</v>
      </c>
      <c r="F225" s="87">
        <v>0.1</v>
      </c>
      <c r="G225" s="43" t="s">
        <v>666</v>
      </c>
      <c r="H225" s="24">
        <v>115</v>
      </c>
      <c r="I225" s="24">
        <v>25</v>
      </c>
      <c r="J225" s="24" t="s">
        <v>52</v>
      </c>
      <c r="K225" s="44">
        <v>19.5</v>
      </c>
      <c r="L225" s="44">
        <v>742.1</v>
      </c>
    </row>
    <row r="226" spans="1:12" s="45" customFormat="1" hidden="1" x14ac:dyDescent="0.3">
      <c r="A226" s="42">
        <v>43034</v>
      </c>
      <c r="B226" s="24" t="s">
        <v>24</v>
      </c>
      <c r="C226" s="24" t="s">
        <v>25</v>
      </c>
      <c r="D226" s="24" t="s">
        <v>3</v>
      </c>
      <c r="E226" s="44">
        <f t="shared" si="5"/>
        <v>0.32800000000000001</v>
      </c>
      <c r="F226" s="87">
        <v>0.1</v>
      </c>
      <c r="G226" s="43" t="s">
        <v>667</v>
      </c>
      <c r="H226" s="24">
        <v>115</v>
      </c>
      <c r="I226" s="24">
        <v>25</v>
      </c>
      <c r="J226" s="24" t="s">
        <v>52</v>
      </c>
      <c r="K226" s="44">
        <v>19.5</v>
      </c>
      <c r="L226" s="44">
        <v>742.1</v>
      </c>
    </row>
    <row r="227" spans="1:12" s="45" customFormat="1" hidden="1" x14ac:dyDescent="0.3">
      <c r="A227" s="42">
        <v>43034</v>
      </c>
      <c r="B227" s="24" t="s">
        <v>24</v>
      </c>
      <c r="C227" s="24" t="s">
        <v>32</v>
      </c>
      <c r="D227" s="24" t="s">
        <v>3</v>
      </c>
      <c r="E227" s="44">
        <f t="shared" si="5"/>
        <v>0.32800000000000001</v>
      </c>
      <c r="F227" s="87">
        <v>0.1</v>
      </c>
      <c r="G227" s="43" t="s">
        <v>668</v>
      </c>
      <c r="H227" s="24">
        <v>115</v>
      </c>
      <c r="I227" s="24">
        <v>25</v>
      </c>
      <c r="J227" s="24" t="s">
        <v>52</v>
      </c>
      <c r="K227" s="44">
        <v>12.5</v>
      </c>
      <c r="L227" s="44">
        <v>741.4</v>
      </c>
    </row>
    <row r="228" spans="1:12" s="45" customFormat="1" hidden="1" x14ac:dyDescent="0.3">
      <c r="A228" s="42">
        <v>43034</v>
      </c>
      <c r="B228" s="24" t="s">
        <v>24</v>
      </c>
      <c r="C228" s="24" t="s">
        <v>32</v>
      </c>
      <c r="D228" s="24" t="s">
        <v>3</v>
      </c>
      <c r="E228" s="44">
        <f t="shared" si="5"/>
        <v>0.32800000000000001</v>
      </c>
      <c r="F228" s="87">
        <v>0.1</v>
      </c>
      <c r="G228" s="43" t="s">
        <v>669</v>
      </c>
      <c r="H228" s="24">
        <v>115</v>
      </c>
      <c r="I228" s="24">
        <v>25</v>
      </c>
      <c r="J228" s="24" t="s">
        <v>52</v>
      </c>
      <c r="K228" s="44" t="s">
        <v>53</v>
      </c>
      <c r="L228" s="44">
        <v>741.4</v>
      </c>
    </row>
    <row r="229" spans="1:12" s="45" customFormat="1" hidden="1" x14ac:dyDescent="0.3">
      <c r="A229" s="42">
        <v>43034</v>
      </c>
      <c r="B229" s="24" t="s">
        <v>24</v>
      </c>
      <c r="C229" s="24" t="s">
        <v>33</v>
      </c>
      <c r="D229" s="24" t="s">
        <v>3</v>
      </c>
      <c r="E229" s="44">
        <f t="shared" ref="E229:E292" si="6">F229*3.28</f>
        <v>0.32800000000000001</v>
      </c>
      <c r="F229" s="87">
        <v>0.1</v>
      </c>
      <c r="G229" s="43" t="s">
        <v>670</v>
      </c>
      <c r="H229" s="24">
        <v>115</v>
      </c>
      <c r="I229" s="24">
        <v>25</v>
      </c>
      <c r="J229" s="24" t="s">
        <v>52</v>
      </c>
      <c r="K229" s="44">
        <v>20.5</v>
      </c>
      <c r="L229" s="44">
        <v>742.9</v>
      </c>
    </row>
    <row r="230" spans="1:12" s="45" customFormat="1" hidden="1" x14ac:dyDescent="0.3">
      <c r="A230" s="42">
        <v>43034</v>
      </c>
      <c r="B230" s="24" t="s">
        <v>24</v>
      </c>
      <c r="C230" s="24" t="s">
        <v>33</v>
      </c>
      <c r="D230" s="24" t="s">
        <v>3</v>
      </c>
      <c r="E230" s="44">
        <f t="shared" si="6"/>
        <v>0.32800000000000001</v>
      </c>
      <c r="F230" s="87">
        <v>0.1</v>
      </c>
      <c r="G230" s="43" t="s">
        <v>671</v>
      </c>
      <c r="H230" s="24">
        <v>115</v>
      </c>
      <c r="I230" s="24">
        <v>25</v>
      </c>
      <c r="J230" s="24" t="s">
        <v>52</v>
      </c>
      <c r="K230" s="44">
        <v>20.5</v>
      </c>
      <c r="L230" s="44">
        <v>742.9</v>
      </c>
    </row>
    <row r="231" spans="1:12" s="45" customFormat="1" hidden="1" x14ac:dyDescent="0.3">
      <c r="A231" s="42">
        <v>43034</v>
      </c>
      <c r="B231" s="24" t="s">
        <v>24</v>
      </c>
      <c r="C231" s="24" t="s">
        <v>25</v>
      </c>
      <c r="D231" s="24" t="s">
        <v>4</v>
      </c>
      <c r="E231" s="44">
        <f t="shared" si="6"/>
        <v>0.32800000000000001</v>
      </c>
      <c r="F231" s="87">
        <v>0.1</v>
      </c>
      <c r="G231" s="43" t="s">
        <v>676</v>
      </c>
      <c r="H231" s="24" t="s">
        <v>53</v>
      </c>
      <c r="I231" s="24" t="s">
        <v>53</v>
      </c>
      <c r="J231" s="24" t="s">
        <v>52</v>
      </c>
      <c r="K231" s="24" t="s">
        <v>53</v>
      </c>
      <c r="L231" s="44">
        <v>742.1</v>
      </c>
    </row>
    <row r="232" spans="1:12" s="45" customFormat="1" hidden="1" x14ac:dyDescent="0.3">
      <c r="A232" s="42">
        <v>43034</v>
      </c>
      <c r="B232" s="24" t="s">
        <v>24</v>
      </c>
      <c r="C232" s="24" t="s">
        <v>25</v>
      </c>
      <c r="D232" s="24" t="s">
        <v>4</v>
      </c>
      <c r="E232" s="44">
        <f t="shared" si="6"/>
        <v>0.32800000000000001</v>
      </c>
      <c r="F232" s="87">
        <v>0.1</v>
      </c>
      <c r="G232" s="43" t="s">
        <v>678</v>
      </c>
      <c r="H232" s="24" t="s">
        <v>53</v>
      </c>
      <c r="I232" s="24" t="s">
        <v>53</v>
      </c>
      <c r="J232" s="24" t="s">
        <v>52</v>
      </c>
      <c r="K232" s="24" t="s">
        <v>53</v>
      </c>
      <c r="L232" s="44">
        <v>742.1</v>
      </c>
    </row>
    <row r="233" spans="1:12" s="45" customFormat="1" hidden="1" x14ac:dyDescent="0.3">
      <c r="A233" s="42">
        <v>43034</v>
      </c>
      <c r="B233" s="24" t="s">
        <v>24</v>
      </c>
      <c r="C233" s="24" t="s">
        <v>25</v>
      </c>
      <c r="D233" s="24" t="s">
        <v>4</v>
      </c>
      <c r="E233" s="44">
        <f t="shared" si="6"/>
        <v>0.32800000000000001</v>
      </c>
      <c r="F233" s="87">
        <v>0.1</v>
      </c>
      <c r="G233" s="43" t="s">
        <v>677</v>
      </c>
      <c r="H233" s="24" t="s">
        <v>53</v>
      </c>
      <c r="I233" s="24" t="s">
        <v>53</v>
      </c>
      <c r="J233" s="24" t="s">
        <v>52</v>
      </c>
      <c r="K233" s="24" t="s">
        <v>53</v>
      </c>
      <c r="L233" s="44">
        <v>742.1</v>
      </c>
    </row>
    <row r="234" spans="1:12" s="45" customFormat="1" hidden="1" x14ac:dyDescent="0.3">
      <c r="A234" s="42">
        <v>43034</v>
      </c>
      <c r="B234" s="24" t="s">
        <v>24</v>
      </c>
      <c r="C234" s="24" t="s">
        <v>32</v>
      </c>
      <c r="D234" s="24" t="s">
        <v>4</v>
      </c>
      <c r="E234" s="44">
        <f t="shared" si="6"/>
        <v>0.32800000000000001</v>
      </c>
      <c r="F234" s="87">
        <v>0.1</v>
      </c>
      <c r="G234" s="43" t="s">
        <v>679</v>
      </c>
      <c r="H234" s="24" t="s">
        <v>53</v>
      </c>
      <c r="I234" s="24" t="s">
        <v>53</v>
      </c>
      <c r="J234" s="24" t="s">
        <v>52</v>
      </c>
      <c r="K234" s="24" t="s">
        <v>53</v>
      </c>
      <c r="L234" s="44">
        <v>741.4</v>
      </c>
    </row>
    <row r="235" spans="1:12" s="45" customFormat="1" hidden="1" x14ac:dyDescent="0.3">
      <c r="A235" s="42">
        <v>43034</v>
      </c>
      <c r="B235" s="24" t="s">
        <v>24</v>
      </c>
      <c r="C235" s="24" t="s">
        <v>32</v>
      </c>
      <c r="D235" s="24" t="s">
        <v>4</v>
      </c>
      <c r="E235" s="44">
        <f t="shared" si="6"/>
        <v>0.32800000000000001</v>
      </c>
      <c r="F235" s="87">
        <v>0.1</v>
      </c>
      <c r="G235" s="43" t="s">
        <v>680</v>
      </c>
      <c r="H235" s="24" t="s">
        <v>53</v>
      </c>
      <c r="I235" s="24" t="s">
        <v>53</v>
      </c>
      <c r="J235" s="24" t="s">
        <v>52</v>
      </c>
      <c r="K235" s="24" t="s">
        <v>53</v>
      </c>
      <c r="L235" s="44">
        <v>741.4</v>
      </c>
    </row>
    <row r="236" spans="1:12" s="45" customFormat="1" hidden="1" x14ac:dyDescent="0.3">
      <c r="A236" s="42">
        <v>43034</v>
      </c>
      <c r="B236" s="24" t="s">
        <v>24</v>
      </c>
      <c r="C236" s="24" t="s">
        <v>32</v>
      </c>
      <c r="D236" s="24" t="s">
        <v>4</v>
      </c>
      <c r="E236" s="44">
        <f t="shared" si="6"/>
        <v>0.32800000000000001</v>
      </c>
      <c r="F236" s="87">
        <v>0.1</v>
      </c>
      <c r="G236" s="43" t="s">
        <v>681</v>
      </c>
      <c r="H236" s="24" t="s">
        <v>53</v>
      </c>
      <c r="I236" s="24" t="s">
        <v>53</v>
      </c>
      <c r="J236" s="24" t="s">
        <v>52</v>
      </c>
      <c r="K236" s="24" t="s">
        <v>53</v>
      </c>
      <c r="L236" s="44">
        <v>741.4</v>
      </c>
    </row>
    <row r="237" spans="1:12" s="45" customFormat="1" hidden="1" x14ac:dyDescent="0.3">
      <c r="A237" s="42">
        <v>43034</v>
      </c>
      <c r="B237" s="24" t="s">
        <v>24</v>
      </c>
      <c r="C237" s="24" t="s">
        <v>33</v>
      </c>
      <c r="D237" s="24" t="s">
        <v>4</v>
      </c>
      <c r="E237" s="44">
        <f t="shared" si="6"/>
        <v>0.32800000000000001</v>
      </c>
      <c r="F237" s="87">
        <v>0.1</v>
      </c>
      <c r="G237" s="43" t="s">
        <v>682</v>
      </c>
      <c r="H237" s="24" t="s">
        <v>53</v>
      </c>
      <c r="I237" s="24" t="s">
        <v>53</v>
      </c>
      <c r="J237" s="24" t="s">
        <v>52</v>
      </c>
      <c r="K237" s="24" t="s">
        <v>53</v>
      </c>
      <c r="L237" s="44">
        <v>742.9</v>
      </c>
    </row>
    <row r="238" spans="1:12" s="45" customFormat="1" hidden="1" x14ac:dyDescent="0.3">
      <c r="A238" s="42">
        <v>43034</v>
      </c>
      <c r="B238" s="24" t="s">
        <v>24</v>
      </c>
      <c r="C238" s="24" t="s">
        <v>33</v>
      </c>
      <c r="D238" s="24" t="s">
        <v>4</v>
      </c>
      <c r="E238" s="44">
        <f t="shared" si="6"/>
        <v>0.32800000000000001</v>
      </c>
      <c r="F238" s="87">
        <v>0.1</v>
      </c>
      <c r="G238" s="43" t="s">
        <v>683</v>
      </c>
      <c r="H238" s="24" t="s">
        <v>53</v>
      </c>
      <c r="I238" s="24" t="s">
        <v>53</v>
      </c>
      <c r="J238" s="24" t="s">
        <v>52</v>
      </c>
      <c r="K238" s="24" t="s">
        <v>53</v>
      </c>
      <c r="L238" s="44">
        <v>742.9</v>
      </c>
    </row>
    <row r="239" spans="1:12" s="45" customFormat="1" hidden="1" x14ac:dyDescent="0.3">
      <c r="A239" s="42">
        <v>43034</v>
      </c>
      <c r="B239" s="24" t="s">
        <v>24</v>
      </c>
      <c r="C239" s="24" t="s">
        <v>33</v>
      </c>
      <c r="D239" s="24" t="s">
        <v>4</v>
      </c>
      <c r="E239" s="44">
        <f t="shared" si="6"/>
        <v>0.32800000000000001</v>
      </c>
      <c r="F239" s="87">
        <v>0.1</v>
      </c>
      <c r="G239" s="43" t="s">
        <v>684</v>
      </c>
      <c r="H239" s="24" t="s">
        <v>53</v>
      </c>
      <c r="I239" s="24" t="s">
        <v>53</v>
      </c>
      <c r="J239" s="24" t="s">
        <v>52</v>
      </c>
      <c r="K239" s="24" t="s">
        <v>53</v>
      </c>
      <c r="L239" s="44">
        <v>742.9</v>
      </c>
    </row>
    <row r="240" spans="1:12" s="3" customFormat="1" hidden="1" x14ac:dyDescent="0.3">
      <c r="A240" s="42">
        <v>43034</v>
      </c>
      <c r="B240" s="24" t="s">
        <v>24</v>
      </c>
      <c r="C240" s="24" t="s">
        <v>33</v>
      </c>
      <c r="D240" s="24" t="s">
        <v>3</v>
      </c>
      <c r="E240" s="44">
        <f t="shared" si="6"/>
        <v>4.92</v>
      </c>
      <c r="F240" s="87">
        <v>1.5</v>
      </c>
      <c r="G240" s="24" t="s">
        <v>672</v>
      </c>
      <c r="H240" s="24" t="s">
        <v>53</v>
      </c>
      <c r="I240" s="24" t="s">
        <v>53</v>
      </c>
      <c r="J240" s="24" t="s">
        <v>52</v>
      </c>
      <c r="K240" s="24">
        <v>20</v>
      </c>
      <c r="L240" s="24">
        <v>747.1</v>
      </c>
    </row>
    <row r="241" spans="1:12" s="3" customFormat="1" hidden="1" x14ac:dyDescent="0.3">
      <c r="A241" s="42">
        <v>43034</v>
      </c>
      <c r="B241" s="24" t="s">
        <v>24</v>
      </c>
      <c r="C241" s="24" t="s">
        <v>33</v>
      </c>
      <c r="D241" s="24" t="s">
        <v>3</v>
      </c>
      <c r="E241" s="44">
        <f t="shared" si="6"/>
        <v>9.84</v>
      </c>
      <c r="F241" s="87">
        <v>3</v>
      </c>
      <c r="G241" s="24" t="s">
        <v>673</v>
      </c>
      <c r="H241" s="24" t="s">
        <v>53</v>
      </c>
      <c r="I241" s="24" t="s">
        <v>53</v>
      </c>
      <c r="J241" s="24" t="s">
        <v>52</v>
      </c>
      <c r="K241" s="24">
        <v>20</v>
      </c>
      <c r="L241" s="24">
        <v>747.1</v>
      </c>
    </row>
    <row r="242" spans="1:12" s="3" customFormat="1" hidden="1" x14ac:dyDescent="0.3">
      <c r="A242" s="42">
        <v>43034</v>
      </c>
      <c r="B242" s="24" t="s">
        <v>24</v>
      </c>
      <c r="C242" s="24" t="s">
        <v>33</v>
      </c>
      <c r="D242" s="24" t="s">
        <v>3</v>
      </c>
      <c r="E242" s="44">
        <f t="shared" si="6"/>
        <v>14.76</v>
      </c>
      <c r="F242" s="87">
        <v>4.5</v>
      </c>
      <c r="G242" s="24" t="s">
        <v>674</v>
      </c>
      <c r="H242" s="24" t="s">
        <v>53</v>
      </c>
      <c r="I242" s="24" t="s">
        <v>53</v>
      </c>
      <c r="J242" s="24" t="s">
        <v>52</v>
      </c>
      <c r="K242" s="24">
        <v>20.5</v>
      </c>
      <c r="L242" s="24">
        <v>747.1</v>
      </c>
    </row>
    <row r="243" spans="1:12" s="3" customFormat="1" hidden="1" x14ac:dyDescent="0.3">
      <c r="A243" s="42">
        <v>43034</v>
      </c>
      <c r="B243" s="24" t="s">
        <v>24</v>
      </c>
      <c r="C243" s="24" t="s">
        <v>33</v>
      </c>
      <c r="D243" s="24" t="s">
        <v>3</v>
      </c>
      <c r="E243" s="44">
        <f t="shared" si="6"/>
        <v>19.68</v>
      </c>
      <c r="F243" s="87">
        <v>6</v>
      </c>
      <c r="G243" s="24" t="s">
        <v>675</v>
      </c>
      <c r="H243" s="24" t="s">
        <v>53</v>
      </c>
      <c r="I243" s="24" t="s">
        <v>53</v>
      </c>
      <c r="J243" s="24" t="s">
        <v>52</v>
      </c>
      <c r="K243" s="24">
        <v>20.5</v>
      </c>
      <c r="L243" s="24">
        <v>747.1</v>
      </c>
    </row>
    <row r="244" spans="1:12" s="3" customFormat="1" hidden="1" x14ac:dyDescent="0.3">
      <c r="A244" s="42">
        <v>43034</v>
      </c>
      <c r="B244" s="24" t="s">
        <v>24</v>
      </c>
      <c r="C244" s="24" t="s">
        <v>33</v>
      </c>
      <c r="D244" s="24" t="s">
        <v>3</v>
      </c>
      <c r="E244" s="44">
        <f t="shared" si="6"/>
        <v>24.599999999999998</v>
      </c>
      <c r="F244" s="87">
        <v>7.5</v>
      </c>
      <c r="G244" s="24" t="s">
        <v>685</v>
      </c>
      <c r="H244" s="24" t="s">
        <v>53</v>
      </c>
      <c r="I244" s="24" t="s">
        <v>53</v>
      </c>
      <c r="J244" s="24" t="s">
        <v>52</v>
      </c>
      <c r="K244" s="24">
        <v>21</v>
      </c>
      <c r="L244" s="24">
        <v>747.1</v>
      </c>
    </row>
    <row r="245" spans="1:12" s="3" customFormat="1" hidden="1" x14ac:dyDescent="0.3">
      <c r="A245" s="42">
        <v>43034</v>
      </c>
      <c r="B245" s="24" t="s">
        <v>24</v>
      </c>
      <c r="C245" s="24" t="s">
        <v>33</v>
      </c>
      <c r="D245" s="24" t="s">
        <v>3</v>
      </c>
      <c r="E245" s="44">
        <f t="shared" si="6"/>
        <v>29.52</v>
      </c>
      <c r="F245" s="87">
        <v>9</v>
      </c>
      <c r="G245" s="24" t="s">
        <v>686</v>
      </c>
      <c r="H245" s="24" t="s">
        <v>53</v>
      </c>
      <c r="I245" s="24" t="s">
        <v>53</v>
      </c>
      <c r="J245" s="24" t="s">
        <v>52</v>
      </c>
      <c r="K245" s="24">
        <v>20</v>
      </c>
      <c r="L245" s="24">
        <v>747.1</v>
      </c>
    </row>
    <row r="246" spans="1:12" s="3" customFormat="1" hidden="1" x14ac:dyDescent="0.3">
      <c r="A246" s="42">
        <v>43034</v>
      </c>
      <c r="B246" s="24" t="s">
        <v>24</v>
      </c>
      <c r="C246" s="24" t="s">
        <v>33</v>
      </c>
      <c r="D246" s="24" t="s">
        <v>3</v>
      </c>
      <c r="E246" s="44">
        <f t="shared" si="6"/>
        <v>34.44</v>
      </c>
      <c r="F246" s="87">
        <v>10.5</v>
      </c>
      <c r="G246" s="24" t="s">
        <v>687</v>
      </c>
      <c r="H246" s="24" t="s">
        <v>53</v>
      </c>
      <c r="I246" s="24" t="s">
        <v>53</v>
      </c>
      <c r="J246" s="24" t="s">
        <v>52</v>
      </c>
      <c r="K246" s="24">
        <v>20</v>
      </c>
      <c r="L246" s="24">
        <v>747.1</v>
      </c>
    </row>
    <row r="247" spans="1:12" s="3" customFormat="1" hidden="1" x14ac:dyDescent="0.3">
      <c r="A247" s="42">
        <v>43034</v>
      </c>
      <c r="B247" s="24" t="s">
        <v>24</v>
      </c>
      <c r="C247" s="24" t="s">
        <v>33</v>
      </c>
      <c r="D247" s="24" t="s">
        <v>3</v>
      </c>
      <c r="E247" s="44">
        <f t="shared" si="6"/>
        <v>39.36</v>
      </c>
      <c r="F247" s="87">
        <v>12</v>
      </c>
      <c r="G247" s="24" t="s">
        <v>688</v>
      </c>
      <c r="H247" s="24" t="s">
        <v>53</v>
      </c>
      <c r="I247" s="24" t="s">
        <v>53</v>
      </c>
      <c r="J247" s="24" t="s">
        <v>52</v>
      </c>
      <c r="K247" s="24">
        <v>20.100000000000001</v>
      </c>
      <c r="L247" s="24">
        <v>747.1</v>
      </c>
    </row>
    <row r="248" spans="1:12" s="3" customFormat="1" hidden="1" x14ac:dyDescent="0.3">
      <c r="A248" s="42">
        <v>43034</v>
      </c>
      <c r="B248" s="24" t="s">
        <v>24</v>
      </c>
      <c r="C248" s="24" t="s">
        <v>33</v>
      </c>
      <c r="D248" s="24" t="s">
        <v>3</v>
      </c>
      <c r="E248" s="44">
        <f t="shared" si="6"/>
        <v>44.279999999999994</v>
      </c>
      <c r="F248" s="87">
        <v>13.5</v>
      </c>
      <c r="G248" s="24" t="s">
        <v>689</v>
      </c>
      <c r="H248" s="24" t="s">
        <v>53</v>
      </c>
      <c r="I248" s="24" t="s">
        <v>53</v>
      </c>
      <c r="J248" s="24" t="s">
        <v>52</v>
      </c>
      <c r="K248" s="24">
        <v>19.5</v>
      </c>
      <c r="L248" s="24">
        <v>747.1</v>
      </c>
    </row>
    <row r="249" spans="1:12" s="3" customFormat="1" hidden="1" x14ac:dyDescent="0.3">
      <c r="A249" s="42">
        <v>43034</v>
      </c>
      <c r="B249" s="24" t="s">
        <v>24</v>
      </c>
      <c r="C249" s="24" t="s">
        <v>33</v>
      </c>
      <c r="D249" s="24" t="s">
        <v>3</v>
      </c>
      <c r="E249" s="44">
        <f t="shared" si="6"/>
        <v>49.199999999999996</v>
      </c>
      <c r="F249" s="87">
        <v>15</v>
      </c>
      <c r="G249" s="24" t="s">
        <v>690</v>
      </c>
      <c r="H249" s="24" t="s">
        <v>53</v>
      </c>
      <c r="I249" s="24" t="s">
        <v>53</v>
      </c>
      <c r="J249" s="24" t="s">
        <v>52</v>
      </c>
      <c r="K249" s="24">
        <v>20</v>
      </c>
      <c r="L249" s="24">
        <v>747.1</v>
      </c>
    </row>
    <row r="250" spans="1:12" s="40" customFormat="1" hidden="1" x14ac:dyDescent="0.3">
      <c r="A250" s="41">
        <v>43048</v>
      </c>
      <c r="B250" s="47" t="s">
        <v>24</v>
      </c>
      <c r="C250" s="47" t="s">
        <v>25</v>
      </c>
      <c r="D250" s="47" t="s">
        <v>3</v>
      </c>
      <c r="E250" s="38">
        <f t="shared" si="6"/>
        <v>0.32800000000000001</v>
      </c>
      <c r="F250" s="88">
        <v>0.1</v>
      </c>
      <c r="G250" s="39" t="s">
        <v>913</v>
      </c>
      <c r="H250" s="47">
        <v>120</v>
      </c>
      <c r="I250" s="47">
        <v>20</v>
      </c>
      <c r="J250" s="47" t="s">
        <v>52</v>
      </c>
      <c r="K250" s="38">
        <v>16.5</v>
      </c>
      <c r="L250" s="38">
        <v>747.3</v>
      </c>
    </row>
    <row r="251" spans="1:12" s="40" customFormat="1" hidden="1" x14ac:dyDescent="0.3">
      <c r="A251" s="41">
        <v>43048</v>
      </c>
      <c r="B251" s="47" t="s">
        <v>24</v>
      </c>
      <c r="C251" s="47" t="s">
        <v>25</v>
      </c>
      <c r="D251" s="47" t="s">
        <v>3</v>
      </c>
      <c r="E251" s="38">
        <f t="shared" si="6"/>
        <v>0.32800000000000001</v>
      </c>
      <c r="F251" s="88">
        <v>0.1</v>
      </c>
      <c r="G251" s="39" t="s">
        <v>914</v>
      </c>
      <c r="H251" s="47">
        <v>120</v>
      </c>
      <c r="I251" s="47">
        <v>20</v>
      </c>
      <c r="J251" s="47" t="s">
        <v>52</v>
      </c>
      <c r="K251" s="38">
        <v>16.5</v>
      </c>
      <c r="L251" s="38">
        <v>747.3</v>
      </c>
    </row>
    <row r="252" spans="1:12" s="40" customFormat="1" hidden="1" x14ac:dyDescent="0.3">
      <c r="A252" s="41">
        <v>43048</v>
      </c>
      <c r="B252" s="47" t="s">
        <v>24</v>
      </c>
      <c r="C252" s="47" t="s">
        <v>32</v>
      </c>
      <c r="D252" s="47" t="s">
        <v>3</v>
      </c>
      <c r="E252" s="38">
        <f t="shared" si="6"/>
        <v>0.32800000000000001</v>
      </c>
      <c r="F252" s="88">
        <v>0.1</v>
      </c>
      <c r="G252" s="39" t="s">
        <v>915</v>
      </c>
      <c r="H252" s="47">
        <v>120</v>
      </c>
      <c r="I252" s="47">
        <v>20</v>
      </c>
      <c r="J252" s="47" t="s">
        <v>52</v>
      </c>
      <c r="K252" s="38">
        <v>15</v>
      </c>
      <c r="L252" s="38">
        <v>744.7</v>
      </c>
    </row>
    <row r="253" spans="1:12" s="40" customFormat="1" hidden="1" x14ac:dyDescent="0.3">
      <c r="A253" s="41">
        <v>43048</v>
      </c>
      <c r="B253" s="47" t="s">
        <v>24</v>
      </c>
      <c r="C253" s="47" t="s">
        <v>32</v>
      </c>
      <c r="D253" s="47" t="s">
        <v>3</v>
      </c>
      <c r="E253" s="38">
        <f t="shared" si="6"/>
        <v>0.32800000000000001</v>
      </c>
      <c r="F253" s="88">
        <v>0.1</v>
      </c>
      <c r="G253" s="39" t="s">
        <v>916</v>
      </c>
      <c r="H253" s="47">
        <v>120</v>
      </c>
      <c r="I253" s="47">
        <v>20</v>
      </c>
      <c r="J253" s="47" t="s">
        <v>52</v>
      </c>
      <c r="K253" s="38">
        <v>15</v>
      </c>
      <c r="L253" s="38">
        <v>744.7</v>
      </c>
    </row>
    <row r="254" spans="1:12" s="40" customFormat="1" hidden="1" x14ac:dyDescent="0.3">
      <c r="A254" s="41">
        <v>43048</v>
      </c>
      <c r="B254" s="47" t="s">
        <v>24</v>
      </c>
      <c r="C254" s="47" t="s">
        <v>33</v>
      </c>
      <c r="D254" s="47" t="s">
        <v>3</v>
      </c>
      <c r="E254" s="38">
        <f t="shared" si="6"/>
        <v>0.32800000000000001</v>
      </c>
      <c r="F254" s="88">
        <v>0.1</v>
      </c>
      <c r="G254" s="39" t="s">
        <v>917</v>
      </c>
      <c r="H254" s="47">
        <v>120</v>
      </c>
      <c r="I254" s="47">
        <v>20</v>
      </c>
      <c r="J254" s="47" t="s">
        <v>52</v>
      </c>
      <c r="K254" s="38">
        <v>16</v>
      </c>
      <c r="L254" s="38">
        <v>744.5</v>
      </c>
    </row>
    <row r="255" spans="1:12" s="40" customFormat="1" hidden="1" x14ac:dyDescent="0.3">
      <c r="A255" s="41">
        <v>43048</v>
      </c>
      <c r="B255" s="47" t="s">
        <v>24</v>
      </c>
      <c r="C255" s="47" t="s">
        <v>33</v>
      </c>
      <c r="D255" s="47" t="s">
        <v>3</v>
      </c>
      <c r="E255" s="38">
        <f t="shared" si="6"/>
        <v>0.32800000000000001</v>
      </c>
      <c r="F255" s="88">
        <v>0.1</v>
      </c>
      <c r="G255" s="39" t="s">
        <v>918</v>
      </c>
      <c r="H255" s="47">
        <v>120</v>
      </c>
      <c r="I255" s="47">
        <v>20</v>
      </c>
      <c r="J255" s="47" t="s">
        <v>52</v>
      </c>
      <c r="K255" s="38">
        <v>16</v>
      </c>
      <c r="L255" s="38">
        <v>744.5</v>
      </c>
    </row>
    <row r="256" spans="1:12" s="40" customFormat="1" hidden="1" x14ac:dyDescent="0.3">
      <c r="A256" s="41">
        <v>43048</v>
      </c>
      <c r="B256" s="47" t="s">
        <v>24</v>
      </c>
      <c r="C256" s="47" t="s">
        <v>25</v>
      </c>
      <c r="D256" s="47" t="s">
        <v>4</v>
      </c>
      <c r="E256" s="38">
        <f t="shared" si="6"/>
        <v>0.32800000000000001</v>
      </c>
      <c r="F256" s="88">
        <v>0.1</v>
      </c>
      <c r="G256" s="39" t="s">
        <v>919</v>
      </c>
      <c r="H256" s="47" t="s">
        <v>53</v>
      </c>
      <c r="I256" s="47" t="s">
        <v>53</v>
      </c>
      <c r="J256" s="47" t="s">
        <v>52</v>
      </c>
      <c r="K256" s="47" t="s">
        <v>53</v>
      </c>
      <c r="L256" s="38">
        <v>747.3</v>
      </c>
    </row>
    <row r="257" spans="1:12" s="40" customFormat="1" hidden="1" x14ac:dyDescent="0.3">
      <c r="A257" s="41">
        <v>43048</v>
      </c>
      <c r="B257" s="47" t="s">
        <v>24</v>
      </c>
      <c r="C257" s="47" t="s">
        <v>25</v>
      </c>
      <c r="D257" s="47" t="s">
        <v>4</v>
      </c>
      <c r="E257" s="38">
        <f t="shared" si="6"/>
        <v>0.32800000000000001</v>
      </c>
      <c r="F257" s="88">
        <v>0.1</v>
      </c>
      <c r="G257" s="39" t="s">
        <v>920</v>
      </c>
      <c r="H257" s="47" t="s">
        <v>53</v>
      </c>
      <c r="I257" s="47" t="s">
        <v>53</v>
      </c>
      <c r="J257" s="47" t="s">
        <v>52</v>
      </c>
      <c r="K257" s="47" t="s">
        <v>53</v>
      </c>
      <c r="L257" s="38">
        <v>747.3</v>
      </c>
    </row>
    <row r="258" spans="1:12" s="40" customFormat="1" hidden="1" x14ac:dyDescent="0.3">
      <c r="A258" s="41">
        <v>43048</v>
      </c>
      <c r="B258" s="47" t="s">
        <v>24</v>
      </c>
      <c r="C258" s="47" t="s">
        <v>25</v>
      </c>
      <c r="D258" s="47" t="s">
        <v>4</v>
      </c>
      <c r="E258" s="38">
        <f t="shared" si="6"/>
        <v>0.32800000000000001</v>
      </c>
      <c r="F258" s="88">
        <v>0.1</v>
      </c>
      <c r="G258" s="39" t="s">
        <v>921</v>
      </c>
      <c r="H258" s="47" t="s">
        <v>53</v>
      </c>
      <c r="I258" s="47" t="s">
        <v>53</v>
      </c>
      <c r="J258" s="47" t="s">
        <v>52</v>
      </c>
      <c r="K258" s="47" t="s">
        <v>53</v>
      </c>
      <c r="L258" s="38">
        <v>747.3</v>
      </c>
    </row>
    <row r="259" spans="1:12" s="40" customFormat="1" hidden="1" x14ac:dyDescent="0.3">
      <c r="A259" s="41">
        <v>43048</v>
      </c>
      <c r="B259" s="47" t="s">
        <v>24</v>
      </c>
      <c r="C259" s="47" t="s">
        <v>32</v>
      </c>
      <c r="D259" s="47" t="s">
        <v>4</v>
      </c>
      <c r="E259" s="38">
        <f t="shared" si="6"/>
        <v>0.32800000000000001</v>
      </c>
      <c r="F259" s="88">
        <v>0.1</v>
      </c>
      <c r="G259" s="39" t="s">
        <v>922</v>
      </c>
      <c r="H259" s="47" t="s">
        <v>53</v>
      </c>
      <c r="I259" s="47" t="s">
        <v>53</v>
      </c>
      <c r="J259" s="47" t="s">
        <v>52</v>
      </c>
      <c r="K259" s="47" t="s">
        <v>53</v>
      </c>
      <c r="L259" s="38">
        <v>744.7</v>
      </c>
    </row>
    <row r="260" spans="1:12" s="40" customFormat="1" hidden="1" x14ac:dyDescent="0.3">
      <c r="A260" s="41">
        <v>43048</v>
      </c>
      <c r="B260" s="47" t="s">
        <v>24</v>
      </c>
      <c r="C260" s="47" t="s">
        <v>32</v>
      </c>
      <c r="D260" s="47" t="s">
        <v>4</v>
      </c>
      <c r="E260" s="38">
        <f t="shared" si="6"/>
        <v>0.32800000000000001</v>
      </c>
      <c r="F260" s="88">
        <v>0.1</v>
      </c>
      <c r="G260" s="39" t="s">
        <v>923</v>
      </c>
      <c r="H260" s="47" t="s">
        <v>53</v>
      </c>
      <c r="I260" s="47" t="s">
        <v>53</v>
      </c>
      <c r="J260" s="47" t="s">
        <v>52</v>
      </c>
      <c r="K260" s="47" t="s">
        <v>53</v>
      </c>
      <c r="L260" s="38">
        <v>744.7</v>
      </c>
    </row>
    <row r="261" spans="1:12" s="40" customFormat="1" hidden="1" x14ac:dyDescent="0.3">
      <c r="A261" s="41">
        <v>43048</v>
      </c>
      <c r="B261" s="47" t="s">
        <v>24</v>
      </c>
      <c r="C261" s="47" t="s">
        <v>32</v>
      </c>
      <c r="D261" s="47" t="s">
        <v>4</v>
      </c>
      <c r="E261" s="38">
        <f t="shared" si="6"/>
        <v>0.32800000000000001</v>
      </c>
      <c r="F261" s="88">
        <v>0.1</v>
      </c>
      <c r="G261" s="39" t="s">
        <v>924</v>
      </c>
      <c r="H261" s="47" t="s">
        <v>53</v>
      </c>
      <c r="I261" s="47" t="s">
        <v>53</v>
      </c>
      <c r="J261" s="47" t="s">
        <v>52</v>
      </c>
      <c r="K261" s="47" t="s">
        <v>53</v>
      </c>
      <c r="L261" s="38">
        <v>744.7</v>
      </c>
    </row>
    <row r="262" spans="1:12" s="40" customFormat="1" hidden="1" x14ac:dyDescent="0.3">
      <c r="A262" s="41">
        <v>43048</v>
      </c>
      <c r="B262" s="47" t="s">
        <v>24</v>
      </c>
      <c r="C262" s="47" t="s">
        <v>33</v>
      </c>
      <c r="D262" s="47" t="s">
        <v>4</v>
      </c>
      <c r="E262" s="38">
        <f t="shared" si="6"/>
        <v>0.32800000000000001</v>
      </c>
      <c r="F262" s="88">
        <v>0.1</v>
      </c>
      <c r="G262" s="39" t="s">
        <v>925</v>
      </c>
      <c r="H262" s="47" t="s">
        <v>53</v>
      </c>
      <c r="I262" s="47" t="s">
        <v>53</v>
      </c>
      <c r="J262" s="47" t="s">
        <v>52</v>
      </c>
      <c r="K262" s="47" t="s">
        <v>53</v>
      </c>
      <c r="L262" s="38">
        <v>744.5</v>
      </c>
    </row>
    <row r="263" spans="1:12" s="40" customFormat="1" hidden="1" x14ac:dyDescent="0.3">
      <c r="A263" s="41">
        <v>43048</v>
      </c>
      <c r="B263" s="47" t="s">
        <v>24</v>
      </c>
      <c r="C263" s="47" t="s">
        <v>33</v>
      </c>
      <c r="D263" s="47" t="s">
        <v>4</v>
      </c>
      <c r="E263" s="38">
        <f t="shared" si="6"/>
        <v>0.32800000000000001</v>
      </c>
      <c r="F263" s="88">
        <v>0.1</v>
      </c>
      <c r="G263" s="39" t="s">
        <v>926</v>
      </c>
      <c r="H263" s="47" t="s">
        <v>53</v>
      </c>
      <c r="I263" s="47" t="s">
        <v>53</v>
      </c>
      <c r="J263" s="47" t="s">
        <v>52</v>
      </c>
      <c r="K263" s="47" t="s">
        <v>53</v>
      </c>
      <c r="L263" s="38">
        <v>744.5</v>
      </c>
    </row>
    <row r="264" spans="1:12" s="40" customFormat="1" hidden="1" x14ac:dyDescent="0.3">
      <c r="A264" s="41">
        <v>43048</v>
      </c>
      <c r="B264" s="47" t="s">
        <v>24</v>
      </c>
      <c r="C264" s="47" t="s">
        <v>33</v>
      </c>
      <c r="D264" s="47" t="s">
        <v>4</v>
      </c>
      <c r="E264" s="38">
        <f t="shared" si="6"/>
        <v>0.32800000000000001</v>
      </c>
      <c r="F264" s="88">
        <v>0.1</v>
      </c>
      <c r="G264" s="39" t="s">
        <v>927</v>
      </c>
      <c r="H264" s="47" t="s">
        <v>53</v>
      </c>
      <c r="I264" s="47" t="s">
        <v>53</v>
      </c>
      <c r="J264" s="47" t="s">
        <v>52</v>
      </c>
      <c r="K264" s="47" t="s">
        <v>53</v>
      </c>
      <c r="L264" s="38">
        <v>744.5</v>
      </c>
    </row>
    <row r="265" spans="1:12" s="45" customFormat="1" hidden="1" x14ac:dyDescent="0.3">
      <c r="A265" s="42">
        <v>43059</v>
      </c>
      <c r="B265" s="24" t="s">
        <v>24</v>
      </c>
      <c r="C265" s="24" t="s">
        <v>25</v>
      </c>
      <c r="D265" s="24" t="s">
        <v>3</v>
      </c>
      <c r="E265" s="44">
        <f t="shared" si="6"/>
        <v>0.32800000000000001</v>
      </c>
      <c r="F265" s="87">
        <v>0.1</v>
      </c>
      <c r="G265" s="43" t="s">
        <v>928</v>
      </c>
      <c r="H265" s="24">
        <v>115</v>
      </c>
      <c r="I265" s="24">
        <v>25</v>
      </c>
      <c r="J265" s="24" t="s">
        <v>52</v>
      </c>
      <c r="K265" s="44">
        <v>7</v>
      </c>
      <c r="L265" s="44">
        <v>746.2</v>
      </c>
    </row>
    <row r="266" spans="1:12" s="45" customFormat="1" hidden="1" x14ac:dyDescent="0.3">
      <c r="A266" s="42">
        <v>43059</v>
      </c>
      <c r="B266" s="24" t="s">
        <v>24</v>
      </c>
      <c r="C266" s="24" t="s">
        <v>25</v>
      </c>
      <c r="D266" s="24" t="s">
        <v>3</v>
      </c>
      <c r="E266" s="44">
        <f t="shared" si="6"/>
        <v>0.32800000000000001</v>
      </c>
      <c r="F266" s="87">
        <v>0.1</v>
      </c>
      <c r="G266" s="43" t="s">
        <v>929</v>
      </c>
      <c r="H266" s="24">
        <v>115</v>
      </c>
      <c r="I266" s="24">
        <v>25</v>
      </c>
      <c r="J266" s="24" t="s">
        <v>52</v>
      </c>
      <c r="K266" s="44">
        <v>7</v>
      </c>
      <c r="L266" s="44">
        <v>746.2</v>
      </c>
    </row>
    <row r="267" spans="1:12" s="45" customFormat="1" hidden="1" x14ac:dyDescent="0.3">
      <c r="A267" s="42">
        <v>43059</v>
      </c>
      <c r="B267" s="24" t="s">
        <v>24</v>
      </c>
      <c r="C267" s="24" t="s">
        <v>32</v>
      </c>
      <c r="D267" s="24" t="s">
        <v>3</v>
      </c>
      <c r="E267" s="44">
        <f t="shared" si="6"/>
        <v>0.32800000000000001</v>
      </c>
      <c r="F267" s="87">
        <v>0.1</v>
      </c>
      <c r="G267" s="43" t="s">
        <v>930</v>
      </c>
      <c r="H267" s="24">
        <v>115</v>
      </c>
      <c r="I267" s="24">
        <v>25</v>
      </c>
      <c r="J267" s="24" t="s">
        <v>52</v>
      </c>
      <c r="K267" s="44">
        <v>11</v>
      </c>
      <c r="L267" s="44">
        <v>744.5</v>
      </c>
    </row>
    <row r="268" spans="1:12" s="45" customFormat="1" hidden="1" x14ac:dyDescent="0.3">
      <c r="A268" s="42">
        <v>43059</v>
      </c>
      <c r="B268" s="24" t="s">
        <v>24</v>
      </c>
      <c r="C268" s="24" t="s">
        <v>32</v>
      </c>
      <c r="D268" s="24" t="s">
        <v>3</v>
      </c>
      <c r="E268" s="44">
        <f t="shared" si="6"/>
        <v>0.32800000000000001</v>
      </c>
      <c r="F268" s="87">
        <v>0.1</v>
      </c>
      <c r="G268" s="43" t="s">
        <v>931</v>
      </c>
      <c r="H268" s="24">
        <v>115</v>
      </c>
      <c r="I268" s="24">
        <v>25</v>
      </c>
      <c r="J268" s="24" t="s">
        <v>52</v>
      </c>
      <c r="K268" s="44">
        <v>11</v>
      </c>
      <c r="L268" s="44">
        <v>744.5</v>
      </c>
    </row>
    <row r="269" spans="1:12" s="45" customFormat="1" hidden="1" x14ac:dyDescent="0.3">
      <c r="A269" s="42">
        <v>43059</v>
      </c>
      <c r="B269" s="24" t="s">
        <v>24</v>
      </c>
      <c r="C269" s="24" t="s">
        <v>33</v>
      </c>
      <c r="D269" s="24" t="s">
        <v>3</v>
      </c>
      <c r="E269" s="44">
        <f t="shared" si="6"/>
        <v>0.32800000000000001</v>
      </c>
      <c r="F269" s="87">
        <v>0.1</v>
      </c>
      <c r="G269" s="24" t="s">
        <v>941</v>
      </c>
      <c r="H269" s="24" t="s">
        <v>53</v>
      </c>
      <c r="I269" s="24" t="s">
        <v>53</v>
      </c>
      <c r="J269" s="24" t="s">
        <v>52</v>
      </c>
      <c r="K269" s="44">
        <v>11</v>
      </c>
      <c r="L269" s="44">
        <v>743.3</v>
      </c>
    </row>
    <row r="270" spans="1:12" s="45" customFormat="1" hidden="1" x14ac:dyDescent="0.3">
      <c r="A270" s="42">
        <v>43059</v>
      </c>
      <c r="B270" s="24" t="s">
        <v>24</v>
      </c>
      <c r="C270" s="24" t="s">
        <v>33</v>
      </c>
      <c r="D270" s="24" t="s">
        <v>3</v>
      </c>
      <c r="E270" s="44">
        <f t="shared" si="6"/>
        <v>0.32800000000000001</v>
      </c>
      <c r="F270" s="87">
        <v>0.1</v>
      </c>
      <c r="G270" s="24" t="s">
        <v>942</v>
      </c>
      <c r="H270" s="24" t="s">
        <v>53</v>
      </c>
      <c r="I270" s="24" t="s">
        <v>53</v>
      </c>
      <c r="J270" s="24" t="s">
        <v>52</v>
      </c>
      <c r="K270" s="44">
        <v>11</v>
      </c>
      <c r="L270" s="44">
        <v>743.3</v>
      </c>
    </row>
    <row r="271" spans="1:12" s="45" customFormat="1" hidden="1" x14ac:dyDescent="0.3">
      <c r="A271" s="42">
        <v>43059</v>
      </c>
      <c r="B271" s="24" t="s">
        <v>24</v>
      </c>
      <c r="C271" s="24" t="s">
        <v>25</v>
      </c>
      <c r="D271" s="24" t="s">
        <v>4</v>
      </c>
      <c r="E271" s="44">
        <f t="shared" si="6"/>
        <v>0.32800000000000001</v>
      </c>
      <c r="F271" s="87">
        <v>0.1</v>
      </c>
      <c r="G271" s="43" t="s">
        <v>932</v>
      </c>
      <c r="H271" s="24" t="s">
        <v>53</v>
      </c>
      <c r="I271" s="24" t="s">
        <v>53</v>
      </c>
      <c r="J271" s="24" t="s">
        <v>52</v>
      </c>
      <c r="K271" s="24" t="s">
        <v>53</v>
      </c>
      <c r="L271" s="44">
        <v>746.2</v>
      </c>
    </row>
    <row r="272" spans="1:12" s="45" customFormat="1" hidden="1" x14ac:dyDescent="0.3">
      <c r="A272" s="42">
        <v>43059</v>
      </c>
      <c r="B272" s="24" t="s">
        <v>24</v>
      </c>
      <c r="C272" s="24" t="s">
        <v>25</v>
      </c>
      <c r="D272" s="24" t="s">
        <v>4</v>
      </c>
      <c r="E272" s="44">
        <f t="shared" si="6"/>
        <v>0.32800000000000001</v>
      </c>
      <c r="F272" s="87">
        <v>0.1</v>
      </c>
      <c r="G272" s="43" t="s">
        <v>933</v>
      </c>
      <c r="H272" s="24" t="s">
        <v>53</v>
      </c>
      <c r="I272" s="24" t="s">
        <v>53</v>
      </c>
      <c r="J272" s="24" t="s">
        <v>52</v>
      </c>
      <c r="K272" s="24" t="s">
        <v>53</v>
      </c>
      <c r="L272" s="44">
        <v>746.2</v>
      </c>
    </row>
    <row r="273" spans="1:12" s="45" customFormat="1" hidden="1" x14ac:dyDescent="0.3">
      <c r="A273" s="42">
        <v>43059</v>
      </c>
      <c r="B273" s="24" t="s">
        <v>24</v>
      </c>
      <c r="C273" s="24" t="s">
        <v>25</v>
      </c>
      <c r="D273" s="24" t="s">
        <v>4</v>
      </c>
      <c r="E273" s="44">
        <f t="shared" si="6"/>
        <v>0.32800000000000001</v>
      </c>
      <c r="F273" s="87">
        <v>0.1</v>
      </c>
      <c r="G273" s="43" t="s">
        <v>934</v>
      </c>
      <c r="H273" s="24" t="s">
        <v>53</v>
      </c>
      <c r="I273" s="24" t="s">
        <v>53</v>
      </c>
      <c r="J273" s="24" t="s">
        <v>52</v>
      </c>
      <c r="K273" s="24" t="s">
        <v>53</v>
      </c>
      <c r="L273" s="44">
        <v>746.2</v>
      </c>
    </row>
    <row r="274" spans="1:12" s="45" customFormat="1" hidden="1" x14ac:dyDescent="0.3">
      <c r="A274" s="42">
        <v>43059</v>
      </c>
      <c r="B274" s="24" t="s">
        <v>24</v>
      </c>
      <c r="C274" s="24" t="s">
        <v>32</v>
      </c>
      <c r="D274" s="24" t="s">
        <v>4</v>
      </c>
      <c r="E274" s="44">
        <f t="shared" si="6"/>
        <v>0.32800000000000001</v>
      </c>
      <c r="F274" s="87">
        <v>0.1</v>
      </c>
      <c r="G274" s="43" t="s">
        <v>935</v>
      </c>
      <c r="H274" s="24" t="s">
        <v>53</v>
      </c>
      <c r="I274" s="24" t="s">
        <v>53</v>
      </c>
      <c r="J274" s="24" t="s">
        <v>52</v>
      </c>
      <c r="K274" s="24" t="s">
        <v>53</v>
      </c>
      <c r="L274" s="44">
        <v>744.5</v>
      </c>
    </row>
    <row r="275" spans="1:12" s="45" customFormat="1" hidden="1" x14ac:dyDescent="0.3">
      <c r="A275" s="42">
        <v>43059</v>
      </c>
      <c r="B275" s="24" t="s">
        <v>24</v>
      </c>
      <c r="C275" s="24" t="s">
        <v>32</v>
      </c>
      <c r="D275" s="24" t="s">
        <v>4</v>
      </c>
      <c r="E275" s="44">
        <f t="shared" si="6"/>
        <v>0.32800000000000001</v>
      </c>
      <c r="F275" s="87">
        <v>0.1</v>
      </c>
      <c r="G275" s="43" t="s">
        <v>936</v>
      </c>
      <c r="H275" s="24" t="s">
        <v>53</v>
      </c>
      <c r="I275" s="24" t="s">
        <v>53</v>
      </c>
      <c r="J275" s="24" t="s">
        <v>52</v>
      </c>
      <c r="K275" s="24" t="s">
        <v>53</v>
      </c>
      <c r="L275" s="44">
        <v>744.5</v>
      </c>
    </row>
    <row r="276" spans="1:12" s="45" customFormat="1" hidden="1" x14ac:dyDescent="0.3">
      <c r="A276" s="42">
        <v>43059</v>
      </c>
      <c r="B276" s="24" t="s">
        <v>24</v>
      </c>
      <c r="C276" s="24" t="s">
        <v>32</v>
      </c>
      <c r="D276" s="24" t="s">
        <v>4</v>
      </c>
      <c r="E276" s="44">
        <f t="shared" si="6"/>
        <v>0.32800000000000001</v>
      </c>
      <c r="F276" s="87">
        <v>0.1</v>
      </c>
      <c r="G276" s="43" t="s">
        <v>937</v>
      </c>
      <c r="H276" s="24" t="s">
        <v>53</v>
      </c>
      <c r="I276" s="24" t="s">
        <v>53</v>
      </c>
      <c r="J276" s="24" t="s">
        <v>52</v>
      </c>
      <c r="K276" s="24" t="s">
        <v>53</v>
      </c>
      <c r="L276" s="44">
        <v>744.5</v>
      </c>
    </row>
    <row r="277" spans="1:12" s="45" customFormat="1" hidden="1" x14ac:dyDescent="0.3">
      <c r="A277" s="42">
        <v>43059</v>
      </c>
      <c r="B277" s="24" t="s">
        <v>24</v>
      </c>
      <c r="C277" s="24" t="s">
        <v>33</v>
      </c>
      <c r="D277" s="24" t="s">
        <v>4</v>
      </c>
      <c r="E277" s="44">
        <f t="shared" si="6"/>
        <v>0.32800000000000001</v>
      </c>
      <c r="F277" s="87">
        <v>0.1</v>
      </c>
      <c r="G277" s="43" t="s">
        <v>938</v>
      </c>
      <c r="H277" s="24" t="s">
        <v>53</v>
      </c>
      <c r="I277" s="24" t="s">
        <v>53</v>
      </c>
      <c r="J277" s="24" t="s">
        <v>52</v>
      </c>
      <c r="K277" s="24" t="s">
        <v>53</v>
      </c>
      <c r="L277" s="44">
        <v>743.3</v>
      </c>
    </row>
    <row r="278" spans="1:12" s="45" customFormat="1" hidden="1" x14ac:dyDescent="0.3">
      <c r="A278" s="42">
        <v>43059</v>
      </c>
      <c r="B278" s="24" t="s">
        <v>24</v>
      </c>
      <c r="C278" s="24" t="s">
        <v>33</v>
      </c>
      <c r="D278" s="24" t="s">
        <v>4</v>
      </c>
      <c r="E278" s="44">
        <f t="shared" si="6"/>
        <v>0.32800000000000001</v>
      </c>
      <c r="F278" s="87">
        <v>0.1</v>
      </c>
      <c r="G278" s="43" t="s">
        <v>939</v>
      </c>
      <c r="H278" s="24" t="s">
        <v>53</v>
      </c>
      <c r="I278" s="24" t="s">
        <v>53</v>
      </c>
      <c r="J278" s="24" t="s">
        <v>52</v>
      </c>
      <c r="K278" s="24" t="s">
        <v>53</v>
      </c>
      <c r="L278" s="44">
        <v>743.3</v>
      </c>
    </row>
    <row r="279" spans="1:12" s="45" customFormat="1" hidden="1" x14ac:dyDescent="0.3">
      <c r="A279" s="42">
        <v>43059</v>
      </c>
      <c r="B279" s="24" t="s">
        <v>24</v>
      </c>
      <c r="C279" s="24" t="s">
        <v>33</v>
      </c>
      <c r="D279" s="24" t="s">
        <v>4</v>
      </c>
      <c r="E279" s="44">
        <f t="shared" si="6"/>
        <v>0.32800000000000001</v>
      </c>
      <c r="F279" s="87">
        <v>0.1</v>
      </c>
      <c r="G279" s="43" t="s">
        <v>940</v>
      </c>
      <c r="H279" s="24" t="s">
        <v>53</v>
      </c>
      <c r="I279" s="24" t="s">
        <v>53</v>
      </c>
      <c r="J279" s="24" t="s">
        <v>52</v>
      </c>
      <c r="K279" s="24" t="s">
        <v>53</v>
      </c>
      <c r="L279" s="44">
        <v>743.3</v>
      </c>
    </row>
    <row r="280" spans="1:12" s="3" customFormat="1" hidden="1" x14ac:dyDescent="0.3">
      <c r="A280" s="42">
        <v>43059</v>
      </c>
      <c r="B280" s="24" t="s">
        <v>24</v>
      </c>
      <c r="C280" s="24" t="s">
        <v>33</v>
      </c>
      <c r="D280" s="24" t="s">
        <v>3</v>
      </c>
      <c r="E280" s="44">
        <f t="shared" si="6"/>
        <v>4.92</v>
      </c>
      <c r="F280" s="87">
        <v>1.5</v>
      </c>
      <c r="G280" s="24" t="s">
        <v>943</v>
      </c>
      <c r="H280" s="24" t="s">
        <v>53</v>
      </c>
      <c r="I280" s="24" t="s">
        <v>53</v>
      </c>
      <c r="J280" s="24" t="s">
        <v>52</v>
      </c>
      <c r="K280" s="24">
        <v>11</v>
      </c>
      <c r="L280" s="24">
        <v>747.1</v>
      </c>
    </row>
    <row r="281" spans="1:12" s="3" customFormat="1" hidden="1" x14ac:dyDescent="0.3">
      <c r="A281" s="42">
        <v>43059</v>
      </c>
      <c r="B281" s="24" t="s">
        <v>24</v>
      </c>
      <c r="C281" s="24" t="s">
        <v>33</v>
      </c>
      <c r="D281" s="24" t="s">
        <v>3</v>
      </c>
      <c r="E281" s="44">
        <f t="shared" si="6"/>
        <v>9.84</v>
      </c>
      <c r="F281" s="87">
        <v>3</v>
      </c>
      <c r="G281" s="24" t="s">
        <v>944</v>
      </c>
      <c r="H281" s="24" t="s">
        <v>53</v>
      </c>
      <c r="I281" s="24" t="s">
        <v>53</v>
      </c>
      <c r="J281" s="24" t="s">
        <v>52</v>
      </c>
      <c r="K281" s="24">
        <v>11</v>
      </c>
      <c r="L281" s="24">
        <v>747.1</v>
      </c>
    </row>
    <row r="282" spans="1:12" s="3" customFormat="1" hidden="1" x14ac:dyDescent="0.3">
      <c r="A282" s="42">
        <v>43059</v>
      </c>
      <c r="B282" s="24" t="s">
        <v>24</v>
      </c>
      <c r="C282" s="24" t="s">
        <v>33</v>
      </c>
      <c r="D282" s="24" t="s">
        <v>3</v>
      </c>
      <c r="E282" s="44">
        <f t="shared" si="6"/>
        <v>14.76</v>
      </c>
      <c r="F282" s="87">
        <v>4.5</v>
      </c>
      <c r="G282" s="24" t="s">
        <v>945</v>
      </c>
      <c r="H282" s="24" t="s">
        <v>53</v>
      </c>
      <c r="I282" s="24" t="s">
        <v>53</v>
      </c>
      <c r="J282" s="24" t="s">
        <v>52</v>
      </c>
      <c r="K282" s="24">
        <v>11</v>
      </c>
      <c r="L282" s="24">
        <v>747.1</v>
      </c>
    </row>
    <row r="283" spans="1:12" s="3" customFormat="1" hidden="1" x14ac:dyDescent="0.3">
      <c r="A283" s="42">
        <v>43059</v>
      </c>
      <c r="B283" s="24" t="s">
        <v>24</v>
      </c>
      <c r="C283" s="24" t="s">
        <v>33</v>
      </c>
      <c r="D283" s="24" t="s">
        <v>3</v>
      </c>
      <c r="E283" s="44">
        <f t="shared" si="6"/>
        <v>19.68</v>
      </c>
      <c r="F283" s="87">
        <v>6</v>
      </c>
      <c r="G283" s="24" t="s">
        <v>946</v>
      </c>
      <c r="H283" s="24" t="s">
        <v>53</v>
      </c>
      <c r="I283" s="24" t="s">
        <v>53</v>
      </c>
      <c r="J283" s="24" t="s">
        <v>52</v>
      </c>
      <c r="K283" s="24">
        <v>11</v>
      </c>
      <c r="L283" s="24">
        <v>747.1</v>
      </c>
    </row>
    <row r="284" spans="1:12" s="3" customFormat="1" hidden="1" x14ac:dyDescent="0.3">
      <c r="A284" s="42">
        <v>43059</v>
      </c>
      <c r="B284" s="24" t="s">
        <v>24</v>
      </c>
      <c r="C284" s="24" t="s">
        <v>33</v>
      </c>
      <c r="D284" s="24" t="s">
        <v>3</v>
      </c>
      <c r="E284" s="44">
        <f t="shared" si="6"/>
        <v>24.599999999999998</v>
      </c>
      <c r="F284" s="87">
        <v>7.5</v>
      </c>
      <c r="G284" s="24" t="s">
        <v>947</v>
      </c>
      <c r="H284" s="24" t="s">
        <v>53</v>
      </c>
      <c r="I284" s="24" t="s">
        <v>53</v>
      </c>
      <c r="J284" s="24" t="s">
        <v>52</v>
      </c>
      <c r="K284" s="24">
        <v>10</v>
      </c>
      <c r="L284" s="24">
        <v>747.1</v>
      </c>
    </row>
    <row r="285" spans="1:12" s="3" customFormat="1" hidden="1" x14ac:dyDescent="0.3">
      <c r="A285" s="42">
        <v>43059</v>
      </c>
      <c r="B285" s="24" t="s">
        <v>24</v>
      </c>
      <c r="C285" s="24" t="s">
        <v>33</v>
      </c>
      <c r="D285" s="24" t="s">
        <v>3</v>
      </c>
      <c r="E285" s="44">
        <f t="shared" si="6"/>
        <v>29.52</v>
      </c>
      <c r="F285" s="87">
        <v>9</v>
      </c>
      <c r="G285" s="24" t="s">
        <v>948</v>
      </c>
      <c r="H285" s="24" t="s">
        <v>53</v>
      </c>
      <c r="I285" s="24" t="s">
        <v>53</v>
      </c>
      <c r="J285" s="24" t="s">
        <v>52</v>
      </c>
      <c r="K285" s="24">
        <v>12</v>
      </c>
      <c r="L285" s="24">
        <v>747.1</v>
      </c>
    </row>
    <row r="286" spans="1:12" s="3" customFormat="1" hidden="1" x14ac:dyDescent="0.3">
      <c r="A286" s="42">
        <v>43059</v>
      </c>
      <c r="B286" s="24" t="s">
        <v>24</v>
      </c>
      <c r="C286" s="24" t="s">
        <v>33</v>
      </c>
      <c r="D286" s="24" t="s">
        <v>3</v>
      </c>
      <c r="E286" s="44">
        <f t="shared" si="6"/>
        <v>34.44</v>
      </c>
      <c r="F286" s="87">
        <v>10.5</v>
      </c>
      <c r="G286" s="24" t="s">
        <v>949</v>
      </c>
      <c r="H286" s="24" t="s">
        <v>53</v>
      </c>
      <c r="I286" s="24" t="s">
        <v>53</v>
      </c>
      <c r="J286" s="24" t="s">
        <v>52</v>
      </c>
      <c r="K286" s="24">
        <v>11</v>
      </c>
      <c r="L286" s="24">
        <v>747.1</v>
      </c>
    </row>
    <row r="287" spans="1:12" s="3" customFormat="1" hidden="1" x14ac:dyDescent="0.3">
      <c r="A287" s="42">
        <v>43059</v>
      </c>
      <c r="B287" s="24" t="s">
        <v>24</v>
      </c>
      <c r="C287" s="24" t="s">
        <v>33</v>
      </c>
      <c r="D287" s="24" t="s">
        <v>3</v>
      </c>
      <c r="E287" s="44">
        <f t="shared" si="6"/>
        <v>39.36</v>
      </c>
      <c r="F287" s="87">
        <v>12</v>
      </c>
      <c r="G287" s="24" t="s">
        <v>950</v>
      </c>
      <c r="H287" s="24" t="s">
        <v>53</v>
      </c>
      <c r="I287" s="24" t="s">
        <v>53</v>
      </c>
      <c r="J287" s="24" t="s">
        <v>52</v>
      </c>
      <c r="K287" s="24">
        <v>11</v>
      </c>
      <c r="L287" s="24">
        <v>747.1</v>
      </c>
    </row>
    <row r="288" spans="1:12" s="3" customFormat="1" hidden="1" x14ac:dyDescent="0.3">
      <c r="A288" s="42">
        <v>43059</v>
      </c>
      <c r="B288" s="24" t="s">
        <v>24</v>
      </c>
      <c r="C288" s="24" t="s">
        <v>33</v>
      </c>
      <c r="D288" s="24" t="s">
        <v>3</v>
      </c>
      <c r="E288" s="44">
        <f t="shared" si="6"/>
        <v>44.279999999999994</v>
      </c>
      <c r="F288" s="87">
        <v>13.5</v>
      </c>
      <c r="G288" s="24" t="s">
        <v>951</v>
      </c>
      <c r="H288" s="24" t="s">
        <v>53</v>
      </c>
      <c r="I288" s="24" t="s">
        <v>53</v>
      </c>
      <c r="J288" s="24" t="s">
        <v>52</v>
      </c>
      <c r="K288" s="24">
        <v>10</v>
      </c>
      <c r="L288" s="24">
        <v>747.1</v>
      </c>
    </row>
    <row r="289" spans="1:12" s="3" customFormat="1" hidden="1" x14ac:dyDescent="0.3">
      <c r="A289" s="42">
        <v>43059</v>
      </c>
      <c r="B289" s="24" t="s">
        <v>24</v>
      </c>
      <c r="C289" s="24" t="s">
        <v>33</v>
      </c>
      <c r="D289" s="24" t="s">
        <v>3</v>
      </c>
      <c r="E289" s="44">
        <f t="shared" si="6"/>
        <v>49.199999999999996</v>
      </c>
      <c r="F289" s="87">
        <v>15</v>
      </c>
      <c r="G289" s="24" t="s">
        <v>952</v>
      </c>
      <c r="H289" s="24" t="s">
        <v>53</v>
      </c>
      <c r="I289" s="24" t="s">
        <v>53</v>
      </c>
      <c r="J289" s="24" t="s">
        <v>52</v>
      </c>
      <c r="K289" s="24">
        <v>10</v>
      </c>
      <c r="L289" s="24">
        <v>747.1</v>
      </c>
    </row>
    <row r="290" spans="1:12" s="40" customFormat="1" hidden="1" x14ac:dyDescent="0.3">
      <c r="A290" s="41">
        <v>43073</v>
      </c>
      <c r="B290" s="47" t="s">
        <v>24</v>
      </c>
      <c r="C290" s="47" t="s">
        <v>25</v>
      </c>
      <c r="D290" s="47" t="s">
        <v>3</v>
      </c>
      <c r="E290" s="38">
        <f t="shared" si="6"/>
        <v>0.32800000000000001</v>
      </c>
      <c r="F290" s="88">
        <v>0.1</v>
      </c>
      <c r="G290" s="39" t="s">
        <v>955</v>
      </c>
      <c r="H290" s="47">
        <v>115</v>
      </c>
      <c r="I290" s="47">
        <v>25</v>
      </c>
      <c r="J290" s="47" t="s">
        <v>52</v>
      </c>
      <c r="K290" s="38" t="s">
        <v>53</v>
      </c>
      <c r="L290" s="38"/>
    </row>
    <row r="291" spans="1:12" s="40" customFormat="1" hidden="1" x14ac:dyDescent="0.3">
      <c r="A291" s="41">
        <v>43073</v>
      </c>
      <c r="B291" s="47" t="s">
        <v>24</v>
      </c>
      <c r="C291" s="47" t="s">
        <v>25</v>
      </c>
      <c r="D291" s="47" t="s">
        <v>3</v>
      </c>
      <c r="E291" s="38">
        <f t="shared" si="6"/>
        <v>0.32800000000000001</v>
      </c>
      <c r="F291" s="88">
        <v>0.1</v>
      </c>
      <c r="G291" s="39" t="s">
        <v>956</v>
      </c>
      <c r="H291" s="47">
        <v>115</v>
      </c>
      <c r="I291" s="47">
        <v>25</v>
      </c>
      <c r="J291" s="47" t="s">
        <v>52</v>
      </c>
      <c r="K291" s="38" t="s">
        <v>53</v>
      </c>
      <c r="L291" s="38"/>
    </row>
    <row r="292" spans="1:12" s="40" customFormat="1" hidden="1" x14ac:dyDescent="0.3">
      <c r="A292" s="41">
        <v>43073</v>
      </c>
      <c r="B292" s="47" t="s">
        <v>24</v>
      </c>
      <c r="C292" s="47" t="s">
        <v>32</v>
      </c>
      <c r="D292" s="47" t="s">
        <v>3</v>
      </c>
      <c r="E292" s="38">
        <f t="shared" si="6"/>
        <v>0.32800000000000001</v>
      </c>
      <c r="F292" s="88">
        <v>0.1</v>
      </c>
      <c r="G292" s="39" t="s">
        <v>957</v>
      </c>
      <c r="H292" s="47">
        <v>115</v>
      </c>
      <c r="I292" s="47">
        <v>25</v>
      </c>
      <c r="J292" s="47" t="s">
        <v>52</v>
      </c>
      <c r="K292" s="38">
        <v>14</v>
      </c>
      <c r="L292" s="38"/>
    </row>
    <row r="293" spans="1:12" s="40" customFormat="1" hidden="1" x14ac:dyDescent="0.3">
      <c r="A293" s="41">
        <v>43073</v>
      </c>
      <c r="B293" s="47" t="s">
        <v>24</v>
      </c>
      <c r="C293" s="47" t="s">
        <v>32</v>
      </c>
      <c r="D293" s="47" t="s">
        <v>3</v>
      </c>
      <c r="E293" s="38">
        <f t="shared" ref="E293:E329" si="7">F293*3.28</f>
        <v>0.32800000000000001</v>
      </c>
      <c r="F293" s="88">
        <v>0.1</v>
      </c>
      <c r="G293" s="39" t="s">
        <v>958</v>
      </c>
      <c r="H293" s="47">
        <v>115</v>
      </c>
      <c r="I293" s="47">
        <v>25</v>
      </c>
      <c r="J293" s="47" t="s">
        <v>52</v>
      </c>
      <c r="K293" s="38">
        <v>13.5</v>
      </c>
      <c r="L293" s="38"/>
    </row>
    <row r="294" spans="1:12" s="40" customFormat="1" hidden="1" x14ac:dyDescent="0.3">
      <c r="A294" s="41">
        <v>43073</v>
      </c>
      <c r="B294" s="47" t="s">
        <v>24</v>
      </c>
      <c r="C294" s="47" t="s">
        <v>33</v>
      </c>
      <c r="D294" s="47" t="s">
        <v>3</v>
      </c>
      <c r="E294" s="38">
        <f t="shared" si="7"/>
        <v>0.32800000000000001</v>
      </c>
      <c r="F294" s="88">
        <v>0.1</v>
      </c>
      <c r="G294" s="39" t="s">
        <v>953</v>
      </c>
      <c r="H294" s="47">
        <v>115</v>
      </c>
      <c r="I294" s="47">
        <v>25</v>
      </c>
      <c r="J294" s="47" t="s">
        <v>52</v>
      </c>
      <c r="K294" s="38">
        <v>13</v>
      </c>
      <c r="L294" s="38"/>
    </row>
    <row r="295" spans="1:12" s="40" customFormat="1" hidden="1" x14ac:dyDescent="0.3">
      <c r="A295" s="41">
        <v>43073</v>
      </c>
      <c r="B295" s="47" t="s">
        <v>24</v>
      </c>
      <c r="C295" s="47" t="s">
        <v>33</v>
      </c>
      <c r="D295" s="47" t="s">
        <v>3</v>
      </c>
      <c r="E295" s="38">
        <f t="shared" si="7"/>
        <v>0.32800000000000001</v>
      </c>
      <c r="F295" s="88">
        <v>0.1</v>
      </c>
      <c r="G295" s="39" t="s">
        <v>954</v>
      </c>
      <c r="H295" s="47">
        <v>115</v>
      </c>
      <c r="I295" s="47">
        <v>25</v>
      </c>
      <c r="J295" s="47" t="s">
        <v>52</v>
      </c>
      <c r="K295" s="38">
        <v>13</v>
      </c>
      <c r="L295" s="38"/>
    </row>
    <row r="296" spans="1:12" s="40" customFormat="1" hidden="1" x14ac:dyDescent="0.3">
      <c r="A296" s="41">
        <v>43073</v>
      </c>
      <c r="B296" s="47" t="s">
        <v>24</v>
      </c>
      <c r="C296" s="47" t="s">
        <v>25</v>
      </c>
      <c r="D296" s="47" t="s">
        <v>4</v>
      </c>
      <c r="E296" s="38">
        <f t="shared" si="7"/>
        <v>0.32800000000000001</v>
      </c>
      <c r="F296" s="88">
        <v>0.1</v>
      </c>
      <c r="G296" s="39" t="s">
        <v>959</v>
      </c>
      <c r="H296" s="47" t="s">
        <v>53</v>
      </c>
      <c r="I296" s="47" t="s">
        <v>53</v>
      </c>
      <c r="J296" s="47" t="s">
        <v>52</v>
      </c>
      <c r="K296" s="47" t="s">
        <v>53</v>
      </c>
      <c r="L296" s="38"/>
    </row>
    <row r="297" spans="1:12" s="40" customFormat="1" hidden="1" x14ac:dyDescent="0.3">
      <c r="A297" s="41">
        <v>43073</v>
      </c>
      <c r="B297" s="47" t="s">
        <v>24</v>
      </c>
      <c r="C297" s="47" t="s">
        <v>25</v>
      </c>
      <c r="D297" s="47" t="s">
        <v>4</v>
      </c>
      <c r="E297" s="38">
        <f t="shared" si="7"/>
        <v>0.32800000000000001</v>
      </c>
      <c r="F297" s="88">
        <v>0.1</v>
      </c>
      <c r="G297" s="39" t="s">
        <v>960</v>
      </c>
      <c r="H297" s="47" t="s">
        <v>53</v>
      </c>
      <c r="I297" s="47" t="s">
        <v>53</v>
      </c>
      <c r="J297" s="47" t="s">
        <v>52</v>
      </c>
      <c r="K297" s="47" t="s">
        <v>53</v>
      </c>
      <c r="L297" s="38"/>
    </row>
    <row r="298" spans="1:12" s="40" customFormat="1" hidden="1" x14ac:dyDescent="0.3">
      <c r="A298" s="41">
        <v>43073</v>
      </c>
      <c r="B298" s="47" t="s">
        <v>24</v>
      </c>
      <c r="C298" s="47" t="s">
        <v>25</v>
      </c>
      <c r="D298" s="47" t="s">
        <v>4</v>
      </c>
      <c r="E298" s="38">
        <f t="shared" si="7"/>
        <v>0.32800000000000001</v>
      </c>
      <c r="F298" s="88">
        <v>0.1</v>
      </c>
      <c r="G298" s="39" t="s">
        <v>961</v>
      </c>
      <c r="H298" s="47" t="s">
        <v>53</v>
      </c>
      <c r="I298" s="47" t="s">
        <v>53</v>
      </c>
      <c r="J298" s="47" t="s">
        <v>52</v>
      </c>
      <c r="K298" s="47" t="s">
        <v>53</v>
      </c>
      <c r="L298" s="38"/>
    </row>
    <row r="299" spans="1:12" s="40" customFormat="1" hidden="1" x14ac:dyDescent="0.3">
      <c r="A299" s="41">
        <v>43073</v>
      </c>
      <c r="B299" s="47" t="s">
        <v>24</v>
      </c>
      <c r="C299" s="47" t="s">
        <v>32</v>
      </c>
      <c r="D299" s="47" t="s">
        <v>4</v>
      </c>
      <c r="E299" s="38">
        <f t="shared" si="7"/>
        <v>0.32800000000000001</v>
      </c>
      <c r="F299" s="88">
        <v>0.1</v>
      </c>
      <c r="G299" s="39" t="s">
        <v>962</v>
      </c>
      <c r="H299" s="47" t="s">
        <v>53</v>
      </c>
      <c r="I299" s="47" t="s">
        <v>53</v>
      </c>
      <c r="J299" s="47" t="s">
        <v>52</v>
      </c>
      <c r="K299" s="47" t="s">
        <v>53</v>
      </c>
      <c r="L299" s="38"/>
    </row>
    <row r="300" spans="1:12" s="40" customFormat="1" hidden="1" x14ac:dyDescent="0.3">
      <c r="A300" s="41">
        <v>43073</v>
      </c>
      <c r="B300" s="47" t="s">
        <v>24</v>
      </c>
      <c r="C300" s="47" t="s">
        <v>32</v>
      </c>
      <c r="D300" s="47" t="s">
        <v>4</v>
      </c>
      <c r="E300" s="38">
        <f t="shared" si="7"/>
        <v>0.32800000000000001</v>
      </c>
      <c r="F300" s="88">
        <v>0.1</v>
      </c>
      <c r="G300" s="39" t="s">
        <v>963</v>
      </c>
      <c r="H300" s="47" t="s">
        <v>53</v>
      </c>
      <c r="I300" s="47" t="s">
        <v>53</v>
      </c>
      <c r="J300" s="47" t="s">
        <v>52</v>
      </c>
      <c r="K300" s="47" t="s">
        <v>53</v>
      </c>
      <c r="L300" s="38"/>
    </row>
    <row r="301" spans="1:12" s="40" customFormat="1" hidden="1" x14ac:dyDescent="0.3">
      <c r="A301" s="41">
        <v>43073</v>
      </c>
      <c r="B301" s="47" t="s">
        <v>24</v>
      </c>
      <c r="C301" s="47" t="s">
        <v>32</v>
      </c>
      <c r="D301" s="47" t="s">
        <v>4</v>
      </c>
      <c r="E301" s="38">
        <f t="shared" si="7"/>
        <v>0.32800000000000001</v>
      </c>
      <c r="F301" s="88">
        <v>0.1</v>
      </c>
      <c r="G301" s="39" t="s">
        <v>964</v>
      </c>
      <c r="H301" s="47" t="s">
        <v>53</v>
      </c>
      <c r="I301" s="47" t="s">
        <v>53</v>
      </c>
      <c r="J301" s="47" t="s">
        <v>52</v>
      </c>
      <c r="K301" s="47" t="s">
        <v>53</v>
      </c>
      <c r="L301" s="38"/>
    </row>
    <row r="302" spans="1:12" s="40" customFormat="1" hidden="1" x14ac:dyDescent="0.3">
      <c r="A302" s="41">
        <v>43073</v>
      </c>
      <c r="B302" s="47" t="s">
        <v>24</v>
      </c>
      <c r="C302" s="47" t="s">
        <v>33</v>
      </c>
      <c r="D302" s="47" t="s">
        <v>4</v>
      </c>
      <c r="E302" s="38">
        <f t="shared" si="7"/>
        <v>0.32800000000000001</v>
      </c>
      <c r="F302" s="88">
        <v>0.1</v>
      </c>
      <c r="G302" s="39" t="s">
        <v>965</v>
      </c>
      <c r="H302" s="47" t="s">
        <v>53</v>
      </c>
      <c r="I302" s="47" t="s">
        <v>53</v>
      </c>
      <c r="J302" s="47" t="s">
        <v>52</v>
      </c>
      <c r="K302" s="47" t="s">
        <v>53</v>
      </c>
      <c r="L302" s="38"/>
    </row>
    <row r="303" spans="1:12" s="40" customFormat="1" hidden="1" x14ac:dyDescent="0.3">
      <c r="A303" s="41">
        <v>43073</v>
      </c>
      <c r="B303" s="47" t="s">
        <v>24</v>
      </c>
      <c r="C303" s="47" t="s">
        <v>33</v>
      </c>
      <c r="D303" s="47" t="s">
        <v>4</v>
      </c>
      <c r="E303" s="38">
        <f t="shared" si="7"/>
        <v>0.32800000000000001</v>
      </c>
      <c r="F303" s="88">
        <v>0.1</v>
      </c>
      <c r="G303" s="39" t="s">
        <v>966</v>
      </c>
      <c r="H303" s="47" t="s">
        <v>53</v>
      </c>
      <c r="I303" s="47" t="s">
        <v>53</v>
      </c>
      <c r="J303" s="47" t="s">
        <v>52</v>
      </c>
      <c r="K303" s="47" t="s">
        <v>53</v>
      </c>
      <c r="L303" s="38"/>
    </row>
    <row r="304" spans="1:12" s="40" customFormat="1" hidden="1" x14ac:dyDescent="0.3">
      <c r="A304" s="41">
        <v>43073</v>
      </c>
      <c r="B304" s="47" t="s">
        <v>24</v>
      </c>
      <c r="C304" s="47" t="s">
        <v>33</v>
      </c>
      <c r="D304" s="47" t="s">
        <v>4</v>
      </c>
      <c r="E304" s="38">
        <f t="shared" si="7"/>
        <v>0.32800000000000001</v>
      </c>
      <c r="F304" s="88">
        <v>0.1</v>
      </c>
      <c r="G304" s="39" t="s">
        <v>967</v>
      </c>
      <c r="H304" s="47" t="s">
        <v>53</v>
      </c>
      <c r="I304" s="47" t="s">
        <v>53</v>
      </c>
      <c r="J304" s="47" t="s">
        <v>52</v>
      </c>
      <c r="K304" s="47" t="s">
        <v>53</v>
      </c>
      <c r="L304" s="38"/>
    </row>
    <row r="305" spans="1:12" s="45" customFormat="1" hidden="1" x14ac:dyDescent="0.3">
      <c r="A305" s="42">
        <v>43088</v>
      </c>
      <c r="B305" s="24" t="s">
        <v>24</v>
      </c>
      <c r="C305" s="24" t="s">
        <v>25</v>
      </c>
      <c r="D305" s="24" t="s">
        <v>3</v>
      </c>
      <c r="E305" s="44">
        <f t="shared" si="7"/>
        <v>0.32800000000000001</v>
      </c>
      <c r="F305" s="87">
        <v>0.1</v>
      </c>
      <c r="G305" s="43" t="s">
        <v>968</v>
      </c>
      <c r="H305" s="24">
        <v>115</v>
      </c>
      <c r="I305" s="24">
        <v>25</v>
      </c>
      <c r="J305" s="24" t="s">
        <v>52</v>
      </c>
      <c r="K305" s="44" t="s">
        <v>53</v>
      </c>
      <c r="L305" s="44">
        <v>740.9</v>
      </c>
    </row>
    <row r="306" spans="1:12" s="45" customFormat="1" hidden="1" x14ac:dyDescent="0.3">
      <c r="A306" s="42">
        <v>43088</v>
      </c>
      <c r="B306" s="24" t="s">
        <v>24</v>
      </c>
      <c r="C306" s="24" t="s">
        <v>25</v>
      </c>
      <c r="D306" s="24" t="s">
        <v>3</v>
      </c>
      <c r="E306" s="44">
        <f t="shared" si="7"/>
        <v>0.32800000000000001</v>
      </c>
      <c r="F306" s="87">
        <v>0.1</v>
      </c>
      <c r="G306" s="43" t="s">
        <v>969</v>
      </c>
      <c r="H306" s="24">
        <v>115</v>
      </c>
      <c r="I306" s="24">
        <v>25</v>
      </c>
      <c r="J306" s="24" t="s">
        <v>52</v>
      </c>
      <c r="K306" s="44" t="s">
        <v>53</v>
      </c>
      <c r="L306" s="44">
        <v>740.9</v>
      </c>
    </row>
    <row r="307" spans="1:12" s="45" customFormat="1" hidden="1" x14ac:dyDescent="0.3">
      <c r="A307" s="42">
        <v>43088</v>
      </c>
      <c r="B307" s="24" t="s">
        <v>24</v>
      </c>
      <c r="C307" s="24" t="s">
        <v>32</v>
      </c>
      <c r="D307" s="24" t="s">
        <v>3</v>
      </c>
      <c r="E307" s="44">
        <f t="shared" si="7"/>
        <v>0.32800000000000001</v>
      </c>
      <c r="F307" s="87">
        <v>0.1</v>
      </c>
      <c r="G307" s="43" t="s">
        <v>970</v>
      </c>
      <c r="H307" s="24">
        <v>115</v>
      </c>
      <c r="I307" s="24">
        <v>25</v>
      </c>
      <c r="J307" s="24" t="s">
        <v>52</v>
      </c>
      <c r="K307" s="44">
        <v>8.5</v>
      </c>
      <c r="L307" s="44">
        <v>740.8</v>
      </c>
    </row>
    <row r="308" spans="1:12" s="45" customFormat="1" hidden="1" x14ac:dyDescent="0.3">
      <c r="A308" s="42">
        <v>43088</v>
      </c>
      <c r="B308" s="24" t="s">
        <v>24</v>
      </c>
      <c r="C308" s="24" t="s">
        <v>32</v>
      </c>
      <c r="D308" s="24" t="s">
        <v>3</v>
      </c>
      <c r="E308" s="44">
        <f t="shared" si="7"/>
        <v>0.32800000000000001</v>
      </c>
      <c r="F308" s="87">
        <v>0.1</v>
      </c>
      <c r="G308" s="43" t="s">
        <v>971</v>
      </c>
      <c r="H308" s="24">
        <v>115</v>
      </c>
      <c r="I308" s="24">
        <v>25</v>
      </c>
      <c r="J308" s="24" t="s">
        <v>52</v>
      </c>
      <c r="K308" s="44">
        <v>8</v>
      </c>
      <c r="L308" s="44">
        <v>740.8</v>
      </c>
    </row>
    <row r="309" spans="1:12" s="45" customFormat="1" hidden="1" x14ac:dyDescent="0.3">
      <c r="A309" s="42">
        <v>43088</v>
      </c>
      <c r="B309" s="24" t="s">
        <v>24</v>
      </c>
      <c r="C309" s="24" t="s">
        <v>33</v>
      </c>
      <c r="D309" s="24" t="s">
        <v>3</v>
      </c>
      <c r="E309" s="44">
        <f t="shared" si="7"/>
        <v>0.32800000000000001</v>
      </c>
      <c r="F309" s="87">
        <v>0.1</v>
      </c>
      <c r="G309" s="43" t="s">
        <v>972</v>
      </c>
      <c r="H309" s="24">
        <v>115</v>
      </c>
      <c r="I309" s="24">
        <v>25</v>
      </c>
      <c r="J309" s="24" t="s">
        <v>52</v>
      </c>
      <c r="K309" s="44">
        <v>7.5</v>
      </c>
      <c r="L309" s="44">
        <v>741.4</v>
      </c>
    </row>
    <row r="310" spans="1:12" s="45" customFormat="1" hidden="1" x14ac:dyDescent="0.3">
      <c r="A310" s="42">
        <v>43088</v>
      </c>
      <c r="B310" s="24" t="s">
        <v>24</v>
      </c>
      <c r="C310" s="24" t="s">
        <v>33</v>
      </c>
      <c r="D310" s="24" t="s">
        <v>3</v>
      </c>
      <c r="E310" s="44">
        <f t="shared" si="7"/>
        <v>0.32800000000000001</v>
      </c>
      <c r="F310" s="87">
        <v>0.1</v>
      </c>
      <c r="G310" s="43" t="s">
        <v>973</v>
      </c>
      <c r="H310" s="24">
        <v>115</v>
      </c>
      <c r="I310" s="24">
        <v>25</v>
      </c>
      <c r="J310" s="24" t="s">
        <v>52</v>
      </c>
      <c r="K310" s="44">
        <v>7.5</v>
      </c>
      <c r="L310" s="44">
        <v>741.4</v>
      </c>
    </row>
    <row r="311" spans="1:12" s="45" customFormat="1" hidden="1" x14ac:dyDescent="0.3">
      <c r="A311" s="42">
        <v>43088</v>
      </c>
      <c r="B311" s="24" t="s">
        <v>24</v>
      </c>
      <c r="C311" s="24" t="s">
        <v>25</v>
      </c>
      <c r="D311" s="24" t="s">
        <v>4</v>
      </c>
      <c r="E311" s="44">
        <f t="shared" si="7"/>
        <v>0.32800000000000001</v>
      </c>
      <c r="F311" s="87">
        <v>0.1</v>
      </c>
      <c r="G311" s="43" t="s">
        <v>974</v>
      </c>
      <c r="H311" s="24" t="s">
        <v>53</v>
      </c>
      <c r="I311" s="24" t="s">
        <v>53</v>
      </c>
      <c r="J311" s="24" t="s">
        <v>52</v>
      </c>
      <c r="K311" s="24" t="s">
        <v>53</v>
      </c>
      <c r="L311" s="44" t="s">
        <v>53</v>
      </c>
    </row>
    <row r="312" spans="1:12" s="45" customFormat="1" hidden="1" x14ac:dyDescent="0.3">
      <c r="A312" s="42">
        <v>43088</v>
      </c>
      <c r="B312" s="24" t="s">
        <v>24</v>
      </c>
      <c r="C312" s="24" t="s">
        <v>25</v>
      </c>
      <c r="D312" s="24" t="s">
        <v>4</v>
      </c>
      <c r="E312" s="44">
        <f t="shared" si="7"/>
        <v>0.32800000000000001</v>
      </c>
      <c r="F312" s="87">
        <v>0.1</v>
      </c>
      <c r="G312" s="43" t="s">
        <v>975</v>
      </c>
      <c r="H312" s="24" t="s">
        <v>53</v>
      </c>
      <c r="I312" s="24" t="s">
        <v>53</v>
      </c>
      <c r="J312" s="24" t="s">
        <v>52</v>
      </c>
      <c r="K312" s="24" t="s">
        <v>53</v>
      </c>
      <c r="L312" s="44" t="s">
        <v>53</v>
      </c>
    </row>
    <row r="313" spans="1:12" s="45" customFormat="1" hidden="1" x14ac:dyDescent="0.3">
      <c r="A313" s="42">
        <v>43088</v>
      </c>
      <c r="B313" s="24" t="s">
        <v>24</v>
      </c>
      <c r="C313" s="24" t="s">
        <v>25</v>
      </c>
      <c r="D313" s="24" t="s">
        <v>4</v>
      </c>
      <c r="E313" s="44">
        <f t="shared" si="7"/>
        <v>0.32800000000000001</v>
      </c>
      <c r="F313" s="87">
        <v>0.1</v>
      </c>
      <c r="G313" s="43" t="s">
        <v>976</v>
      </c>
      <c r="H313" s="24" t="s">
        <v>53</v>
      </c>
      <c r="I313" s="24" t="s">
        <v>53</v>
      </c>
      <c r="J313" s="24" t="s">
        <v>52</v>
      </c>
      <c r="K313" s="24" t="s">
        <v>53</v>
      </c>
      <c r="L313" s="44" t="s">
        <v>53</v>
      </c>
    </row>
    <row r="314" spans="1:12" s="45" customFormat="1" hidden="1" x14ac:dyDescent="0.3">
      <c r="A314" s="42">
        <v>43088</v>
      </c>
      <c r="B314" s="24" t="s">
        <v>24</v>
      </c>
      <c r="C314" s="24" t="s">
        <v>32</v>
      </c>
      <c r="D314" s="24" t="s">
        <v>4</v>
      </c>
      <c r="E314" s="44">
        <f t="shared" si="7"/>
        <v>0.32800000000000001</v>
      </c>
      <c r="F314" s="87">
        <v>0.1</v>
      </c>
      <c r="G314" s="43" t="s">
        <v>977</v>
      </c>
      <c r="H314" s="24" t="s">
        <v>53</v>
      </c>
      <c r="I314" s="24" t="s">
        <v>53</v>
      </c>
      <c r="J314" s="24" t="s">
        <v>52</v>
      </c>
      <c r="K314" s="24" t="s">
        <v>53</v>
      </c>
      <c r="L314" s="44" t="s">
        <v>53</v>
      </c>
    </row>
    <row r="315" spans="1:12" s="45" customFormat="1" hidden="1" x14ac:dyDescent="0.3">
      <c r="A315" s="42">
        <v>43088</v>
      </c>
      <c r="B315" s="24" t="s">
        <v>24</v>
      </c>
      <c r="C315" s="24" t="s">
        <v>32</v>
      </c>
      <c r="D315" s="24" t="s">
        <v>4</v>
      </c>
      <c r="E315" s="44">
        <f t="shared" si="7"/>
        <v>0.32800000000000001</v>
      </c>
      <c r="F315" s="87">
        <v>0.1</v>
      </c>
      <c r="G315" s="43" t="s">
        <v>978</v>
      </c>
      <c r="H315" s="24" t="s">
        <v>53</v>
      </c>
      <c r="I315" s="24" t="s">
        <v>53</v>
      </c>
      <c r="J315" s="24" t="s">
        <v>52</v>
      </c>
      <c r="K315" s="24" t="s">
        <v>53</v>
      </c>
      <c r="L315" s="44" t="s">
        <v>53</v>
      </c>
    </row>
    <row r="316" spans="1:12" s="45" customFormat="1" hidden="1" x14ac:dyDescent="0.3">
      <c r="A316" s="42">
        <v>43088</v>
      </c>
      <c r="B316" s="24" t="s">
        <v>24</v>
      </c>
      <c r="C316" s="24" t="s">
        <v>32</v>
      </c>
      <c r="D316" s="24" t="s">
        <v>4</v>
      </c>
      <c r="E316" s="44">
        <f t="shared" si="7"/>
        <v>0.32800000000000001</v>
      </c>
      <c r="F316" s="87">
        <v>0.1</v>
      </c>
      <c r="G316" s="43" t="s">
        <v>979</v>
      </c>
      <c r="H316" s="24" t="s">
        <v>53</v>
      </c>
      <c r="I316" s="24" t="s">
        <v>53</v>
      </c>
      <c r="J316" s="24" t="s">
        <v>52</v>
      </c>
      <c r="K316" s="24" t="s">
        <v>53</v>
      </c>
      <c r="L316" s="44" t="s">
        <v>53</v>
      </c>
    </row>
    <row r="317" spans="1:12" s="45" customFormat="1" hidden="1" x14ac:dyDescent="0.3">
      <c r="A317" s="42">
        <v>43088</v>
      </c>
      <c r="B317" s="24" t="s">
        <v>24</v>
      </c>
      <c r="C317" s="24" t="s">
        <v>33</v>
      </c>
      <c r="D317" s="24" t="s">
        <v>4</v>
      </c>
      <c r="E317" s="44">
        <f t="shared" si="7"/>
        <v>0.32800000000000001</v>
      </c>
      <c r="F317" s="87">
        <v>0.1</v>
      </c>
      <c r="G317" s="43" t="s">
        <v>980</v>
      </c>
      <c r="H317" s="24" t="s">
        <v>53</v>
      </c>
      <c r="I317" s="24" t="s">
        <v>53</v>
      </c>
      <c r="J317" s="24" t="s">
        <v>52</v>
      </c>
      <c r="K317" s="24" t="s">
        <v>53</v>
      </c>
      <c r="L317" s="44" t="s">
        <v>53</v>
      </c>
    </row>
    <row r="318" spans="1:12" s="45" customFormat="1" hidden="1" x14ac:dyDescent="0.3">
      <c r="A318" s="42">
        <v>43088</v>
      </c>
      <c r="B318" s="24" t="s">
        <v>24</v>
      </c>
      <c r="C318" s="24" t="s">
        <v>33</v>
      </c>
      <c r="D318" s="24" t="s">
        <v>4</v>
      </c>
      <c r="E318" s="44">
        <f t="shared" si="7"/>
        <v>0.32800000000000001</v>
      </c>
      <c r="F318" s="87">
        <v>0.1</v>
      </c>
      <c r="G318" s="43" t="s">
        <v>981</v>
      </c>
      <c r="H318" s="24" t="s">
        <v>53</v>
      </c>
      <c r="I318" s="24" t="s">
        <v>53</v>
      </c>
      <c r="J318" s="24" t="s">
        <v>52</v>
      </c>
      <c r="K318" s="24" t="s">
        <v>53</v>
      </c>
      <c r="L318" s="44" t="s">
        <v>53</v>
      </c>
    </row>
    <row r="319" spans="1:12" s="45" customFormat="1" hidden="1" x14ac:dyDescent="0.3">
      <c r="A319" s="42">
        <v>43088</v>
      </c>
      <c r="B319" s="24" t="s">
        <v>24</v>
      </c>
      <c r="C319" s="24" t="s">
        <v>33</v>
      </c>
      <c r="D319" s="24" t="s">
        <v>4</v>
      </c>
      <c r="E319" s="44">
        <f t="shared" si="7"/>
        <v>0.32800000000000001</v>
      </c>
      <c r="F319" s="87">
        <v>0.1</v>
      </c>
      <c r="G319" s="43" t="s">
        <v>982</v>
      </c>
      <c r="H319" s="24" t="s">
        <v>53</v>
      </c>
      <c r="I319" s="24" t="s">
        <v>53</v>
      </c>
      <c r="J319" s="24" t="s">
        <v>52</v>
      </c>
      <c r="K319" s="24" t="s">
        <v>53</v>
      </c>
      <c r="L319" s="44" t="s">
        <v>53</v>
      </c>
    </row>
    <row r="320" spans="1:12" s="3" customFormat="1" hidden="1" x14ac:dyDescent="0.3">
      <c r="A320" s="42">
        <v>43088</v>
      </c>
      <c r="B320" s="24" t="s">
        <v>24</v>
      </c>
      <c r="C320" s="24" t="s">
        <v>33</v>
      </c>
      <c r="D320" s="24" t="s">
        <v>3</v>
      </c>
      <c r="E320" s="44">
        <f t="shared" si="7"/>
        <v>4.92</v>
      </c>
      <c r="F320" s="87">
        <v>1.5</v>
      </c>
      <c r="G320" s="24" t="s">
        <v>983</v>
      </c>
      <c r="H320" s="24" t="s">
        <v>53</v>
      </c>
      <c r="I320" s="24" t="s">
        <v>53</v>
      </c>
      <c r="J320" s="24" t="s">
        <v>52</v>
      </c>
      <c r="K320" s="24">
        <v>7.5</v>
      </c>
      <c r="L320" s="24">
        <v>747.1</v>
      </c>
    </row>
    <row r="321" spans="1:12" s="3" customFormat="1" hidden="1" x14ac:dyDescent="0.3">
      <c r="A321" s="42">
        <v>43088</v>
      </c>
      <c r="B321" s="24" t="s">
        <v>24</v>
      </c>
      <c r="C321" s="24" t="s">
        <v>33</v>
      </c>
      <c r="D321" s="24" t="s">
        <v>3</v>
      </c>
      <c r="E321" s="44">
        <f t="shared" si="7"/>
        <v>9.84</v>
      </c>
      <c r="F321" s="87">
        <v>3</v>
      </c>
      <c r="G321" s="24" t="s">
        <v>984</v>
      </c>
      <c r="H321" s="24" t="s">
        <v>53</v>
      </c>
      <c r="I321" s="24" t="s">
        <v>53</v>
      </c>
      <c r="J321" s="24" t="s">
        <v>52</v>
      </c>
      <c r="K321" s="24">
        <v>7.5</v>
      </c>
      <c r="L321" s="24">
        <v>747.1</v>
      </c>
    </row>
    <row r="322" spans="1:12" s="3" customFormat="1" hidden="1" x14ac:dyDescent="0.3">
      <c r="A322" s="42">
        <v>43088</v>
      </c>
      <c r="B322" s="24" t="s">
        <v>24</v>
      </c>
      <c r="C322" s="24" t="s">
        <v>33</v>
      </c>
      <c r="D322" s="24" t="s">
        <v>3</v>
      </c>
      <c r="E322" s="44">
        <f t="shared" si="7"/>
        <v>14.76</v>
      </c>
      <c r="F322" s="87">
        <v>4.5</v>
      </c>
      <c r="G322" s="24" t="s">
        <v>985</v>
      </c>
      <c r="H322" s="24" t="s">
        <v>53</v>
      </c>
      <c r="I322" s="24" t="s">
        <v>53</v>
      </c>
      <c r="J322" s="24" t="s">
        <v>52</v>
      </c>
      <c r="K322" s="24">
        <v>7.5</v>
      </c>
      <c r="L322" s="24">
        <v>747.1</v>
      </c>
    </row>
    <row r="323" spans="1:12" s="3" customFormat="1" hidden="1" x14ac:dyDescent="0.3">
      <c r="A323" s="42">
        <v>43088</v>
      </c>
      <c r="B323" s="24" t="s">
        <v>24</v>
      </c>
      <c r="C323" s="24" t="s">
        <v>33</v>
      </c>
      <c r="D323" s="24" t="s">
        <v>3</v>
      </c>
      <c r="E323" s="44">
        <f t="shared" si="7"/>
        <v>19.68</v>
      </c>
      <c r="F323" s="87">
        <v>6</v>
      </c>
      <c r="G323" s="24" t="s">
        <v>986</v>
      </c>
      <c r="H323" s="24" t="s">
        <v>53</v>
      </c>
      <c r="I323" s="24" t="s">
        <v>53</v>
      </c>
      <c r="J323" s="24" t="s">
        <v>52</v>
      </c>
      <c r="K323" s="24">
        <v>7.5</v>
      </c>
      <c r="L323" s="24">
        <v>747.1</v>
      </c>
    </row>
    <row r="324" spans="1:12" s="3" customFormat="1" hidden="1" x14ac:dyDescent="0.3">
      <c r="A324" s="42">
        <v>43088</v>
      </c>
      <c r="B324" s="24" t="s">
        <v>24</v>
      </c>
      <c r="C324" s="24" t="s">
        <v>33</v>
      </c>
      <c r="D324" s="24" t="s">
        <v>3</v>
      </c>
      <c r="E324" s="44">
        <f t="shared" si="7"/>
        <v>24.599999999999998</v>
      </c>
      <c r="F324" s="87">
        <v>7.5</v>
      </c>
      <c r="G324" s="24" t="s">
        <v>987</v>
      </c>
      <c r="H324" s="24" t="s">
        <v>53</v>
      </c>
      <c r="I324" s="24" t="s">
        <v>53</v>
      </c>
      <c r="J324" s="24" t="s">
        <v>52</v>
      </c>
      <c r="K324" s="24">
        <v>7.5</v>
      </c>
      <c r="L324" s="24">
        <v>747.1</v>
      </c>
    </row>
    <row r="325" spans="1:12" s="3" customFormat="1" hidden="1" x14ac:dyDescent="0.3">
      <c r="A325" s="42">
        <v>43088</v>
      </c>
      <c r="B325" s="24" t="s">
        <v>24</v>
      </c>
      <c r="C325" s="24" t="s">
        <v>33</v>
      </c>
      <c r="D325" s="24" t="s">
        <v>3</v>
      </c>
      <c r="E325" s="44">
        <f t="shared" si="7"/>
        <v>29.52</v>
      </c>
      <c r="F325" s="87">
        <v>9</v>
      </c>
      <c r="G325" s="24" t="s">
        <v>988</v>
      </c>
      <c r="H325" s="24" t="s">
        <v>53</v>
      </c>
      <c r="I325" s="24" t="s">
        <v>53</v>
      </c>
      <c r="J325" s="24" t="s">
        <v>52</v>
      </c>
      <c r="K325" s="24">
        <v>7.5</v>
      </c>
      <c r="L325" s="24">
        <v>747.1</v>
      </c>
    </row>
    <row r="326" spans="1:12" s="3" customFormat="1" hidden="1" x14ac:dyDescent="0.3">
      <c r="A326" s="42">
        <v>43088</v>
      </c>
      <c r="B326" s="24" t="s">
        <v>24</v>
      </c>
      <c r="C326" s="24" t="s">
        <v>33</v>
      </c>
      <c r="D326" s="24" t="s">
        <v>3</v>
      </c>
      <c r="E326" s="44">
        <f t="shared" si="7"/>
        <v>34.44</v>
      </c>
      <c r="F326" s="87">
        <v>10.5</v>
      </c>
      <c r="G326" s="24" t="s">
        <v>989</v>
      </c>
      <c r="H326" s="24" t="s">
        <v>53</v>
      </c>
      <c r="I326" s="24" t="s">
        <v>53</v>
      </c>
      <c r="J326" s="24" t="s">
        <v>52</v>
      </c>
      <c r="K326" s="24">
        <v>7.5</v>
      </c>
      <c r="L326" s="24">
        <v>747.1</v>
      </c>
    </row>
    <row r="327" spans="1:12" s="3" customFormat="1" hidden="1" x14ac:dyDescent="0.3">
      <c r="A327" s="42">
        <v>43088</v>
      </c>
      <c r="B327" s="24" t="s">
        <v>24</v>
      </c>
      <c r="C327" s="24" t="s">
        <v>33</v>
      </c>
      <c r="D327" s="24" t="s">
        <v>3</v>
      </c>
      <c r="E327" s="44">
        <f t="shared" si="7"/>
        <v>39.36</v>
      </c>
      <c r="F327" s="87">
        <v>12</v>
      </c>
      <c r="G327" s="24" t="s">
        <v>990</v>
      </c>
      <c r="H327" s="24" t="s">
        <v>53</v>
      </c>
      <c r="I327" s="24" t="s">
        <v>53</v>
      </c>
      <c r="J327" s="24" t="s">
        <v>52</v>
      </c>
      <c r="K327" s="24">
        <v>7.5</v>
      </c>
      <c r="L327" s="24">
        <v>747.1</v>
      </c>
    </row>
    <row r="328" spans="1:12" s="3" customFormat="1" hidden="1" x14ac:dyDescent="0.3">
      <c r="A328" s="42">
        <v>43088</v>
      </c>
      <c r="B328" s="24" t="s">
        <v>24</v>
      </c>
      <c r="C328" s="24" t="s">
        <v>33</v>
      </c>
      <c r="D328" s="24" t="s">
        <v>3</v>
      </c>
      <c r="E328" s="44">
        <f t="shared" si="7"/>
        <v>44.279999999999994</v>
      </c>
      <c r="F328" s="87">
        <v>13.5</v>
      </c>
      <c r="G328" s="24" t="s">
        <v>991</v>
      </c>
      <c r="H328" s="24" t="s">
        <v>53</v>
      </c>
      <c r="I328" s="24" t="s">
        <v>53</v>
      </c>
      <c r="J328" s="24" t="s">
        <v>52</v>
      </c>
      <c r="K328" s="24">
        <v>7.5</v>
      </c>
      <c r="L328" s="24">
        <v>747.1</v>
      </c>
    </row>
    <row r="329" spans="1:12" s="3" customFormat="1" hidden="1" x14ac:dyDescent="0.3">
      <c r="A329" s="42">
        <v>43088</v>
      </c>
      <c r="B329" s="24" t="s">
        <v>24</v>
      </c>
      <c r="C329" s="24" t="s">
        <v>33</v>
      </c>
      <c r="D329" s="24" t="s">
        <v>3</v>
      </c>
      <c r="E329" s="44">
        <f t="shared" si="7"/>
        <v>49.199999999999996</v>
      </c>
      <c r="F329" s="87">
        <v>15</v>
      </c>
      <c r="G329" s="24" t="s">
        <v>992</v>
      </c>
      <c r="H329" s="24" t="s">
        <v>53</v>
      </c>
      <c r="I329" s="24" t="s">
        <v>53</v>
      </c>
      <c r="J329" s="24" t="s">
        <v>52</v>
      </c>
      <c r="K329" s="24">
        <v>7.5</v>
      </c>
      <c r="L329" s="24">
        <v>747.1</v>
      </c>
    </row>
    <row r="330" spans="1:12" hidden="1" x14ac:dyDescent="0.3">
      <c r="A330" s="16">
        <v>42881</v>
      </c>
      <c r="B330" s="17" t="s">
        <v>97</v>
      </c>
      <c r="C330" s="17" t="s">
        <v>98</v>
      </c>
      <c r="D330" s="17" t="s">
        <v>3</v>
      </c>
      <c r="F330" s="17">
        <v>0.1</v>
      </c>
      <c r="G330" s="17" t="s">
        <v>276</v>
      </c>
      <c r="H330" s="17">
        <v>110</v>
      </c>
      <c r="I330" s="17">
        <v>30</v>
      </c>
      <c r="J330" s="17" t="s">
        <v>52</v>
      </c>
      <c r="K330" s="17" t="s">
        <v>53</v>
      </c>
      <c r="L330" s="17">
        <v>737.3</v>
      </c>
    </row>
    <row r="331" spans="1:12" hidden="1" x14ac:dyDescent="0.3">
      <c r="A331" s="16">
        <v>42881</v>
      </c>
      <c r="B331" s="17" t="s">
        <v>97</v>
      </c>
      <c r="C331" s="17" t="s">
        <v>98</v>
      </c>
      <c r="D331" s="17" t="s">
        <v>3</v>
      </c>
      <c r="F331" s="17">
        <v>0.1</v>
      </c>
      <c r="G331" s="17" t="s">
        <v>277</v>
      </c>
      <c r="H331" s="17">
        <v>110</v>
      </c>
      <c r="I331" s="17">
        <v>30</v>
      </c>
      <c r="J331" s="17" t="s">
        <v>52</v>
      </c>
      <c r="K331" s="17" t="s">
        <v>53</v>
      </c>
      <c r="L331" s="17">
        <v>737.3</v>
      </c>
    </row>
    <row r="332" spans="1:12" hidden="1" x14ac:dyDescent="0.3">
      <c r="A332" s="16">
        <v>42881</v>
      </c>
      <c r="B332" s="17" t="s">
        <v>97</v>
      </c>
      <c r="C332" s="17" t="s">
        <v>99</v>
      </c>
      <c r="D332" s="17" t="s">
        <v>3</v>
      </c>
      <c r="F332" s="17">
        <v>0.1</v>
      </c>
      <c r="G332" s="17" t="s">
        <v>278</v>
      </c>
      <c r="H332" s="17">
        <v>107</v>
      </c>
      <c r="I332" s="17">
        <v>33</v>
      </c>
      <c r="J332" s="17" t="s">
        <v>52</v>
      </c>
      <c r="K332" s="17" t="s">
        <v>53</v>
      </c>
      <c r="L332" s="17">
        <v>737.1</v>
      </c>
    </row>
    <row r="333" spans="1:12" hidden="1" x14ac:dyDescent="0.3">
      <c r="A333" s="16">
        <v>42881</v>
      </c>
      <c r="B333" s="17" t="s">
        <v>97</v>
      </c>
      <c r="C333" s="17" t="s">
        <v>99</v>
      </c>
      <c r="D333" s="17" t="s">
        <v>3</v>
      </c>
      <c r="F333" s="17">
        <v>0.1</v>
      </c>
      <c r="G333" s="17" t="s">
        <v>279</v>
      </c>
      <c r="H333" s="17">
        <v>107</v>
      </c>
      <c r="I333" s="17">
        <v>33</v>
      </c>
      <c r="J333" s="17" t="s">
        <v>52</v>
      </c>
      <c r="K333" s="17" t="s">
        <v>53</v>
      </c>
      <c r="L333" s="17">
        <v>737.1</v>
      </c>
    </row>
    <row r="334" spans="1:12" hidden="1" x14ac:dyDescent="0.3">
      <c r="A334" s="16">
        <v>42881</v>
      </c>
      <c r="B334" s="17" t="s">
        <v>97</v>
      </c>
      <c r="C334" s="17" t="s">
        <v>98</v>
      </c>
      <c r="D334" s="17" t="s">
        <v>4</v>
      </c>
      <c r="G334" s="17" t="s">
        <v>280</v>
      </c>
      <c r="H334" s="17" t="s">
        <v>53</v>
      </c>
      <c r="I334" s="17" t="s">
        <v>53</v>
      </c>
      <c r="J334" s="17" t="s">
        <v>53</v>
      </c>
      <c r="K334" s="17" t="s">
        <v>53</v>
      </c>
      <c r="L334" s="17">
        <v>737.3</v>
      </c>
    </row>
    <row r="335" spans="1:12" hidden="1" x14ac:dyDescent="0.3">
      <c r="A335" s="16">
        <v>42881</v>
      </c>
      <c r="B335" s="17" t="s">
        <v>97</v>
      </c>
      <c r="C335" s="17" t="s">
        <v>98</v>
      </c>
      <c r="D335" s="17" t="s">
        <v>4</v>
      </c>
      <c r="G335" s="17" t="s">
        <v>281</v>
      </c>
      <c r="H335" s="17" t="s">
        <v>53</v>
      </c>
      <c r="I335" s="17" t="s">
        <v>53</v>
      </c>
      <c r="J335" s="17" t="s">
        <v>53</v>
      </c>
      <c r="K335" s="17" t="s">
        <v>53</v>
      </c>
      <c r="L335" s="17">
        <v>737.3</v>
      </c>
    </row>
    <row r="336" spans="1:12" hidden="1" x14ac:dyDescent="0.3">
      <c r="A336" s="16">
        <v>42881</v>
      </c>
      <c r="B336" s="17" t="s">
        <v>97</v>
      </c>
      <c r="C336" s="17" t="s">
        <v>98</v>
      </c>
      <c r="D336" s="17" t="s">
        <v>4</v>
      </c>
      <c r="G336" s="17" t="s">
        <v>282</v>
      </c>
      <c r="H336" s="17" t="s">
        <v>53</v>
      </c>
      <c r="I336" s="17" t="s">
        <v>53</v>
      </c>
      <c r="J336" s="17" t="s">
        <v>53</v>
      </c>
      <c r="K336" s="17" t="s">
        <v>53</v>
      </c>
      <c r="L336" s="17">
        <v>737.3</v>
      </c>
    </row>
    <row r="337" spans="1:12" hidden="1" x14ac:dyDescent="0.3">
      <c r="A337" s="16">
        <v>42881</v>
      </c>
      <c r="B337" s="17" t="s">
        <v>97</v>
      </c>
      <c r="C337" s="17" t="s">
        <v>99</v>
      </c>
      <c r="D337" s="17" t="s">
        <v>4</v>
      </c>
      <c r="G337" s="17" t="s">
        <v>283</v>
      </c>
      <c r="H337" s="17" t="s">
        <v>53</v>
      </c>
      <c r="I337" s="17" t="s">
        <v>53</v>
      </c>
      <c r="J337" s="17" t="s">
        <v>53</v>
      </c>
      <c r="K337" s="17" t="s">
        <v>53</v>
      </c>
      <c r="L337" s="17">
        <v>737.1</v>
      </c>
    </row>
    <row r="338" spans="1:12" hidden="1" x14ac:dyDescent="0.3">
      <c r="A338" s="16">
        <v>42881</v>
      </c>
      <c r="B338" s="17" t="s">
        <v>97</v>
      </c>
      <c r="C338" s="17" t="s">
        <v>99</v>
      </c>
      <c r="D338" s="17" t="s">
        <v>4</v>
      </c>
      <c r="G338" s="17" t="s">
        <v>284</v>
      </c>
      <c r="H338" s="17" t="s">
        <v>53</v>
      </c>
      <c r="I338" s="17" t="s">
        <v>53</v>
      </c>
      <c r="J338" s="17" t="s">
        <v>53</v>
      </c>
      <c r="K338" s="17" t="s">
        <v>53</v>
      </c>
      <c r="L338" s="17">
        <v>737.1</v>
      </c>
    </row>
    <row r="339" spans="1:12" hidden="1" x14ac:dyDescent="0.3">
      <c r="A339" s="16">
        <v>42881</v>
      </c>
      <c r="B339" s="17" t="s">
        <v>97</v>
      </c>
      <c r="C339" s="17" t="s">
        <v>99</v>
      </c>
      <c r="D339" s="17" t="s">
        <v>4</v>
      </c>
      <c r="G339" s="17" t="s">
        <v>285</v>
      </c>
      <c r="H339" s="17" t="s">
        <v>53</v>
      </c>
      <c r="I339" s="17" t="s">
        <v>53</v>
      </c>
      <c r="J339" s="17" t="s">
        <v>53</v>
      </c>
      <c r="K339" s="17" t="s">
        <v>53</v>
      </c>
      <c r="L339" s="17">
        <v>737.1</v>
      </c>
    </row>
    <row r="340" spans="1:12" s="37" customFormat="1" hidden="1" x14ac:dyDescent="0.3">
      <c r="A340" s="46">
        <v>42895</v>
      </c>
      <c r="B340" s="47" t="s">
        <v>97</v>
      </c>
      <c r="C340" s="47" t="s">
        <v>98</v>
      </c>
      <c r="D340" s="47" t="s">
        <v>3</v>
      </c>
      <c r="E340" s="47"/>
      <c r="F340" s="47">
        <v>0.1</v>
      </c>
      <c r="G340" s="47" t="s">
        <v>286</v>
      </c>
      <c r="H340" s="47">
        <v>115</v>
      </c>
      <c r="I340" s="47">
        <v>25</v>
      </c>
      <c r="J340" s="47" t="s">
        <v>52</v>
      </c>
      <c r="K340" s="47">
        <v>24</v>
      </c>
      <c r="L340" s="47">
        <v>737.1</v>
      </c>
    </row>
    <row r="341" spans="1:12" s="37" customFormat="1" hidden="1" x14ac:dyDescent="0.3">
      <c r="A341" s="46">
        <v>42895</v>
      </c>
      <c r="B341" s="47" t="s">
        <v>97</v>
      </c>
      <c r="C341" s="47" t="s">
        <v>98</v>
      </c>
      <c r="D341" s="47" t="s">
        <v>3</v>
      </c>
      <c r="E341" s="47"/>
      <c r="F341" s="47">
        <v>0.1</v>
      </c>
      <c r="G341" s="47" t="s">
        <v>287</v>
      </c>
      <c r="H341" s="47">
        <v>115</v>
      </c>
      <c r="I341" s="47">
        <v>25</v>
      </c>
      <c r="J341" s="47" t="s">
        <v>52</v>
      </c>
      <c r="K341" s="47">
        <v>24</v>
      </c>
      <c r="L341" s="47">
        <v>737.1</v>
      </c>
    </row>
    <row r="342" spans="1:12" s="37" customFormat="1" hidden="1" x14ac:dyDescent="0.3">
      <c r="A342" s="46">
        <v>42895</v>
      </c>
      <c r="B342" s="47" t="s">
        <v>97</v>
      </c>
      <c r="C342" s="47" t="s">
        <v>98</v>
      </c>
      <c r="D342" s="47" t="s">
        <v>3</v>
      </c>
      <c r="E342" s="47"/>
      <c r="F342" s="47">
        <v>0.1</v>
      </c>
      <c r="G342" s="47" t="s">
        <v>288</v>
      </c>
      <c r="H342" s="47">
        <v>115</v>
      </c>
      <c r="I342" s="47">
        <v>25</v>
      </c>
      <c r="J342" s="47" t="s">
        <v>52</v>
      </c>
      <c r="K342" s="47">
        <v>24</v>
      </c>
      <c r="L342" s="47">
        <v>737.1</v>
      </c>
    </row>
    <row r="343" spans="1:12" s="37" customFormat="1" hidden="1" x14ac:dyDescent="0.3">
      <c r="A343" s="46">
        <v>42895</v>
      </c>
      <c r="B343" s="47" t="s">
        <v>97</v>
      </c>
      <c r="C343" s="47" t="s">
        <v>99</v>
      </c>
      <c r="D343" s="47" t="s">
        <v>3</v>
      </c>
      <c r="E343" s="47"/>
      <c r="F343" s="47">
        <v>0.1</v>
      </c>
      <c r="G343" s="47" t="s">
        <v>289</v>
      </c>
      <c r="H343" s="47">
        <v>115</v>
      </c>
      <c r="I343" s="47">
        <v>25</v>
      </c>
      <c r="J343" s="47" t="s">
        <v>52</v>
      </c>
      <c r="K343" s="47">
        <v>24.5</v>
      </c>
      <c r="L343" s="47">
        <v>737.9</v>
      </c>
    </row>
    <row r="344" spans="1:12" s="37" customFormat="1" hidden="1" x14ac:dyDescent="0.3">
      <c r="A344" s="46">
        <v>42895</v>
      </c>
      <c r="B344" s="47" t="s">
        <v>97</v>
      </c>
      <c r="C344" s="47" t="s">
        <v>99</v>
      </c>
      <c r="D344" s="47" t="s">
        <v>3</v>
      </c>
      <c r="E344" s="47"/>
      <c r="F344" s="47">
        <v>0.1</v>
      </c>
      <c r="G344" s="47" t="s">
        <v>290</v>
      </c>
      <c r="H344" s="47">
        <v>115</v>
      </c>
      <c r="I344" s="47">
        <v>25</v>
      </c>
      <c r="J344" s="47" t="s">
        <v>52</v>
      </c>
      <c r="K344" s="47">
        <v>24.5</v>
      </c>
      <c r="L344" s="47">
        <v>737.9</v>
      </c>
    </row>
    <row r="345" spans="1:12" s="37" customFormat="1" hidden="1" x14ac:dyDescent="0.3">
      <c r="A345" s="46">
        <v>42895</v>
      </c>
      <c r="B345" s="47" t="s">
        <v>97</v>
      </c>
      <c r="C345" s="47" t="s">
        <v>99</v>
      </c>
      <c r="D345" s="47" t="s">
        <v>3</v>
      </c>
      <c r="E345" s="47"/>
      <c r="F345" s="47">
        <v>0.1</v>
      </c>
      <c r="G345" s="47" t="s">
        <v>291</v>
      </c>
      <c r="H345" s="47">
        <v>115</v>
      </c>
      <c r="I345" s="47">
        <v>25</v>
      </c>
      <c r="J345" s="47" t="s">
        <v>52</v>
      </c>
      <c r="K345" s="47">
        <v>24.5</v>
      </c>
      <c r="L345" s="47">
        <v>737.9</v>
      </c>
    </row>
    <row r="346" spans="1:12" s="37" customFormat="1" hidden="1" x14ac:dyDescent="0.3">
      <c r="A346" s="46">
        <v>42895</v>
      </c>
      <c r="B346" s="47" t="s">
        <v>97</v>
      </c>
      <c r="C346" s="47" t="s">
        <v>98</v>
      </c>
      <c r="D346" s="47" t="s">
        <v>4</v>
      </c>
      <c r="E346" s="47"/>
      <c r="F346" s="47"/>
      <c r="G346" s="47" t="s">
        <v>292</v>
      </c>
      <c r="H346" s="47" t="s">
        <v>53</v>
      </c>
      <c r="I346" s="47" t="s">
        <v>53</v>
      </c>
      <c r="J346" s="47" t="s">
        <v>53</v>
      </c>
      <c r="K346" s="47" t="s">
        <v>53</v>
      </c>
      <c r="L346" s="47">
        <v>737.1</v>
      </c>
    </row>
    <row r="347" spans="1:12" s="37" customFormat="1" hidden="1" x14ac:dyDescent="0.3">
      <c r="A347" s="46">
        <v>42895</v>
      </c>
      <c r="B347" s="47" t="s">
        <v>97</v>
      </c>
      <c r="C347" s="47" t="s">
        <v>98</v>
      </c>
      <c r="D347" s="47" t="s">
        <v>4</v>
      </c>
      <c r="E347" s="47"/>
      <c r="F347" s="47"/>
      <c r="G347" s="47" t="s">
        <v>293</v>
      </c>
      <c r="H347" s="47" t="s">
        <v>53</v>
      </c>
      <c r="I347" s="47" t="s">
        <v>53</v>
      </c>
      <c r="J347" s="47" t="s">
        <v>53</v>
      </c>
      <c r="K347" s="47" t="s">
        <v>53</v>
      </c>
      <c r="L347" s="47">
        <v>737.1</v>
      </c>
    </row>
    <row r="348" spans="1:12" s="37" customFormat="1" hidden="1" x14ac:dyDescent="0.3">
      <c r="A348" s="46">
        <v>42895</v>
      </c>
      <c r="B348" s="47" t="s">
        <v>97</v>
      </c>
      <c r="C348" s="47" t="s">
        <v>98</v>
      </c>
      <c r="D348" s="47" t="s">
        <v>4</v>
      </c>
      <c r="E348" s="47"/>
      <c r="F348" s="47"/>
      <c r="G348" s="47" t="s">
        <v>294</v>
      </c>
      <c r="H348" s="47" t="s">
        <v>53</v>
      </c>
      <c r="I348" s="47" t="s">
        <v>53</v>
      </c>
      <c r="J348" s="47" t="s">
        <v>53</v>
      </c>
      <c r="K348" s="47" t="s">
        <v>53</v>
      </c>
      <c r="L348" s="47">
        <v>737.1</v>
      </c>
    </row>
    <row r="349" spans="1:12" s="37" customFormat="1" hidden="1" x14ac:dyDescent="0.3">
      <c r="A349" s="46">
        <v>42895</v>
      </c>
      <c r="B349" s="47" t="s">
        <v>97</v>
      </c>
      <c r="C349" s="47" t="s">
        <v>99</v>
      </c>
      <c r="D349" s="47" t="s">
        <v>4</v>
      </c>
      <c r="E349" s="47"/>
      <c r="F349" s="47"/>
      <c r="G349" s="47" t="s">
        <v>295</v>
      </c>
      <c r="H349" s="47" t="s">
        <v>53</v>
      </c>
      <c r="I349" s="47" t="s">
        <v>53</v>
      </c>
      <c r="J349" s="47" t="s">
        <v>53</v>
      </c>
      <c r="K349" s="47" t="s">
        <v>53</v>
      </c>
      <c r="L349" s="47">
        <v>737.9</v>
      </c>
    </row>
    <row r="350" spans="1:12" s="37" customFormat="1" hidden="1" x14ac:dyDescent="0.3">
      <c r="A350" s="46">
        <v>42895</v>
      </c>
      <c r="B350" s="47" t="s">
        <v>97</v>
      </c>
      <c r="C350" s="47" t="s">
        <v>99</v>
      </c>
      <c r="D350" s="47" t="s">
        <v>4</v>
      </c>
      <c r="E350" s="47"/>
      <c r="F350" s="47"/>
      <c r="G350" s="47" t="s">
        <v>296</v>
      </c>
      <c r="H350" s="47" t="s">
        <v>53</v>
      </c>
      <c r="I350" s="47" t="s">
        <v>53</v>
      </c>
      <c r="J350" s="47" t="s">
        <v>53</v>
      </c>
      <c r="K350" s="47" t="s">
        <v>53</v>
      </c>
      <c r="L350" s="47">
        <v>737.9</v>
      </c>
    </row>
    <row r="351" spans="1:12" s="37" customFormat="1" hidden="1" x14ac:dyDescent="0.3">
      <c r="A351" s="46">
        <v>42895</v>
      </c>
      <c r="B351" s="47" t="s">
        <v>97</v>
      </c>
      <c r="C351" s="47" t="s">
        <v>99</v>
      </c>
      <c r="D351" s="47" t="s">
        <v>4</v>
      </c>
      <c r="E351" s="47"/>
      <c r="F351" s="47"/>
      <c r="G351" s="47" t="s">
        <v>297</v>
      </c>
      <c r="H351" s="47" t="s">
        <v>53</v>
      </c>
      <c r="I351" s="47" t="s">
        <v>53</v>
      </c>
      <c r="J351" s="47" t="s">
        <v>53</v>
      </c>
      <c r="K351" s="47" t="s">
        <v>53</v>
      </c>
      <c r="L351" s="47">
        <v>737.9</v>
      </c>
    </row>
    <row r="352" spans="1:12" hidden="1" x14ac:dyDescent="0.3">
      <c r="A352" s="16">
        <v>42912</v>
      </c>
      <c r="B352" s="17" t="s">
        <v>97</v>
      </c>
      <c r="C352" s="17" t="s">
        <v>98</v>
      </c>
      <c r="D352" s="17" t="s">
        <v>3</v>
      </c>
      <c r="F352" s="17">
        <v>0.1</v>
      </c>
      <c r="G352" s="17" t="s">
        <v>298</v>
      </c>
      <c r="H352" s="17">
        <v>110</v>
      </c>
      <c r="I352" s="17">
        <v>30</v>
      </c>
      <c r="J352" s="17" t="s">
        <v>52</v>
      </c>
      <c r="K352" s="17">
        <v>22.5</v>
      </c>
      <c r="L352" s="48">
        <v>765</v>
      </c>
    </row>
    <row r="353" spans="1:12" hidden="1" x14ac:dyDescent="0.3">
      <c r="A353" s="16">
        <v>42912</v>
      </c>
      <c r="B353" s="17" t="s">
        <v>97</v>
      </c>
      <c r="C353" s="17" t="s">
        <v>98</v>
      </c>
      <c r="D353" s="17" t="s">
        <v>3</v>
      </c>
      <c r="F353" s="17">
        <v>0.1</v>
      </c>
      <c r="G353" s="17" t="s">
        <v>299</v>
      </c>
      <c r="H353" s="17">
        <v>110</v>
      </c>
      <c r="I353" s="17">
        <v>30</v>
      </c>
      <c r="J353" s="17" t="s">
        <v>52</v>
      </c>
      <c r="K353" s="17">
        <v>22.5</v>
      </c>
      <c r="L353" s="48">
        <v>765</v>
      </c>
    </row>
    <row r="354" spans="1:12" hidden="1" x14ac:dyDescent="0.3">
      <c r="A354" s="16">
        <v>42912</v>
      </c>
      <c r="B354" s="17" t="s">
        <v>97</v>
      </c>
      <c r="C354" s="17" t="s">
        <v>98</v>
      </c>
      <c r="D354" s="17" t="s">
        <v>3</v>
      </c>
      <c r="F354" s="17">
        <v>0.1</v>
      </c>
      <c r="G354" s="17" t="s">
        <v>300</v>
      </c>
      <c r="H354" s="17">
        <v>110</v>
      </c>
      <c r="I354" s="17">
        <v>30</v>
      </c>
      <c r="J354" s="17" t="s">
        <v>52</v>
      </c>
      <c r="K354" s="17">
        <v>23</v>
      </c>
      <c r="L354" s="48">
        <v>765</v>
      </c>
    </row>
    <row r="355" spans="1:12" hidden="1" x14ac:dyDescent="0.3">
      <c r="A355" s="16">
        <v>42912</v>
      </c>
      <c r="B355" s="17" t="s">
        <v>97</v>
      </c>
      <c r="C355" s="17" t="s">
        <v>99</v>
      </c>
      <c r="D355" s="17" t="s">
        <v>3</v>
      </c>
      <c r="F355" s="17">
        <v>0.1</v>
      </c>
      <c r="G355" s="17" t="s">
        <v>301</v>
      </c>
      <c r="H355" s="17">
        <v>110</v>
      </c>
      <c r="I355" s="17">
        <v>30</v>
      </c>
      <c r="J355" s="17" t="s">
        <v>52</v>
      </c>
      <c r="K355" s="17">
        <v>24</v>
      </c>
      <c r="L355" s="48">
        <v>765</v>
      </c>
    </row>
    <row r="356" spans="1:12" hidden="1" x14ac:dyDescent="0.3">
      <c r="A356" s="16">
        <v>42912</v>
      </c>
      <c r="B356" s="17" t="s">
        <v>97</v>
      </c>
      <c r="C356" s="17" t="s">
        <v>99</v>
      </c>
      <c r="D356" s="17" t="s">
        <v>3</v>
      </c>
      <c r="F356" s="17">
        <v>0.1</v>
      </c>
      <c r="G356" s="17" t="s">
        <v>302</v>
      </c>
      <c r="H356" s="17">
        <v>110</v>
      </c>
      <c r="I356" s="17">
        <v>30</v>
      </c>
      <c r="J356" s="17" t="s">
        <v>52</v>
      </c>
      <c r="K356" s="17">
        <v>24</v>
      </c>
      <c r="L356" s="48">
        <v>765</v>
      </c>
    </row>
    <row r="357" spans="1:12" hidden="1" x14ac:dyDescent="0.3">
      <c r="A357" s="16">
        <v>42912</v>
      </c>
      <c r="B357" s="17" t="s">
        <v>97</v>
      </c>
      <c r="C357" s="17" t="s">
        <v>99</v>
      </c>
      <c r="D357" s="17" t="s">
        <v>3</v>
      </c>
      <c r="F357" s="17">
        <v>0.1</v>
      </c>
      <c r="G357" s="17" t="s">
        <v>303</v>
      </c>
      <c r="H357" s="17">
        <v>110</v>
      </c>
      <c r="I357" s="17">
        <v>30</v>
      </c>
      <c r="J357" s="17" t="s">
        <v>52</v>
      </c>
      <c r="K357" s="17">
        <v>24</v>
      </c>
      <c r="L357" s="48">
        <v>765</v>
      </c>
    </row>
    <row r="358" spans="1:12" hidden="1" x14ac:dyDescent="0.3">
      <c r="A358" s="16">
        <v>42912</v>
      </c>
      <c r="B358" s="17" t="s">
        <v>97</v>
      </c>
      <c r="C358" s="17" t="s">
        <v>98</v>
      </c>
      <c r="D358" s="17" t="s">
        <v>4</v>
      </c>
      <c r="G358" s="17" t="s">
        <v>304</v>
      </c>
      <c r="H358" s="17" t="s">
        <v>53</v>
      </c>
      <c r="I358" s="17" t="s">
        <v>53</v>
      </c>
      <c r="J358" s="17" t="s">
        <v>53</v>
      </c>
      <c r="K358" s="17" t="s">
        <v>53</v>
      </c>
      <c r="L358" s="48">
        <v>765</v>
      </c>
    </row>
    <row r="359" spans="1:12" hidden="1" x14ac:dyDescent="0.3">
      <c r="A359" s="16">
        <v>42912</v>
      </c>
      <c r="B359" s="17" t="s">
        <v>97</v>
      </c>
      <c r="C359" s="17" t="s">
        <v>98</v>
      </c>
      <c r="D359" s="17" t="s">
        <v>4</v>
      </c>
      <c r="G359" s="17" t="s">
        <v>305</v>
      </c>
      <c r="H359" s="17" t="s">
        <v>53</v>
      </c>
      <c r="I359" s="17" t="s">
        <v>53</v>
      </c>
      <c r="J359" s="17" t="s">
        <v>53</v>
      </c>
      <c r="K359" s="17" t="s">
        <v>53</v>
      </c>
      <c r="L359" s="48">
        <v>765</v>
      </c>
    </row>
    <row r="360" spans="1:12" hidden="1" x14ac:dyDescent="0.3">
      <c r="A360" s="16">
        <v>42912</v>
      </c>
      <c r="B360" s="17" t="s">
        <v>97</v>
      </c>
      <c r="C360" s="17" t="s">
        <v>98</v>
      </c>
      <c r="D360" s="17" t="s">
        <v>4</v>
      </c>
      <c r="G360" s="17" t="s">
        <v>306</v>
      </c>
      <c r="H360" s="17" t="s">
        <v>53</v>
      </c>
      <c r="I360" s="17" t="s">
        <v>53</v>
      </c>
      <c r="J360" s="17" t="s">
        <v>53</v>
      </c>
      <c r="K360" s="17" t="s">
        <v>53</v>
      </c>
      <c r="L360" s="48">
        <v>765</v>
      </c>
    </row>
    <row r="361" spans="1:12" hidden="1" x14ac:dyDescent="0.3">
      <c r="A361" s="16">
        <v>42912</v>
      </c>
      <c r="B361" s="17" t="s">
        <v>97</v>
      </c>
      <c r="C361" s="17" t="s">
        <v>99</v>
      </c>
      <c r="D361" s="17" t="s">
        <v>4</v>
      </c>
      <c r="G361" s="17" t="s">
        <v>307</v>
      </c>
      <c r="H361" s="17" t="s">
        <v>53</v>
      </c>
      <c r="I361" s="17" t="s">
        <v>53</v>
      </c>
      <c r="J361" s="17" t="s">
        <v>53</v>
      </c>
      <c r="K361" s="17" t="s">
        <v>53</v>
      </c>
      <c r="L361" s="48">
        <v>765</v>
      </c>
    </row>
    <row r="362" spans="1:12" hidden="1" x14ac:dyDescent="0.3">
      <c r="A362" s="16">
        <v>42912</v>
      </c>
      <c r="B362" s="17" t="s">
        <v>97</v>
      </c>
      <c r="C362" s="17" t="s">
        <v>99</v>
      </c>
      <c r="D362" s="17" t="s">
        <v>4</v>
      </c>
      <c r="G362" s="17" t="s">
        <v>308</v>
      </c>
      <c r="H362" s="17" t="s">
        <v>53</v>
      </c>
      <c r="I362" s="17" t="s">
        <v>53</v>
      </c>
      <c r="J362" s="17" t="s">
        <v>53</v>
      </c>
      <c r="K362" s="17" t="s">
        <v>53</v>
      </c>
      <c r="L362" s="48">
        <v>765</v>
      </c>
    </row>
    <row r="363" spans="1:12" hidden="1" x14ac:dyDescent="0.3">
      <c r="A363" s="16">
        <v>42912</v>
      </c>
      <c r="B363" s="17" t="s">
        <v>97</v>
      </c>
      <c r="C363" s="17" t="s">
        <v>99</v>
      </c>
      <c r="D363" s="17" t="s">
        <v>4</v>
      </c>
      <c r="G363" s="17" t="s">
        <v>309</v>
      </c>
      <c r="H363" s="17" t="s">
        <v>53</v>
      </c>
      <c r="I363" s="17" t="s">
        <v>53</v>
      </c>
      <c r="J363" s="17" t="s">
        <v>53</v>
      </c>
      <c r="K363" s="17" t="s">
        <v>53</v>
      </c>
      <c r="L363" s="48">
        <v>765</v>
      </c>
    </row>
    <row r="364" spans="1:12" s="37" customFormat="1" hidden="1" x14ac:dyDescent="0.3">
      <c r="A364" s="46">
        <v>42926</v>
      </c>
      <c r="B364" s="47" t="s">
        <v>97</v>
      </c>
      <c r="C364" s="47" t="s">
        <v>98</v>
      </c>
      <c r="D364" s="47" t="s">
        <v>3</v>
      </c>
      <c r="E364" s="47"/>
      <c r="F364" s="47">
        <v>0.1</v>
      </c>
      <c r="G364" s="47" t="s">
        <v>310</v>
      </c>
      <c r="H364" s="47"/>
      <c r="I364" s="47"/>
      <c r="J364" s="47" t="s">
        <v>52</v>
      </c>
      <c r="K364" s="47">
        <v>21</v>
      </c>
      <c r="L364" s="47">
        <v>739.1</v>
      </c>
    </row>
    <row r="365" spans="1:12" s="37" customFormat="1" hidden="1" x14ac:dyDescent="0.3">
      <c r="A365" s="46">
        <v>42926</v>
      </c>
      <c r="B365" s="47" t="s">
        <v>97</v>
      </c>
      <c r="C365" s="47" t="s">
        <v>98</v>
      </c>
      <c r="D365" s="47" t="s">
        <v>3</v>
      </c>
      <c r="E365" s="47"/>
      <c r="F365" s="47">
        <v>0.1</v>
      </c>
      <c r="G365" s="47" t="s">
        <v>311</v>
      </c>
      <c r="H365" s="47"/>
      <c r="I365" s="47"/>
      <c r="J365" s="47" t="s">
        <v>52</v>
      </c>
      <c r="K365" s="47">
        <v>21</v>
      </c>
      <c r="L365" s="47">
        <v>739.1</v>
      </c>
    </row>
    <row r="366" spans="1:12" s="37" customFormat="1" hidden="1" x14ac:dyDescent="0.3">
      <c r="A366" s="46">
        <v>42926</v>
      </c>
      <c r="B366" s="47" t="s">
        <v>97</v>
      </c>
      <c r="C366" s="47" t="s">
        <v>99</v>
      </c>
      <c r="D366" s="47" t="s">
        <v>3</v>
      </c>
      <c r="E366" s="47"/>
      <c r="F366" s="47">
        <v>0.1</v>
      </c>
      <c r="G366" s="47" t="s">
        <v>312</v>
      </c>
      <c r="H366" s="47"/>
      <c r="I366" s="47"/>
      <c r="J366" s="47" t="s">
        <v>52</v>
      </c>
      <c r="K366" s="47">
        <v>24</v>
      </c>
      <c r="L366" s="47">
        <v>738.8</v>
      </c>
    </row>
    <row r="367" spans="1:12" s="37" customFormat="1" hidden="1" x14ac:dyDescent="0.3">
      <c r="A367" s="46">
        <v>42926</v>
      </c>
      <c r="B367" s="47" t="s">
        <v>97</v>
      </c>
      <c r="C367" s="47" t="s">
        <v>99</v>
      </c>
      <c r="D367" s="47" t="s">
        <v>3</v>
      </c>
      <c r="E367" s="47"/>
      <c r="F367" s="47">
        <v>0.1</v>
      </c>
      <c r="G367" s="47" t="s">
        <v>313</v>
      </c>
      <c r="H367" s="47"/>
      <c r="I367" s="47"/>
      <c r="J367" s="47" t="s">
        <v>52</v>
      </c>
      <c r="K367" s="47">
        <v>24</v>
      </c>
      <c r="L367" s="47">
        <v>738.8</v>
      </c>
    </row>
    <row r="368" spans="1:12" s="37" customFormat="1" hidden="1" x14ac:dyDescent="0.3">
      <c r="A368" s="46">
        <v>42926</v>
      </c>
      <c r="B368" s="47" t="s">
        <v>97</v>
      </c>
      <c r="C368" s="47" t="s">
        <v>98</v>
      </c>
      <c r="D368" s="47" t="s">
        <v>4</v>
      </c>
      <c r="E368" s="47"/>
      <c r="F368" s="47"/>
      <c r="G368" s="47" t="s">
        <v>314</v>
      </c>
      <c r="H368" s="47" t="s">
        <v>53</v>
      </c>
      <c r="I368" s="47" t="s">
        <v>53</v>
      </c>
      <c r="J368" s="47" t="s">
        <v>53</v>
      </c>
      <c r="K368" s="47" t="s">
        <v>53</v>
      </c>
      <c r="L368" s="47">
        <v>739.1</v>
      </c>
    </row>
    <row r="369" spans="1:12" s="37" customFormat="1" hidden="1" x14ac:dyDescent="0.3">
      <c r="A369" s="46">
        <v>42926</v>
      </c>
      <c r="B369" s="47" t="s">
        <v>97</v>
      </c>
      <c r="C369" s="47" t="s">
        <v>98</v>
      </c>
      <c r="D369" s="47" t="s">
        <v>4</v>
      </c>
      <c r="E369" s="47"/>
      <c r="F369" s="47"/>
      <c r="G369" s="47" t="s">
        <v>315</v>
      </c>
      <c r="H369" s="47" t="s">
        <v>53</v>
      </c>
      <c r="I369" s="47" t="s">
        <v>53</v>
      </c>
      <c r="J369" s="47" t="s">
        <v>53</v>
      </c>
      <c r="K369" s="47" t="s">
        <v>53</v>
      </c>
      <c r="L369" s="47">
        <v>739.1</v>
      </c>
    </row>
    <row r="370" spans="1:12" s="37" customFormat="1" hidden="1" x14ac:dyDescent="0.3">
      <c r="A370" s="46">
        <v>42926</v>
      </c>
      <c r="B370" s="47" t="s">
        <v>97</v>
      </c>
      <c r="C370" s="47" t="s">
        <v>98</v>
      </c>
      <c r="D370" s="47" t="s">
        <v>4</v>
      </c>
      <c r="E370" s="47"/>
      <c r="F370" s="47"/>
      <c r="G370" s="47" t="s">
        <v>316</v>
      </c>
      <c r="H370" s="47" t="s">
        <v>53</v>
      </c>
      <c r="I370" s="47" t="s">
        <v>53</v>
      </c>
      <c r="J370" s="47" t="s">
        <v>53</v>
      </c>
      <c r="K370" s="47" t="s">
        <v>53</v>
      </c>
      <c r="L370" s="47">
        <v>739.1</v>
      </c>
    </row>
    <row r="371" spans="1:12" s="37" customFormat="1" hidden="1" x14ac:dyDescent="0.3">
      <c r="A371" s="46">
        <v>42926</v>
      </c>
      <c r="B371" s="47" t="s">
        <v>97</v>
      </c>
      <c r="C371" s="47" t="s">
        <v>99</v>
      </c>
      <c r="D371" s="47" t="s">
        <v>4</v>
      </c>
      <c r="E371" s="47"/>
      <c r="F371" s="47"/>
      <c r="G371" s="47" t="s">
        <v>317</v>
      </c>
      <c r="H371" s="47" t="s">
        <v>53</v>
      </c>
      <c r="I371" s="47" t="s">
        <v>53</v>
      </c>
      <c r="J371" s="47" t="s">
        <v>53</v>
      </c>
      <c r="K371" s="47" t="s">
        <v>53</v>
      </c>
      <c r="L371" s="47">
        <v>738.8</v>
      </c>
    </row>
    <row r="372" spans="1:12" s="37" customFormat="1" hidden="1" x14ac:dyDescent="0.3">
      <c r="A372" s="46">
        <v>42926</v>
      </c>
      <c r="B372" s="47" t="s">
        <v>97</v>
      </c>
      <c r="C372" s="47" t="s">
        <v>99</v>
      </c>
      <c r="D372" s="47" t="s">
        <v>4</v>
      </c>
      <c r="E372" s="47"/>
      <c r="F372" s="47"/>
      <c r="G372" s="47" t="s">
        <v>318</v>
      </c>
      <c r="H372" s="47" t="s">
        <v>53</v>
      </c>
      <c r="I372" s="47" t="s">
        <v>53</v>
      </c>
      <c r="J372" s="47" t="s">
        <v>53</v>
      </c>
      <c r="K372" s="47" t="s">
        <v>53</v>
      </c>
      <c r="L372" s="47">
        <v>738.8</v>
      </c>
    </row>
    <row r="373" spans="1:12" s="37" customFormat="1" hidden="1" x14ac:dyDescent="0.3">
      <c r="A373" s="46">
        <v>42926</v>
      </c>
      <c r="B373" s="47" t="s">
        <v>97</v>
      </c>
      <c r="C373" s="47" t="s">
        <v>99</v>
      </c>
      <c r="D373" s="47" t="s">
        <v>4</v>
      </c>
      <c r="E373" s="47"/>
      <c r="F373" s="47"/>
      <c r="G373" s="47" t="s">
        <v>319</v>
      </c>
      <c r="H373" s="47" t="s">
        <v>53</v>
      </c>
      <c r="I373" s="47" t="s">
        <v>53</v>
      </c>
      <c r="J373" s="47" t="s">
        <v>53</v>
      </c>
      <c r="K373" s="47" t="s">
        <v>53</v>
      </c>
      <c r="L373" s="47">
        <v>738.8</v>
      </c>
    </row>
    <row r="374" spans="1:12" hidden="1" x14ac:dyDescent="0.3">
      <c r="A374" s="16">
        <v>42930</v>
      </c>
      <c r="B374" s="17" t="s">
        <v>97</v>
      </c>
      <c r="C374" s="17" t="s">
        <v>98</v>
      </c>
      <c r="D374" s="17" t="s">
        <v>3</v>
      </c>
      <c r="F374" s="17">
        <v>0.1</v>
      </c>
      <c r="G374" s="17" t="s">
        <v>320</v>
      </c>
      <c r="H374" s="17">
        <v>115</v>
      </c>
      <c r="I374" s="17">
        <v>25</v>
      </c>
      <c r="J374" s="17" t="s">
        <v>52</v>
      </c>
      <c r="K374" s="17">
        <v>27</v>
      </c>
      <c r="L374" s="17">
        <v>742.1</v>
      </c>
    </row>
    <row r="375" spans="1:12" hidden="1" x14ac:dyDescent="0.3">
      <c r="A375" s="16">
        <v>42930</v>
      </c>
      <c r="B375" s="17" t="s">
        <v>97</v>
      </c>
      <c r="C375" s="17" t="s">
        <v>98</v>
      </c>
      <c r="D375" s="17" t="s">
        <v>3</v>
      </c>
      <c r="F375" s="17">
        <v>0.1</v>
      </c>
      <c r="G375" s="17" t="s">
        <v>321</v>
      </c>
      <c r="H375" s="17">
        <v>115</v>
      </c>
      <c r="I375" s="17">
        <v>25</v>
      </c>
      <c r="J375" s="17" t="s">
        <v>52</v>
      </c>
      <c r="K375" s="17">
        <v>28</v>
      </c>
      <c r="L375" s="17">
        <v>742.1</v>
      </c>
    </row>
    <row r="376" spans="1:12" hidden="1" x14ac:dyDescent="0.3">
      <c r="A376" s="16">
        <v>42930</v>
      </c>
      <c r="B376" s="17" t="s">
        <v>97</v>
      </c>
      <c r="C376" s="17" t="s">
        <v>98</v>
      </c>
      <c r="D376" s="17" t="s">
        <v>3</v>
      </c>
      <c r="F376" s="17">
        <v>0.1</v>
      </c>
      <c r="G376" s="17" t="s">
        <v>322</v>
      </c>
      <c r="H376" s="17">
        <v>115</v>
      </c>
      <c r="I376" s="17">
        <v>25</v>
      </c>
      <c r="J376" s="17" t="s">
        <v>52</v>
      </c>
      <c r="K376" s="17">
        <v>28</v>
      </c>
      <c r="L376" s="17">
        <v>742.1</v>
      </c>
    </row>
    <row r="377" spans="1:12" hidden="1" x14ac:dyDescent="0.3">
      <c r="A377" s="16">
        <v>42930</v>
      </c>
      <c r="B377" s="17" t="s">
        <v>97</v>
      </c>
      <c r="C377" s="17" t="s">
        <v>99</v>
      </c>
      <c r="D377" s="17" t="s">
        <v>3</v>
      </c>
      <c r="F377" s="17">
        <v>0.1</v>
      </c>
      <c r="G377" s="17" t="s">
        <v>323</v>
      </c>
      <c r="H377" s="17">
        <v>115</v>
      </c>
      <c r="I377" s="17">
        <v>25</v>
      </c>
      <c r="J377" s="17" t="s">
        <v>52</v>
      </c>
      <c r="K377" s="17">
        <v>28</v>
      </c>
      <c r="L377" s="17">
        <v>742.1</v>
      </c>
    </row>
    <row r="378" spans="1:12" hidden="1" x14ac:dyDescent="0.3">
      <c r="A378" s="16">
        <v>42930</v>
      </c>
      <c r="B378" s="17" t="s">
        <v>97</v>
      </c>
      <c r="C378" s="17" t="s">
        <v>99</v>
      </c>
      <c r="D378" s="17" t="s">
        <v>3</v>
      </c>
      <c r="F378" s="17">
        <v>0.1</v>
      </c>
      <c r="G378" s="17" t="s">
        <v>324</v>
      </c>
      <c r="H378" s="17">
        <v>115</v>
      </c>
      <c r="I378" s="17">
        <v>25</v>
      </c>
      <c r="J378" s="17" t="s">
        <v>52</v>
      </c>
      <c r="K378" s="17">
        <v>28</v>
      </c>
      <c r="L378" s="17">
        <v>742.1</v>
      </c>
    </row>
    <row r="379" spans="1:12" hidden="1" x14ac:dyDescent="0.3">
      <c r="A379" s="16">
        <v>42930</v>
      </c>
      <c r="B379" s="17" t="s">
        <v>97</v>
      </c>
      <c r="C379" s="17" t="s">
        <v>99</v>
      </c>
      <c r="D379" s="17" t="s">
        <v>3</v>
      </c>
      <c r="F379" s="17">
        <v>0.1</v>
      </c>
      <c r="G379" s="17" t="s">
        <v>325</v>
      </c>
      <c r="H379" s="17">
        <v>115</v>
      </c>
      <c r="I379" s="17">
        <v>25</v>
      </c>
      <c r="J379" s="17" t="s">
        <v>52</v>
      </c>
      <c r="K379" s="17">
        <v>28</v>
      </c>
      <c r="L379" s="17">
        <v>742.1</v>
      </c>
    </row>
    <row r="380" spans="1:12" hidden="1" x14ac:dyDescent="0.3">
      <c r="A380" s="16">
        <v>42930</v>
      </c>
      <c r="B380" s="17" t="s">
        <v>97</v>
      </c>
      <c r="C380" s="17" t="s">
        <v>98</v>
      </c>
      <c r="D380" s="17" t="s">
        <v>4</v>
      </c>
      <c r="G380" s="17" t="s">
        <v>326</v>
      </c>
      <c r="H380" s="17" t="s">
        <v>53</v>
      </c>
      <c r="I380" s="17" t="s">
        <v>53</v>
      </c>
      <c r="J380" s="17" t="s">
        <v>53</v>
      </c>
      <c r="K380" s="17" t="s">
        <v>53</v>
      </c>
      <c r="L380" s="17">
        <v>742.1</v>
      </c>
    </row>
    <row r="381" spans="1:12" hidden="1" x14ac:dyDescent="0.3">
      <c r="A381" s="16">
        <v>42930</v>
      </c>
      <c r="B381" s="17" t="s">
        <v>97</v>
      </c>
      <c r="C381" s="17" t="s">
        <v>98</v>
      </c>
      <c r="D381" s="17" t="s">
        <v>4</v>
      </c>
      <c r="G381" s="17" t="s">
        <v>327</v>
      </c>
      <c r="H381" s="17" t="s">
        <v>53</v>
      </c>
      <c r="I381" s="17" t="s">
        <v>53</v>
      </c>
      <c r="J381" s="17" t="s">
        <v>53</v>
      </c>
      <c r="K381" s="17" t="s">
        <v>53</v>
      </c>
      <c r="L381" s="17">
        <v>742.1</v>
      </c>
    </row>
    <row r="382" spans="1:12" hidden="1" x14ac:dyDescent="0.3">
      <c r="A382" s="16">
        <v>42930</v>
      </c>
      <c r="B382" s="17" t="s">
        <v>97</v>
      </c>
      <c r="C382" s="17" t="s">
        <v>98</v>
      </c>
      <c r="D382" s="17" t="s">
        <v>4</v>
      </c>
      <c r="G382" s="17" t="s">
        <v>328</v>
      </c>
      <c r="H382" s="17" t="s">
        <v>53</v>
      </c>
      <c r="I382" s="17" t="s">
        <v>53</v>
      </c>
      <c r="J382" s="17" t="s">
        <v>53</v>
      </c>
      <c r="K382" s="17" t="s">
        <v>53</v>
      </c>
      <c r="L382" s="17">
        <v>742.1</v>
      </c>
    </row>
    <row r="383" spans="1:12" hidden="1" x14ac:dyDescent="0.3">
      <c r="A383" s="16">
        <v>42930</v>
      </c>
      <c r="B383" s="17" t="s">
        <v>97</v>
      </c>
      <c r="C383" s="17" t="s">
        <v>99</v>
      </c>
      <c r="D383" s="17" t="s">
        <v>4</v>
      </c>
      <c r="G383" s="17" t="s">
        <v>329</v>
      </c>
      <c r="H383" s="17" t="s">
        <v>53</v>
      </c>
      <c r="I383" s="17" t="s">
        <v>53</v>
      </c>
      <c r="J383" s="17" t="s">
        <v>53</v>
      </c>
      <c r="K383" s="17" t="s">
        <v>53</v>
      </c>
      <c r="L383" s="17">
        <v>742.1</v>
      </c>
    </row>
    <row r="384" spans="1:12" hidden="1" x14ac:dyDescent="0.3">
      <c r="A384" s="16">
        <v>42930</v>
      </c>
      <c r="B384" s="17" t="s">
        <v>97</v>
      </c>
      <c r="C384" s="17" t="s">
        <v>99</v>
      </c>
      <c r="D384" s="17" t="s">
        <v>4</v>
      </c>
      <c r="G384" s="17" t="s">
        <v>330</v>
      </c>
      <c r="H384" s="17" t="s">
        <v>53</v>
      </c>
      <c r="I384" s="17" t="s">
        <v>53</v>
      </c>
      <c r="J384" s="17" t="s">
        <v>53</v>
      </c>
      <c r="K384" s="17" t="s">
        <v>53</v>
      </c>
      <c r="L384" s="17">
        <v>742.1</v>
      </c>
    </row>
    <row r="385" spans="1:12" hidden="1" x14ac:dyDescent="0.3">
      <c r="A385" s="16">
        <v>42930</v>
      </c>
      <c r="B385" s="17" t="s">
        <v>97</v>
      </c>
      <c r="C385" s="17" t="s">
        <v>99</v>
      </c>
      <c r="D385" s="17" t="s">
        <v>4</v>
      </c>
      <c r="G385" s="17" t="s">
        <v>331</v>
      </c>
      <c r="H385" s="17" t="s">
        <v>53</v>
      </c>
      <c r="I385" s="17" t="s">
        <v>53</v>
      </c>
      <c r="J385" s="17" t="s">
        <v>53</v>
      </c>
      <c r="K385" s="17" t="s">
        <v>53</v>
      </c>
      <c r="L385" s="17">
        <v>742.1</v>
      </c>
    </row>
    <row r="386" spans="1:12" s="37" customFormat="1" hidden="1" x14ac:dyDescent="0.3">
      <c r="A386" s="46">
        <v>42942</v>
      </c>
      <c r="B386" s="47" t="s">
        <v>97</v>
      </c>
      <c r="C386" s="47" t="s">
        <v>98</v>
      </c>
      <c r="D386" s="47" t="s">
        <v>3</v>
      </c>
      <c r="E386" s="47"/>
      <c r="F386" s="47">
        <v>0.1</v>
      </c>
      <c r="G386" s="47" t="s">
        <v>332</v>
      </c>
      <c r="H386" s="47">
        <v>115</v>
      </c>
      <c r="I386" s="47">
        <v>25</v>
      </c>
      <c r="J386" s="47" t="s">
        <v>52</v>
      </c>
      <c r="K386" s="47">
        <v>29</v>
      </c>
      <c r="L386" s="47">
        <v>743.5</v>
      </c>
    </row>
    <row r="387" spans="1:12" s="37" customFormat="1" hidden="1" x14ac:dyDescent="0.3">
      <c r="A387" s="46">
        <v>42942</v>
      </c>
      <c r="B387" s="47" t="s">
        <v>97</v>
      </c>
      <c r="C387" s="47" t="s">
        <v>98</v>
      </c>
      <c r="D387" s="47" t="s">
        <v>3</v>
      </c>
      <c r="E387" s="47"/>
      <c r="F387" s="47">
        <v>0.1</v>
      </c>
      <c r="G387" s="47" t="s">
        <v>333</v>
      </c>
      <c r="H387" s="47">
        <v>115</v>
      </c>
      <c r="I387" s="47">
        <v>25</v>
      </c>
      <c r="J387" s="47" t="s">
        <v>52</v>
      </c>
      <c r="K387" s="47">
        <v>29</v>
      </c>
      <c r="L387" s="47">
        <v>743.5</v>
      </c>
    </row>
    <row r="388" spans="1:12" s="37" customFormat="1" hidden="1" x14ac:dyDescent="0.3">
      <c r="A388" s="46">
        <v>42942</v>
      </c>
      <c r="B388" s="47" t="s">
        <v>97</v>
      </c>
      <c r="C388" s="47" t="s">
        <v>98</v>
      </c>
      <c r="D388" s="47" t="s">
        <v>3</v>
      </c>
      <c r="E388" s="47"/>
      <c r="F388" s="47">
        <v>0.1</v>
      </c>
      <c r="G388" s="47" t="s">
        <v>334</v>
      </c>
      <c r="H388" s="47">
        <v>115</v>
      </c>
      <c r="I388" s="47">
        <v>25</v>
      </c>
      <c r="J388" s="47" t="s">
        <v>52</v>
      </c>
      <c r="K388" s="47">
        <v>29</v>
      </c>
      <c r="L388" s="47">
        <v>743.5</v>
      </c>
    </row>
    <row r="389" spans="1:12" s="37" customFormat="1" hidden="1" x14ac:dyDescent="0.3">
      <c r="A389" s="46">
        <v>42942</v>
      </c>
      <c r="B389" s="47" t="s">
        <v>97</v>
      </c>
      <c r="C389" s="47" t="s">
        <v>99</v>
      </c>
      <c r="D389" s="47" t="s">
        <v>3</v>
      </c>
      <c r="E389" s="47"/>
      <c r="F389" s="47">
        <v>0.1</v>
      </c>
      <c r="G389" s="47" t="s">
        <v>335</v>
      </c>
      <c r="H389" s="47">
        <v>115</v>
      </c>
      <c r="I389" s="47">
        <v>25</v>
      </c>
      <c r="J389" s="47" t="s">
        <v>52</v>
      </c>
      <c r="K389" s="47">
        <v>28</v>
      </c>
      <c r="L389" s="47">
        <v>743.5</v>
      </c>
    </row>
    <row r="390" spans="1:12" s="37" customFormat="1" hidden="1" x14ac:dyDescent="0.3">
      <c r="A390" s="46">
        <v>42942</v>
      </c>
      <c r="B390" s="47" t="s">
        <v>97</v>
      </c>
      <c r="C390" s="47" t="s">
        <v>99</v>
      </c>
      <c r="D390" s="47" t="s">
        <v>3</v>
      </c>
      <c r="E390" s="47"/>
      <c r="F390" s="47">
        <v>0.1</v>
      </c>
      <c r="G390" s="47" t="s">
        <v>336</v>
      </c>
      <c r="H390" s="47">
        <v>115</v>
      </c>
      <c r="I390" s="47">
        <v>25</v>
      </c>
      <c r="J390" s="47" t="s">
        <v>52</v>
      </c>
      <c r="K390" s="47">
        <v>28</v>
      </c>
      <c r="L390" s="47">
        <v>743.5</v>
      </c>
    </row>
    <row r="391" spans="1:12" s="37" customFormat="1" hidden="1" x14ac:dyDescent="0.3">
      <c r="A391" s="46">
        <v>42942</v>
      </c>
      <c r="B391" s="47" t="s">
        <v>97</v>
      </c>
      <c r="C391" s="47" t="s">
        <v>99</v>
      </c>
      <c r="D391" s="47" t="s">
        <v>3</v>
      </c>
      <c r="E391" s="47"/>
      <c r="F391" s="47">
        <v>0.1</v>
      </c>
      <c r="G391" s="47" t="s">
        <v>337</v>
      </c>
      <c r="H391" s="47">
        <v>115</v>
      </c>
      <c r="I391" s="47">
        <v>25</v>
      </c>
      <c r="J391" s="47" t="s">
        <v>52</v>
      </c>
      <c r="K391" s="47">
        <v>28</v>
      </c>
      <c r="L391" s="47">
        <v>743.5</v>
      </c>
    </row>
    <row r="392" spans="1:12" s="37" customFormat="1" hidden="1" x14ac:dyDescent="0.3">
      <c r="A392" s="46">
        <v>42942</v>
      </c>
      <c r="B392" s="47" t="s">
        <v>97</v>
      </c>
      <c r="C392" s="47" t="s">
        <v>98</v>
      </c>
      <c r="D392" s="47" t="s">
        <v>4</v>
      </c>
      <c r="E392" s="47"/>
      <c r="F392" s="47"/>
      <c r="G392" s="47" t="s">
        <v>338</v>
      </c>
      <c r="H392" s="47" t="s">
        <v>53</v>
      </c>
      <c r="I392" s="47" t="s">
        <v>53</v>
      </c>
      <c r="J392" s="47" t="s">
        <v>53</v>
      </c>
      <c r="K392" s="47" t="s">
        <v>53</v>
      </c>
      <c r="L392" s="47">
        <v>743.5</v>
      </c>
    </row>
    <row r="393" spans="1:12" s="37" customFormat="1" hidden="1" x14ac:dyDescent="0.3">
      <c r="A393" s="46">
        <v>42942</v>
      </c>
      <c r="B393" s="47" t="s">
        <v>97</v>
      </c>
      <c r="C393" s="47" t="s">
        <v>98</v>
      </c>
      <c r="D393" s="47" t="s">
        <v>4</v>
      </c>
      <c r="E393" s="47"/>
      <c r="F393" s="47"/>
      <c r="G393" s="47" t="s">
        <v>339</v>
      </c>
      <c r="H393" s="47" t="s">
        <v>53</v>
      </c>
      <c r="I393" s="47" t="s">
        <v>53</v>
      </c>
      <c r="J393" s="47" t="s">
        <v>53</v>
      </c>
      <c r="K393" s="47" t="s">
        <v>53</v>
      </c>
      <c r="L393" s="47">
        <v>743.5</v>
      </c>
    </row>
    <row r="394" spans="1:12" s="37" customFormat="1" hidden="1" x14ac:dyDescent="0.3">
      <c r="A394" s="46">
        <v>42942</v>
      </c>
      <c r="B394" s="47" t="s">
        <v>97</v>
      </c>
      <c r="C394" s="47" t="s">
        <v>98</v>
      </c>
      <c r="D394" s="47" t="s">
        <v>4</v>
      </c>
      <c r="E394" s="47"/>
      <c r="F394" s="47"/>
      <c r="G394" s="47" t="s">
        <v>340</v>
      </c>
      <c r="H394" s="47" t="s">
        <v>53</v>
      </c>
      <c r="I394" s="47" t="s">
        <v>53</v>
      </c>
      <c r="J394" s="47" t="s">
        <v>53</v>
      </c>
      <c r="K394" s="47" t="s">
        <v>53</v>
      </c>
      <c r="L394" s="47">
        <v>743.5</v>
      </c>
    </row>
    <row r="395" spans="1:12" s="37" customFormat="1" hidden="1" x14ac:dyDescent="0.3">
      <c r="A395" s="46">
        <v>42942</v>
      </c>
      <c r="B395" s="47" t="s">
        <v>97</v>
      </c>
      <c r="C395" s="47" t="s">
        <v>99</v>
      </c>
      <c r="D395" s="47" t="s">
        <v>4</v>
      </c>
      <c r="E395" s="47"/>
      <c r="F395" s="47"/>
      <c r="G395" s="47" t="s">
        <v>341</v>
      </c>
      <c r="H395" s="47" t="s">
        <v>53</v>
      </c>
      <c r="I395" s="47" t="s">
        <v>53</v>
      </c>
      <c r="J395" s="47" t="s">
        <v>53</v>
      </c>
      <c r="K395" s="47" t="s">
        <v>53</v>
      </c>
      <c r="L395" s="47">
        <v>743.5</v>
      </c>
    </row>
    <row r="396" spans="1:12" s="37" customFormat="1" hidden="1" x14ac:dyDescent="0.3">
      <c r="A396" s="46">
        <v>42942</v>
      </c>
      <c r="B396" s="47" t="s">
        <v>97</v>
      </c>
      <c r="C396" s="47" t="s">
        <v>99</v>
      </c>
      <c r="D396" s="47" t="s">
        <v>4</v>
      </c>
      <c r="E396" s="47"/>
      <c r="F396" s="47"/>
      <c r="G396" s="47" t="s">
        <v>342</v>
      </c>
      <c r="H396" s="47" t="s">
        <v>53</v>
      </c>
      <c r="I396" s="47" t="s">
        <v>53</v>
      </c>
      <c r="J396" s="47" t="s">
        <v>53</v>
      </c>
      <c r="K396" s="47" t="s">
        <v>53</v>
      </c>
      <c r="L396" s="47">
        <v>743.5</v>
      </c>
    </row>
    <row r="397" spans="1:12" s="37" customFormat="1" hidden="1" x14ac:dyDescent="0.3">
      <c r="A397" s="46">
        <v>42942</v>
      </c>
      <c r="B397" s="47" t="s">
        <v>97</v>
      </c>
      <c r="C397" s="47" t="s">
        <v>99</v>
      </c>
      <c r="D397" s="47" t="s">
        <v>4</v>
      </c>
      <c r="E397" s="47"/>
      <c r="F397" s="47"/>
      <c r="G397" s="47" t="s">
        <v>343</v>
      </c>
      <c r="H397" s="47" t="s">
        <v>53</v>
      </c>
      <c r="I397" s="47" t="s">
        <v>53</v>
      </c>
      <c r="J397" s="47" t="s">
        <v>53</v>
      </c>
      <c r="K397" s="47" t="s">
        <v>53</v>
      </c>
      <c r="L397" s="47">
        <v>743.5</v>
      </c>
    </row>
    <row r="398" spans="1:12" s="3" customFormat="1" hidden="1" x14ac:dyDescent="0.3">
      <c r="A398" s="27">
        <v>42956</v>
      </c>
      <c r="B398" s="24" t="s">
        <v>97</v>
      </c>
      <c r="C398" s="24" t="s">
        <v>98</v>
      </c>
      <c r="D398" s="24" t="s">
        <v>3</v>
      </c>
      <c r="E398" s="24"/>
      <c r="F398" s="17">
        <v>0.1</v>
      </c>
      <c r="G398" s="24" t="s">
        <v>344</v>
      </c>
      <c r="H398" s="24">
        <v>115</v>
      </c>
      <c r="I398" s="24">
        <v>25</v>
      </c>
      <c r="J398" s="17" t="s">
        <v>52</v>
      </c>
      <c r="K398" s="24">
        <v>26</v>
      </c>
      <c r="L398" s="24">
        <v>746.9</v>
      </c>
    </row>
    <row r="399" spans="1:12" s="3" customFormat="1" hidden="1" x14ac:dyDescent="0.3">
      <c r="A399" s="27">
        <v>42956</v>
      </c>
      <c r="B399" s="24" t="s">
        <v>97</v>
      </c>
      <c r="C399" s="24" t="s">
        <v>98</v>
      </c>
      <c r="D399" s="24" t="s">
        <v>3</v>
      </c>
      <c r="E399" s="24"/>
      <c r="F399" s="17">
        <v>0.1</v>
      </c>
      <c r="G399" s="24" t="s">
        <v>345</v>
      </c>
      <c r="H399" s="24">
        <v>115</v>
      </c>
      <c r="I399" s="24">
        <v>25</v>
      </c>
      <c r="J399" s="17" t="s">
        <v>52</v>
      </c>
      <c r="K399" s="24">
        <v>27</v>
      </c>
      <c r="L399" s="24">
        <v>746.9</v>
      </c>
    </row>
    <row r="400" spans="1:12" s="3" customFormat="1" hidden="1" x14ac:dyDescent="0.3">
      <c r="A400" s="27">
        <v>42956</v>
      </c>
      <c r="B400" s="24" t="s">
        <v>97</v>
      </c>
      <c r="C400" s="24" t="s">
        <v>98</v>
      </c>
      <c r="D400" s="24" t="s">
        <v>3</v>
      </c>
      <c r="E400" s="24"/>
      <c r="F400" s="17">
        <v>0.1</v>
      </c>
      <c r="G400" s="24" t="s">
        <v>346</v>
      </c>
      <c r="H400" s="24">
        <v>115</v>
      </c>
      <c r="I400" s="24">
        <v>25</v>
      </c>
      <c r="J400" s="17" t="s">
        <v>52</v>
      </c>
      <c r="K400" s="24">
        <v>26</v>
      </c>
      <c r="L400" s="24">
        <v>746.9</v>
      </c>
    </row>
    <row r="401" spans="1:12" s="3" customFormat="1" hidden="1" x14ac:dyDescent="0.3">
      <c r="A401" s="27">
        <v>42956</v>
      </c>
      <c r="B401" s="24" t="s">
        <v>97</v>
      </c>
      <c r="C401" s="24" t="s">
        <v>99</v>
      </c>
      <c r="D401" s="24" t="s">
        <v>3</v>
      </c>
      <c r="E401" s="24"/>
      <c r="F401" s="17">
        <v>0.1</v>
      </c>
      <c r="G401" s="24" t="s">
        <v>347</v>
      </c>
      <c r="H401" s="24">
        <v>115</v>
      </c>
      <c r="I401" s="24">
        <v>25</v>
      </c>
      <c r="J401" s="17" t="s">
        <v>52</v>
      </c>
      <c r="K401" s="24">
        <v>25</v>
      </c>
      <c r="L401" s="24">
        <v>746.4</v>
      </c>
    </row>
    <row r="402" spans="1:12" s="3" customFormat="1" hidden="1" x14ac:dyDescent="0.3">
      <c r="A402" s="27">
        <v>42956</v>
      </c>
      <c r="B402" s="24" t="s">
        <v>97</v>
      </c>
      <c r="C402" s="24" t="s">
        <v>99</v>
      </c>
      <c r="D402" s="24" t="s">
        <v>3</v>
      </c>
      <c r="E402" s="24"/>
      <c r="F402" s="17">
        <v>0.1</v>
      </c>
      <c r="G402" s="24" t="s">
        <v>348</v>
      </c>
      <c r="H402" s="24">
        <v>115</v>
      </c>
      <c r="I402" s="24">
        <v>25</v>
      </c>
      <c r="J402" s="17" t="s">
        <v>52</v>
      </c>
      <c r="K402" s="24">
        <v>24</v>
      </c>
      <c r="L402" s="24">
        <v>746.4</v>
      </c>
    </row>
    <row r="403" spans="1:12" s="3" customFormat="1" hidden="1" x14ac:dyDescent="0.3">
      <c r="A403" s="27">
        <v>42956</v>
      </c>
      <c r="B403" s="24" t="s">
        <v>97</v>
      </c>
      <c r="C403" s="24" t="s">
        <v>99</v>
      </c>
      <c r="D403" s="24" t="s">
        <v>3</v>
      </c>
      <c r="E403" s="24"/>
      <c r="F403" s="17">
        <v>0.1</v>
      </c>
      <c r="G403" s="24" t="s">
        <v>349</v>
      </c>
      <c r="H403" s="24">
        <v>115</v>
      </c>
      <c r="I403" s="24">
        <v>25</v>
      </c>
      <c r="J403" s="17" t="s">
        <v>52</v>
      </c>
      <c r="K403" s="24">
        <v>25</v>
      </c>
      <c r="L403" s="24">
        <v>746.4</v>
      </c>
    </row>
    <row r="404" spans="1:12" s="3" customFormat="1" hidden="1" x14ac:dyDescent="0.3">
      <c r="A404" s="27">
        <v>42956</v>
      </c>
      <c r="B404" s="24" t="s">
        <v>97</v>
      </c>
      <c r="C404" s="24" t="s">
        <v>98</v>
      </c>
      <c r="D404" s="24" t="s">
        <v>4</v>
      </c>
      <c r="E404" s="24"/>
      <c r="F404" s="24"/>
      <c r="G404" s="24" t="s">
        <v>350</v>
      </c>
      <c r="H404" s="17" t="s">
        <v>53</v>
      </c>
      <c r="I404" s="17" t="s">
        <v>53</v>
      </c>
      <c r="J404" s="17" t="s">
        <v>53</v>
      </c>
      <c r="K404" s="17" t="s">
        <v>53</v>
      </c>
      <c r="L404" s="24">
        <v>746.9</v>
      </c>
    </row>
    <row r="405" spans="1:12" s="3" customFormat="1" hidden="1" x14ac:dyDescent="0.3">
      <c r="A405" s="27">
        <v>42956</v>
      </c>
      <c r="B405" s="24" t="s">
        <v>97</v>
      </c>
      <c r="C405" s="24" t="s">
        <v>98</v>
      </c>
      <c r="D405" s="24" t="s">
        <v>4</v>
      </c>
      <c r="E405" s="24"/>
      <c r="F405" s="24"/>
      <c r="G405" s="24" t="s">
        <v>351</v>
      </c>
      <c r="H405" s="17" t="s">
        <v>53</v>
      </c>
      <c r="I405" s="17" t="s">
        <v>53</v>
      </c>
      <c r="J405" s="17" t="s">
        <v>53</v>
      </c>
      <c r="K405" s="17" t="s">
        <v>53</v>
      </c>
      <c r="L405" s="24">
        <v>746.9</v>
      </c>
    </row>
    <row r="406" spans="1:12" s="3" customFormat="1" hidden="1" x14ac:dyDescent="0.3">
      <c r="A406" s="27">
        <v>42956</v>
      </c>
      <c r="B406" s="24" t="s">
        <v>97</v>
      </c>
      <c r="C406" s="24" t="s">
        <v>98</v>
      </c>
      <c r="D406" s="24" t="s">
        <v>4</v>
      </c>
      <c r="E406" s="24"/>
      <c r="F406" s="24"/>
      <c r="G406" s="24" t="s">
        <v>352</v>
      </c>
      <c r="H406" s="17" t="s">
        <v>53</v>
      </c>
      <c r="I406" s="17" t="s">
        <v>53</v>
      </c>
      <c r="J406" s="17" t="s">
        <v>53</v>
      </c>
      <c r="K406" s="17" t="s">
        <v>53</v>
      </c>
      <c r="L406" s="24">
        <v>746.9</v>
      </c>
    </row>
    <row r="407" spans="1:12" s="3" customFormat="1" hidden="1" x14ac:dyDescent="0.3">
      <c r="A407" s="27">
        <v>42956</v>
      </c>
      <c r="B407" s="24" t="s">
        <v>97</v>
      </c>
      <c r="C407" s="24" t="s">
        <v>99</v>
      </c>
      <c r="D407" s="24" t="s">
        <v>4</v>
      </c>
      <c r="E407" s="24"/>
      <c r="F407" s="24"/>
      <c r="G407" s="24" t="s">
        <v>353</v>
      </c>
      <c r="H407" s="17" t="s">
        <v>53</v>
      </c>
      <c r="I407" s="17" t="s">
        <v>53</v>
      </c>
      <c r="J407" s="17" t="s">
        <v>53</v>
      </c>
      <c r="K407" s="17" t="s">
        <v>53</v>
      </c>
      <c r="L407" s="24">
        <v>746.4</v>
      </c>
    </row>
    <row r="408" spans="1:12" s="3" customFormat="1" hidden="1" x14ac:dyDescent="0.3">
      <c r="A408" s="27">
        <v>42956</v>
      </c>
      <c r="B408" s="24" t="s">
        <v>97</v>
      </c>
      <c r="C408" s="24" t="s">
        <v>99</v>
      </c>
      <c r="D408" s="24" t="s">
        <v>4</v>
      </c>
      <c r="E408" s="24"/>
      <c r="F408" s="24"/>
      <c r="G408" s="24" t="s">
        <v>354</v>
      </c>
      <c r="H408" s="17" t="s">
        <v>53</v>
      </c>
      <c r="I408" s="17" t="s">
        <v>53</v>
      </c>
      <c r="J408" s="17" t="s">
        <v>53</v>
      </c>
      <c r="K408" s="17" t="s">
        <v>53</v>
      </c>
      <c r="L408" s="24">
        <v>746.4</v>
      </c>
    </row>
    <row r="409" spans="1:12" s="3" customFormat="1" hidden="1" x14ac:dyDescent="0.3">
      <c r="A409" s="27">
        <v>42956</v>
      </c>
      <c r="B409" s="24" t="s">
        <v>97</v>
      </c>
      <c r="C409" s="24" t="s">
        <v>99</v>
      </c>
      <c r="D409" s="24" t="s">
        <v>4</v>
      </c>
      <c r="E409" s="24"/>
      <c r="F409" s="24"/>
      <c r="G409" s="24" t="s">
        <v>355</v>
      </c>
      <c r="H409" s="17" t="s">
        <v>53</v>
      </c>
      <c r="I409" s="17" t="s">
        <v>53</v>
      </c>
      <c r="J409" s="17" t="s">
        <v>53</v>
      </c>
      <c r="K409" s="17" t="s">
        <v>53</v>
      </c>
      <c r="L409" s="24">
        <v>746.4</v>
      </c>
    </row>
    <row r="410" spans="1:12" hidden="1" x14ac:dyDescent="0.3">
      <c r="A410" s="27">
        <v>42956</v>
      </c>
      <c r="B410" s="24" t="s">
        <v>97</v>
      </c>
      <c r="C410" s="24" t="s">
        <v>98</v>
      </c>
      <c r="D410" s="17" t="s">
        <v>3</v>
      </c>
      <c r="F410" s="17">
        <v>0.75</v>
      </c>
      <c r="G410" s="24" t="s">
        <v>356</v>
      </c>
      <c r="H410" s="17">
        <v>110</v>
      </c>
      <c r="I410" s="17">
        <v>30</v>
      </c>
      <c r="J410" s="17" t="s">
        <v>52</v>
      </c>
      <c r="K410" s="17">
        <v>26</v>
      </c>
      <c r="L410" s="24">
        <v>746.9</v>
      </c>
    </row>
    <row r="411" spans="1:12" hidden="1" x14ac:dyDescent="0.3">
      <c r="A411" s="27">
        <v>42956</v>
      </c>
      <c r="B411" s="24" t="s">
        <v>97</v>
      </c>
      <c r="C411" s="24" t="s">
        <v>98</v>
      </c>
      <c r="D411" s="17" t="s">
        <v>3</v>
      </c>
      <c r="F411" s="17">
        <v>1.3</v>
      </c>
      <c r="G411" s="24" t="s">
        <v>357</v>
      </c>
      <c r="H411" s="17">
        <v>110</v>
      </c>
      <c r="I411" s="17">
        <v>30</v>
      </c>
      <c r="J411" s="17" t="s">
        <v>52</v>
      </c>
      <c r="K411" s="17">
        <v>24</v>
      </c>
      <c r="L411" s="24">
        <v>746.9</v>
      </c>
    </row>
    <row r="412" spans="1:12" hidden="1" x14ac:dyDescent="0.3">
      <c r="A412" s="27">
        <v>42956</v>
      </c>
      <c r="B412" s="24" t="s">
        <v>97</v>
      </c>
      <c r="C412" s="24" t="s">
        <v>99</v>
      </c>
      <c r="D412" s="17" t="s">
        <v>3</v>
      </c>
      <c r="F412" s="17">
        <v>2</v>
      </c>
      <c r="G412" s="24" t="s">
        <v>358</v>
      </c>
      <c r="H412" s="17">
        <v>110</v>
      </c>
      <c r="I412" s="17">
        <v>30</v>
      </c>
      <c r="J412" s="17" t="s">
        <v>52</v>
      </c>
      <c r="K412" s="17">
        <v>24</v>
      </c>
      <c r="L412" s="24">
        <v>746.4</v>
      </c>
    </row>
    <row r="413" spans="1:12" hidden="1" x14ac:dyDescent="0.3">
      <c r="A413" s="27">
        <v>42956</v>
      </c>
      <c r="B413" s="24" t="s">
        <v>97</v>
      </c>
      <c r="C413" s="24" t="s">
        <v>99</v>
      </c>
      <c r="D413" s="17" t="s">
        <v>3</v>
      </c>
      <c r="F413" s="17">
        <v>4</v>
      </c>
      <c r="G413" s="24" t="s">
        <v>359</v>
      </c>
      <c r="H413" s="17">
        <v>110</v>
      </c>
      <c r="I413" s="17">
        <v>30</v>
      </c>
      <c r="J413" s="17" t="s">
        <v>52</v>
      </c>
      <c r="K413" s="17">
        <v>24</v>
      </c>
      <c r="L413" s="24">
        <v>746.4</v>
      </c>
    </row>
    <row r="414" spans="1:12" hidden="1" x14ac:dyDescent="0.3">
      <c r="A414" s="27">
        <v>42956</v>
      </c>
      <c r="B414" s="24" t="s">
        <v>97</v>
      </c>
      <c r="C414" s="24" t="s">
        <v>99</v>
      </c>
      <c r="D414" s="17" t="s">
        <v>3</v>
      </c>
      <c r="F414" s="17">
        <v>6</v>
      </c>
      <c r="G414" s="24" t="s">
        <v>360</v>
      </c>
      <c r="H414" s="17">
        <v>110</v>
      </c>
      <c r="I414" s="17">
        <v>30</v>
      </c>
      <c r="J414" s="17" t="s">
        <v>52</v>
      </c>
      <c r="K414" s="17">
        <v>24</v>
      </c>
      <c r="L414" s="24">
        <v>746.4</v>
      </c>
    </row>
    <row r="415" spans="1:12" hidden="1" x14ac:dyDescent="0.3">
      <c r="A415" s="27">
        <v>42956</v>
      </c>
      <c r="B415" s="24" t="s">
        <v>97</v>
      </c>
      <c r="C415" s="24" t="s">
        <v>99</v>
      </c>
      <c r="D415" s="17" t="s">
        <v>3</v>
      </c>
      <c r="F415" s="17">
        <v>7</v>
      </c>
      <c r="G415" s="24" t="s">
        <v>361</v>
      </c>
      <c r="H415" s="17">
        <v>110</v>
      </c>
      <c r="I415" s="17">
        <v>30</v>
      </c>
      <c r="J415" s="17" t="s">
        <v>52</v>
      </c>
      <c r="K415" s="17">
        <v>24</v>
      </c>
      <c r="L415" s="24">
        <v>746.4</v>
      </c>
    </row>
    <row r="416" spans="1:12" s="37" customFormat="1" hidden="1" x14ac:dyDescent="0.3">
      <c r="A416" s="46">
        <v>42971</v>
      </c>
      <c r="B416" s="47" t="s">
        <v>97</v>
      </c>
      <c r="C416" s="47" t="s">
        <v>98</v>
      </c>
      <c r="D416" s="47" t="s">
        <v>3</v>
      </c>
      <c r="E416" s="47"/>
      <c r="F416" s="47">
        <v>0.1</v>
      </c>
      <c r="G416" s="47" t="s">
        <v>362</v>
      </c>
      <c r="H416" s="47">
        <v>115</v>
      </c>
      <c r="I416" s="47">
        <v>25</v>
      </c>
      <c r="J416" s="47" t="s">
        <v>52</v>
      </c>
      <c r="K416" s="47">
        <v>25</v>
      </c>
      <c r="L416" s="47">
        <v>743.2</v>
      </c>
    </row>
    <row r="417" spans="1:12" s="37" customFormat="1" hidden="1" x14ac:dyDescent="0.3">
      <c r="A417" s="46">
        <v>42971</v>
      </c>
      <c r="B417" s="47" t="s">
        <v>97</v>
      </c>
      <c r="C417" s="47" t="s">
        <v>98</v>
      </c>
      <c r="D417" s="47" t="s">
        <v>3</v>
      </c>
      <c r="E417" s="47"/>
      <c r="F417" s="47">
        <v>0.1</v>
      </c>
      <c r="G417" s="47" t="s">
        <v>363</v>
      </c>
      <c r="H417" s="47">
        <v>115</v>
      </c>
      <c r="I417" s="47">
        <v>25</v>
      </c>
      <c r="J417" s="47" t="s">
        <v>52</v>
      </c>
      <c r="K417" s="47">
        <v>25</v>
      </c>
      <c r="L417" s="47">
        <v>743.2</v>
      </c>
    </row>
    <row r="418" spans="1:12" s="37" customFormat="1" hidden="1" x14ac:dyDescent="0.3">
      <c r="A418" s="46">
        <v>42971</v>
      </c>
      <c r="B418" s="47" t="s">
        <v>97</v>
      </c>
      <c r="C418" s="47" t="s">
        <v>98</v>
      </c>
      <c r="D418" s="47" t="s">
        <v>3</v>
      </c>
      <c r="E418" s="47"/>
      <c r="F418" s="47">
        <v>0.1</v>
      </c>
      <c r="G418" s="47" t="s">
        <v>364</v>
      </c>
      <c r="H418" s="47">
        <v>115</v>
      </c>
      <c r="I418" s="47">
        <v>25</v>
      </c>
      <c r="J418" s="47" t="s">
        <v>52</v>
      </c>
      <c r="K418" s="47">
        <v>25</v>
      </c>
      <c r="L418" s="47">
        <v>743.2</v>
      </c>
    </row>
    <row r="419" spans="1:12" s="37" customFormat="1" hidden="1" x14ac:dyDescent="0.3">
      <c r="A419" s="46">
        <v>42971</v>
      </c>
      <c r="B419" s="47" t="s">
        <v>97</v>
      </c>
      <c r="C419" s="47" t="s">
        <v>99</v>
      </c>
      <c r="D419" s="47" t="s">
        <v>3</v>
      </c>
      <c r="E419" s="47"/>
      <c r="F419" s="47">
        <v>0.1</v>
      </c>
      <c r="G419" s="47" t="s">
        <v>365</v>
      </c>
      <c r="H419" s="47">
        <v>115</v>
      </c>
      <c r="I419" s="47">
        <v>25</v>
      </c>
      <c r="J419" s="47" t="s">
        <v>52</v>
      </c>
      <c r="K419" s="47">
        <v>25.5</v>
      </c>
      <c r="L419" s="47">
        <v>743.2</v>
      </c>
    </row>
    <row r="420" spans="1:12" s="37" customFormat="1" hidden="1" x14ac:dyDescent="0.3">
      <c r="A420" s="46">
        <v>42971</v>
      </c>
      <c r="B420" s="47" t="s">
        <v>97</v>
      </c>
      <c r="C420" s="47" t="s">
        <v>99</v>
      </c>
      <c r="D420" s="47" t="s">
        <v>3</v>
      </c>
      <c r="E420" s="47"/>
      <c r="F420" s="47">
        <v>0.1</v>
      </c>
      <c r="G420" s="47" t="s">
        <v>366</v>
      </c>
      <c r="H420" s="47">
        <v>115</v>
      </c>
      <c r="I420" s="47">
        <v>25</v>
      </c>
      <c r="J420" s="47" t="s">
        <v>52</v>
      </c>
      <c r="K420" s="47">
        <v>25.5</v>
      </c>
      <c r="L420" s="47">
        <v>743.2</v>
      </c>
    </row>
    <row r="421" spans="1:12" s="37" customFormat="1" hidden="1" x14ac:dyDescent="0.3">
      <c r="A421" s="46">
        <v>42971</v>
      </c>
      <c r="B421" s="47" t="s">
        <v>97</v>
      </c>
      <c r="C421" s="47" t="s">
        <v>99</v>
      </c>
      <c r="D421" s="47" t="s">
        <v>3</v>
      </c>
      <c r="E421" s="47"/>
      <c r="F421" s="47">
        <v>0.1</v>
      </c>
      <c r="G421" s="47" t="s">
        <v>367</v>
      </c>
      <c r="H421" s="47">
        <v>115</v>
      </c>
      <c r="I421" s="47">
        <v>25</v>
      </c>
      <c r="J421" s="47" t="s">
        <v>52</v>
      </c>
      <c r="K421" s="47">
        <v>25.5</v>
      </c>
      <c r="L421" s="47">
        <v>743.2</v>
      </c>
    </row>
    <row r="422" spans="1:12" s="37" customFormat="1" hidden="1" x14ac:dyDescent="0.3">
      <c r="A422" s="46">
        <v>42971</v>
      </c>
      <c r="B422" s="47" t="s">
        <v>97</v>
      </c>
      <c r="C422" s="47" t="s">
        <v>98</v>
      </c>
      <c r="D422" s="47" t="s">
        <v>4</v>
      </c>
      <c r="E422" s="47"/>
      <c r="F422" s="47"/>
      <c r="G422" s="47" t="s">
        <v>368</v>
      </c>
      <c r="H422" s="47" t="s">
        <v>53</v>
      </c>
      <c r="I422" s="47" t="s">
        <v>53</v>
      </c>
      <c r="J422" s="47" t="s">
        <v>53</v>
      </c>
      <c r="K422" s="47" t="s">
        <v>53</v>
      </c>
      <c r="L422" s="47">
        <v>743.2</v>
      </c>
    </row>
    <row r="423" spans="1:12" s="37" customFormat="1" hidden="1" x14ac:dyDescent="0.3">
      <c r="A423" s="46">
        <v>42971</v>
      </c>
      <c r="B423" s="47" t="s">
        <v>97</v>
      </c>
      <c r="C423" s="47" t="s">
        <v>98</v>
      </c>
      <c r="D423" s="47" t="s">
        <v>4</v>
      </c>
      <c r="E423" s="47"/>
      <c r="F423" s="47"/>
      <c r="G423" s="47" t="s">
        <v>369</v>
      </c>
      <c r="H423" s="47" t="s">
        <v>53</v>
      </c>
      <c r="I423" s="47" t="s">
        <v>53</v>
      </c>
      <c r="J423" s="47" t="s">
        <v>53</v>
      </c>
      <c r="K423" s="47" t="s">
        <v>53</v>
      </c>
      <c r="L423" s="47">
        <v>743.2</v>
      </c>
    </row>
    <row r="424" spans="1:12" s="37" customFormat="1" hidden="1" x14ac:dyDescent="0.3">
      <c r="A424" s="46">
        <v>42971</v>
      </c>
      <c r="B424" s="47" t="s">
        <v>97</v>
      </c>
      <c r="C424" s="47" t="s">
        <v>98</v>
      </c>
      <c r="D424" s="47" t="s">
        <v>4</v>
      </c>
      <c r="E424" s="47"/>
      <c r="F424" s="47"/>
      <c r="G424" s="47" t="s">
        <v>370</v>
      </c>
      <c r="H424" s="47" t="s">
        <v>53</v>
      </c>
      <c r="I424" s="47" t="s">
        <v>53</v>
      </c>
      <c r="J424" s="47" t="s">
        <v>53</v>
      </c>
      <c r="K424" s="47" t="s">
        <v>53</v>
      </c>
      <c r="L424" s="47">
        <v>743.2</v>
      </c>
    </row>
    <row r="425" spans="1:12" s="37" customFormat="1" hidden="1" x14ac:dyDescent="0.3">
      <c r="A425" s="46">
        <v>42971</v>
      </c>
      <c r="B425" s="47" t="s">
        <v>97</v>
      </c>
      <c r="C425" s="47" t="s">
        <v>99</v>
      </c>
      <c r="D425" s="47" t="s">
        <v>4</v>
      </c>
      <c r="E425" s="47"/>
      <c r="F425" s="47"/>
      <c r="G425" s="47" t="s">
        <v>371</v>
      </c>
      <c r="H425" s="47" t="s">
        <v>53</v>
      </c>
      <c r="I425" s="47" t="s">
        <v>53</v>
      </c>
      <c r="J425" s="47" t="s">
        <v>53</v>
      </c>
      <c r="K425" s="47" t="s">
        <v>53</v>
      </c>
      <c r="L425" s="47">
        <v>743.2</v>
      </c>
    </row>
    <row r="426" spans="1:12" s="37" customFormat="1" hidden="1" x14ac:dyDescent="0.3">
      <c r="A426" s="46">
        <v>42971</v>
      </c>
      <c r="B426" s="47" t="s">
        <v>97</v>
      </c>
      <c r="C426" s="47" t="s">
        <v>99</v>
      </c>
      <c r="D426" s="47" t="s">
        <v>4</v>
      </c>
      <c r="E426" s="47"/>
      <c r="F426" s="47"/>
      <c r="G426" s="47" t="s">
        <v>372</v>
      </c>
      <c r="H426" s="47" t="s">
        <v>53</v>
      </c>
      <c r="I426" s="47" t="s">
        <v>53</v>
      </c>
      <c r="J426" s="47" t="s">
        <v>53</v>
      </c>
      <c r="K426" s="47" t="s">
        <v>53</v>
      </c>
      <c r="L426" s="47">
        <v>743.2</v>
      </c>
    </row>
    <row r="427" spans="1:12" s="37" customFormat="1" hidden="1" x14ac:dyDescent="0.3">
      <c r="A427" s="46">
        <v>42971</v>
      </c>
      <c r="B427" s="47" t="s">
        <v>97</v>
      </c>
      <c r="C427" s="47" t="s">
        <v>99</v>
      </c>
      <c r="D427" s="47" t="s">
        <v>4</v>
      </c>
      <c r="E427" s="47"/>
      <c r="F427" s="47"/>
      <c r="G427" s="47" t="s">
        <v>373</v>
      </c>
      <c r="H427" s="47" t="s">
        <v>53</v>
      </c>
      <c r="I427" s="47" t="s">
        <v>53</v>
      </c>
      <c r="J427" s="47" t="s">
        <v>53</v>
      </c>
      <c r="K427" s="47" t="s">
        <v>53</v>
      </c>
      <c r="L427" s="47">
        <v>743.2</v>
      </c>
    </row>
    <row r="428" spans="1:12" s="37" customFormat="1" hidden="1" x14ac:dyDescent="0.3">
      <c r="A428" s="46">
        <v>42971</v>
      </c>
      <c r="B428" s="47" t="s">
        <v>97</v>
      </c>
      <c r="C428" s="47" t="s">
        <v>99</v>
      </c>
      <c r="D428" s="47" t="s">
        <v>3</v>
      </c>
      <c r="E428" s="47"/>
      <c r="F428" s="47">
        <v>7</v>
      </c>
      <c r="G428" s="47" t="s">
        <v>374</v>
      </c>
      <c r="H428" s="47">
        <v>115</v>
      </c>
      <c r="I428" s="47">
        <v>25</v>
      </c>
      <c r="J428" s="47" t="s">
        <v>52</v>
      </c>
      <c r="K428" s="47">
        <v>24</v>
      </c>
      <c r="L428" s="47">
        <v>743.2</v>
      </c>
    </row>
    <row r="429" spans="1:12" s="37" customFormat="1" hidden="1" x14ac:dyDescent="0.3">
      <c r="A429" s="46">
        <v>42971</v>
      </c>
      <c r="B429" s="47" t="s">
        <v>97</v>
      </c>
      <c r="C429" s="47" t="s">
        <v>98</v>
      </c>
      <c r="D429" s="47" t="s">
        <v>3</v>
      </c>
      <c r="E429" s="47"/>
      <c r="F429" s="47">
        <v>1</v>
      </c>
      <c r="G429" s="47" t="s">
        <v>375</v>
      </c>
      <c r="H429" s="47">
        <v>115</v>
      </c>
      <c r="I429" s="47">
        <v>25</v>
      </c>
      <c r="J429" s="47" t="s">
        <v>52</v>
      </c>
      <c r="K429" s="47">
        <v>24.5</v>
      </c>
      <c r="L429" s="47">
        <v>743.2</v>
      </c>
    </row>
    <row r="430" spans="1:12" s="3" customFormat="1" hidden="1" x14ac:dyDescent="0.3">
      <c r="A430" s="27">
        <v>42978</v>
      </c>
      <c r="B430" s="24" t="s">
        <v>97</v>
      </c>
      <c r="C430" s="24" t="s">
        <v>98</v>
      </c>
      <c r="D430" s="24" t="s">
        <v>3</v>
      </c>
      <c r="E430" s="24"/>
      <c r="F430" s="17">
        <v>0.1</v>
      </c>
      <c r="G430" s="24" t="s">
        <v>376</v>
      </c>
      <c r="H430" s="24">
        <v>115</v>
      </c>
      <c r="I430" s="24">
        <v>25</v>
      </c>
      <c r="J430" s="17" t="s">
        <v>52</v>
      </c>
      <c r="K430" s="24">
        <v>25.5</v>
      </c>
      <c r="L430" s="24">
        <v>743.6</v>
      </c>
    </row>
    <row r="431" spans="1:12" s="3" customFormat="1" hidden="1" x14ac:dyDescent="0.3">
      <c r="A431" s="27">
        <v>42978</v>
      </c>
      <c r="B431" s="24" t="s">
        <v>97</v>
      </c>
      <c r="C431" s="24" t="s">
        <v>98</v>
      </c>
      <c r="D431" s="24" t="s">
        <v>3</v>
      </c>
      <c r="E431" s="24"/>
      <c r="F431" s="17">
        <v>0.1</v>
      </c>
      <c r="G431" s="24" t="s">
        <v>377</v>
      </c>
      <c r="H431" s="24">
        <v>115</v>
      </c>
      <c r="I431" s="24">
        <v>25</v>
      </c>
      <c r="J431" s="17" t="s">
        <v>52</v>
      </c>
      <c r="K431" s="24">
        <v>25.5</v>
      </c>
      <c r="L431" s="24">
        <v>743.6</v>
      </c>
    </row>
    <row r="432" spans="1:12" s="3" customFormat="1" hidden="1" x14ac:dyDescent="0.3">
      <c r="A432" s="27">
        <v>42978</v>
      </c>
      <c r="B432" s="24" t="s">
        <v>97</v>
      </c>
      <c r="C432" s="24" t="s">
        <v>98</v>
      </c>
      <c r="D432" s="24" t="s">
        <v>3</v>
      </c>
      <c r="E432" s="24"/>
      <c r="F432" s="17">
        <v>0.1</v>
      </c>
      <c r="G432" s="24" t="s">
        <v>378</v>
      </c>
      <c r="H432" s="24">
        <v>115</v>
      </c>
      <c r="I432" s="24">
        <v>25</v>
      </c>
      <c r="J432" s="17" t="s">
        <v>52</v>
      </c>
      <c r="K432" s="24">
        <v>25</v>
      </c>
      <c r="L432" s="24">
        <v>743.6</v>
      </c>
    </row>
    <row r="433" spans="1:12" s="3" customFormat="1" hidden="1" x14ac:dyDescent="0.3">
      <c r="A433" s="27">
        <v>42978</v>
      </c>
      <c r="B433" s="24" t="s">
        <v>97</v>
      </c>
      <c r="C433" s="24" t="s">
        <v>99</v>
      </c>
      <c r="D433" s="24" t="s">
        <v>3</v>
      </c>
      <c r="E433" s="24"/>
      <c r="F433" s="17">
        <v>0.1</v>
      </c>
      <c r="G433" s="24" t="s">
        <v>379</v>
      </c>
      <c r="H433" s="24">
        <v>115</v>
      </c>
      <c r="I433" s="24">
        <v>25</v>
      </c>
      <c r="J433" s="17" t="s">
        <v>52</v>
      </c>
      <c r="K433" s="24">
        <v>27</v>
      </c>
      <c r="L433" s="24">
        <v>743.1</v>
      </c>
    </row>
    <row r="434" spans="1:12" s="3" customFormat="1" hidden="1" x14ac:dyDescent="0.3">
      <c r="A434" s="27">
        <v>42978</v>
      </c>
      <c r="B434" s="24" t="s">
        <v>97</v>
      </c>
      <c r="C434" s="24" t="s">
        <v>99</v>
      </c>
      <c r="D434" s="24" t="s">
        <v>3</v>
      </c>
      <c r="E434" s="24"/>
      <c r="F434" s="17">
        <v>0.1</v>
      </c>
      <c r="G434" s="24" t="s">
        <v>380</v>
      </c>
      <c r="H434" s="24">
        <v>115</v>
      </c>
      <c r="I434" s="24">
        <v>25</v>
      </c>
      <c r="J434" s="17" t="s">
        <v>52</v>
      </c>
      <c r="K434" s="24">
        <v>26.5</v>
      </c>
      <c r="L434" s="24">
        <v>743.1</v>
      </c>
    </row>
    <row r="435" spans="1:12" s="3" customFormat="1" hidden="1" x14ac:dyDescent="0.3">
      <c r="A435" s="27">
        <v>42978</v>
      </c>
      <c r="B435" s="24" t="s">
        <v>97</v>
      </c>
      <c r="C435" s="24" t="s">
        <v>99</v>
      </c>
      <c r="D435" s="24" t="s">
        <v>3</v>
      </c>
      <c r="E435" s="24"/>
      <c r="F435" s="17">
        <v>0.1</v>
      </c>
      <c r="G435" s="24" t="s">
        <v>381</v>
      </c>
      <c r="H435" s="24">
        <v>115</v>
      </c>
      <c r="I435" s="24">
        <v>25</v>
      </c>
      <c r="J435" s="17" t="s">
        <v>52</v>
      </c>
      <c r="K435" s="24">
        <v>26.5</v>
      </c>
      <c r="L435" s="24">
        <v>743.1</v>
      </c>
    </row>
    <row r="436" spans="1:12" s="3" customFormat="1" hidden="1" x14ac:dyDescent="0.3">
      <c r="A436" s="27">
        <v>42978</v>
      </c>
      <c r="B436" s="24" t="s">
        <v>97</v>
      </c>
      <c r="C436" s="24" t="s">
        <v>98</v>
      </c>
      <c r="D436" s="24" t="s">
        <v>4</v>
      </c>
      <c r="E436" s="24"/>
      <c r="F436" s="24"/>
      <c r="G436" s="24" t="s">
        <v>382</v>
      </c>
      <c r="H436" s="17" t="s">
        <v>53</v>
      </c>
      <c r="I436" s="17" t="s">
        <v>53</v>
      </c>
      <c r="J436" s="17" t="s">
        <v>53</v>
      </c>
      <c r="K436" s="17" t="s">
        <v>53</v>
      </c>
      <c r="L436" s="24">
        <v>743.6</v>
      </c>
    </row>
    <row r="437" spans="1:12" s="3" customFormat="1" hidden="1" x14ac:dyDescent="0.3">
      <c r="A437" s="27">
        <v>42978</v>
      </c>
      <c r="B437" s="24" t="s">
        <v>97</v>
      </c>
      <c r="C437" s="24" t="s">
        <v>98</v>
      </c>
      <c r="D437" s="24" t="s">
        <v>4</v>
      </c>
      <c r="E437" s="24"/>
      <c r="F437" s="24"/>
      <c r="G437" s="24" t="s">
        <v>383</v>
      </c>
      <c r="H437" s="17" t="s">
        <v>53</v>
      </c>
      <c r="I437" s="17" t="s">
        <v>53</v>
      </c>
      <c r="J437" s="17" t="s">
        <v>53</v>
      </c>
      <c r="K437" s="17" t="s">
        <v>53</v>
      </c>
      <c r="L437" s="24">
        <v>743.6</v>
      </c>
    </row>
    <row r="438" spans="1:12" s="3" customFormat="1" hidden="1" x14ac:dyDescent="0.3">
      <c r="A438" s="27">
        <v>42978</v>
      </c>
      <c r="B438" s="24" t="s">
        <v>97</v>
      </c>
      <c r="C438" s="24" t="s">
        <v>98</v>
      </c>
      <c r="D438" s="24" t="s">
        <v>4</v>
      </c>
      <c r="E438" s="24"/>
      <c r="F438" s="24"/>
      <c r="G438" s="24" t="s">
        <v>384</v>
      </c>
      <c r="H438" s="17" t="s">
        <v>53</v>
      </c>
      <c r="I438" s="17" t="s">
        <v>53</v>
      </c>
      <c r="J438" s="17" t="s">
        <v>53</v>
      </c>
      <c r="K438" s="17" t="s">
        <v>53</v>
      </c>
      <c r="L438" s="24">
        <v>743.6</v>
      </c>
    </row>
    <row r="439" spans="1:12" s="3" customFormat="1" hidden="1" x14ac:dyDescent="0.3">
      <c r="A439" s="27">
        <v>42978</v>
      </c>
      <c r="B439" s="24" t="s">
        <v>97</v>
      </c>
      <c r="C439" s="24" t="s">
        <v>99</v>
      </c>
      <c r="D439" s="24" t="s">
        <v>4</v>
      </c>
      <c r="E439" s="24"/>
      <c r="F439" s="24"/>
      <c r="G439" s="24" t="s">
        <v>385</v>
      </c>
      <c r="H439" s="17" t="s">
        <v>53</v>
      </c>
      <c r="I439" s="17" t="s">
        <v>53</v>
      </c>
      <c r="J439" s="17" t="s">
        <v>53</v>
      </c>
      <c r="K439" s="17" t="s">
        <v>53</v>
      </c>
      <c r="L439" s="24">
        <v>743.1</v>
      </c>
    </row>
    <row r="440" spans="1:12" s="3" customFormat="1" hidden="1" x14ac:dyDescent="0.3">
      <c r="A440" s="27">
        <v>42978</v>
      </c>
      <c r="B440" s="24" t="s">
        <v>97</v>
      </c>
      <c r="C440" s="24" t="s">
        <v>99</v>
      </c>
      <c r="D440" s="24" t="s">
        <v>4</v>
      </c>
      <c r="E440" s="24"/>
      <c r="F440" s="24"/>
      <c r="G440" s="24" t="s">
        <v>386</v>
      </c>
      <c r="H440" s="17" t="s">
        <v>53</v>
      </c>
      <c r="I440" s="17" t="s">
        <v>53</v>
      </c>
      <c r="J440" s="17" t="s">
        <v>53</v>
      </c>
      <c r="K440" s="17" t="s">
        <v>53</v>
      </c>
      <c r="L440" s="24">
        <v>743.1</v>
      </c>
    </row>
    <row r="441" spans="1:12" s="3" customFormat="1" hidden="1" x14ac:dyDescent="0.3">
      <c r="A441" s="27">
        <v>42978</v>
      </c>
      <c r="B441" s="24" t="s">
        <v>97</v>
      </c>
      <c r="C441" s="24" t="s">
        <v>99</v>
      </c>
      <c r="D441" s="24" t="s">
        <v>4</v>
      </c>
      <c r="E441" s="24"/>
      <c r="F441" s="24"/>
      <c r="G441" s="24" t="s">
        <v>387</v>
      </c>
      <c r="H441" s="17" t="s">
        <v>53</v>
      </c>
      <c r="I441" s="17" t="s">
        <v>53</v>
      </c>
      <c r="J441" s="17" t="s">
        <v>53</v>
      </c>
      <c r="K441" s="17" t="s">
        <v>53</v>
      </c>
      <c r="L441" s="24">
        <v>743.1</v>
      </c>
    </row>
    <row r="442" spans="1:12" s="37" customFormat="1" x14ac:dyDescent="0.3">
      <c r="A442" s="46">
        <v>42993</v>
      </c>
      <c r="B442" s="47" t="s">
        <v>97</v>
      </c>
      <c r="C442" s="47" t="s">
        <v>98</v>
      </c>
      <c r="D442" s="47" t="s">
        <v>3</v>
      </c>
      <c r="E442" s="47"/>
      <c r="F442" s="47">
        <v>0.1</v>
      </c>
      <c r="G442" s="47" t="s">
        <v>388</v>
      </c>
      <c r="H442" s="47">
        <v>115</v>
      </c>
      <c r="I442" s="47">
        <v>25</v>
      </c>
      <c r="J442" s="47" t="s">
        <v>52</v>
      </c>
      <c r="K442" s="47">
        <v>23.5</v>
      </c>
      <c r="L442" s="47">
        <v>743.3</v>
      </c>
    </row>
    <row r="443" spans="1:12" s="37" customFormat="1" x14ac:dyDescent="0.3">
      <c r="A443" s="46">
        <v>42993</v>
      </c>
      <c r="B443" s="47" t="s">
        <v>97</v>
      </c>
      <c r="C443" s="47" t="s">
        <v>98</v>
      </c>
      <c r="D443" s="47" t="s">
        <v>3</v>
      </c>
      <c r="E443" s="47"/>
      <c r="F443" s="47">
        <v>0.1</v>
      </c>
      <c r="G443" s="47" t="s">
        <v>389</v>
      </c>
      <c r="H443" s="47">
        <v>115</v>
      </c>
      <c r="I443" s="47">
        <v>25</v>
      </c>
      <c r="J443" s="47" t="s">
        <v>52</v>
      </c>
      <c r="K443" s="47">
        <v>23.5</v>
      </c>
      <c r="L443" s="47">
        <v>743.3</v>
      </c>
    </row>
    <row r="444" spans="1:12" s="37" customFormat="1" x14ac:dyDescent="0.3">
      <c r="A444" s="46">
        <v>42993</v>
      </c>
      <c r="B444" s="47" t="s">
        <v>97</v>
      </c>
      <c r="C444" s="47" t="s">
        <v>98</v>
      </c>
      <c r="D444" s="47" t="s">
        <v>3</v>
      </c>
      <c r="E444" s="47"/>
      <c r="F444" s="47">
        <v>0.1</v>
      </c>
      <c r="G444" s="47" t="s">
        <v>390</v>
      </c>
      <c r="H444" s="47">
        <v>115</v>
      </c>
      <c r="I444" s="47">
        <v>25</v>
      </c>
      <c r="J444" s="47" t="s">
        <v>52</v>
      </c>
      <c r="K444" s="47">
        <v>23.5</v>
      </c>
      <c r="L444" s="47">
        <v>743.3</v>
      </c>
    </row>
    <row r="445" spans="1:12" s="37" customFormat="1" hidden="1" x14ac:dyDescent="0.3">
      <c r="A445" s="46">
        <v>42993</v>
      </c>
      <c r="B445" s="47" t="s">
        <v>97</v>
      </c>
      <c r="C445" s="47" t="s">
        <v>99</v>
      </c>
      <c r="D445" s="47" t="s">
        <v>3</v>
      </c>
      <c r="E445" s="47"/>
      <c r="F445" s="47">
        <v>0.1</v>
      </c>
      <c r="G445" s="19" t="s">
        <v>1158</v>
      </c>
      <c r="H445" s="47">
        <v>115</v>
      </c>
      <c r="I445" s="47">
        <v>25</v>
      </c>
      <c r="J445" s="47" t="s">
        <v>52</v>
      </c>
      <c r="K445" s="47">
        <v>23</v>
      </c>
      <c r="L445" s="47">
        <v>744.6</v>
      </c>
    </row>
    <row r="446" spans="1:12" s="37" customFormat="1" hidden="1" x14ac:dyDescent="0.3">
      <c r="A446" s="46">
        <v>42993</v>
      </c>
      <c r="B446" s="47" t="s">
        <v>97</v>
      </c>
      <c r="C446" s="47" t="s">
        <v>99</v>
      </c>
      <c r="D446" s="47" t="s">
        <v>3</v>
      </c>
      <c r="E446" s="47"/>
      <c r="F446" s="47">
        <v>0.1</v>
      </c>
      <c r="G446" s="19" t="s">
        <v>1159</v>
      </c>
      <c r="H446" s="47">
        <v>115</v>
      </c>
      <c r="I446" s="47">
        <v>25</v>
      </c>
      <c r="J446" s="47" t="s">
        <v>52</v>
      </c>
      <c r="K446" s="47">
        <v>23</v>
      </c>
      <c r="L446" s="47">
        <v>744.6</v>
      </c>
    </row>
    <row r="447" spans="1:12" s="37" customFormat="1" hidden="1" x14ac:dyDescent="0.3">
      <c r="A447" s="46">
        <v>42993</v>
      </c>
      <c r="B447" s="47" t="s">
        <v>97</v>
      </c>
      <c r="C447" s="47" t="s">
        <v>99</v>
      </c>
      <c r="D447" s="47" t="s">
        <v>3</v>
      </c>
      <c r="E447" s="47"/>
      <c r="F447" s="47">
        <v>0.1</v>
      </c>
      <c r="G447" s="19" t="s">
        <v>1160</v>
      </c>
      <c r="H447" s="47">
        <v>115</v>
      </c>
      <c r="I447" s="47">
        <v>25</v>
      </c>
      <c r="J447" s="47" t="s">
        <v>52</v>
      </c>
      <c r="K447" s="47">
        <v>23</v>
      </c>
      <c r="L447" s="47">
        <v>744.6</v>
      </c>
    </row>
    <row r="448" spans="1:12" s="37" customFormat="1" hidden="1" x14ac:dyDescent="0.3">
      <c r="A448" s="46">
        <v>42993</v>
      </c>
      <c r="B448" s="47" t="s">
        <v>97</v>
      </c>
      <c r="C448" s="47" t="s">
        <v>98</v>
      </c>
      <c r="D448" s="47" t="s">
        <v>4</v>
      </c>
      <c r="E448" s="47"/>
      <c r="F448" s="47"/>
      <c r="G448" s="47" t="s">
        <v>391</v>
      </c>
      <c r="H448" s="47" t="s">
        <v>53</v>
      </c>
      <c r="I448" s="47" t="s">
        <v>53</v>
      </c>
      <c r="J448" s="47" t="s">
        <v>53</v>
      </c>
      <c r="K448" s="47" t="s">
        <v>53</v>
      </c>
      <c r="L448" s="47">
        <v>743.3</v>
      </c>
    </row>
    <row r="449" spans="1:12" s="37" customFormat="1" hidden="1" x14ac:dyDescent="0.3">
      <c r="A449" s="46">
        <v>42993</v>
      </c>
      <c r="B449" s="47" t="s">
        <v>97</v>
      </c>
      <c r="C449" s="47" t="s">
        <v>98</v>
      </c>
      <c r="D449" s="47" t="s">
        <v>4</v>
      </c>
      <c r="E449" s="47"/>
      <c r="F449" s="47"/>
      <c r="G449" s="47" t="s">
        <v>392</v>
      </c>
      <c r="H449" s="47" t="s">
        <v>53</v>
      </c>
      <c r="I449" s="47" t="s">
        <v>53</v>
      </c>
      <c r="J449" s="47" t="s">
        <v>53</v>
      </c>
      <c r="K449" s="47" t="s">
        <v>53</v>
      </c>
      <c r="L449" s="47">
        <v>743.3</v>
      </c>
    </row>
    <row r="450" spans="1:12" s="37" customFormat="1" hidden="1" x14ac:dyDescent="0.3">
      <c r="A450" s="46">
        <v>42993</v>
      </c>
      <c r="B450" s="47" t="s">
        <v>97</v>
      </c>
      <c r="C450" s="47" t="s">
        <v>98</v>
      </c>
      <c r="D450" s="47" t="s">
        <v>4</v>
      </c>
      <c r="E450" s="47"/>
      <c r="F450" s="47"/>
      <c r="G450" s="47" t="s">
        <v>393</v>
      </c>
      <c r="H450" s="47" t="s">
        <v>53</v>
      </c>
      <c r="I450" s="47" t="s">
        <v>53</v>
      </c>
      <c r="J450" s="47" t="s">
        <v>53</v>
      </c>
      <c r="K450" s="47" t="s">
        <v>53</v>
      </c>
      <c r="L450" s="47">
        <v>743.3</v>
      </c>
    </row>
    <row r="451" spans="1:12" s="37" customFormat="1" hidden="1" x14ac:dyDescent="0.3">
      <c r="A451" s="46">
        <v>42993</v>
      </c>
      <c r="B451" s="47" t="s">
        <v>97</v>
      </c>
      <c r="C451" s="47" t="s">
        <v>99</v>
      </c>
      <c r="D451" s="47" t="s">
        <v>4</v>
      </c>
      <c r="E451" s="47"/>
      <c r="F451" s="47"/>
      <c r="G451" s="47" t="s">
        <v>394</v>
      </c>
      <c r="H451" s="47" t="s">
        <v>53</v>
      </c>
      <c r="I451" s="47" t="s">
        <v>53</v>
      </c>
      <c r="J451" s="47" t="s">
        <v>53</v>
      </c>
      <c r="K451" s="47" t="s">
        <v>53</v>
      </c>
      <c r="L451" s="47">
        <v>744.6</v>
      </c>
    </row>
    <row r="452" spans="1:12" s="37" customFormat="1" hidden="1" x14ac:dyDescent="0.3">
      <c r="A452" s="46">
        <v>42993</v>
      </c>
      <c r="B452" s="47" t="s">
        <v>97</v>
      </c>
      <c r="C452" s="47" t="s">
        <v>99</v>
      </c>
      <c r="D452" s="47" t="s">
        <v>4</v>
      </c>
      <c r="E452" s="47"/>
      <c r="F452" s="47"/>
      <c r="G452" s="47" t="s">
        <v>395</v>
      </c>
      <c r="H452" s="47" t="s">
        <v>53</v>
      </c>
      <c r="I452" s="47" t="s">
        <v>53</v>
      </c>
      <c r="J452" s="47" t="s">
        <v>53</v>
      </c>
      <c r="K452" s="47" t="s">
        <v>53</v>
      </c>
      <c r="L452" s="47">
        <v>744.6</v>
      </c>
    </row>
    <row r="453" spans="1:12" s="37" customFormat="1" hidden="1" x14ac:dyDescent="0.3">
      <c r="A453" s="46">
        <v>42993</v>
      </c>
      <c r="B453" s="47" t="s">
        <v>97</v>
      </c>
      <c r="C453" s="47" t="s">
        <v>99</v>
      </c>
      <c r="D453" s="47" t="s">
        <v>4</v>
      </c>
      <c r="E453" s="47"/>
      <c r="F453" s="47"/>
      <c r="G453" s="47" t="s">
        <v>396</v>
      </c>
      <c r="H453" s="47" t="s">
        <v>53</v>
      </c>
      <c r="I453" s="47" t="s">
        <v>53</v>
      </c>
      <c r="J453" s="47" t="s">
        <v>53</v>
      </c>
      <c r="K453" s="47" t="s">
        <v>53</v>
      </c>
      <c r="L453" s="47">
        <v>744.6</v>
      </c>
    </row>
    <row r="454" spans="1:12" s="37" customFormat="1" x14ac:dyDescent="0.3">
      <c r="A454" s="46">
        <v>42993</v>
      </c>
      <c r="B454" s="47" t="s">
        <v>97</v>
      </c>
      <c r="C454" s="47" t="s">
        <v>98</v>
      </c>
      <c r="D454" s="47" t="s">
        <v>3</v>
      </c>
      <c r="E454" s="47"/>
      <c r="F454" s="47">
        <v>1</v>
      </c>
      <c r="G454" s="47" t="s">
        <v>397</v>
      </c>
      <c r="H454" s="47">
        <v>115</v>
      </c>
      <c r="I454" s="47">
        <v>25</v>
      </c>
      <c r="J454" s="47" t="s">
        <v>52</v>
      </c>
      <c r="K454" s="47">
        <v>24</v>
      </c>
      <c r="L454" s="47">
        <v>743.3</v>
      </c>
    </row>
    <row r="455" spans="1:12" s="37" customFormat="1" x14ac:dyDescent="0.3">
      <c r="A455" s="46">
        <v>42993</v>
      </c>
      <c r="B455" s="47" t="s">
        <v>97</v>
      </c>
      <c r="C455" s="47" t="s">
        <v>98</v>
      </c>
      <c r="D455" s="47" t="s">
        <v>3</v>
      </c>
      <c r="E455" s="47"/>
      <c r="F455" s="47">
        <v>1.3</v>
      </c>
      <c r="G455" s="47" t="s">
        <v>398</v>
      </c>
      <c r="H455" s="47">
        <v>115</v>
      </c>
      <c r="I455" s="47">
        <v>25</v>
      </c>
      <c r="J455" s="47" t="s">
        <v>52</v>
      </c>
      <c r="K455" s="47">
        <v>24</v>
      </c>
      <c r="L455" s="47">
        <v>743.3</v>
      </c>
    </row>
    <row r="456" spans="1:12" s="37" customFormat="1" hidden="1" x14ac:dyDescent="0.3">
      <c r="A456" s="46">
        <v>42993</v>
      </c>
      <c r="B456" s="47" t="s">
        <v>97</v>
      </c>
      <c r="C456" s="47" t="s">
        <v>99</v>
      </c>
      <c r="D456" s="47" t="s">
        <v>3</v>
      </c>
      <c r="E456" s="47"/>
      <c r="F456" s="47">
        <v>7</v>
      </c>
      <c r="G456" s="19" t="s">
        <v>399</v>
      </c>
      <c r="H456" s="47">
        <v>115</v>
      </c>
      <c r="I456" s="47">
        <v>25</v>
      </c>
      <c r="J456" s="47" t="s">
        <v>52</v>
      </c>
      <c r="K456" s="47">
        <v>22.5</v>
      </c>
      <c r="L456" s="47">
        <v>744.6</v>
      </c>
    </row>
    <row r="457" spans="1:12" s="37" customFormat="1" hidden="1" x14ac:dyDescent="0.3">
      <c r="A457" s="46">
        <v>42993</v>
      </c>
      <c r="B457" s="47" t="s">
        <v>97</v>
      </c>
      <c r="C457" s="47" t="s">
        <v>99</v>
      </c>
      <c r="D457" s="47" t="s">
        <v>3</v>
      </c>
      <c r="E457" s="47"/>
      <c r="F457" s="47">
        <v>6</v>
      </c>
      <c r="G457" s="19" t="s">
        <v>400</v>
      </c>
      <c r="H457" s="47">
        <v>115</v>
      </c>
      <c r="I457" s="47">
        <v>25</v>
      </c>
      <c r="J457" s="47" t="s">
        <v>52</v>
      </c>
      <c r="K457" s="47">
        <v>22.5</v>
      </c>
      <c r="L457" s="47">
        <v>744.6</v>
      </c>
    </row>
    <row r="458" spans="1:12" s="37" customFormat="1" hidden="1" x14ac:dyDescent="0.3">
      <c r="A458" s="46">
        <v>42993</v>
      </c>
      <c r="B458" s="47" t="s">
        <v>97</v>
      </c>
      <c r="C458" s="47" t="s">
        <v>99</v>
      </c>
      <c r="D458" s="47" t="s">
        <v>3</v>
      </c>
      <c r="E458" s="47"/>
      <c r="F458" s="47">
        <v>4</v>
      </c>
      <c r="G458" s="19" t="s">
        <v>401</v>
      </c>
      <c r="H458" s="47">
        <v>115</v>
      </c>
      <c r="I458" s="47">
        <v>25</v>
      </c>
      <c r="J458" s="47" t="s">
        <v>52</v>
      </c>
      <c r="K458" s="47">
        <v>23</v>
      </c>
      <c r="L458" s="47">
        <v>744.6</v>
      </c>
    </row>
    <row r="459" spans="1:12" s="37" customFormat="1" hidden="1" x14ac:dyDescent="0.3">
      <c r="A459" s="46">
        <v>42993</v>
      </c>
      <c r="B459" s="47" t="s">
        <v>97</v>
      </c>
      <c r="C459" s="47" t="s">
        <v>99</v>
      </c>
      <c r="D459" s="47" t="s">
        <v>3</v>
      </c>
      <c r="E459" s="47"/>
      <c r="F459" s="47">
        <v>2</v>
      </c>
      <c r="G459" s="19" t="s">
        <v>402</v>
      </c>
      <c r="H459" s="47">
        <v>115</v>
      </c>
      <c r="I459" s="47">
        <v>25</v>
      </c>
      <c r="J459" s="47" t="s">
        <v>52</v>
      </c>
      <c r="K459" s="47">
        <v>23</v>
      </c>
      <c r="L459" s="47">
        <v>744.6</v>
      </c>
    </row>
    <row r="460" spans="1:12" s="3" customFormat="1" hidden="1" x14ac:dyDescent="0.3">
      <c r="A460" s="27">
        <v>42999</v>
      </c>
      <c r="B460" s="24" t="s">
        <v>97</v>
      </c>
      <c r="C460" s="24" t="s">
        <v>98</v>
      </c>
      <c r="D460" s="24" t="s">
        <v>3</v>
      </c>
      <c r="E460" s="24"/>
      <c r="F460" s="17">
        <v>0.1</v>
      </c>
      <c r="G460" s="24" t="s">
        <v>403</v>
      </c>
      <c r="H460" s="24">
        <v>115</v>
      </c>
      <c r="I460" s="24">
        <v>25</v>
      </c>
      <c r="J460" s="17" t="s">
        <v>52</v>
      </c>
      <c r="K460" s="24">
        <v>28</v>
      </c>
      <c r="L460" s="24">
        <v>743.3</v>
      </c>
    </row>
    <row r="461" spans="1:12" s="3" customFormat="1" hidden="1" x14ac:dyDescent="0.3">
      <c r="A461" s="27">
        <v>42999</v>
      </c>
      <c r="B461" s="24" t="s">
        <v>97</v>
      </c>
      <c r="C461" s="24" t="s">
        <v>98</v>
      </c>
      <c r="D461" s="24" t="s">
        <v>3</v>
      </c>
      <c r="E461" s="24"/>
      <c r="F461" s="17">
        <v>0.1</v>
      </c>
      <c r="G461" s="24" t="s">
        <v>404</v>
      </c>
      <c r="H461" s="24">
        <v>115</v>
      </c>
      <c r="I461" s="24">
        <v>25</v>
      </c>
      <c r="J461" s="17" t="s">
        <v>52</v>
      </c>
      <c r="K461" s="24">
        <v>28</v>
      </c>
      <c r="L461" s="24">
        <v>743.3</v>
      </c>
    </row>
    <row r="462" spans="1:12" s="3" customFormat="1" hidden="1" x14ac:dyDescent="0.3">
      <c r="A462" s="27">
        <v>42999</v>
      </c>
      <c r="B462" s="24" t="s">
        <v>97</v>
      </c>
      <c r="C462" s="24" t="s">
        <v>98</v>
      </c>
      <c r="D462" s="24" t="s">
        <v>3</v>
      </c>
      <c r="E462" s="24"/>
      <c r="F462" s="17">
        <v>0.1</v>
      </c>
      <c r="G462" s="24" t="s">
        <v>405</v>
      </c>
      <c r="H462" s="24">
        <v>115</v>
      </c>
      <c r="I462" s="24">
        <v>25</v>
      </c>
      <c r="J462" s="17" t="s">
        <v>52</v>
      </c>
      <c r="K462" s="24">
        <v>28</v>
      </c>
      <c r="L462" s="24">
        <v>743.3</v>
      </c>
    </row>
    <row r="463" spans="1:12" s="3" customFormat="1" hidden="1" x14ac:dyDescent="0.3">
      <c r="A463" s="27">
        <v>42999</v>
      </c>
      <c r="B463" s="24" t="s">
        <v>97</v>
      </c>
      <c r="C463" s="24" t="s">
        <v>99</v>
      </c>
      <c r="D463" s="24" t="s">
        <v>3</v>
      </c>
      <c r="E463" s="24"/>
      <c r="F463" s="17">
        <v>0.1</v>
      </c>
      <c r="G463" s="24" t="s">
        <v>406</v>
      </c>
      <c r="H463" s="24">
        <v>115</v>
      </c>
      <c r="I463" s="24">
        <v>25</v>
      </c>
      <c r="J463" s="17" t="s">
        <v>52</v>
      </c>
      <c r="K463" s="24">
        <v>27</v>
      </c>
      <c r="L463" s="24">
        <v>743.3</v>
      </c>
    </row>
    <row r="464" spans="1:12" s="3" customFormat="1" hidden="1" x14ac:dyDescent="0.3">
      <c r="A464" s="27">
        <v>42999</v>
      </c>
      <c r="B464" s="24" t="s">
        <v>97</v>
      </c>
      <c r="C464" s="24" t="s">
        <v>99</v>
      </c>
      <c r="D464" s="24" t="s">
        <v>3</v>
      </c>
      <c r="E464" s="24"/>
      <c r="F464" s="17">
        <v>0.1</v>
      </c>
      <c r="G464" s="24" t="s">
        <v>407</v>
      </c>
      <c r="H464" s="24">
        <v>115</v>
      </c>
      <c r="I464" s="24">
        <v>25</v>
      </c>
      <c r="J464" s="17" t="s">
        <v>52</v>
      </c>
      <c r="K464" s="24">
        <v>27</v>
      </c>
      <c r="L464" s="24">
        <v>743.3</v>
      </c>
    </row>
    <row r="465" spans="1:12" s="3" customFormat="1" hidden="1" x14ac:dyDescent="0.3">
      <c r="A465" s="27">
        <v>42999</v>
      </c>
      <c r="B465" s="24" t="s">
        <v>97</v>
      </c>
      <c r="C465" s="24" t="s">
        <v>99</v>
      </c>
      <c r="D465" s="24" t="s">
        <v>3</v>
      </c>
      <c r="E465" s="24"/>
      <c r="F465" s="17">
        <v>0.1</v>
      </c>
      <c r="G465" s="24" t="s">
        <v>408</v>
      </c>
      <c r="H465" s="24">
        <v>115</v>
      </c>
      <c r="I465" s="24">
        <v>25</v>
      </c>
      <c r="J465" s="17" t="s">
        <v>52</v>
      </c>
      <c r="K465" s="24">
        <v>27</v>
      </c>
      <c r="L465" s="24">
        <v>743.3</v>
      </c>
    </row>
    <row r="466" spans="1:12" s="3" customFormat="1" hidden="1" x14ac:dyDescent="0.3">
      <c r="A466" s="27">
        <v>42999</v>
      </c>
      <c r="B466" s="24" t="s">
        <v>97</v>
      </c>
      <c r="C466" s="24" t="s">
        <v>98</v>
      </c>
      <c r="D466" s="24" t="s">
        <v>4</v>
      </c>
      <c r="E466" s="24"/>
      <c r="F466" s="24"/>
      <c r="G466" s="24" t="s">
        <v>409</v>
      </c>
      <c r="H466" s="17" t="s">
        <v>53</v>
      </c>
      <c r="I466" s="17" t="s">
        <v>53</v>
      </c>
      <c r="J466" s="17" t="s">
        <v>53</v>
      </c>
      <c r="K466" s="17" t="s">
        <v>53</v>
      </c>
      <c r="L466" s="24">
        <v>743.3</v>
      </c>
    </row>
    <row r="467" spans="1:12" s="3" customFormat="1" hidden="1" x14ac:dyDescent="0.3">
      <c r="A467" s="27">
        <v>42999</v>
      </c>
      <c r="B467" s="24" t="s">
        <v>97</v>
      </c>
      <c r="C467" s="24" t="s">
        <v>98</v>
      </c>
      <c r="D467" s="24" t="s">
        <v>4</v>
      </c>
      <c r="E467" s="24"/>
      <c r="F467" s="24"/>
      <c r="G467" s="24" t="s">
        <v>410</v>
      </c>
      <c r="H467" s="17" t="s">
        <v>53</v>
      </c>
      <c r="I467" s="17" t="s">
        <v>53</v>
      </c>
      <c r="J467" s="17" t="s">
        <v>53</v>
      </c>
      <c r="K467" s="17" t="s">
        <v>53</v>
      </c>
      <c r="L467" s="24">
        <v>743.3</v>
      </c>
    </row>
    <row r="468" spans="1:12" s="3" customFormat="1" hidden="1" x14ac:dyDescent="0.3">
      <c r="A468" s="27">
        <v>42999</v>
      </c>
      <c r="B468" s="24" t="s">
        <v>97</v>
      </c>
      <c r="C468" s="24" t="s">
        <v>98</v>
      </c>
      <c r="D468" s="24" t="s">
        <v>4</v>
      </c>
      <c r="E468" s="24"/>
      <c r="F468" s="24"/>
      <c r="G468" s="24" t="s">
        <v>411</v>
      </c>
      <c r="H468" s="17" t="s">
        <v>53</v>
      </c>
      <c r="I468" s="17" t="s">
        <v>53</v>
      </c>
      <c r="J468" s="17" t="s">
        <v>53</v>
      </c>
      <c r="K468" s="17" t="s">
        <v>53</v>
      </c>
      <c r="L468" s="24">
        <v>743.3</v>
      </c>
    </row>
    <row r="469" spans="1:12" s="3" customFormat="1" hidden="1" x14ac:dyDescent="0.3">
      <c r="A469" s="27">
        <v>42999</v>
      </c>
      <c r="B469" s="24" t="s">
        <v>97</v>
      </c>
      <c r="C469" s="24" t="s">
        <v>99</v>
      </c>
      <c r="D469" s="24" t="s">
        <v>4</v>
      </c>
      <c r="E469" s="24"/>
      <c r="F469" s="24"/>
      <c r="G469" s="24" t="s">
        <v>412</v>
      </c>
      <c r="H469" s="17" t="s">
        <v>53</v>
      </c>
      <c r="I469" s="17" t="s">
        <v>53</v>
      </c>
      <c r="J469" s="17" t="s">
        <v>53</v>
      </c>
      <c r="K469" s="17" t="s">
        <v>53</v>
      </c>
      <c r="L469" s="24">
        <v>743.3</v>
      </c>
    </row>
    <row r="470" spans="1:12" s="3" customFormat="1" hidden="1" x14ac:dyDescent="0.3">
      <c r="A470" s="27">
        <v>42999</v>
      </c>
      <c r="B470" s="24" t="s">
        <v>97</v>
      </c>
      <c r="C470" s="24" t="s">
        <v>99</v>
      </c>
      <c r="D470" s="24" t="s">
        <v>4</v>
      </c>
      <c r="E470" s="24"/>
      <c r="F470" s="24"/>
      <c r="G470" s="24" t="s">
        <v>413</v>
      </c>
      <c r="H470" s="17" t="s">
        <v>53</v>
      </c>
      <c r="I470" s="17" t="s">
        <v>53</v>
      </c>
      <c r="J470" s="17" t="s">
        <v>53</v>
      </c>
      <c r="K470" s="17" t="s">
        <v>53</v>
      </c>
      <c r="L470" s="24">
        <v>743.3</v>
      </c>
    </row>
    <row r="471" spans="1:12" s="3" customFormat="1" hidden="1" x14ac:dyDescent="0.3">
      <c r="A471" s="27">
        <v>42999</v>
      </c>
      <c r="B471" s="24" t="s">
        <v>97</v>
      </c>
      <c r="C471" s="24" t="s">
        <v>99</v>
      </c>
      <c r="D471" s="24" t="s">
        <v>4</v>
      </c>
      <c r="E471" s="24"/>
      <c r="F471" s="24"/>
      <c r="G471" s="24" t="s">
        <v>414</v>
      </c>
      <c r="H471" s="17" t="s">
        <v>53</v>
      </c>
      <c r="I471" s="17" t="s">
        <v>53</v>
      </c>
      <c r="J471" s="17" t="s">
        <v>53</v>
      </c>
      <c r="K471" s="17" t="s">
        <v>53</v>
      </c>
      <c r="L471" s="24">
        <v>743.3</v>
      </c>
    </row>
    <row r="472" spans="1:12" hidden="1" x14ac:dyDescent="0.3">
      <c r="A472" s="27">
        <v>42999</v>
      </c>
      <c r="B472" s="17" t="s">
        <v>97</v>
      </c>
      <c r="C472" s="24" t="s">
        <v>98</v>
      </c>
      <c r="D472" s="24" t="s">
        <v>3</v>
      </c>
      <c r="F472" s="17">
        <v>0.75</v>
      </c>
      <c r="G472" s="17" t="s">
        <v>415</v>
      </c>
      <c r="H472" s="17">
        <v>115</v>
      </c>
      <c r="I472" s="17">
        <v>25</v>
      </c>
      <c r="J472" s="17" t="s">
        <v>52</v>
      </c>
      <c r="K472" s="17">
        <v>27.5</v>
      </c>
      <c r="L472" s="24">
        <v>743.3</v>
      </c>
    </row>
    <row r="473" spans="1:12" hidden="1" x14ac:dyDescent="0.3">
      <c r="A473" s="27">
        <v>42999</v>
      </c>
      <c r="B473" s="17" t="s">
        <v>97</v>
      </c>
      <c r="C473" s="24" t="s">
        <v>98</v>
      </c>
      <c r="D473" s="24" t="s">
        <v>3</v>
      </c>
      <c r="F473" s="17">
        <v>1.3</v>
      </c>
      <c r="G473" s="17" t="s">
        <v>416</v>
      </c>
      <c r="H473" s="17">
        <v>115</v>
      </c>
      <c r="I473" s="17">
        <v>25</v>
      </c>
      <c r="J473" s="17" t="s">
        <v>52</v>
      </c>
      <c r="K473" s="17">
        <v>27.5</v>
      </c>
      <c r="L473" s="24">
        <v>743.3</v>
      </c>
    </row>
    <row r="474" spans="1:12" hidden="1" x14ac:dyDescent="0.3">
      <c r="A474" s="27">
        <v>42999</v>
      </c>
      <c r="B474" s="17" t="s">
        <v>97</v>
      </c>
      <c r="C474" s="24" t="s">
        <v>99</v>
      </c>
      <c r="D474" s="24" t="s">
        <v>3</v>
      </c>
      <c r="F474" s="17">
        <v>7</v>
      </c>
      <c r="G474" s="17" t="s">
        <v>417</v>
      </c>
      <c r="H474" s="17">
        <v>115</v>
      </c>
      <c r="I474" s="17">
        <v>25</v>
      </c>
      <c r="J474" s="17" t="s">
        <v>52</v>
      </c>
      <c r="K474" s="17">
        <v>27</v>
      </c>
      <c r="L474" s="24">
        <v>743.3</v>
      </c>
    </row>
    <row r="475" spans="1:12" hidden="1" x14ac:dyDescent="0.3">
      <c r="A475" s="27">
        <v>42999</v>
      </c>
      <c r="B475" s="17" t="s">
        <v>97</v>
      </c>
      <c r="C475" s="24" t="s">
        <v>99</v>
      </c>
      <c r="D475" s="24" t="s">
        <v>3</v>
      </c>
      <c r="F475" s="17">
        <v>6</v>
      </c>
      <c r="G475" s="17" t="s">
        <v>418</v>
      </c>
      <c r="H475" s="17">
        <v>115</v>
      </c>
      <c r="I475" s="17">
        <v>25</v>
      </c>
      <c r="J475" s="17" t="s">
        <v>52</v>
      </c>
      <c r="K475" s="17">
        <v>27</v>
      </c>
      <c r="L475" s="24">
        <v>743.3</v>
      </c>
    </row>
    <row r="476" spans="1:12" hidden="1" x14ac:dyDescent="0.3">
      <c r="A476" s="27">
        <v>42999</v>
      </c>
      <c r="B476" s="17" t="s">
        <v>97</v>
      </c>
      <c r="C476" s="24" t="s">
        <v>99</v>
      </c>
      <c r="D476" s="24" t="s">
        <v>3</v>
      </c>
      <c r="F476" s="17">
        <v>4</v>
      </c>
      <c r="G476" s="17" t="s">
        <v>419</v>
      </c>
      <c r="H476" s="17">
        <v>115</v>
      </c>
      <c r="I476" s="17">
        <v>25</v>
      </c>
      <c r="J476" s="17" t="s">
        <v>52</v>
      </c>
      <c r="K476" s="17">
        <v>27</v>
      </c>
      <c r="L476" s="24">
        <v>743.3</v>
      </c>
    </row>
    <row r="477" spans="1:12" hidden="1" x14ac:dyDescent="0.3">
      <c r="A477" s="27">
        <v>42999</v>
      </c>
      <c r="B477" s="17" t="s">
        <v>97</v>
      </c>
      <c r="C477" s="24" t="s">
        <v>99</v>
      </c>
      <c r="D477" s="24" t="s">
        <v>3</v>
      </c>
      <c r="F477" s="17">
        <v>2</v>
      </c>
      <c r="G477" s="17" t="s">
        <v>420</v>
      </c>
      <c r="H477" s="17">
        <v>115</v>
      </c>
      <c r="I477" s="17">
        <v>25</v>
      </c>
      <c r="J477" s="17" t="s">
        <v>52</v>
      </c>
      <c r="K477" s="17">
        <v>26</v>
      </c>
      <c r="L477" s="24">
        <v>743.3</v>
      </c>
    </row>
    <row r="478" spans="1:12" s="37" customFormat="1" hidden="1" x14ac:dyDescent="0.3">
      <c r="A478" s="46">
        <v>43012</v>
      </c>
      <c r="B478" s="47" t="s">
        <v>97</v>
      </c>
      <c r="C478" s="47" t="s">
        <v>98</v>
      </c>
      <c r="D478" s="47" t="s">
        <v>3</v>
      </c>
      <c r="E478" s="47"/>
      <c r="F478" s="47">
        <v>0.1</v>
      </c>
      <c r="G478" s="47" t="s">
        <v>421</v>
      </c>
      <c r="H478" s="47">
        <v>115</v>
      </c>
      <c r="I478" s="47">
        <v>25</v>
      </c>
      <c r="J478" s="47" t="s">
        <v>52</v>
      </c>
      <c r="K478" s="47">
        <v>23.5</v>
      </c>
      <c r="L478" s="47">
        <v>750</v>
      </c>
    </row>
    <row r="479" spans="1:12" s="37" customFormat="1" hidden="1" x14ac:dyDescent="0.3">
      <c r="A479" s="46">
        <v>43012</v>
      </c>
      <c r="B479" s="47" t="s">
        <v>97</v>
      </c>
      <c r="C479" s="47" t="s">
        <v>98</v>
      </c>
      <c r="D479" s="47" t="s">
        <v>3</v>
      </c>
      <c r="E479" s="47"/>
      <c r="F479" s="47">
        <v>0.1</v>
      </c>
      <c r="G479" s="47" t="s">
        <v>422</v>
      </c>
      <c r="H479" s="47">
        <v>115</v>
      </c>
      <c r="I479" s="47">
        <v>25</v>
      </c>
      <c r="J479" s="47" t="s">
        <v>52</v>
      </c>
      <c r="K479" s="47">
        <v>23</v>
      </c>
      <c r="L479" s="47">
        <v>750</v>
      </c>
    </row>
    <row r="480" spans="1:12" s="37" customFormat="1" hidden="1" x14ac:dyDescent="0.3">
      <c r="A480" s="46">
        <v>43012</v>
      </c>
      <c r="B480" s="47" t="s">
        <v>97</v>
      </c>
      <c r="C480" s="47" t="s">
        <v>98</v>
      </c>
      <c r="D480" s="47" t="s">
        <v>3</v>
      </c>
      <c r="E480" s="47"/>
      <c r="F480" s="47">
        <v>0.1</v>
      </c>
      <c r="G480" s="47" t="s">
        <v>423</v>
      </c>
      <c r="H480" s="47">
        <v>115</v>
      </c>
      <c r="I480" s="47">
        <v>25</v>
      </c>
      <c r="J480" s="47" t="s">
        <v>52</v>
      </c>
      <c r="K480" s="47">
        <v>23</v>
      </c>
      <c r="L480" s="47">
        <v>750</v>
      </c>
    </row>
    <row r="481" spans="1:12" s="37" customFormat="1" hidden="1" x14ac:dyDescent="0.3">
      <c r="A481" s="46">
        <v>43012</v>
      </c>
      <c r="B481" s="47" t="s">
        <v>97</v>
      </c>
      <c r="C481" s="47" t="s">
        <v>99</v>
      </c>
      <c r="D481" s="47" t="s">
        <v>3</v>
      </c>
      <c r="E481" s="47"/>
      <c r="F481" s="47">
        <v>0.1</v>
      </c>
      <c r="G481" s="47" t="s">
        <v>424</v>
      </c>
      <c r="H481" s="47">
        <v>115</v>
      </c>
      <c r="I481" s="47">
        <v>25</v>
      </c>
      <c r="J481" s="47" t="s">
        <v>52</v>
      </c>
      <c r="K481" s="47">
        <v>23</v>
      </c>
      <c r="L481" s="47">
        <v>749.9</v>
      </c>
    </row>
    <row r="482" spans="1:12" s="37" customFormat="1" hidden="1" x14ac:dyDescent="0.3">
      <c r="A482" s="46">
        <v>43012</v>
      </c>
      <c r="B482" s="47" t="s">
        <v>97</v>
      </c>
      <c r="C482" s="47" t="s">
        <v>99</v>
      </c>
      <c r="D482" s="47" t="s">
        <v>3</v>
      </c>
      <c r="E482" s="47"/>
      <c r="F482" s="47">
        <v>0.1</v>
      </c>
      <c r="G482" s="47" t="s">
        <v>425</v>
      </c>
      <c r="H482" s="47">
        <v>115</v>
      </c>
      <c r="I482" s="47">
        <v>25</v>
      </c>
      <c r="J482" s="47" t="s">
        <v>52</v>
      </c>
      <c r="K482" s="47">
        <v>23</v>
      </c>
      <c r="L482" s="47">
        <v>749.9</v>
      </c>
    </row>
    <row r="483" spans="1:12" s="37" customFormat="1" hidden="1" x14ac:dyDescent="0.3">
      <c r="A483" s="46">
        <v>43012</v>
      </c>
      <c r="B483" s="47" t="s">
        <v>97</v>
      </c>
      <c r="C483" s="47" t="s">
        <v>99</v>
      </c>
      <c r="D483" s="47" t="s">
        <v>3</v>
      </c>
      <c r="E483" s="47"/>
      <c r="F483" s="47">
        <v>0.1</v>
      </c>
      <c r="G483" s="47" t="s">
        <v>426</v>
      </c>
      <c r="H483" s="47">
        <v>115</v>
      </c>
      <c r="I483" s="47">
        <v>25</v>
      </c>
      <c r="J483" s="47" t="s">
        <v>52</v>
      </c>
      <c r="K483" s="47">
        <v>23</v>
      </c>
      <c r="L483" s="47">
        <v>749.9</v>
      </c>
    </row>
    <row r="484" spans="1:12" s="37" customFormat="1" hidden="1" x14ac:dyDescent="0.3">
      <c r="A484" s="46">
        <v>43012</v>
      </c>
      <c r="B484" s="47" t="s">
        <v>97</v>
      </c>
      <c r="C484" s="47" t="s">
        <v>98</v>
      </c>
      <c r="D484" s="47" t="s">
        <v>4</v>
      </c>
      <c r="E484" s="47"/>
      <c r="F484" s="47"/>
      <c r="G484" s="47" t="s">
        <v>427</v>
      </c>
      <c r="H484" s="47" t="s">
        <v>53</v>
      </c>
      <c r="I484" s="47" t="s">
        <v>53</v>
      </c>
      <c r="J484" s="47" t="s">
        <v>53</v>
      </c>
      <c r="K484" s="47" t="s">
        <v>53</v>
      </c>
      <c r="L484" s="47">
        <v>750</v>
      </c>
    </row>
    <row r="485" spans="1:12" s="37" customFormat="1" hidden="1" x14ac:dyDescent="0.3">
      <c r="A485" s="46">
        <v>43012</v>
      </c>
      <c r="B485" s="47" t="s">
        <v>97</v>
      </c>
      <c r="C485" s="47" t="s">
        <v>98</v>
      </c>
      <c r="D485" s="47" t="s">
        <v>4</v>
      </c>
      <c r="E485" s="47"/>
      <c r="F485" s="47"/>
      <c r="G485" s="47" t="s">
        <v>428</v>
      </c>
      <c r="H485" s="47" t="s">
        <v>53</v>
      </c>
      <c r="I485" s="47" t="s">
        <v>53</v>
      </c>
      <c r="J485" s="47" t="s">
        <v>53</v>
      </c>
      <c r="K485" s="47" t="s">
        <v>53</v>
      </c>
      <c r="L485" s="47">
        <v>750</v>
      </c>
    </row>
    <row r="486" spans="1:12" s="37" customFormat="1" hidden="1" x14ac:dyDescent="0.3">
      <c r="A486" s="46">
        <v>43012</v>
      </c>
      <c r="B486" s="47" t="s">
        <v>97</v>
      </c>
      <c r="C486" s="47" t="s">
        <v>98</v>
      </c>
      <c r="D486" s="47" t="s">
        <v>4</v>
      </c>
      <c r="E486" s="47"/>
      <c r="F486" s="47"/>
      <c r="G486" s="47" t="s">
        <v>429</v>
      </c>
      <c r="H486" s="47" t="s">
        <v>53</v>
      </c>
      <c r="I486" s="47" t="s">
        <v>53</v>
      </c>
      <c r="J486" s="47" t="s">
        <v>53</v>
      </c>
      <c r="K486" s="47" t="s">
        <v>53</v>
      </c>
      <c r="L486" s="47">
        <v>750</v>
      </c>
    </row>
    <row r="487" spans="1:12" s="37" customFormat="1" hidden="1" x14ac:dyDescent="0.3">
      <c r="A487" s="46">
        <v>43012</v>
      </c>
      <c r="B487" s="47" t="s">
        <v>97</v>
      </c>
      <c r="C487" s="47" t="s">
        <v>99</v>
      </c>
      <c r="D487" s="47" t="s">
        <v>4</v>
      </c>
      <c r="E487" s="47"/>
      <c r="F487" s="47"/>
      <c r="G487" s="47" t="s">
        <v>430</v>
      </c>
      <c r="H487" s="47" t="s">
        <v>53</v>
      </c>
      <c r="I487" s="47" t="s">
        <v>53</v>
      </c>
      <c r="J487" s="47" t="s">
        <v>53</v>
      </c>
      <c r="K487" s="47" t="s">
        <v>53</v>
      </c>
      <c r="L487" s="47">
        <v>749.9</v>
      </c>
    </row>
    <row r="488" spans="1:12" s="37" customFormat="1" hidden="1" x14ac:dyDescent="0.3">
      <c r="A488" s="46">
        <v>43012</v>
      </c>
      <c r="B488" s="47" t="s">
        <v>97</v>
      </c>
      <c r="C488" s="47" t="s">
        <v>99</v>
      </c>
      <c r="D488" s="47" t="s">
        <v>4</v>
      </c>
      <c r="E488" s="47"/>
      <c r="F488" s="47"/>
      <c r="G488" s="47" t="s">
        <v>431</v>
      </c>
      <c r="H488" s="47" t="s">
        <v>53</v>
      </c>
      <c r="I488" s="47" t="s">
        <v>53</v>
      </c>
      <c r="J488" s="47" t="s">
        <v>53</v>
      </c>
      <c r="K488" s="47" t="s">
        <v>53</v>
      </c>
      <c r="L488" s="47">
        <v>749.9</v>
      </c>
    </row>
    <row r="489" spans="1:12" s="37" customFormat="1" hidden="1" x14ac:dyDescent="0.3">
      <c r="A489" s="46">
        <v>43012</v>
      </c>
      <c r="B489" s="47" t="s">
        <v>97</v>
      </c>
      <c r="C489" s="47" t="s">
        <v>99</v>
      </c>
      <c r="D489" s="47" t="s">
        <v>4</v>
      </c>
      <c r="E489" s="47"/>
      <c r="F489" s="47"/>
      <c r="G489" s="47" t="s">
        <v>432</v>
      </c>
      <c r="H489" s="47" t="s">
        <v>53</v>
      </c>
      <c r="I489" s="47" t="s">
        <v>53</v>
      </c>
      <c r="J489" s="47" t="s">
        <v>53</v>
      </c>
      <c r="K489" s="47" t="s">
        <v>53</v>
      </c>
      <c r="L489" s="47">
        <v>749.9</v>
      </c>
    </row>
    <row r="490" spans="1:12" hidden="1" x14ac:dyDescent="0.3">
      <c r="A490" s="16">
        <v>43023</v>
      </c>
      <c r="B490" s="17" t="s">
        <v>97</v>
      </c>
      <c r="C490" s="24" t="s">
        <v>98</v>
      </c>
      <c r="D490" s="24" t="s">
        <v>3</v>
      </c>
      <c r="F490" s="17">
        <v>1.3</v>
      </c>
      <c r="G490" s="17" t="s">
        <v>433</v>
      </c>
      <c r="H490" s="17">
        <v>115</v>
      </c>
      <c r="I490" s="17">
        <v>25</v>
      </c>
      <c r="J490" s="17" t="s">
        <v>52</v>
      </c>
      <c r="K490" s="17">
        <v>20.5</v>
      </c>
      <c r="L490" s="49">
        <v>762</v>
      </c>
    </row>
    <row r="491" spans="1:12" hidden="1" x14ac:dyDescent="0.3">
      <c r="A491" s="16">
        <v>43023</v>
      </c>
      <c r="B491" s="17" t="s">
        <v>97</v>
      </c>
      <c r="C491" s="24" t="s">
        <v>98</v>
      </c>
      <c r="D491" s="24" t="s">
        <v>3</v>
      </c>
      <c r="F491" s="17">
        <v>0.75</v>
      </c>
      <c r="G491" s="17" t="s">
        <v>434</v>
      </c>
      <c r="H491" s="17">
        <v>115</v>
      </c>
      <c r="I491" s="17">
        <v>25</v>
      </c>
      <c r="J491" s="17" t="s">
        <v>52</v>
      </c>
      <c r="K491" s="17">
        <v>21.5</v>
      </c>
      <c r="L491" s="49">
        <v>762</v>
      </c>
    </row>
    <row r="492" spans="1:12" hidden="1" x14ac:dyDescent="0.3">
      <c r="A492" s="16">
        <v>43023</v>
      </c>
      <c r="B492" s="17" t="s">
        <v>97</v>
      </c>
      <c r="C492" s="24" t="s">
        <v>98</v>
      </c>
      <c r="D492" s="24" t="s">
        <v>3</v>
      </c>
      <c r="F492" s="17">
        <v>0.1</v>
      </c>
      <c r="G492" s="17" t="s">
        <v>435</v>
      </c>
      <c r="H492" s="17">
        <v>115</v>
      </c>
      <c r="I492" s="17">
        <v>25</v>
      </c>
      <c r="J492" s="17" t="s">
        <v>52</v>
      </c>
      <c r="K492" s="17">
        <v>20.5</v>
      </c>
      <c r="L492" s="49">
        <v>762</v>
      </c>
    </row>
    <row r="493" spans="1:12" hidden="1" x14ac:dyDescent="0.3">
      <c r="A493" s="16">
        <v>43023</v>
      </c>
      <c r="B493" s="17" t="s">
        <v>97</v>
      </c>
      <c r="C493" s="24" t="s">
        <v>99</v>
      </c>
      <c r="D493" s="24" t="s">
        <v>3</v>
      </c>
      <c r="F493" s="17">
        <v>7</v>
      </c>
      <c r="G493" s="17" t="s">
        <v>436</v>
      </c>
      <c r="H493" s="17">
        <v>115</v>
      </c>
      <c r="I493" s="17">
        <v>25</v>
      </c>
      <c r="J493" s="17" t="s">
        <v>52</v>
      </c>
      <c r="K493" s="17">
        <v>23</v>
      </c>
      <c r="L493" s="49">
        <v>762</v>
      </c>
    </row>
    <row r="494" spans="1:12" hidden="1" x14ac:dyDescent="0.3">
      <c r="A494" s="16">
        <v>43023</v>
      </c>
      <c r="B494" s="17" t="s">
        <v>97</v>
      </c>
      <c r="C494" s="24" t="s">
        <v>99</v>
      </c>
      <c r="D494" s="24" t="s">
        <v>3</v>
      </c>
      <c r="F494" s="17">
        <v>6</v>
      </c>
      <c r="G494" s="17" t="s">
        <v>437</v>
      </c>
      <c r="H494" s="17">
        <v>115</v>
      </c>
      <c r="I494" s="17">
        <v>25</v>
      </c>
      <c r="J494" s="17" t="s">
        <v>52</v>
      </c>
      <c r="K494" s="17">
        <v>22</v>
      </c>
      <c r="L494" s="49">
        <v>762</v>
      </c>
    </row>
    <row r="495" spans="1:12" hidden="1" x14ac:dyDescent="0.3">
      <c r="A495" s="16">
        <v>43023</v>
      </c>
      <c r="B495" s="17" t="s">
        <v>97</v>
      </c>
      <c r="C495" s="24" t="s">
        <v>99</v>
      </c>
      <c r="D495" s="24" t="s">
        <v>3</v>
      </c>
      <c r="F495" s="17">
        <v>4</v>
      </c>
      <c r="G495" s="17" t="s">
        <v>438</v>
      </c>
      <c r="H495" s="17">
        <v>115</v>
      </c>
      <c r="I495" s="17">
        <v>25</v>
      </c>
      <c r="J495" s="17" t="s">
        <v>52</v>
      </c>
      <c r="K495" s="17">
        <v>21</v>
      </c>
      <c r="L495" s="49">
        <v>762</v>
      </c>
    </row>
    <row r="496" spans="1:12" hidden="1" x14ac:dyDescent="0.3">
      <c r="A496" s="16">
        <v>43023</v>
      </c>
      <c r="B496" s="17" t="s">
        <v>97</v>
      </c>
      <c r="C496" s="24" t="s">
        <v>99</v>
      </c>
      <c r="D496" s="24" t="s">
        <v>3</v>
      </c>
      <c r="F496" s="17">
        <v>2</v>
      </c>
      <c r="G496" s="17" t="s">
        <v>439</v>
      </c>
      <c r="H496" s="17">
        <v>115</v>
      </c>
      <c r="I496" s="17">
        <v>25</v>
      </c>
      <c r="J496" s="17" t="s">
        <v>52</v>
      </c>
      <c r="K496" s="17">
        <v>21</v>
      </c>
      <c r="L496" s="49">
        <v>762</v>
      </c>
    </row>
    <row r="497" spans="1:12" hidden="1" x14ac:dyDescent="0.3">
      <c r="A497" s="16">
        <v>43023</v>
      </c>
      <c r="B497" s="17" t="s">
        <v>97</v>
      </c>
      <c r="C497" s="24" t="s">
        <v>99</v>
      </c>
      <c r="D497" s="24" t="s">
        <v>3</v>
      </c>
      <c r="F497" s="17">
        <v>0.1</v>
      </c>
      <c r="G497" s="17" t="s">
        <v>440</v>
      </c>
      <c r="H497" s="17">
        <v>115</v>
      </c>
      <c r="I497" s="17">
        <v>25</v>
      </c>
      <c r="J497" s="17" t="s">
        <v>52</v>
      </c>
      <c r="K497" s="17">
        <v>21</v>
      </c>
      <c r="L497" s="49">
        <v>762</v>
      </c>
    </row>
    <row r="498" spans="1:12" s="37" customFormat="1" hidden="1" x14ac:dyDescent="0.3">
      <c r="A498" s="46">
        <v>43028</v>
      </c>
      <c r="B498" s="47" t="s">
        <v>97</v>
      </c>
      <c r="C498" s="47" t="s">
        <v>98</v>
      </c>
      <c r="D498" s="47" t="s">
        <v>3</v>
      </c>
      <c r="E498" s="47"/>
      <c r="F498" s="47">
        <v>0.1</v>
      </c>
      <c r="G498" s="47" t="s">
        <v>441</v>
      </c>
      <c r="H498" s="47">
        <v>115</v>
      </c>
      <c r="I498" s="47">
        <v>25</v>
      </c>
      <c r="J498" s="47" t="s">
        <v>52</v>
      </c>
      <c r="K498" s="47">
        <v>22</v>
      </c>
      <c r="L498" s="47">
        <v>748.3</v>
      </c>
    </row>
    <row r="499" spans="1:12" s="37" customFormat="1" hidden="1" x14ac:dyDescent="0.3">
      <c r="A499" s="46">
        <v>43028</v>
      </c>
      <c r="B499" s="47" t="s">
        <v>97</v>
      </c>
      <c r="C499" s="47" t="s">
        <v>98</v>
      </c>
      <c r="D499" s="47" t="s">
        <v>3</v>
      </c>
      <c r="E499" s="47"/>
      <c r="F499" s="47">
        <v>0.1</v>
      </c>
      <c r="G499" s="47" t="s">
        <v>442</v>
      </c>
      <c r="H499" s="47">
        <v>115</v>
      </c>
      <c r="I499" s="47">
        <v>25</v>
      </c>
      <c r="J499" s="47" t="s">
        <v>52</v>
      </c>
      <c r="K499" s="47">
        <v>20.5</v>
      </c>
      <c r="L499" s="47">
        <v>748.3</v>
      </c>
    </row>
    <row r="500" spans="1:12" s="37" customFormat="1" hidden="1" x14ac:dyDescent="0.3">
      <c r="A500" s="46">
        <v>43028</v>
      </c>
      <c r="B500" s="47" t="s">
        <v>97</v>
      </c>
      <c r="C500" s="47" t="s">
        <v>98</v>
      </c>
      <c r="D500" s="47" t="s">
        <v>3</v>
      </c>
      <c r="E500" s="47"/>
      <c r="F500" s="47">
        <v>0.1</v>
      </c>
      <c r="G500" s="47" t="s">
        <v>443</v>
      </c>
      <c r="H500" s="47">
        <v>115</v>
      </c>
      <c r="I500" s="47">
        <v>25</v>
      </c>
      <c r="J500" s="47" t="s">
        <v>52</v>
      </c>
      <c r="K500" s="47">
        <v>21.5</v>
      </c>
      <c r="L500" s="47">
        <v>748.3</v>
      </c>
    </row>
    <row r="501" spans="1:12" s="37" customFormat="1" hidden="1" x14ac:dyDescent="0.3">
      <c r="A501" s="46">
        <v>43028</v>
      </c>
      <c r="B501" s="47" t="s">
        <v>97</v>
      </c>
      <c r="C501" s="47" t="s">
        <v>99</v>
      </c>
      <c r="D501" s="47" t="s">
        <v>3</v>
      </c>
      <c r="E501" s="47"/>
      <c r="F501" s="47">
        <v>0.1</v>
      </c>
      <c r="G501" s="47" t="s">
        <v>444</v>
      </c>
      <c r="H501" s="47">
        <v>115</v>
      </c>
      <c r="I501" s="47">
        <v>25</v>
      </c>
      <c r="J501" s="47" t="s">
        <v>52</v>
      </c>
      <c r="K501" s="47">
        <v>21</v>
      </c>
      <c r="L501" s="47">
        <v>748.3</v>
      </c>
    </row>
    <row r="502" spans="1:12" s="37" customFormat="1" hidden="1" x14ac:dyDescent="0.3">
      <c r="A502" s="46">
        <v>43028</v>
      </c>
      <c r="B502" s="47" t="s">
        <v>97</v>
      </c>
      <c r="C502" s="47" t="s">
        <v>99</v>
      </c>
      <c r="D502" s="47" t="s">
        <v>3</v>
      </c>
      <c r="E502" s="47"/>
      <c r="F502" s="47">
        <v>0.1</v>
      </c>
      <c r="G502" s="47" t="s">
        <v>445</v>
      </c>
      <c r="H502" s="47">
        <v>115</v>
      </c>
      <c r="I502" s="47">
        <v>25</v>
      </c>
      <c r="J502" s="47" t="s">
        <v>52</v>
      </c>
      <c r="K502" s="47">
        <v>20.5</v>
      </c>
      <c r="L502" s="47">
        <v>748.3</v>
      </c>
    </row>
    <row r="503" spans="1:12" s="37" customFormat="1" hidden="1" x14ac:dyDescent="0.3">
      <c r="A503" s="46">
        <v>43028</v>
      </c>
      <c r="B503" s="47" t="s">
        <v>97</v>
      </c>
      <c r="C503" s="47" t="s">
        <v>99</v>
      </c>
      <c r="D503" s="47" t="s">
        <v>3</v>
      </c>
      <c r="E503" s="47"/>
      <c r="F503" s="47">
        <v>0.1</v>
      </c>
      <c r="G503" s="47" t="s">
        <v>446</v>
      </c>
      <c r="H503" s="47">
        <v>115</v>
      </c>
      <c r="I503" s="47">
        <v>25</v>
      </c>
      <c r="J503" s="47" t="s">
        <v>52</v>
      </c>
      <c r="K503" s="47">
        <v>21</v>
      </c>
      <c r="L503" s="47">
        <v>748.3</v>
      </c>
    </row>
    <row r="504" spans="1:12" s="37" customFormat="1" hidden="1" x14ac:dyDescent="0.3">
      <c r="A504" s="46">
        <v>43028</v>
      </c>
      <c r="B504" s="47" t="s">
        <v>97</v>
      </c>
      <c r="C504" s="47" t="s">
        <v>98</v>
      </c>
      <c r="D504" s="47" t="s">
        <v>4</v>
      </c>
      <c r="E504" s="47"/>
      <c r="F504" s="47"/>
      <c r="G504" s="47" t="s">
        <v>447</v>
      </c>
      <c r="H504" s="47" t="s">
        <v>53</v>
      </c>
      <c r="I504" s="47" t="s">
        <v>53</v>
      </c>
      <c r="J504" s="47" t="s">
        <v>53</v>
      </c>
      <c r="K504" s="47" t="s">
        <v>53</v>
      </c>
      <c r="L504" s="47">
        <v>748.3</v>
      </c>
    </row>
    <row r="505" spans="1:12" s="37" customFormat="1" hidden="1" x14ac:dyDescent="0.3">
      <c r="A505" s="46">
        <v>43028</v>
      </c>
      <c r="B505" s="47" t="s">
        <v>97</v>
      </c>
      <c r="C505" s="47" t="s">
        <v>98</v>
      </c>
      <c r="D505" s="47" t="s">
        <v>4</v>
      </c>
      <c r="E505" s="47"/>
      <c r="F505" s="47"/>
      <c r="G505" s="47" t="s">
        <v>448</v>
      </c>
      <c r="H505" s="47" t="s">
        <v>53</v>
      </c>
      <c r="I505" s="47" t="s">
        <v>53</v>
      </c>
      <c r="J505" s="47" t="s">
        <v>53</v>
      </c>
      <c r="K505" s="47" t="s">
        <v>53</v>
      </c>
      <c r="L505" s="47">
        <v>748.3</v>
      </c>
    </row>
    <row r="506" spans="1:12" s="37" customFormat="1" hidden="1" x14ac:dyDescent="0.3">
      <c r="A506" s="46">
        <v>43028</v>
      </c>
      <c r="B506" s="47" t="s">
        <v>97</v>
      </c>
      <c r="C506" s="47" t="s">
        <v>98</v>
      </c>
      <c r="D506" s="47" t="s">
        <v>4</v>
      </c>
      <c r="E506" s="47"/>
      <c r="F506" s="47"/>
      <c r="G506" s="47" t="s">
        <v>449</v>
      </c>
      <c r="H506" s="47" t="s">
        <v>53</v>
      </c>
      <c r="I506" s="47" t="s">
        <v>53</v>
      </c>
      <c r="J506" s="47" t="s">
        <v>53</v>
      </c>
      <c r="K506" s="47" t="s">
        <v>53</v>
      </c>
      <c r="L506" s="47">
        <v>748.3</v>
      </c>
    </row>
    <row r="507" spans="1:12" s="37" customFormat="1" hidden="1" x14ac:dyDescent="0.3">
      <c r="A507" s="46">
        <v>43028</v>
      </c>
      <c r="B507" s="47" t="s">
        <v>97</v>
      </c>
      <c r="C507" s="47" t="s">
        <v>99</v>
      </c>
      <c r="D507" s="47" t="s">
        <v>4</v>
      </c>
      <c r="E507" s="47"/>
      <c r="F507" s="47"/>
      <c r="G507" s="47" t="s">
        <v>450</v>
      </c>
      <c r="H507" s="47" t="s">
        <v>53</v>
      </c>
      <c r="I507" s="47" t="s">
        <v>53</v>
      </c>
      <c r="J507" s="47" t="s">
        <v>53</v>
      </c>
      <c r="K507" s="47" t="s">
        <v>53</v>
      </c>
      <c r="L507" s="47">
        <v>748.3</v>
      </c>
    </row>
    <row r="508" spans="1:12" s="37" customFormat="1" hidden="1" x14ac:dyDescent="0.3">
      <c r="A508" s="46">
        <v>43028</v>
      </c>
      <c r="B508" s="47" t="s">
        <v>97</v>
      </c>
      <c r="C508" s="47" t="s">
        <v>99</v>
      </c>
      <c r="D508" s="47" t="s">
        <v>4</v>
      </c>
      <c r="E508" s="47"/>
      <c r="F508" s="47"/>
      <c r="G508" s="47" t="s">
        <v>451</v>
      </c>
      <c r="H508" s="47" t="s">
        <v>53</v>
      </c>
      <c r="I508" s="47" t="s">
        <v>53</v>
      </c>
      <c r="J508" s="47" t="s">
        <v>53</v>
      </c>
      <c r="K508" s="47" t="s">
        <v>53</v>
      </c>
      <c r="L508" s="47">
        <v>748.3</v>
      </c>
    </row>
    <row r="509" spans="1:12" s="37" customFormat="1" hidden="1" x14ac:dyDescent="0.3">
      <c r="A509" s="46">
        <v>43028</v>
      </c>
      <c r="B509" s="47" t="s">
        <v>97</v>
      </c>
      <c r="C509" s="47" t="s">
        <v>99</v>
      </c>
      <c r="D509" s="47" t="s">
        <v>4</v>
      </c>
      <c r="E509" s="47"/>
      <c r="F509" s="47"/>
      <c r="G509" s="47" t="s">
        <v>452</v>
      </c>
      <c r="H509" s="47" t="s">
        <v>53</v>
      </c>
      <c r="I509" s="47" t="s">
        <v>53</v>
      </c>
      <c r="J509" s="47" t="s">
        <v>53</v>
      </c>
      <c r="K509" s="47" t="s">
        <v>53</v>
      </c>
      <c r="L509" s="47">
        <v>748.3</v>
      </c>
    </row>
    <row r="510" spans="1:12" s="37" customFormat="1" hidden="1" x14ac:dyDescent="0.3">
      <c r="A510" s="46">
        <v>43028</v>
      </c>
      <c r="B510" s="47" t="s">
        <v>97</v>
      </c>
      <c r="C510" s="47" t="s">
        <v>98</v>
      </c>
      <c r="D510" s="47" t="s">
        <v>3</v>
      </c>
      <c r="E510" s="47"/>
      <c r="F510" s="47">
        <v>1.3</v>
      </c>
      <c r="G510" s="47" t="s">
        <v>453</v>
      </c>
      <c r="H510" s="47">
        <v>115</v>
      </c>
      <c r="I510" s="47">
        <v>25</v>
      </c>
      <c r="J510" s="47" t="s">
        <v>52</v>
      </c>
      <c r="K510" s="47">
        <v>22</v>
      </c>
      <c r="L510" s="47">
        <v>748.3</v>
      </c>
    </row>
    <row r="511" spans="1:12" s="37" customFormat="1" hidden="1" x14ac:dyDescent="0.3">
      <c r="A511" s="46">
        <v>43028</v>
      </c>
      <c r="B511" s="47" t="s">
        <v>97</v>
      </c>
      <c r="C511" s="47" t="s">
        <v>98</v>
      </c>
      <c r="D511" s="47" t="s">
        <v>3</v>
      </c>
      <c r="E511" s="47"/>
      <c r="F511" s="47">
        <v>0.75</v>
      </c>
      <c r="G511" s="47" t="s">
        <v>454</v>
      </c>
      <c r="H511" s="47">
        <v>115</v>
      </c>
      <c r="I511" s="47">
        <v>25</v>
      </c>
      <c r="J511" s="47" t="s">
        <v>52</v>
      </c>
      <c r="K511" s="47">
        <v>21</v>
      </c>
      <c r="L511" s="47">
        <v>748.3</v>
      </c>
    </row>
    <row r="512" spans="1:12" s="37" customFormat="1" hidden="1" x14ac:dyDescent="0.3">
      <c r="A512" s="46">
        <v>43028</v>
      </c>
      <c r="B512" s="47" t="s">
        <v>97</v>
      </c>
      <c r="C512" s="47" t="s">
        <v>99</v>
      </c>
      <c r="D512" s="47" t="s">
        <v>3</v>
      </c>
      <c r="E512" s="47"/>
      <c r="F512" s="47">
        <v>7</v>
      </c>
      <c r="G512" s="47" t="s">
        <v>455</v>
      </c>
      <c r="H512" s="47">
        <v>115</v>
      </c>
      <c r="I512" s="47">
        <v>25</v>
      </c>
      <c r="J512" s="47" t="s">
        <v>52</v>
      </c>
      <c r="K512" s="47">
        <v>23</v>
      </c>
      <c r="L512" s="47">
        <v>748.3</v>
      </c>
    </row>
    <row r="513" spans="1:12" s="37" customFormat="1" hidden="1" x14ac:dyDescent="0.3">
      <c r="A513" s="46">
        <v>43028</v>
      </c>
      <c r="B513" s="47" t="s">
        <v>97</v>
      </c>
      <c r="C513" s="47" t="s">
        <v>99</v>
      </c>
      <c r="D513" s="47" t="s">
        <v>3</v>
      </c>
      <c r="E513" s="47"/>
      <c r="F513" s="47">
        <v>6</v>
      </c>
      <c r="G513" s="47" t="s">
        <v>456</v>
      </c>
      <c r="H513" s="47">
        <v>115</v>
      </c>
      <c r="I513" s="47">
        <v>25</v>
      </c>
      <c r="J513" s="47" t="s">
        <v>52</v>
      </c>
      <c r="K513" s="47">
        <v>22</v>
      </c>
      <c r="L513" s="47">
        <v>748.3</v>
      </c>
    </row>
    <row r="514" spans="1:12" s="37" customFormat="1" hidden="1" x14ac:dyDescent="0.3">
      <c r="A514" s="46">
        <v>43028</v>
      </c>
      <c r="B514" s="47" t="s">
        <v>97</v>
      </c>
      <c r="C514" s="47" t="s">
        <v>99</v>
      </c>
      <c r="D514" s="47" t="s">
        <v>3</v>
      </c>
      <c r="E514" s="47"/>
      <c r="F514" s="47">
        <v>4</v>
      </c>
      <c r="G514" s="47" t="s">
        <v>457</v>
      </c>
      <c r="H514" s="47">
        <v>115</v>
      </c>
      <c r="I514" s="47">
        <v>25</v>
      </c>
      <c r="J514" s="47" t="s">
        <v>52</v>
      </c>
      <c r="K514" s="47">
        <v>21</v>
      </c>
      <c r="L514" s="47">
        <v>748.3</v>
      </c>
    </row>
    <row r="515" spans="1:12" s="37" customFormat="1" hidden="1" x14ac:dyDescent="0.3">
      <c r="A515" s="46">
        <v>43028</v>
      </c>
      <c r="B515" s="47" t="s">
        <v>97</v>
      </c>
      <c r="C515" s="47" t="s">
        <v>99</v>
      </c>
      <c r="D515" s="47" t="s">
        <v>3</v>
      </c>
      <c r="E515" s="47"/>
      <c r="F515" s="47">
        <v>2</v>
      </c>
      <c r="G515" s="47" t="s">
        <v>458</v>
      </c>
      <c r="H515" s="47">
        <v>115</v>
      </c>
      <c r="I515" s="47">
        <v>25</v>
      </c>
      <c r="J515" s="47" t="s">
        <v>52</v>
      </c>
      <c r="K515" s="47">
        <v>20.5</v>
      </c>
      <c r="L515" s="47">
        <v>748.3</v>
      </c>
    </row>
    <row r="516" spans="1:12" hidden="1" x14ac:dyDescent="0.3">
      <c r="A516" s="16">
        <v>43039</v>
      </c>
      <c r="B516" s="17" t="s">
        <v>97</v>
      </c>
      <c r="C516" s="24" t="s">
        <v>98</v>
      </c>
      <c r="D516" s="24" t="s">
        <v>3</v>
      </c>
      <c r="F516" s="17">
        <v>0.1</v>
      </c>
      <c r="G516" s="17" t="s">
        <v>459</v>
      </c>
      <c r="H516" s="17">
        <v>115</v>
      </c>
      <c r="I516" s="17">
        <v>25</v>
      </c>
      <c r="J516" s="17" t="s">
        <v>52</v>
      </c>
      <c r="K516" s="17">
        <v>10</v>
      </c>
      <c r="L516" s="17">
        <v>742.4</v>
      </c>
    </row>
    <row r="517" spans="1:12" hidden="1" x14ac:dyDescent="0.3">
      <c r="A517" s="16">
        <v>43039</v>
      </c>
      <c r="B517" s="17" t="s">
        <v>97</v>
      </c>
      <c r="C517" s="24" t="s">
        <v>98</v>
      </c>
      <c r="D517" s="24" t="s">
        <v>3</v>
      </c>
      <c r="F517" s="17">
        <v>0.1</v>
      </c>
      <c r="G517" s="17" t="s">
        <v>460</v>
      </c>
      <c r="H517" s="17">
        <v>115</v>
      </c>
      <c r="I517" s="17">
        <v>25</v>
      </c>
      <c r="J517" s="17" t="s">
        <v>52</v>
      </c>
      <c r="K517" s="17">
        <v>9.75</v>
      </c>
      <c r="L517" s="17">
        <v>742.4</v>
      </c>
    </row>
    <row r="518" spans="1:12" hidden="1" x14ac:dyDescent="0.3">
      <c r="A518" s="16">
        <v>43039</v>
      </c>
      <c r="B518" s="17" t="s">
        <v>97</v>
      </c>
      <c r="C518" s="24" t="s">
        <v>98</v>
      </c>
      <c r="D518" s="24" t="s">
        <v>3</v>
      </c>
      <c r="F518" s="17">
        <v>0.1</v>
      </c>
      <c r="G518" s="17" t="s">
        <v>461</v>
      </c>
      <c r="H518" s="17">
        <v>115</v>
      </c>
      <c r="I518" s="17">
        <v>25</v>
      </c>
      <c r="J518" s="17" t="s">
        <v>52</v>
      </c>
      <c r="K518" s="17">
        <v>9.5</v>
      </c>
      <c r="L518" s="17">
        <v>742.4</v>
      </c>
    </row>
    <row r="519" spans="1:12" hidden="1" x14ac:dyDescent="0.3">
      <c r="A519" s="16">
        <v>43039</v>
      </c>
      <c r="B519" s="17" t="s">
        <v>97</v>
      </c>
      <c r="C519" s="24" t="s">
        <v>99</v>
      </c>
      <c r="D519" s="24" t="s">
        <v>3</v>
      </c>
      <c r="F519" s="17">
        <v>0.1</v>
      </c>
      <c r="G519" s="17" t="s">
        <v>462</v>
      </c>
      <c r="H519" s="17">
        <v>115</v>
      </c>
      <c r="I519" s="17">
        <v>25</v>
      </c>
      <c r="J519" s="17" t="s">
        <v>52</v>
      </c>
      <c r="K519" s="17">
        <v>9.25</v>
      </c>
      <c r="L519" s="17">
        <v>742.4</v>
      </c>
    </row>
    <row r="520" spans="1:12" hidden="1" x14ac:dyDescent="0.3">
      <c r="A520" s="16">
        <v>43039</v>
      </c>
      <c r="B520" s="17" t="s">
        <v>97</v>
      </c>
      <c r="C520" s="24" t="s">
        <v>99</v>
      </c>
      <c r="D520" s="24" t="s">
        <v>3</v>
      </c>
      <c r="F520" s="17">
        <v>0.1</v>
      </c>
      <c r="G520" s="17" t="s">
        <v>463</v>
      </c>
      <c r="H520" s="17">
        <v>115</v>
      </c>
      <c r="I520" s="17">
        <v>25</v>
      </c>
      <c r="J520" s="17" t="s">
        <v>52</v>
      </c>
      <c r="K520" s="17">
        <v>9</v>
      </c>
      <c r="L520" s="17">
        <v>742.4</v>
      </c>
    </row>
    <row r="521" spans="1:12" hidden="1" x14ac:dyDescent="0.3">
      <c r="A521" s="16">
        <v>43039</v>
      </c>
      <c r="B521" s="17" t="s">
        <v>97</v>
      </c>
      <c r="C521" s="24" t="s">
        <v>99</v>
      </c>
      <c r="D521" s="24" t="s">
        <v>3</v>
      </c>
      <c r="F521" s="17">
        <v>0.1</v>
      </c>
      <c r="G521" s="17" t="s">
        <v>464</v>
      </c>
      <c r="H521" s="17">
        <v>115</v>
      </c>
      <c r="I521" s="17">
        <v>25</v>
      </c>
      <c r="J521" s="17" t="s">
        <v>52</v>
      </c>
      <c r="K521" s="17">
        <v>9.5</v>
      </c>
      <c r="L521" s="17">
        <v>742.4</v>
      </c>
    </row>
    <row r="522" spans="1:12" hidden="1" x14ac:dyDescent="0.3">
      <c r="A522" s="16">
        <v>43039</v>
      </c>
      <c r="B522" s="17" t="s">
        <v>97</v>
      </c>
      <c r="C522" s="24" t="s">
        <v>98</v>
      </c>
      <c r="D522" s="24" t="s">
        <v>4</v>
      </c>
      <c r="G522" s="17" t="s">
        <v>465</v>
      </c>
      <c r="H522" s="17" t="s">
        <v>53</v>
      </c>
      <c r="I522" s="17" t="s">
        <v>53</v>
      </c>
      <c r="J522" s="17" t="s">
        <v>53</v>
      </c>
      <c r="K522" s="17" t="s">
        <v>53</v>
      </c>
      <c r="L522" s="17">
        <v>742.4</v>
      </c>
    </row>
    <row r="523" spans="1:12" hidden="1" x14ac:dyDescent="0.3">
      <c r="A523" s="16">
        <v>43039</v>
      </c>
      <c r="B523" s="17" t="s">
        <v>97</v>
      </c>
      <c r="C523" s="24" t="s">
        <v>98</v>
      </c>
      <c r="D523" s="24" t="s">
        <v>4</v>
      </c>
      <c r="G523" s="17" t="s">
        <v>466</v>
      </c>
      <c r="H523" s="17" t="s">
        <v>53</v>
      </c>
      <c r="I523" s="17" t="s">
        <v>53</v>
      </c>
      <c r="J523" s="17" t="s">
        <v>53</v>
      </c>
      <c r="K523" s="17" t="s">
        <v>53</v>
      </c>
      <c r="L523" s="17">
        <v>742.4</v>
      </c>
    </row>
    <row r="524" spans="1:12" hidden="1" x14ac:dyDescent="0.3">
      <c r="A524" s="16">
        <v>43039</v>
      </c>
      <c r="B524" s="17" t="s">
        <v>97</v>
      </c>
      <c r="C524" s="24" t="s">
        <v>98</v>
      </c>
      <c r="D524" s="24" t="s">
        <v>4</v>
      </c>
      <c r="G524" s="17" t="s">
        <v>467</v>
      </c>
      <c r="H524" s="17" t="s">
        <v>53</v>
      </c>
      <c r="I524" s="17" t="s">
        <v>53</v>
      </c>
      <c r="J524" s="17" t="s">
        <v>53</v>
      </c>
      <c r="K524" s="17" t="s">
        <v>53</v>
      </c>
      <c r="L524" s="17">
        <v>742.4</v>
      </c>
    </row>
    <row r="525" spans="1:12" hidden="1" x14ac:dyDescent="0.3">
      <c r="A525" s="16">
        <v>43039</v>
      </c>
      <c r="B525" s="17" t="s">
        <v>97</v>
      </c>
      <c r="C525" s="24" t="s">
        <v>99</v>
      </c>
      <c r="D525" s="24" t="s">
        <v>4</v>
      </c>
      <c r="G525" s="17" t="s">
        <v>468</v>
      </c>
      <c r="H525" s="17" t="s">
        <v>53</v>
      </c>
      <c r="I525" s="17" t="s">
        <v>53</v>
      </c>
      <c r="J525" s="17" t="s">
        <v>53</v>
      </c>
      <c r="K525" s="17" t="s">
        <v>53</v>
      </c>
      <c r="L525" s="17">
        <v>742.4</v>
      </c>
    </row>
    <row r="526" spans="1:12" hidden="1" x14ac:dyDescent="0.3">
      <c r="A526" s="16">
        <v>43039</v>
      </c>
      <c r="B526" s="17" t="s">
        <v>97</v>
      </c>
      <c r="C526" s="24" t="s">
        <v>99</v>
      </c>
      <c r="D526" s="24" t="s">
        <v>4</v>
      </c>
      <c r="G526" s="17" t="s">
        <v>469</v>
      </c>
      <c r="H526" s="17" t="s">
        <v>53</v>
      </c>
      <c r="I526" s="17" t="s">
        <v>53</v>
      </c>
      <c r="J526" s="17" t="s">
        <v>53</v>
      </c>
      <c r="K526" s="17" t="s">
        <v>53</v>
      </c>
      <c r="L526" s="17">
        <v>742.4</v>
      </c>
    </row>
    <row r="527" spans="1:12" hidden="1" x14ac:dyDescent="0.3">
      <c r="A527" s="16">
        <v>43039</v>
      </c>
      <c r="B527" s="17" t="s">
        <v>97</v>
      </c>
      <c r="C527" s="24" t="s">
        <v>99</v>
      </c>
      <c r="D527" s="24" t="s">
        <v>4</v>
      </c>
      <c r="G527" s="17" t="s">
        <v>470</v>
      </c>
      <c r="H527" s="17" t="s">
        <v>53</v>
      </c>
      <c r="I527" s="17" t="s">
        <v>53</v>
      </c>
      <c r="J527" s="17" t="s">
        <v>53</v>
      </c>
      <c r="K527" s="17" t="s">
        <v>53</v>
      </c>
      <c r="L527" s="17">
        <v>742.4</v>
      </c>
    </row>
    <row r="528" spans="1:12" hidden="1" x14ac:dyDescent="0.3">
      <c r="A528" s="16">
        <v>43039</v>
      </c>
      <c r="B528" s="17" t="s">
        <v>97</v>
      </c>
      <c r="C528" s="24" t="s">
        <v>98</v>
      </c>
      <c r="D528" s="24" t="s">
        <v>3</v>
      </c>
      <c r="F528" s="17">
        <v>0.75</v>
      </c>
      <c r="G528" s="17" t="s">
        <v>471</v>
      </c>
      <c r="H528" s="17">
        <v>115</v>
      </c>
      <c r="I528" s="17">
        <v>25</v>
      </c>
      <c r="J528" s="17" t="s">
        <v>52</v>
      </c>
      <c r="K528" s="17">
        <v>9.5</v>
      </c>
      <c r="L528" s="17">
        <v>742.4</v>
      </c>
    </row>
    <row r="529" spans="1:12" hidden="1" x14ac:dyDescent="0.3">
      <c r="A529" s="16">
        <v>43039</v>
      </c>
      <c r="B529" s="17" t="s">
        <v>97</v>
      </c>
      <c r="C529" s="24" t="s">
        <v>98</v>
      </c>
      <c r="D529" s="24" t="s">
        <v>3</v>
      </c>
      <c r="F529" s="17">
        <v>1.3</v>
      </c>
      <c r="G529" s="17" t="s">
        <v>472</v>
      </c>
      <c r="H529" s="17">
        <v>115</v>
      </c>
      <c r="I529" s="17">
        <v>25</v>
      </c>
      <c r="J529" s="17" t="s">
        <v>52</v>
      </c>
      <c r="K529" s="17">
        <v>10</v>
      </c>
      <c r="L529" s="17">
        <v>742.4</v>
      </c>
    </row>
    <row r="530" spans="1:12" hidden="1" x14ac:dyDescent="0.3">
      <c r="A530" s="16">
        <v>43039</v>
      </c>
      <c r="B530" s="17" t="s">
        <v>97</v>
      </c>
      <c r="C530" s="24" t="s">
        <v>99</v>
      </c>
      <c r="D530" s="24" t="s">
        <v>3</v>
      </c>
      <c r="F530" s="17">
        <v>2</v>
      </c>
      <c r="G530" s="17" t="s">
        <v>473</v>
      </c>
      <c r="H530" s="17">
        <v>115</v>
      </c>
      <c r="I530" s="17">
        <v>25</v>
      </c>
      <c r="J530" s="17" t="s">
        <v>52</v>
      </c>
      <c r="K530" s="17">
        <v>9.5</v>
      </c>
      <c r="L530" s="17">
        <v>742.4</v>
      </c>
    </row>
    <row r="531" spans="1:12" hidden="1" x14ac:dyDescent="0.3">
      <c r="A531" s="16">
        <v>43039</v>
      </c>
      <c r="B531" s="17" t="s">
        <v>97</v>
      </c>
      <c r="C531" s="24" t="s">
        <v>99</v>
      </c>
      <c r="D531" s="24" t="s">
        <v>3</v>
      </c>
      <c r="F531" s="17">
        <v>4</v>
      </c>
      <c r="G531" s="17" t="s">
        <v>474</v>
      </c>
      <c r="H531" s="17">
        <v>115</v>
      </c>
      <c r="I531" s="17">
        <v>25</v>
      </c>
      <c r="J531" s="17" t="s">
        <v>52</v>
      </c>
      <c r="K531" s="17">
        <v>9.75</v>
      </c>
      <c r="L531" s="17">
        <v>742.4</v>
      </c>
    </row>
    <row r="532" spans="1:12" hidden="1" x14ac:dyDescent="0.3">
      <c r="A532" s="16">
        <v>43039</v>
      </c>
      <c r="B532" s="17" t="s">
        <v>97</v>
      </c>
      <c r="C532" s="24" t="s">
        <v>99</v>
      </c>
      <c r="D532" s="24" t="s">
        <v>3</v>
      </c>
      <c r="F532" s="17">
        <v>6</v>
      </c>
      <c r="G532" s="17" t="s">
        <v>475</v>
      </c>
      <c r="H532" s="17">
        <v>115</v>
      </c>
      <c r="I532" s="17">
        <v>25</v>
      </c>
      <c r="J532" s="17" t="s">
        <v>52</v>
      </c>
      <c r="K532" s="17">
        <v>9.75</v>
      </c>
      <c r="L532" s="17">
        <v>742.4</v>
      </c>
    </row>
    <row r="533" spans="1:12" hidden="1" x14ac:dyDescent="0.3">
      <c r="A533" s="16">
        <v>43039</v>
      </c>
      <c r="B533" s="17" t="s">
        <v>97</v>
      </c>
      <c r="C533" s="24" t="s">
        <v>99</v>
      </c>
      <c r="D533" s="24" t="s">
        <v>3</v>
      </c>
      <c r="F533" s="17">
        <v>7</v>
      </c>
      <c r="G533" s="17" t="s">
        <v>476</v>
      </c>
      <c r="H533" s="17">
        <v>115</v>
      </c>
      <c r="I533" s="17">
        <v>25</v>
      </c>
      <c r="J533" s="17" t="s">
        <v>52</v>
      </c>
      <c r="K533" s="17">
        <v>9.5</v>
      </c>
      <c r="L533" s="17">
        <v>742.4</v>
      </c>
    </row>
    <row r="534" spans="1:12" s="37" customFormat="1" hidden="1" x14ac:dyDescent="0.3">
      <c r="A534" s="46">
        <v>43053</v>
      </c>
      <c r="B534" s="47" t="s">
        <v>97</v>
      </c>
      <c r="C534" s="47" t="s">
        <v>98</v>
      </c>
      <c r="D534" s="47" t="s">
        <v>3</v>
      </c>
      <c r="E534" s="47"/>
      <c r="F534" s="47">
        <v>0.1</v>
      </c>
      <c r="G534" s="47" t="s">
        <v>477</v>
      </c>
      <c r="H534" s="47">
        <v>115</v>
      </c>
      <c r="I534" s="47">
        <v>25</v>
      </c>
      <c r="J534" s="47" t="s">
        <v>52</v>
      </c>
      <c r="K534" s="47">
        <v>10.5</v>
      </c>
      <c r="L534" s="47">
        <v>745.7</v>
      </c>
    </row>
    <row r="535" spans="1:12" s="37" customFormat="1" hidden="1" x14ac:dyDescent="0.3">
      <c r="A535" s="46">
        <v>43053</v>
      </c>
      <c r="B535" s="47" t="s">
        <v>97</v>
      </c>
      <c r="C535" s="47" t="s">
        <v>98</v>
      </c>
      <c r="D535" s="47" t="s">
        <v>3</v>
      </c>
      <c r="E535" s="47"/>
      <c r="F535" s="47">
        <v>0.1</v>
      </c>
      <c r="G535" s="47" t="s">
        <v>478</v>
      </c>
      <c r="H535" s="47">
        <v>115</v>
      </c>
      <c r="I535" s="47">
        <v>25</v>
      </c>
      <c r="J535" s="47" t="s">
        <v>52</v>
      </c>
      <c r="K535" s="47">
        <v>10.5</v>
      </c>
      <c r="L535" s="47">
        <v>745.7</v>
      </c>
    </row>
    <row r="536" spans="1:12" s="37" customFormat="1" hidden="1" x14ac:dyDescent="0.3">
      <c r="A536" s="46">
        <v>43053</v>
      </c>
      <c r="B536" s="47" t="s">
        <v>97</v>
      </c>
      <c r="C536" s="47" t="s">
        <v>98</v>
      </c>
      <c r="D536" s="47" t="s">
        <v>3</v>
      </c>
      <c r="E536" s="47"/>
      <c r="F536" s="47">
        <v>0.1</v>
      </c>
      <c r="G536" s="47" t="s">
        <v>479</v>
      </c>
      <c r="H536" s="47">
        <v>115</v>
      </c>
      <c r="I536" s="47">
        <v>25</v>
      </c>
      <c r="J536" s="47" t="s">
        <v>52</v>
      </c>
      <c r="K536" s="47">
        <v>10</v>
      </c>
      <c r="L536" s="47">
        <v>745.7</v>
      </c>
    </row>
    <row r="537" spans="1:12" s="37" customFormat="1" hidden="1" x14ac:dyDescent="0.3">
      <c r="A537" s="46">
        <v>43053</v>
      </c>
      <c r="B537" s="47" t="s">
        <v>97</v>
      </c>
      <c r="C537" s="47" t="s">
        <v>99</v>
      </c>
      <c r="D537" s="47" t="s">
        <v>3</v>
      </c>
      <c r="E537" s="47"/>
      <c r="F537" s="47">
        <v>0.1</v>
      </c>
      <c r="G537" s="47" t="s">
        <v>480</v>
      </c>
      <c r="H537" s="47">
        <v>115</v>
      </c>
      <c r="I537" s="47">
        <v>25</v>
      </c>
      <c r="J537" s="47" t="s">
        <v>52</v>
      </c>
      <c r="K537" s="47">
        <v>10</v>
      </c>
      <c r="L537" s="47">
        <v>745.9</v>
      </c>
    </row>
    <row r="538" spans="1:12" s="37" customFormat="1" hidden="1" x14ac:dyDescent="0.3">
      <c r="A538" s="46">
        <v>43053</v>
      </c>
      <c r="B538" s="47" t="s">
        <v>97</v>
      </c>
      <c r="C538" s="47" t="s">
        <v>99</v>
      </c>
      <c r="D538" s="47" t="s">
        <v>3</v>
      </c>
      <c r="E538" s="47"/>
      <c r="F538" s="47">
        <v>0.1</v>
      </c>
      <c r="G538" s="47" t="s">
        <v>481</v>
      </c>
      <c r="H538" s="47">
        <v>115</v>
      </c>
      <c r="I538" s="47">
        <v>25</v>
      </c>
      <c r="J538" s="47" t="s">
        <v>52</v>
      </c>
      <c r="K538" s="47">
        <v>10</v>
      </c>
      <c r="L538" s="47">
        <v>745.9</v>
      </c>
    </row>
    <row r="539" spans="1:12" s="37" customFormat="1" hidden="1" x14ac:dyDescent="0.3">
      <c r="A539" s="46">
        <v>43053</v>
      </c>
      <c r="B539" s="47" t="s">
        <v>97</v>
      </c>
      <c r="C539" s="47" t="s">
        <v>99</v>
      </c>
      <c r="D539" s="47" t="s">
        <v>3</v>
      </c>
      <c r="E539" s="47"/>
      <c r="F539" s="47">
        <v>0.1</v>
      </c>
      <c r="G539" s="47" t="s">
        <v>482</v>
      </c>
      <c r="H539" s="47">
        <v>115</v>
      </c>
      <c r="I539" s="47">
        <v>25</v>
      </c>
      <c r="J539" s="47" t="s">
        <v>52</v>
      </c>
      <c r="K539" s="47">
        <v>10</v>
      </c>
      <c r="L539" s="47">
        <v>745.9</v>
      </c>
    </row>
    <row r="540" spans="1:12" s="37" customFormat="1" hidden="1" x14ac:dyDescent="0.3">
      <c r="A540" s="46">
        <v>43053</v>
      </c>
      <c r="B540" s="47" t="s">
        <v>97</v>
      </c>
      <c r="C540" s="47" t="s">
        <v>98</v>
      </c>
      <c r="D540" s="47" t="s">
        <v>4</v>
      </c>
      <c r="E540" s="47"/>
      <c r="F540" s="47"/>
      <c r="G540" s="47" t="s">
        <v>483</v>
      </c>
      <c r="H540" s="47" t="s">
        <v>53</v>
      </c>
      <c r="I540" s="47" t="s">
        <v>53</v>
      </c>
      <c r="J540" s="47" t="s">
        <v>53</v>
      </c>
      <c r="K540" s="47" t="s">
        <v>53</v>
      </c>
      <c r="L540" s="47">
        <v>745.7</v>
      </c>
    </row>
    <row r="541" spans="1:12" s="37" customFormat="1" hidden="1" x14ac:dyDescent="0.3">
      <c r="A541" s="46">
        <v>43053</v>
      </c>
      <c r="B541" s="47" t="s">
        <v>97</v>
      </c>
      <c r="C541" s="47" t="s">
        <v>98</v>
      </c>
      <c r="D541" s="47" t="s">
        <v>4</v>
      </c>
      <c r="E541" s="47"/>
      <c r="F541" s="47"/>
      <c r="G541" s="47" t="s">
        <v>484</v>
      </c>
      <c r="H541" s="47" t="s">
        <v>53</v>
      </c>
      <c r="I541" s="47" t="s">
        <v>53</v>
      </c>
      <c r="J541" s="47" t="s">
        <v>53</v>
      </c>
      <c r="K541" s="47" t="s">
        <v>53</v>
      </c>
      <c r="L541" s="47">
        <v>745.7</v>
      </c>
    </row>
    <row r="542" spans="1:12" s="37" customFormat="1" hidden="1" x14ac:dyDescent="0.3">
      <c r="A542" s="46">
        <v>43053</v>
      </c>
      <c r="B542" s="47" t="s">
        <v>97</v>
      </c>
      <c r="C542" s="47" t="s">
        <v>98</v>
      </c>
      <c r="D542" s="47" t="s">
        <v>4</v>
      </c>
      <c r="E542" s="47"/>
      <c r="F542" s="47"/>
      <c r="G542" s="47" t="s">
        <v>485</v>
      </c>
      <c r="H542" s="47" t="s">
        <v>53</v>
      </c>
      <c r="I542" s="47" t="s">
        <v>53</v>
      </c>
      <c r="J542" s="47" t="s">
        <v>53</v>
      </c>
      <c r="K542" s="47" t="s">
        <v>53</v>
      </c>
      <c r="L542" s="47">
        <v>745.7</v>
      </c>
    </row>
    <row r="543" spans="1:12" s="37" customFormat="1" hidden="1" x14ac:dyDescent="0.3">
      <c r="A543" s="46">
        <v>43053</v>
      </c>
      <c r="B543" s="47" t="s">
        <v>97</v>
      </c>
      <c r="C543" s="47" t="s">
        <v>99</v>
      </c>
      <c r="D543" s="47" t="s">
        <v>4</v>
      </c>
      <c r="E543" s="47"/>
      <c r="F543" s="47"/>
      <c r="G543" s="47" t="s">
        <v>486</v>
      </c>
      <c r="H543" s="47" t="s">
        <v>53</v>
      </c>
      <c r="I543" s="47" t="s">
        <v>53</v>
      </c>
      <c r="J543" s="47" t="s">
        <v>53</v>
      </c>
      <c r="K543" s="47" t="s">
        <v>53</v>
      </c>
      <c r="L543" s="47">
        <v>745.9</v>
      </c>
    </row>
    <row r="544" spans="1:12" s="37" customFormat="1" hidden="1" x14ac:dyDescent="0.3">
      <c r="A544" s="46">
        <v>43053</v>
      </c>
      <c r="B544" s="47" t="s">
        <v>97</v>
      </c>
      <c r="C544" s="47" t="s">
        <v>99</v>
      </c>
      <c r="D544" s="47" t="s">
        <v>4</v>
      </c>
      <c r="E544" s="47"/>
      <c r="F544" s="47"/>
      <c r="G544" s="47" t="s">
        <v>487</v>
      </c>
      <c r="H544" s="47" t="s">
        <v>53</v>
      </c>
      <c r="I544" s="47" t="s">
        <v>53</v>
      </c>
      <c r="J544" s="47" t="s">
        <v>53</v>
      </c>
      <c r="K544" s="47" t="s">
        <v>53</v>
      </c>
      <c r="L544" s="47">
        <v>745.9</v>
      </c>
    </row>
    <row r="545" spans="1:12" s="37" customFormat="1" hidden="1" x14ac:dyDescent="0.3">
      <c r="A545" s="46">
        <v>43053</v>
      </c>
      <c r="B545" s="47" t="s">
        <v>97</v>
      </c>
      <c r="C545" s="47" t="s">
        <v>99</v>
      </c>
      <c r="D545" s="47" t="s">
        <v>4</v>
      </c>
      <c r="E545" s="47"/>
      <c r="F545" s="47"/>
      <c r="G545" s="47" t="s">
        <v>488</v>
      </c>
      <c r="H545" s="47" t="s">
        <v>53</v>
      </c>
      <c r="I545" s="47" t="s">
        <v>53</v>
      </c>
      <c r="J545" s="47" t="s">
        <v>53</v>
      </c>
      <c r="K545" s="47" t="s">
        <v>53</v>
      </c>
      <c r="L545" s="47">
        <v>745.9</v>
      </c>
    </row>
    <row r="546" spans="1:12" s="37" customFormat="1" hidden="1" x14ac:dyDescent="0.3">
      <c r="A546" s="46">
        <v>43053</v>
      </c>
      <c r="B546" s="47" t="s">
        <v>97</v>
      </c>
      <c r="C546" s="47" t="s">
        <v>98</v>
      </c>
      <c r="D546" s="47" t="s">
        <v>3</v>
      </c>
      <c r="E546" s="47"/>
      <c r="F546" s="47">
        <v>1.3</v>
      </c>
      <c r="G546" s="47" t="s">
        <v>477</v>
      </c>
      <c r="H546" s="47">
        <v>115</v>
      </c>
      <c r="I546" s="47">
        <v>25</v>
      </c>
      <c r="J546" s="47" t="s">
        <v>52</v>
      </c>
      <c r="K546" s="47">
        <v>11</v>
      </c>
      <c r="L546" s="47">
        <v>745.7</v>
      </c>
    </row>
    <row r="547" spans="1:12" s="37" customFormat="1" hidden="1" x14ac:dyDescent="0.3">
      <c r="A547" s="46">
        <v>43053</v>
      </c>
      <c r="B547" s="47" t="s">
        <v>97</v>
      </c>
      <c r="C547" s="47" t="s">
        <v>98</v>
      </c>
      <c r="D547" s="47" t="s">
        <v>3</v>
      </c>
      <c r="E547" s="47"/>
      <c r="F547" s="47">
        <v>0.75</v>
      </c>
      <c r="G547" s="47" t="s">
        <v>478</v>
      </c>
      <c r="H547" s="47">
        <v>115</v>
      </c>
      <c r="I547" s="47">
        <v>25</v>
      </c>
      <c r="J547" s="47" t="s">
        <v>52</v>
      </c>
      <c r="K547" s="47">
        <v>10.5</v>
      </c>
      <c r="L547" s="47">
        <v>745.7</v>
      </c>
    </row>
    <row r="548" spans="1:12" s="37" customFormat="1" hidden="1" x14ac:dyDescent="0.3">
      <c r="A548" s="46">
        <v>43053</v>
      </c>
      <c r="B548" s="47" t="s">
        <v>97</v>
      </c>
      <c r="C548" s="47" t="s">
        <v>99</v>
      </c>
      <c r="D548" s="47" t="s">
        <v>3</v>
      </c>
      <c r="E548" s="47"/>
      <c r="F548" s="47">
        <v>7</v>
      </c>
      <c r="G548" s="47" t="s">
        <v>489</v>
      </c>
      <c r="H548" s="47">
        <v>115</v>
      </c>
      <c r="I548" s="47">
        <v>25</v>
      </c>
      <c r="J548" s="47" t="s">
        <v>52</v>
      </c>
      <c r="K548" s="47">
        <v>11</v>
      </c>
      <c r="L548" s="47">
        <v>745.9</v>
      </c>
    </row>
    <row r="549" spans="1:12" s="37" customFormat="1" hidden="1" x14ac:dyDescent="0.3">
      <c r="A549" s="46">
        <v>43053</v>
      </c>
      <c r="B549" s="47" t="s">
        <v>97</v>
      </c>
      <c r="C549" s="47" t="s">
        <v>99</v>
      </c>
      <c r="D549" s="47" t="s">
        <v>3</v>
      </c>
      <c r="E549" s="47"/>
      <c r="F549" s="47">
        <v>6</v>
      </c>
      <c r="G549" s="47" t="s">
        <v>490</v>
      </c>
      <c r="H549" s="47">
        <v>115</v>
      </c>
      <c r="I549" s="47">
        <v>25</v>
      </c>
      <c r="J549" s="47" t="s">
        <v>52</v>
      </c>
      <c r="K549" s="47">
        <v>10</v>
      </c>
      <c r="L549" s="47">
        <v>745.9</v>
      </c>
    </row>
    <row r="550" spans="1:12" s="37" customFormat="1" hidden="1" x14ac:dyDescent="0.3">
      <c r="A550" s="46">
        <v>43053</v>
      </c>
      <c r="B550" s="47" t="s">
        <v>97</v>
      </c>
      <c r="C550" s="47" t="s">
        <v>99</v>
      </c>
      <c r="D550" s="47" t="s">
        <v>3</v>
      </c>
      <c r="E550" s="47"/>
      <c r="F550" s="47">
        <v>4</v>
      </c>
      <c r="G550" s="47" t="s">
        <v>491</v>
      </c>
      <c r="H550" s="47">
        <v>115</v>
      </c>
      <c r="I550" s="47">
        <v>25</v>
      </c>
      <c r="J550" s="47" t="s">
        <v>52</v>
      </c>
      <c r="K550" s="47">
        <v>10</v>
      </c>
      <c r="L550" s="47">
        <v>745.9</v>
      </c>
    </row>
    <row r="551" spans="1:12" s="37" customFormat="1" hidden="1" x14ac:dyDescent="0.3">
      <c r="A551" s="46">
        <v>43053</v>
      </c>
      <c r="B551" s="47" t="s">
        <v>97</v>
      </c>
      <c r="C551" s="47" t="s">
        <v>99</v>
      </c>
      <c r="D551" s="47" t="s">
        <v>3</v>
      </c>
      <c r="E551" s="47"/>
      <c r="F551" s="47">
        <v>2</v>
      </c>
      <c r="G551" s="47" t="s">
        <v>492</v>
      </c>
      <c r="H551" s="47">
        <v>115</v>
      </c>
      <c r="I551" s="47">
        <v>25</v>
      </c>
      <c r="J551" s="47" t="s">
        <v>52</v>
      </c>
      <c r="K551" s="47">
        <v>10</v>
      </c>
      <c r="L551" s="47">
        <v>745.9</v>
      </c>
    </row>
    <row r="552" spans="1:12" hidden="1" x14ac:dyDescent="0.3">
      <c r="A552" s="16">
        <v>43067</v>
      </c>
      <c r="B552" s="17" t="s">
        <v>97</v>
      </c>
      <c r="C552" s="24" t="s">
        <v>98</v>
      </c>
      <c r="D552" s="24" t="s">
        <v>3</v>
      </c>
      <c r="F552" s="17">
        <v>0.1</v>
      </c>
      <c r="G552" s="17" t="s">
        <v>493</v>
      </c>
      <c r="H552" s="17">
        <v>115</v>
      </c>
      <c r="I552" s="17">
        <v>25</v>
      </c>
      <c r="J552" s="17" t="s">
        <v>52</v>
      </c>
      <c r="K552" s="17">
        <v>9.5</v>
      </c>
      <c r="L552" s="17">
        <v>740.6</v>
      </c>
    </row>
    <row r="553" spans="1:12" hidden="1" x14ac:dyDescent="0.3">
      <c r="A553" s="16">
        <v>43067</v>
      </c>
      <c r="B553" s="17" t="s">
        <v>97</v>
      </c>
      <c r="C553" s="24" t="s">
        <v>98</v>
      </c>
      <c r="D553" s="24" t="s">
        <v>3</v>
      </c>
      <c r="F553" s="17">
        <v>0.1</v>
      </c>
      <c r="G553" s="17" t="s">
        <v>494</v>
      </c>
      <c r="H553" s="17">
        <v>115</v>
      </c>
      <c r="I553" s="17">
        <v>25</v>
      </c>
      <c r="J553" s="17" t="s">
        <v>52</v>
      </c>
      <c r="K553" s="17">
        <v>9</v>
      </c>
      <c r="L553" s="17">
        <v>740.6</v>
      </c>
    </row>
    <row r="554" spans="1:12" hidden="1" x14ac:dyDescent="0.3">
      <c r="A554" s="16">
        <v>43067</v>
      </c>
      <c r="B554" s="17" t="s">
        <v>97</v>
      </c>
      <c r="C554" s="24" t="s">
        <v>98</v>
      </c>
      <c r="D554" s="24" t="s">
        <v>3</v>
      </c>
      <c r="F554" s="17">
        <v>0.1</v>
      </c>
      <c r="G554" s="17" t="s">
        <v>495</v>
      </c>
      <c r="H554" s="17">
        <v>115</v>
      </c>
      <c r="I554" s="17">
        <v>25</v>
      </c>
      <c r="J554" s="17" t="s">
        <v>52</v>
      </c>
      <c r="K554" s="17">
        <v>9</v>
      </c>
      <c r="L554" s="17">
        <v>740.6</v>
      </c>
    </row>
    <row r="555" spans="1:12" hidden="1" x14ac:dyDescent="0.3">
      <c r="A555" s="16">
        <v>43067</v>
      </c>
      <c r="B555" s="17" t="s">
        <v>97</v>
      </c>
      <c r="C555" s="24" t="s">
        <v>99</v>
      </c>
      <c r="D555" s="24" t="s">
        <v>3</v>
      </c>
      <c r="F555" s="17">
        <v>0.1</v>
      </c>
      <c r="G555" s="17" t="s">
        <v>496</v>
      </c>
      <c r="H555" s="17">
        <v>115</v>
      </c>
      <c r="I555" s="17">
        <v>25</v>
      </c>
      <c r="J555" s="17" t="s">
        <v>52</v>
      </c>
      <c r="K555" s="17">
        <v>9</v>
      </c>
      <c r="L555" s="17">
        <v>746.7</v>
      </c>
    </row>
    <row r="556" spans="1:12" hidden="1" x14ac:dyDescent="0.3">
      <c r="A556" s="16">
        <v>43067</v>
      </c>
      <c r="B556" s="17" t="s">
        <v>97</v>
      </c>
      <c r="C556" s="24" t="s">
        <v>99</v>
      </c>
      <c r="D556" s="24" t="s">
        <v>3</v>
      </c>
      <c r="F556" s="17">
        <v>0.1</v>
      </c>
      <c r="G556" s="17" t="s">
        <v>497</v>
      </c>
      <c r="H556" s="17">
        <v>115</v>
      </c>
      <c r="I556" s="17">
        <v>25</v>
      </c>
      <c r="J556" s="17" t="s">
        <v>52</v>
      </c>
      <c r="K556" s="17">
        <v>9.5</v>
      </c>
      <c r="L556" s="17">
        <v>746.7</v>
      </c>
    </row>
    <row r="557" spans="1:12" hidden="1" x14ac:dyDescent="0.3">
      <c r="A557" s="16">
        <v>43067</v>
      </c>
      <c r="B557" s="17" t="s">
        <v>97</v>
      </c>
      <c r="C557" s="24" t="s">
        <v>99</v>
      </c>
      <c r="D557" s="24" t="s">
        <v>3</v>
      </c>
      <c r="F557" s="17">
        <v>0.1</v>
      </c>
      <c r="G557" s="17" t="s">
        <v>498</v>
      </c>
      <c r="H557" s="17">
        <v>115</v>
      </c>
      <c r="I557" s="17">
        <v>25</v>
      </c>
      <c r="J557" s="17" t="s">
        <v>52</v>
      </c>
      <c r="K557" s="17">
        <v>9.5</v>
      </c>
      <c r="L557" s="17">
        <v>746.7</v>
      </c>
    </row>
    <row r="558" spans="1:12" hidden="1" x14ac:dyDescent="0.3">
      <c r="A558" s="16">
        <v>43067</v>
      </c>
      <c r="B558" s="17" t="s">
        <v>97</v>
      </c>
      <c r="C558" s="24" t="s">
        <v>98</v>
      </c>
      <c r="D558" s="24" t="s">
        <v>4</v>
      </c>
      <c r="G558" s="17" t="s">
        <v>499</v>
      </c>
      <c r="H558" s="17" t="s">
        <v>53</v>
      </c>
      <c r="I558" s="17" t="s">
        <v>53</v>
      </c>
      <c r="J558" s="17" t="s">
        <v>53</v>
      </c>
      <c r="K558" s="17" t="s">
        <v>53</v>
      </c>
      <c r="L558" s="17">
        <v>740.6</v>
      </c>
    </row>
    <row r="559" spans="1:12" hidden="1" x14ac:dyDescent="0.3">
      <c r="A559" s="16">
        <v>43067</v>
      </c>
      <c r="B559" s="17" t="s">
        <v>97</v>
      </c>
      <c r="C559" s="24" t="s">
        <v>98</v>
      </c>
      <c r="D559" s="24" t="s">
        <v>4</v>
      </c>
      <c r="G559" s="17" t="s">
        <v>500</v>
      </c>
      <c r="H559" s="17" t="s">
        <v>53</v>
      </c>
      <c r="I559" s="17" t="s">
        <v>53</v>
      </c>
      <c r="J559" s="17" t="s">
        <v>53</v>
      </c>
      <c r="K559" s="17" t="s">
        <v>53</v>
      </c>
      <c r="L559" s="17">
        <v>740.6</v>
      </c>
    </row>
    <row r="560" spans="1:12" hidden="1" x14ac:dyDescent="0.3">
      <c r="A560" s="16">
        <v>43067</v>
      </c>
      <c r="B560" s="17" t="s">
        <v>97</v>
      </c>
      <c r="C560" s="24" t="s">
        <v>98</v>
      </c>
      <c r="D560" s="24" t="s">
        <v>4</v>
      </c>
      <c r="G560" s="17" t="s">
        <v>501</v>
      </c>
      <c r="H560" s="17" t="s">
        <v>53</v>
      </c>
      <c r="I560" s="17" t="s">
        <v>53</v>
      </c>
      <c r="J560" s="17" t="s">
        <v>53</v>
      </c>
      <c r="K560" s="17" t="s">
        <v>53</v>
      </c>
      <c r="L560" s="17">
        <v>740.6</v>
      </c>
    </row>
    <row r="561" spans="1:12" hidden="1" x14ac:dyDescent="0.3">
      <c r="A561" s="16">
        <v>43067</v>
      </c>
      <c r="B561" s="17" t="s">
        <v>97</v>
      </c>
      <c r="C561" s="24" t="s">
        <v>99</v>
      </c>
      <c r="D561" s="24" t="s">
        <v>4</v>
      </c>
      <c r="G561" s="17" t="s">
        <v>502</v>
      </c>
      <c r="H561" s="17" t="s">
        <v>53</v>
      </c>
      <c r="I561" s="17" t="s">
        <v>53</v>
      </c>
      <c r="J561" s="17" t="s">
        <v>53</v>
      </c>
      <c r="K561" s="17" t="s">
        <v>53</v>
      </c>
      <c r="L561" s="17">
        <v>746.7</v>
      </c>
    </row>
    <row r="562" spans="1:12" hidden="1" x14ac:dyDescent="0.3">
      <c r="A562" s="16">
        <v>43067</v>
      </c>
      <c r="B562" s="17" t="s">
        <v>97</v>
      </c>
      <c r="C562" s="24" t="s">
        <v>99</v>
      </c>
      <c r="D562" s="24" t="s">
        <v>4</v>
      </c>
      <c r="G562" s="17" t="s">
        <v>503</v>
      </c>
      <c r="H562" s="17" t="s">
        <v>53</v>
      </c>
      <c r="I562" s="17" t="s">
        <v>53</v>
      </c>
      <c r="J562" s="17" t="s">
        <v>53</v>
      </c>
      <c r="K562" s="17" t="s">
        <v>53</v>
      </c>
      <c r="L562" s="17">
        <v>746.7</v>
      </c>
    </row>
    <row r="563" spans="1:12" hidden="1" x14ac:dyDescent="0.3">
      <c r="A563" s="16">
        <v>43067</v>
      </c>
      <c r="B563" s="17" t="s">
        <v>97</v>
      </c>
      <c r="C563" s="24" t="s">
        <v>99</v>
      </c>
      <c r="D563" s="24" t="s">
        <v>4</v>
      </c>
      <c r="G563" s="17" t="s">
        <v>504</v>
      </c>
      <c r="H563" s="17" t="s">
        <v>53</v>
      </c>
      <c r="I563" s="17" t="s">
        <v>53</v>
      </c>
      <c r="J563" s="17" t="s">
        <v>53</v>
      </c>
      <c r="K563" s="17" t="s">
        <v>53</v>
      </c>
      <c r="L563" s="17">
        <v>746.7</v>
      </c>
    </row>
    <row r="564" spans="1:12" hidden="1" x14ac:dyDescent="0.3">
      <c r="A564" s="16">
        <v>43067</v>
      </c>
      <c r="B564" s="17" t="s">
        <v>97</v>
      </c>
      <c r="C564" s="24" t="s">
        <v>98</v>
      </c>
      <c r="D564" s="24" t="s">
        <v>3</v>
      </c>
      <c r="F564" s="17">
        <v>1.3</v>
      </c>
      <c r="G564" s="17" t="s">
        <v>505</v>
      </c>
      <c r="H564" s="17">
        <v>115</v>
      </c>
      <c r="I564" s="17">
        <v>25</v>
      </c>
      <c r="J564" s="17" t="s">
        <v>52</v>
      </c>
      <c r="K564" s="17">
        <v>11</v>
      </c>
      <c r="L564" s="17">
        <v>740.6</v>
      </c>
    </row>
    <row r="565" spans="1:12" hidden="1" x14ac:dyDescent="0.3">
      <c r="A565" s="16">
        <v>43067</v>
      </c>
      <c r="B565" s="17" t="s">
        <v>97</v>
      </c>
      <c r="C565" s="24" t="s">
        <v>98</v>
      </c>
      <c r="D565" s="24" t="s">
        <v>3</v>
      </c>
      <c r="F565" s="17">
        <v>0.75</v>
      </c>
      <c r="G565" s="17" t="s">
        <v>506</v>
      </c>
      <c r="H565" s="17">
        <v>115</v>
      </c>
      <c r="I565" s="17">
        <v>25</v>
      </c>
      <c r="J565" s="17" t="s">
        <v>52</v>
      </c>
      <c r="K565" s="17">
        <v>11</v>
      </c>
      <c r="L565" s="17">
        <v>740.6</v>
      </c>
    </row>
    <row r="566" spans="1:12" hidden="1" x14ac:dyDescent="0.3">
      <c r="A566" s="16">
        <v>43067</v>
      </c>
      <c r="B566" s="17" t="s">
        <v>97</v>
      </c>
      <c r="C566" s="24" t="s">
        <v>99</v>
      </c>
      <c r="D566" s="24" t="s">
        <v>3</v>
      </c>
      <c r="F566" s="17">
        <v>7</v>
      </c>
      <c r="G566" s="17" t="s">
        <v>507</v>
      </c>
      <c r="H566" s="17">
        <v>115</v>
      </c>
      <c r="I566" s="17">
        <v>25</v>
      </c>
      <c r="J566" s="17" t="s">
        <v>52</v>
      </c>
      <c r="K566" s="17">
        <v>9.5</v>
      </c>
      <c r="L566" s="17">
        <v>746.7</v>
      </c>
    </row>
    <row r="567" spans="1:12" hidden="1" x14ac:dyDescent="0.3">
      <c r="A567" s="16">
        <v>43067</v>
      </c>
      <c r="B567" s="17" t="s">
        <v>97</v>
      </c>
      <c r="C567" s="24" t="s">
        <v>99</v>
      </c>
      <c r="D567" s="24" t="s">
        <v>3</v>
      </c>
      <c r="F567" s="17">
        <v>6</v>
      </c>
      <c r="G567" s="17" t="s">
        <v>508</v>
      </c>
      <c r="H567" s="17">
        <v>115</v>
      </c>
      <c r="I567" s="17">
        <v>25</v>
      </c>
      <c r="J567" s="17" t="s">
        <v>52</v>
      </c>
      <c r="K567" s="17">
        <v>9.5</v>
      </c>
      <c r="L567" s="17">
        <v>746.7</v>
      </c>
    </row>
    <row r="568" spans="1:12" hidden="1" x14ac:dyDescent="0.3">
      <c r="A568" s="16">
        <v>43067</v>
      </c>
      <c r="B568" s="17" t="s">
        <v>97</v>
      </c>
      <c r="C568" s="24" t="s">
        <v>99</v>
      </c>
      <c r="D568" s="24" t="s">
        <v>3</v>
      </c>
      <c r="F568" s="17">
        <v>4</v>
      </c>
      <c r="G568" s="17" t="s">
        <v>509</v>
      </c>
      <c r="H568" s="17">
        <v>115</v>
      </c>
      <c r="I568" s="17">
        <v>25</v>
      </c>
      <c r="J568" s="17" t="s">
        <v>52</v>
      </c>
      <c r="K568" s="17">
        <v>9.5</v>
      </c>
      <c r="L568" s="17">
        <v>746.7</v>
      </c>
    </row>
    <row r="569" spans="1:12" hidden="1" x14ac:dyDescent="0.3">
      <c r="A569" s="16">
        <v>43067</v>
      </c>
      <c r="B569" s="17" t="s">
        <v>97</v>
      </c>
      <c r="C569" s="24" t="s">
        <v>99</v>
      </c>
      <c r="D569" s="24" t="s">
        <v>3</v>
      </c>
      <c r="F569" s="17">
        <v>2</v>
      </c>
      <c r="G569" s="17" t="s">
        <v>510</v>
      </c>
      <c r="H569" s="17">
        <v>115</v>
      </c>
      <c r="I569" s="17">
        <v>25</v>
      </c>
      <c r="J569" s="17" t="s">
        <v>52</v>
      </c>
      <c r="K569" s="17">
        <v>10</v>
      </c>
      <c r="L569" s="17">
        <v>746.7</v>
      </c>
    </row>
    <row r="570" spans="1:12" s="37" customFormat="1" hidden="1" x14ac:dyDescent="0.3">
      <c r="A570" s="46">
        <v>43080</v>
      </c>
      <c r="B570" s="47" t="s">
        <v>97</v>
      </c>
      <c r="C570" s="47" t="s">
        <v>98</v>
      </c>
      <c r="D570" s="47" t="s">
        <v>3</v>
      </c>
      <c r="E570" s="47"/>
      <c r="F570" s="47">
        <v>0.1</v>
      </c>
      <c r="G570" s="47" t="s">
        <v>511</v>
      </c>
      <c r="H570" s="47">
        <v>115</v>
      </c>
      <c r="I570" s="47">
        <v>25</v>
      </c>
      <c r="J570" s="47" t="s">
        <v>52</v>
      </c>
      <c r="K570" s="47">
        <v>4</v>
      </c>
      <c r="L570" s="47">
        <v>732</v>
      </c>
    </row>
    <row r="571" spans="1:12" s="37" customFormat="1" hidden="1" x14ac:dyDescent="0.3">
      <c r="A571" s="46">
        <v>43080</v>
      </c>
      <c r="B571" s="47" t="s">
        <v>97</v>
      </c>
      <c r="C571" s="47" t="s">
        <v>98</v>
      </c>
      <c r="D571" s="47" t="s">
        <v>3</v>
      </c>
      <c r="E571" s="47"/>
      <c r="F571" s="47">
        <v>0.1</v>
      </c>
      <c r="G571" s="47" t="s">
        <v>512</v>
      </c>
      <c r="H571" s="47">
        <v>115</v>
      </c>
      <c r="I571" s="47">
        <v>25</v>
      </c>
      <c r="J571" s="47" t="s">
        <v>52</v>
      </c>
      <c r="K571" s="47">
        <v>3.5</v>
      </c>
      <c r="L571" s="47">
        <v>732</v>
      </c>
    </row>
    <row r="572" spans="1:12" s="37" customFormat="1" hidden="1" x14ac:dyDescent="0.3">
      <c r="A572" s="46">
        <v>43080</v>
      </c>
      <c r="B572" s="47" t="s">
        <v>97</v>
      </c>
      <c r="C572" s="47" t="s">
        <v>98</v>
      </c>
      <c r="D572" s="47" t="s">
        <v>3</v>
      </c>
      <c r="E572" s="47"/>
      <c r="F572" s="47">
        <v>0.1</v>
      </c>
      <c r="G572" s="47" t="s">
        <v>513</v>
      </c>
      <c r="H572" s="47">
        <v>115</v>
      </c>
      <c r="I572" s="47">
        <v>25</v>
      </c>
      <c r="J572" s="47" t="s">
        <v>52</v>
      </c>
      <c r="K572" s="47">
        <v>3</v>
      </c>
      <c r="L572" s="47">
        <v>732</v>
      </c>
    </row>
    <row r="573" spans="1:12" s="37" customFormat="1" hidden="1" x14ac:dyDescent="0.3">
      <c r="A573" s="46">
        <v>43080</v>
      </c>
      <c r="B573" s="47" t="s">
        <v>97</v>
      </c>
      <c r="C573" s="47" t="s">
        <v>99</v>
      </c>
      <c r="D573" s="47" t="s">
        <v>3</v>
      </c>
      <c r="E573" s="47"/>
      <c r="F573" s="47">
        <v>0.1</v>
      </c>
      <c r="G573" s="47" t="s">
        <v>514</v>
      </c>
      <c r="H573" s="47">
        <v>115</v>
      </c>
      <c r="I573" s="47">
        <v>25</v>
      </c>
      <c r="J573" s="47" t="s">
        <v>52</v>
      </c>
      <c r="K573" s="47">
        <v>4</v>
      </c>
      <c r="L573" s="47">
        <v>734.4</v>
      </c>
    </row>
    <row r="574" spans="1:12" s="37" customFormat="1" hidden="1" x14ac:dyDescent="0.3">
      <c r="A574" s="46">
        <v>43080</v>
      </c>
      <c r="B574" s="47" t="s">
        <v>97</v>
      </c>
      <c r="C574" s="47" t="s">
        <v>99</v>
      </c>
      <c r="D574" s="47" t="s">
        <v>3</v>
      </c>
      <c r="E574" s="47"/>
      <c r="F574" s="47">
        <v>0.1</v>
      </c>
      <c r="G574" s="47" t="s">
        <v>515</v>
      </c>
      <c r="H574" s="47">
        <v>115</v>
      </c>
      <c r="I574" s="47">
        <v>25</v>
      </c>
      <c r="J574" s="47" t="s">
        <v>52</v>
      </c>
      <c r="K574" s="47">
        <v>4</v>
      </c>
      <c r="L574" s="47">
        <v>734.4</v>
      </c>
    </row>
    <row r="575" spans="1:12" s="37" customFormat="1" hidden="1" x14ac:dyDescent="0.3">
      <c r="A575" s="46">
        <v>43080</v>
      </c>
      <c r="B575" s="47" t="s">
        <v>97</v>
      </c>
      <c r="C575" s="47" t="s">
        <v>99</v>
      </c>
      <c r="D575" s="47" t="s">
        <v>3</v>
      </c>
      <c r="E575" s="47"/>
      <c r="F575" s="47">
        <v>0.1</v>
      </c>
      <c r="G575" s="47" t="s">
        <v>516</v>
      </c>
      <c r="H575" s="47">
        <v>115</v>
      </c>
      <c r="I575" s="47">
        <v>25</v>
      </c>
      <c r="J575" s="47" t="s">
        <v>52</v>
      </c>
      <c r="K575" s="47">
        <v>4</v>
      </c>
      <c r="L575" s="47">
        <v>734.4</v>
      </c>
    </row>
    <row r="576" spans="1:12" s="37" customFormat="1" hidden="1" x14ac:dyDescent="0.3">
      <c r="A576" s="46">
        <v>43080</v>
      </c>
      <c r="B576" s="47" t="s">
        <v>97</v>
      </c>
      <c r="C576" s="47" t="s">
        <v>98</v>
      </c>
      <c r="D576" s="47" t="s">
        <v>4</v>
      </c>
      <c r="E576" s="47"/>
      <c r="F576" s="47"/>
      <c r="G576" s="47" t="s">
        <v>1161</v>
      </c>
      <c r="H576" s="47" t="s">
        <v>53</v>
      </c>
      <c r="I576" s="47" t="s">
        <v>53</v>
      </c>
      <c r="J576" s="47" t="s">
        <v>53</v>
      </c>
      <c r="K576" s="47" t="s">
        <v>53</v>
      </c>
      <c r="L576" s="47">
        <v>732</v>
      </c>
    </row>
    <row r="577" spans="1:12" s="37" customFormat="1" hidden="1" x14ac:dyDescent="0.3">
      <c r="A577" s="46">
        <v>43080</v>
      </c>
      <c r="B577" s="47" t="s">
        <v>97</v>
      </c>
      <c r="C577" s="47" t="s">
        <v>98</v>
      </c>
      <c r="D577" s="47" t="s">
        <v>4</v>
      </c>
      <c r="E577" s="47"/>
      <c r="F577" s="47"/>
      <c r="G577" s="47" t="s">
        <v>1162</v>
      </c>
      <c r="H577" s="47" t="s">
        <v>53</v>
      </c>
      <c r="I577" s="47" t="s">
        <v>53</v>
      </c>
      <c r="J577" s="47" t="s">
        <v>53</v>
      </c>
      <c r="K577" s="47" t="s">
        <v>53</v>
      </c>
      <c r="L577" s="47">
        <v>732</v>
      </c>
    </row>
    <row r="578" spans="1:12" s="37" customFormat="1" hidden="1" x14ac:dyDescent="0.3">
      <c r="A578" s="46">
        <v>43080</v>
      </c>
      <c r="B578" s="47" t="s">
        <v>97</v>
      </c>
      <c r="C578" s="47" t="s">
        <v>98</v>
      </c>
      <c r="D578" s="47" t="s">
        <v>4</v>
      </c>
      <c r="E578" s="47"/>
      <c r="F578" s="47"/>
      <c r="G578" s="47" t="s">
        <v>1163</v>
      </c>
      <c r="H578" s="47" t="s">
        <v>53</v>
      </c>
      <c r="I578" s="47" t="s">
        <v>53</v>
      </c>
      <c r="J578" s="47" t="s">
        <v>53</v>
      </c>
      <c r="K578" s="47" t="s">
        <v>53</v>
      </c>
      <c r="L578" s="47">
        <v>732</v>
      </c>
    </row>
    <row r="579" spans="1:12" s="37" customFormat="1" hidden="1" x14ac:dyDescent="0.3">
      <c r="A579" s="46">
        <v>43080</v>
      </c>
      <c r="B579" s="47" t="s">
        <v>97</v>
      </c>
      <c r="C579" s="47" t="s">
        <v>99</v>
      </c>
      <c r="D579" s="47" t="s">
        <v>4</v>
      </c>
      <c r="E579" s="47"/>
      <c r="F579" s="47"/>
      <c r="G579" s="47" t="s">
        <v>1164</v>
      </c>
      <c r="H579" s="47" t="s">
        <v>53</v>
      </c>
      <c r="I579" s="47" t="s">
        <v>53</v>
      </c>
      <c r="J579" s="47" t="s">
        <v>53</v>
      </c>
      <c r="K579" s="47" t="s">
        <v>53</v>
      </c>
      <c r="L579" s="47">
        <v>734.4</v>
      </c>
    </row>
    <row r="580" spans="1:12" s="37" customFormat="1" hidden="1" x14ac:dyDescent="0.3">
      <c r="A580" s="46">
        <v>43080</v>
      </c>
      <c r="B580" s="47" t="s">
        <v>97</v>
      </c>
      <c r="C580" s="47" t="s">
        <v>99</v>
      </c>
      <c r="D580" s="47" t="s">
        <v>4</v>
      </c>
      <c r="E580" s="47"/>
      <c r="F580" s="47"/>
      <c r="G580" s="47" t="s">
        <v>1165</v>
      </c>
      <c r="H580" s="47" t="s">
        <v>53</v>
      </c>
      <c r="I580" s="47" t="s">
        <v>53</v>
      </c>
      <c r="J580" s="47" t="s">
        <v>53</v>
      </c>
      <c r="K580" s="47" t="s">
        <v>53</v>
      </c>
      <c r="L580" s="47">
        <v>734.4</v>
      </c>
    </row>
    <row r="581" spans="1:12" s="37" customFormat="1" hidden="1" x14ac:dyDescent="0.3">
      <c r="A581" s="46">
        <v>43080</v>
      </c>
      <c r="B581" s="47" t="s">
        <v>97</v>
      </c>
      <c r="C581" s="47" t="s">
        <v>99</v>
      </c>
      <c r="D581" s="47" t="s">
        <v>4</v>
      </c>
      <c r="E581" s="47"/>
      <c r="F581" s="47"/>
      <c r="G581" s="47" t="s">
        <v>1166</v>
      </c>
      <c r="H581" s="47" t="s">
        <v>53</v>
      </c>
      <c r="I581" s="47" t="s">
        <v>53</v>
      </c>
      <c r="J581" s="47" t="s">
        <v>53</v>
      </c>
      <c r="K581" s="47" t="s">
        <v>53</v>
      </c>
      <c r="L581" s="47">
        <v>734.4</v>
      </c>
    </row>
    <row r="582" spans="1:12" s="37" customFormat="1" hidden="1" x14ac:dyDescent="0.3">
      <c r="A582" s="46">
        <v>43080</v>
      </c>
      <c r="B582" s="47" t="s">
        <v>97</v>
      </c>
      <c r="C582" s="47" t="s">
        <v>98</v>
      </c>
      <c r="D582" s="47" t="s">
        <v>3</v>
      </c>
      <c r="E582" s="47"/>
      <c r="F582" s="47">
        <v>1.3</v>
      </c>
      <c r="G582" s="47" t="s">
        <v>517</v>
      </c>
      <c r="H582" s="47">
        <v>115</v>
      </c>
      <c r="I582" s="47">
        <v>25</v>
      </c>
      <c r="J582" s="47" t="s">
        <v>52</v>
      </c>
      <c r="K582" s="47">
        <v>3.5</v>
      </c>
      <c r="L582" s="47">
        <v>732</v>
      </c>
    </row>
    <row r="583" spans="1:12" s="37" customFormat="1" hidden="1" x14ac:dyDescent="0.3">
      <c r="A583" s="46">
        <v>43080</v>
      </c>
      <c r="B583" s="47" t="s">
        <v>97</v>
      </c>
      <c r="C583" s="47" t="s">
        <v>98</v>
      </c>
      <c r="D583" s="47" t="s">
        <v>3</v>
      </c>
      <c r="E583" s="47"/>
      <c r="F583" s="47">
        <v>0.75</v>
      </c>
      <c r="G583" s="47" t="s">
        <v>518</v>
      </c>
      <c r="H583" s="47">
        <v>115</v>
      </c>
      <c r="I583" s="47">
        <v>25</v>
      </c>
      <c r="J583" s="47" t="s">
        <v>52</v>
      </c>
      <c r="K583" s="47">
        <v>4</v>
      </c>
      <c r="L583" s="47">
        <v>732</v>
      </c>
    </row>
    <row r="584" spans="1:12" s="37" customFormat="1" hidden="1" x14ac:dyDescent="0.3">
      <c r="A584" s="46">
        <v>43080</v>
      </c>
      <c r="B584" s="47" t="s">
        <v>97</v>
      </c>
      <c r="C584" s="47" t="s">
        <v>99</v>
      </c>
      <c r="D584" s="47" t="s">
        <v>3</v>
      </c>
      <c r="E584" s="47"/>
      <c r="F584" s="47">
        <v>7</v>
      </c>
      <c r="G584" s="47" t="s">
        <v>519</v>
      </c>
      <c r="H584" s="47">
        <v>115</v>
      </c>
      <c r="I584" s="47">
        <v>25</v>
      </c>
      <c r="J584" s="47" t="s">
        <v>52</v>
      </c>
      <c r="K584" s="47">
        <v>4</v>
      </c>
      <c r="L584" s="47">
        <v>734.4</v>
      </c>
    </row>
    <row r="585" spans="1:12" s="37" customFormat="1" hidden="1" x14ac:dyDescent="0.3">
      <c r="A585" s="46">
        <v>43080</v>
      </c>
      <c r="B585" s="47" t="s">
        <v>97</v>
      </c>
      <c r="C585" s="47" t="s">
        <v>99</v>
      </c>
      <c r="D585" s="47" t="s">
        <v>3</v>
      </c>
      <c r="E585" s="47"/>
      <c r="F585" s="47">
        <v>6</v>
      </c>
      <c r="G585" s="47" t="s">
        <v>520</v>
      </c>
      <c r="H585" s="47">
        <v>115</v>
      </c>
      <c r="I585" s="47">
        <v>25</v>
      </c>
      <c r="J585" s="47" t="s">
        <v>52</v>
      </c>
      <c r="K585" s="47">
        <v>4</v>
      </c>
      <c r="L585" s="47">
        <v>734.4</v>
      </c>
    </row>
    <row r="586" spans="1:12" s="37" customFormat="1" hidden="1" x14ac:dyDescent="0.3">
      <c r="A586" s="46">
        <v>43080</v>
      </c>
      <c r="B586" s="47" t="s">
        <v>97</v>
      </c>
      <c r="C586" s="47" t="s">
        <v>99</v>
      </c>
      <c r="D586" s="47" t="s">
        <v>3</v>
      </c>
      <c r="E586" s="47"/>
      <c r="F586" s="47">
        <v>4</v>
      </c>
      <c r="G586" s="47" t="s">
        <v>521</v>
      </c>
      <c r="H586" s="47">
        <v>115</v>
      </c>
      <c r="I586" s="47">
        <v>25</v>
      </c>
      <c r="J586" s="47" t="s">
        <v>52</v>
      </c>
      <c r="K586" s="47">
        <v>4</v>
      </c>
      <c r="L586" s="47">
        <v>734.4</v>
      </c>
    </row>
    <row r="587" spans="1:12" s="37" customFormat="1" hidden="1" x14ac:dyDescent="0.3">
      <c r="A587" s="46">
        <v>43080</v>
      </c>
      <c r="B587" s="47" t="s">
        <v>97</v>
      </c>
      <c r="C587" s="47" t="s">
        <v>99</v>
      </c>
      <c r="D587" s="47" t="s">
        <v>3</v>
      </c>
      <c r="E587" s="47"/>
      <c r="F587" s="47">
        <v>2</v>
      </c>
      <c r="G587" s="47" t="s">
        <v>522</v>
      </c>
      <c r="H587" s="47">
        <v>115</v>
      </c>
      <c r="I587" s="47">
        <v>25</v>
      </c>
      <c r="J587" s="47" t="s">
        <v>52</v>
      </c>
      <c r="K587" s="47">
        <v>4</v>
      </c>
      <c r="L587" s="47">
        <v>734.4</v>
      </c>
    </row>
    <row r="588" spans="1:12" s="54" customFormat="1" hidden="1" x14ac:dyDescent="0.3">
      <c r="A588" s="52">
        <v>42928</v>
      </c>
      <c r="B588" s="53" t="s">
        <v>131</v>
      </c>
      <c r="C588" s="53" t="s">
        <v>125</v>
      </c>
      <c r="D588" s="53" t="s">
        <v>3</v>
      </c>
      <c r="E588" s="53"/>
      <c r="F588" s="17">
        <v>0.1</v>
      </c>
      <c r="G588" s="53" t="s">
        <v>53</v>
      </c>
      <c r="H588" s="53"/>
      <c r="I588" s="53"/>
      <c r="J588" s="53" t="s">
        <v>4</v>
      </c>
      <c r="K588" s="53"/>
      <c r="L588" s="53"/>
    </row>
    <row r="589" spans="1:12" s="54" customFormat="1" hidden="1" x14ac:dyDescent="0.3">
      <c r="A589" s="52">
        <v>42928</v>
      </c>
      <c r="B589" s="53" t="s">
        <v>131</v>
      </c>
      <c r="C589" s="53" t="s">
        <v>125</v>
      </c>
      <c r="D589" s="53" t="s">
        <v>3</v>
      </c>
      <c r="E589" s="53"/>
      <c r="F589" s="17">
        <v>0.1</v>
      </c>
      <c r="G589" s="53" t="s">
        <v>53</v>
      </c>
      <c r="H589" s="53"/>
      <c r="I589" s="53"/>
      <c r="J589" s="53" t="s">
        <v>4</v>
      </c>
      <c r="K589" s="53"/>
      <c r="L589" s="53"/>
    </row>
    <row r="590" spans="1:12" s="54" customFormat="1" hidden="1" x14ac:dyDescent="0.3">
      <c r="A590" s="52">
        <v>42928</v>
      </c>
      <c r="B590" s="53" t="s">
        <v>131</v>
      </c>
      <c r="C590" s="53" t="s">
        <v>125</v>
      </c>
      <c r="D590" s="53" t="s">
        <v>4</v>
      </c>
      <c r="E590" s="53"/>
      <c r="F590" s="53"/>
      <c r="G590" s="53" t="s">
        <v>53</v>
      </c>
      <c r="H590" s="53"/>
      <c r="I590" s="53"/>
      <c r="J590" s="53" t="s">
        <v>4</v>
      </c>
      <c r="K590" s="53"/>
      <c r="L590" s="53"/>
    </row>
    <row r="591" spans="1:12" s="54" customFormat="1" hidden="1" x14ac:dyDescent="0.3">
      <c r="A591" s="52">
        <v>42928</v>
      </c>
      <c r="B591" s="53" t="s">
        <v>131</v>
      </c>
      <c r="C591" s="53" t="s">
        <v>125</v>
      </c>
      <c r="D591" s="53" t="s">
        <v>4</v>
      </c>
      <c r="E591" s="53"/>
      <c r="F591" s="53"/>
      <c r="G591" s="53" t="s">
        <v>53</v>
      </c>
      <c r="H591" s="53"/>
      <c r="I591" s="53"/>
      <c r="J591" s="53" t="s">
        <v>4</v>
      </c>
      <c r="K591" s="53"/>
      <c r="L591" s="53"/>
    </row>
    <row r="592" spans="1:12" s="54" customFormat="1" hidden="1" x14ac:dyDescent="0.3">
      <c r="A592" s="52">
        <v>42928</v>
      </c>
      <c r="B592" s="53" t="s">
        <v>131</v>
      </c>
      <c r="C592" s="53" t="s">
        <v>125</v>
      </c>
      <c r="D592" s="53" t="s">
        <v>4</v>
      </c>
      <c r="E592" s="53"/>
      <c r="F592" s="53"/>
      <c r="G592" s="53" t="s">
        <v>53</v>
      </c>
      <c r="H592" s="53"/>
      <c r="I592" s="53"/>
      <c r="J592" s="53" t="s">
        <v>4</v>
      </c>
      <c r="K592" s="53"/>
      <c r="L592" s="53"/>
    </row>
    <row r="593" spans="1:12" hidden="1" x14ac:dyDescent="0.3">
      <c r="A593" s="16">
        <v>42928</v>
      </c>
      <c r="B593" s="17" t="s">
        <v>131</v>
      </c>
      <c r="C593" s="17" t="s">
        <v>127</v>
      </c>
      <c r="D593" s="17" t="s">
        <v>3</v>
      </c>
      <c r="F593" s="17">
        <v>0.1</v>
      </c>
      <c r="G593" s="17" t="s">
        <v>692</v>
      </c>
      <c r="H593" s="17">
        <v>120</v>
      </c>
      <c r="I593" s="17">
        <v>20</v>
      </c>
      <c r="J593" s="17" t="s">
        <v>4</v>
      </c>
      <c r="K593" s="17">
        <v>29</v>
      </c>
      <c r="L593" s="17">
        <v>742.6</v>
      </c>
    </row>
    <row r="594" spans="1:12" hidden="1" x14ac:dyDescent="0.3">
      <c r="A594" s="16">
        <v>42928</v>
      </c>
      <c r="B594" s="17" t="s">
        <v>131</v>
      </c>
      <c r="C594" s="17" t="s">
        <v>127</v>
      </c>
      <c r="D594" s="17" t="s">
        <v>3</v>
      </c>
      <c r="F594" s="17">
        <v>0.1</v>
      </c>
      <c r="G594" s="17" t="s">
        <v>693</v>
      </c>
      <c r="H594" s="17">
        <v>120</v>
      </c>
      <c r="I594" s="17">
        <v>20</v>
      </c>
      <c r="J594" s="17" t="s">
        <v>4</v>
      </c>
      <c r="K594" s="17">
        <v>29</v>
      </c>
      <c r="L594" s="17">
        <v>742.6</v>
      </c>
    </row>
    <row r="595" spans="1:12" hidden="1" x14ac:dyDescent="0.3">
      <c r="A595" s="16">
        <v>42928</v>
      </c>
      <c r="B595" s="17" t="s">
        <v>131</v>
      </c>
      <c r="C595" s="17" t="s">
        <v>127</v>
      </c>
      <c r="D595" s="17" t="s">
        <v>4</v>
      </c>
      <c r="G595" s="17" t="s">
        <v>694</v>
      </c>
      <c r="H595" s="17">
        <v>120</v>
      </c>
      <c r="I595" s="17">
        <v>20</v>
      </c>
      <c r="J595" s="17" t="s">
        <v>4</v>
      </c>
      <c r="K595" s="17">
        <v>29</v>
      </c>
      <c r="L595" s="17">
        <v>742.6</v>
      </c>
    </row>
    <row r="596" spans="1:12" hidden="1" x14ac:dyDescent="0.3">
      <c r="A596" s="16">
        <v>42928</v>
      </c>
      <c r="B596" s="17" t="s">
        <v>131</v>
      </c>
      <c r="C596" s="17" t="s">
        <v>127</v>
      </c>
      <c r="D596" s="17" t="s">
        <v>4</v>
      </c>
      <c r="G596" s="17" t="s">
        <v>695</v>
      </c>
      <c r="H596" s="17">
        <v>120</v>
      </c>
      <c r="I596" s="17">
        <v>20</v>
      </c>
      <c r="J596" s="17" t="s">
        <v>4</v>
      </c>
      <c r="K596" s="17">
        <v>29</v>
      </c>
      <c r="L596" s="17">
        <v>742.6</v>
      </c>
    </row>
    <row r="597" spans="1:12" hidden="1" x14ac:dyDescent="0.3">
      <c r="A597" s="16">
        <v>42928</v>
      </c>
      <c r="B597" s="17" t="s">
        <v>131</v>
      </c>
      <c r="C597" s="17" t="s">
        <v>127</v>
      </c>
      <c r="D597" s="17" t="s">
        <v>4</v>
      </c>
      <c r="G597" s="17" t="s">
        <v>696</v>
      </c>
      <c r="H597" s="17">
        <v>120</v>
      </c>
      <c r="I597" s="17">
        <v>20</v>
      </c>
      <c r="J597" s="17" t="s">
        <v>4</v>
      </c>
      <c r="K597" s="17">
        <v>29</v>
      </c>
      <c r="L597" s="17">
        <v>742.6</v>
      </c>
    </row>
    <row r="598" spans="1:12" hidden="1" x14ac:dyDescent="0.3">
      <c r="A598" s="16">
        <v>42928</v>
      </c>
      <c r="B598" s="17" t="s">
        <v>131</v>
      </c>
      <c r="C598" s="17" t="s">
        <v>126</v>
      </c>
      <c r="D598" s="17" t="s">
        <v>3</v>
      </c>
      <c r="F598" s="17">
        <v>0.1</v>
      </c>
      <c r="G598" s="17" t="s">
        <v>697</v>
      </c>
      <c r="H598" s="17">
        <v>120</v>
      </c>
      <c r="I598" s="17">
        <v>20</v>
      </c>
      <c r="J598" s="17" t="s">
        <v>4</v>
      </c>
      <c r="K598" s="17">
        <v>29</v>
      </c>
      <c r="L598" s="17">
        <v>742.6</v>
      </c>
    </row>
    <row r="599" spans="1:12" hidden="1" x14ac:dyDescent="0.3">
      <c r="A599" s="16">
        <v>42928</v>
      </c>
      <c r="B599" s="17" t="s">
        <v>131</v>
      </c>
      <c r="C599" s="17" t="s">
        <v>126</v>
      </c>
      <c r="D599" s="17" t="s">
        <v>3</v>
      </c>
      <c r="F599" s="17">
        <v>0.1</v>
      </c>
      <c r="G599" s="17" t="s">
        <v>698</v>
      </c>
      <c r="H599" s="17">
        <v>120</v>
      </c>
      <c r="I599" s="17">
        <v>20</v>
      </c>
      <c r="J599" s="17" t="s">
        <v>4</v>
      </c>
      <c r="K599" s="17">
        <v>29</v>
      </c>
      <c r="L599" s="17">
        <v>742.6</v>
      </c>
    </row>
    <row r="600" spans="1:12" hidden="1" x14ac:dyDescent="0.3">
      <c r="A600" s="16">
        <v>42928</v>
      </c>
      <c r="B600" s="17" t="s">
        <v>131</v>
      </c>
      <c r="C600" s="17" t="s">
        <v>126</v>
      </c>
      <c r="D600" s="17" t="s">
        <v>4</v>
      </c>
      <c r="G600" s="17" t="s">
        <v>699</v>
      </c>
      <c r="H600" s="17">
        <v>120</v>
      </c>
      <c r="I600" s="17">
        <v>20</v>
      </c>
      <c r="J600" s="17" t="s">
        <v>4</v>
      </c>
      <c r="K600" s="17">
        <v>29</v>
      </c>
      <c r="L600" s="17">
        <v>742.6</v>
      </c>
    </row>
    <row r="601" spans="1:12" hidden="1" x14ac:dyDescent="0.3">
      <c r="A601" s="16">
        <v>42928</v>
      </c>
      <c r="B601" s="17" t="s">
        <v>131</v>
      </c>
      <c r="C601" s="17" t="s">
        <v>126</v>
      </c>
      <c r="D601" s="17" t="s">
        <v>4</v>
      </c>
      <c r="G601" s="17" t="s">
        <v>700</v>
      </c>
      <c r="H601" s="17">
        <v>120</v>
      </c>
      <c r="I601" s="17">
        <v>20</v>
      </c>
      <c r="J601" s="17" t="s">
        <v>4</v>
      </c>
      <c r="K601" s="17">
        <v>29</v>
      </c>
      <c r="L601" s="17">
        <v>742.6</v>
      </c>
    </row>
    <row r="602" spans="1:12" hidden="1" x14ac:dyDescent="0.3">
      <c r="A602" s="16">
        <v>42928</v>
      </c>
      <c r="B602" s="17" t="s">
        <v>131</v>
      </c>
      <c r="C602" s="17" t="s">
        <v>126</v>
      </c>
      <c r="D602" s="17" t="s">
        <v>4</v>
      </c>
      <c r="G602" s="17" t="s">
        <v>701</v>
      </c>
      <c r="H602" s="17">
        <v>120</v>
      </c>
      <c r="I602" s="17">
        <v>20</v>
      </c>
      <c r="J602" s="17" t="s">
        <v>4</v>
      </c>
      <c r="K602" s="17">
        <v>29</v>
      </c>
      <c r="L602" s="17">
        <v>742.6</v>
      </c>
    </row>
    <row r="603" spans="1:12" hidden="1" x14ac:dyDescent="0.3">
      <c r="A603" s="16">
        <v>42930</v>
      </c>
      <c r="B603" s="17" t="s">
        <v>132</v>
      </c>
      <c r="C603" s="17" t="s">
        <v>125</v>
      </c>
      <c r="D603" s="17" t="s">
        <v>3</v>
      </c>
      <c r="F603" s="17">
        <v>0.1</v>
      </c>
      <c r="G603" s="17" t="s">
        <v>702</v>
      </c>
      <c r="H603" s="17">
        <v>120</v>
      </c>
      <c r="I603" s="17">
        <v>20</v>
      </c>
      <c r="J603" s="17" t="s">
        <v>4</v>
      </c>
      <c r="K603" s="17">
        <v>26</v>
      </c>
      <c r="L603" s="17">
        <v>739.6</v>
      </c>
    </row>
    <row r="604" spans="1:12" hidden="1" x14ac:dyDescent="0.3">
      <c r="A604" s="16">
        <v>42930</v>
      </c>
      <c r="B604" s="17" t="s">
        <v>132</v>
      </c>
      <c r="C604" s="17" t="s">
        <v>125</v>
      </c>
      <c r="D604" s="17" t="s">
        <v>3</v>
      </c>
      <c r="F604" s="17">
        <v>0.1</v>
      </c>
      <c r="G604" s="17" t="s">
        <v>703</v>
      </c>
      <c r="H604" s="17">
        <v>120</v>
      </c>
      <c r="I604" s="17">
        <v>20</v>
      </c>
      <c r="J604" s="17" t="s">
        <v>4</v>
      </c>
      <c r="K604" s="17">
        <v>26</v>
      </c>
      <c r="L604" s="17">
        <v>739.6</v>
      </c>
    </row>
    <row r="605" spans="1:12" hidden="1" x14ac:dyDescent="0.3">
      <c r="A605" s="16">
        <v>42930</v>
      </c>
      <c r="B605" s="17" t="s">
        <v>132</v>
      </c>
      <c r="C605" s="17" t="s">
        <v>125</v>
      </c>
      <c r="D605" s="17" t="s">
        <v>4</v>
      </c>
      <c r="G605" s="17" t="s">
        <v>704</v>
      </c>
      <c r="H605" s="17">
        <v>120</v>
      </c>
      <c r="I605" s="17">
        <v>20</v>
      </c>
      <c r="J605" s="17" t="s">
        <v>4</v>
      </c>
      <c r="K605" s="17">
        <v>26</v>
      </c>
      <c r="L605" s="17">
        <v>739.6</v>
      </c>
    </row>
    <row r="606" spans="1:12" hidden="1" x14ac:dyDescent="0.3">
      <c r="A606" s="16">
        <v>42930</v>
      </c>
      <c r="B606" s="17" t="s">
        <v>132</v>
      </c>
      <c r="C606" s="17" t="s">
        <v>125</v>
      </c>
      <c r="D606" s="17" t="s">
        <v>4</v>
      </c>
      <c r="G606" s="17" t="s">
        <v>705</v>
      </c>
      <c r="H606" s="17">
        <v>120</v>
      </c>
      <c r="I606" s="17">
        <v>20</v>
      </c>
      <c r="J606" s="17" t="s">
        <v>4</v>
      </c>
      <c r="K606" s="17">
        <v>26</v>
      </c>
      <c r="L606" s="17">
        <v>739.6</v>
      </c>
    </row>
    <row r="607" spans="1:12" hidden="1" x14ac:dyDescent="0.3">
      <c r="A607" s="16">
        <v>42930</v>
      </c>
      <c r="B607" s="17" t="s">
        <v>132</v>
      </c>
      <c r="C607" s="17" t="s">
        <v>125</v>
      </c>
      <c r="D607" s="17" t="s">
        <v>4</v>
      </c>
      <c r="G607" s="17" t="s">
        <v>706</v>
      </c>
      <c r="H607" s="17">
        <v>120</v>
      </c>
      <c r="I607" s="17">
        <v>20</v>
      </c>
      <c r="J607" s="17" t="s">
        <v>4</v>
      </c>
      <c r="K607" s="17">
        <v>26</v>
      </c>
      <c r="L607" s="17">
        <v>739.6</v>
      </c>
    </row>
    <row r="608" spans="1:12" hidden="1" x14ac:dyDescent="0.3">
      <c r="A608" s="16">
        <v>42930</v>
      </c>
      <c r="B608" s="17" t="s">
        <v>132</v>
      </c>
      <c r="C608" s="17" t="s">
        <v>127</v>
      </c>
      <c r="D608" s="17" t="s">
        <v>3</v>
      </c>
      <c r="F608" s="17">
        <v>0.1</v>
      </c>
      <c r="G608" s="17" t="s">
        <v>707</v>
      </c>
      <c r="H608" s="17">
        <v>120</v>
      </c>
      <c r="I608" s="17">
        <v>20</v>
      </c>
      <c r="J608" s="17" t="s">
        <v>4</v>
      </c>
      <c r="K608" s="17">
        <v>27</v>
      </c>
      <c r="L608" s="17">
        <v>739.1</v>
      </c>
    </row>
    <row r="609" spans="1:12" hidden="1" x14ac:dyDescent="0.3">
      <c r="A609" s="16">
        <v>42930</v>
      </c>
      <c r="B609" s="17" t="s">
        <v>132</v>
      </c>
      <c r="C609" s="17" t="s">
        <v>127</v>
      </c>
      <c r="D609" s="17" t="s">
        <v>3</v>
      </c>
      <c r="F609" s="17">
        <v>0.1</v>
      </c>
      <c r="G609" s="17" t="s">
        <v>708</v>
      </c>
      <c r="H609" s="17">
        <v>120</v>
      </c>
      <c r="I609" s="17">
        <v>20</v>
      </c>
      <c r="J609" s="17" t="s">
        <v>4</v>
      </c>
      <c r="K609" s="17">
        <v>27</v>
      </c>
      <c r="L609" s="17">
        <v>739.1</v>
      </c>
    </row>
    <row r="610" spans="1:12" hidden="1" x14ac:dyDescent="0.3">
      <c r="A610" s="16">
        <v>42930</v>
      </c>
      <c r="B610" s="17" t="s">
        <v>132</v>
      </c>
      <c r="C610" s="17" t="s">
        <v>127</v>
      </c>
      <c r="D610" s="17" t="s">
        <v>4</v>
      </c>
      <c r="G610" s="17" t="s">
        <v>709</v>
      </c>
      <c r="H610" s="17">
        <v>120</v>
      </c>
      <c r="I610" s="17">
        <v>20</v>
      </c>
      <c r="J610" s="17" t="s">
        <v>4</v>
      </c>
      <c r="K610" s="17">
        <v>27</v>
      </c>
      <c r="L610" s="17">
        <v>739.1</v>
      </c>
    </row>
    <row r="611" spans="1:12" hidden="1" x14ac:dyDescent="0.3">
      <c r="A611" s="16">
        <v>42930</v>
      </c>
      <c r="B611" s="17" t="s">
        <v>132</v>
      </c>
      <c r="C611" s="17" t="s">
        <v>127</v>
      </c>
      <c r="D611" s="17" t="s">
        <v>4</v>
      </c>
      <c r="G611" s="17" t="s">
        <v>710</v>
      </c>
      <c r="H611" s="17">
        <v>120</v>
      </c>
      <c r="I611" s="17">
        <v>20</v>
      </c>
      <c r="J611" s="17" t="s">
        <v>4</v>
      </c>
      <c r="K611" s="17">
        <v>27</v>
      </c>
      <c r="L611" s="17">
        <v>739.1</v>
      </c>
    </row>
    <row r="612" spans="1:12" hidden="1" x14ac:dyDescent="0.3">
      <c r="A612" s="16">
        <v>42930</v>
      </c>
      <c r="B612" s="17" t="s">
        <v>132</v>
      </c>
      <c r="C612" s="17" t="s">
        <v>127</v>
      </c>
      <c r="D612" s="17" t="s">
        <v>4</v>
      </c>
      <c r="G612" s="17" t="s">
        <v>711</v>
      </c>
      <c r="H612" s="17">
        <v>120</v>
      </c>
      <c r="I612" s="17">
        <v>20</v>
      </c>
      <c r="J612" s="17" t="s">
        <v>4</v>
      </c>
      <c r="K612" s="17">
        <v>27</v>
      </c>
      <c r="L612" s="17">
        <v>739.1</v>
      </c>
    </row>
    <row r="613" spans="1:12" hidden="1" x14ac:dyDescent="0.3">
      <c r="A613" s="16">
        <v>42930</v>
      </c>
      <c r="B613" s="17" t="s">
        <v>132</v>
      </c>
      <c r="C613" s="17" t="s">
        <v>126</v>
      </c>
      <c r="D613" s="17" t="s">
        <v>3</v>
      </c>
      <c r="F613" s="17">
        <v>0.1</v>
      </c>
      <c r="G613" s="17" t="s">
        <v>712</v>
      </c>
      <c r="H613" s="17">
        <v>120</v>
      </c>
      <c r="I613" s="17">
        <v>20</v>
      </c>
      <c r="J613" s="17" t="s">
        <v>4</v>
      </c>
      <c r="K613" s="17">
        <v>28</v>
      </c>
      <c r="L613" s="17">
        <v>739.8</v>
      </c>
    </row>
    <row r="614" spans="1:12" hidden="1" x14ac:dyDescent="0.3">
      <c r="A614" s="16">
        <v>42930</v>
      </c>
      <c r="B614" s="17" t="s">
        <v>132</v>
      </c>
      <c r="C614" s="17" t="s">
        <v>126</v>
      </c>
      <c r="D614" s="17" t="s">
        <v>3</v>
      </c>
      <c r="F614" s="17">
        <v>0.1</v>
      </c>
      <c r="G614" s="17" t="s">
        <v>713</v>
      </c>
      <c r="H614" s="17">
        <v>120</v>
      </c>
      <c r="I614" s="17">
        <v>20</v>
      </c>
      <c r="J614" s="17" t="s">
        <v>4</v>
      </c>
      <c r="K614" s="17">
        <v>28</v>
      </c>
      <c r="L614" s="17">
        <v>739.8</v>
      </c>
    </row>
    <row r="615" spans="1:12" hidden="1" x14ac:dyDescent="0.3">
      <c r="A615" s="16">
        <v>42930</v>
      </c>
      <c r="B615" s="17" t="s">
        <v>132</v>
      </c>
      <c r="C615" s="17" t="s">
        <v>126</v>
      </c>
      <c r="D615" s="17" t="s">
        <v>4</v>
      </c>
      <c r="G615" s="17" t="s">
        <v>714</v>
      </c>
      <c r="H615" s="17">
        <v>120</v>
      </c>
      <c r="I615" s="17">
        <v>20</v>
      </c>
      <c r="J615" s="17" t="s">
        <v>4</v>
      </c>
      <c r="K615" s="17">
        <v>28</v>
      </c>
      <c r="L615" s="17">
        <v>739.8</v>
      </c>
    </row>
    <row r="616" spans="1:12" hidden="1" x14ac:dyDescent="0.3">
      <c r="A616" s="16">
        <v>42930</v>
      </c>
      <c r="B616" s="17" t="s">
        <v>132</v>
      </c>
      <c r="C616" s="17" t="s">
        <v>126</v>
      </c>
      <c r="D616" s="17" t="s">
        <v>4</v>
      </c>
      <c r="G616" s="17" t="s">
        <v>715</v>
      </c>
      <c r="H616" s="17">
        <v>120</v>
      </c>
      <c r="I616" s="17">
        <v>20</v>
      </c>
      <c r="J616" s="17" t="s">
        <v>4</v>
      </c>
      <c r="K616" s="17">
        <v>28</v>
      </c>
      <c r="L616" s="17">
        <v>739.8</v>
      </c>
    </row>
    <row r="617" spans="1:12" hidden="1" x14ac:dyDescent="0.3">
      <c r="A617" s="16">
        <v>42930</v>
      </c>
      <c r="B617" s="17" t="s">
        <v>132</v>
      </c>
      <c r="C617" s="17" t="s">
        <v>126</v>
      </c>
      <c r="D617" s="17" t="s">
        <v>4</v>
      </c>
      <c r="G617" s="17" t="s">
        <v>716</v>
      </c>
      <c r="H617" s="17">
        <v>120</v>
      </c>
      <c r="I617" s="17">
        <v>20</v>
      </c>
      <c r="J617" s="17" t="s">
        <v>4</v>
      </c>
      <c r="K617" s="17">
        <v>28</v>
      </c>
      <c r="L617" s="17">
        <v>739.8</v>
      </c>
    </row>
    <row r="618" spans="1:12" s="54" customFormat="1" hidden="1" x14ac:dyDescent="0.3">
      <c r="A618" s="52">
        <v>42928</v>
      </c>
      <c r="B618" s="53" t="s">
        <v>129</v>
      </c>
      <c r="C618" s="53" t="s">
        <v>125</v>
      </c>
      <c r="D618" s="53" t="s">
        <v>3</v>
      </c>
      <c r="E618" s="53"/>
      <c r="F618" s="53"/>
      <c r="G618" s="53" t="s">
        <v>53</v>
      </c>
      <c r="H618" s="53" t="s">
        <v>53</v>
      </c>
      <c r="I618" s="53" t="s">
        <v>53</v>
      </c>
      <c r="J618" s="53" t="s">
        <v>53</v>
      </c>
      <c r="K618" s="53" t="s">
        <v>53</v>
      </c>
      <c r="L618" s="53" t="s">
        <v>53</v>
      </c>
    </row>
    <row r="619" spans="1:12" s="54" customFormat="1" hidden="1" x14ac:dyDescent="0.3">
      <c r="A619" s="52">
        <v>42928</v>
      </c>
      <c r="B619" s="53" t="s">
        <v>129</v>
      </c>
      <c r="C619" s="53" t="s">
        <v>125</v>
      </c>
      <c r="D619" s="53" t="s">
        <v>3</v>
      </c>
      <c r="E619" s="53"/>
      <c r="F619" s="53"/>
      <c r="G619" s="53" t="s">
        <v>53</v>
      </c>
      <c r="H619" s="53" t="s">
        <v>53</v>
      </c>
      <c r="I619" s="53" t="s">
        <v>53</v>
      </c>
      <c r="J619" s="53" t="s">
        <v>53</v>
      </c>
      <c r="K619" s="53" t="s">
        <v>53</v>
      </c>
      <c r="L619" s="53" t="s">
        <v>53</v>
      </c>
    </row>
    <row r="620" spans="1:12" s="54" customFormat="1" hidden="1" x14ac:dyDescent="0.3">
      <c r="A620" s="52">
        <v>42928</v>
      </c>
      <c r="B620" s="53" t="s">
        <v>129</v>
      </c>
      <c r="C620" s="53" t="s">
        <v>125</v>
      </c>
      <c r="D620" s="53" t="s">
        <v>4</v>
      </c>
      <c r="E620" s="53"/>
      <c r="F620" s="53"/>
      <c r="G620" s="53" t="s">
        <v>53</v>
      </c>
      <c r="H620" s="53" t="s">
        <v>53</v>
      </c>
      <c r="I620" s="53" t="s">
        <v>53</v>
      </c>
      <c r="J620" s="53" t="s">
        <v>53</v>
      </c>
      <c r="K620" s="53" t="s">
        <v>53</v>
      </c>
      <c r="L620" s="53" t="s">
        <v>53</v>
      </c>
    </row>
    <row r="621" spans="1:12" s="54" customFormat="1" hidden="1" x14ac:dyDescent="0.3">
      <c r="A621" s="52">
        <v>42928</v>
      </c>
      <c r="B621" s="53" t="s">
        <v>129</v>
      </c>
      <c r="C621" s="53" t="s">
        <v>125</v>
      </c>
      <c r="D621" s="53" t="s">
        <v>4</v>
      </c>
      <c r="E621" s="53"/>
      <c r="F621" s="53"/>
      <c r="G621" s="53" t="s">
        <v>53</v>
      </c>
      <c r="H621" s="53" t="s">
        <v>53</v>
      </c>
      <c r="I621" s="53" t="s">
        <v>53</v>
      </c>
      <c r="J621" s="53" t="s">
        <v>53</v>
      </c>
      <c r="K621" s="53" t="s">
        <v>53</v>
      </c>
      <c r="L621" s="53" t="s">
        <v>53</v>
      </c>
    </row>
    <row r="622" spans="1:12" s="54" customFormat="1" hidden="1" x14ac:dyDescent="0.3">
      <c r="A622" s="52">
        <v>42928</v>
      </c>
      <c r="B622" s="53" t="s">
        <v>129</v>
      </c>
      <c r="C622" s="53" t="s">
        <v>125</v>
      </c>
      <c r="D622" s="53" t="s">
        <v>4</v>
      </c>
      <c r="E622" s="53"/>
      <c r="F622" s="53"/>
      <c r="G622" s="53" t="s">
        <v>53</v>
      </c>
      <c r="H622" s="53" t="s">
        <v>53</v>
      </c>
      <c r="I622" s="53" t="s">
        <v>53</v>
      </c>
      <c r="J622" s="53" t="s">
        <v>53</v>
      </c>
      <c r="K622" s="53" t="s">
        <v>53</v>
      </c>
      <c r="L622" s="53" t="s">
        <v>53</v>
      </c>
    </row>
    <row r="623" spans="1:12" hidden="1" x14ac:dyDescent="0.3">
      <c r="A623" s="16">
        <v>42928</v>
      </c>
      <c r="B623" s="17" t="s">
        <v>129</v>
      </c>
      <c r="C623" s="17" t="s">
        <v>127</v>
      </c>
      <c r="D623" s="17" t="s">
        <v>3</v>
      </c>
      <c r="F623" s="17">
        <v>0.1</v>
      </c>
      <c r="G623" s="17" t="s">
        <v>717</v>
      </c>
      <c r="H623" s="17">
        <v>120</v>
      </c>
      <c r="I623" s="17">
        <v>20</v>
      </c>
      <c r="J623" s="17" t="s">
        <v>4</v>
      </c>
      <c r="K623" s="17">
        <v>29</v>
      </c>
      <c r="L623" s="75">
        <v>739</v>
      </c>
    </row>
    <row r="624" spans="1:12" hidden="1" x14ac:dyDescent="0.3">
      <c r="A624" s="16">
        <v>42928</v>
      </c>
      <c r="B624" s="17" t="s">
        <v>129</v>
      </c>
      <c r="C624" s="17" t="s">
        <v>127</v>
      </c>
      <c r="D624" s="17" t="s">
        <v>3</v>
      </c>
      <c r="F624" s="17">
        <v>0.1</v>
      </c>
      <c r="G624" s="17" t="s">
        <v>718</v>
      </c>
      <c r="H624" s="17">
        <v>120</v>
      </c>
      <c r="I624" s="17">
        <v>20</v>
      </c>
      <c r="J624" s="17" t="s">
        <v>4</v>
      </c>
      <c r="K624" s="17">
        <v>29</v>
      </c>
      <c r="L624" s="75">
        <v>739</v>
      </c>
    </row>
    <row r="625" spans="1:12" hidden="1" x14ac:dyDescent="0.3">
      <c r="A625" s="16">
        <v>42928</v>
      </c>
      <c r="B625" s="17" t="s">
        <v>129</v>
      </c>
      <c r="C625" s="17" t="s">
        <v>127</v>
      </c>
      <c r="D625" s="17" t="s">
        <v>4</v>
      </c>
      <c r="G625" s="17" t="s">
        <v>719</v>
      </c>
      <c r="H625" s="17">
        <v>120</v>
      </c>
      <c r="I625" s="17">
        <v>20</v>
      </c>
      <c r="J625" s="17" t="s">
        <v>4</v>
      </c>
      <c r="K625" s="17">
        <v>29</v>
      </c>
      <c r="L625" s="75">
        <v>739</v>
      </c>
    </row>
    <row r="626" spans="1:12" hidden="1" x14ac:dyDescent="0.3">
      <c r="A626" s="16">
        <v>42928</v>
      </c>
      <c r="B626" s="17" t="s">
        <v>129</v>
      </c>
      <c r="C626" s="17" t="s">
        <v>127</v>
      </c>
      <c r="D626" s="17" t="s">
        <v>4</v>
      </c>
      <c r="G626" s="17" t="s">
        <v>720</v>
      </c>
      <c r="H626" s="17">
        <v>120</v>
      </c>
      <c r="I626" s="17">
        <v>20</v>
      </c>
      <c r="J626" s="17" t="s">
        <v>4</v>
      </c>
      <c r="K626" s="17">
        <v>29</v>
      </c>
      <c r="L626" s="75">
        <v>739</v>
      </c>
    </row>
    <row r="627" spans="1:12" hidden="1" x14ac:dyDescent="0.3">
      <c r="A627" s="16">
        <v>42928</v>
      </c>
      <c r="B627" s="17" t="s">
        <v>129</v>
      </c>
      <c r="C627" s="17" t="s">
        <v>127</v>
      </c>
      <c r="D627" s="17" t="s">
        <v>4</v>
      </c>
      <c r="G627" s="17" t="s">
        <v>721</v>
      </c>
      <c r="H627" s="17">
        <v>120</v>
      </c>
      <c r="I627" s="17">
        <v>20</v>
      </c>
      <c r="J627" s="17" t="s">
        <v>4</v>
      </c>
      <c r="K627" s="17">
        <v>29</v>
      </c>
      <c r="L627" s="75">
        <v>739</v>
      </c>
    </row>
    <row r="628" spans="1:12" hidden="1" x14ac:dyDescent="0.3">
      <c r="A628" s="16">
        <v>42928</v>
      </c>
      <c r="B628" s="17" t="s">
        <v>129</v>
      </c>
      <c r="C628" s="17" t="s">
        <v>126</v>
      </c>
      <c r="D628" s="17" t="s">
        <v>3</v>
      </c>
      <c r="F628" s="17">
        <v>0.1</v>
      </c>
      <c r="G628" s="17" t="s">
        <v>722</v>
      </c>
      <c r="H628" s="17">
        <v>120</v>
      </c>
      <c r="I628" s="17">
        <v>20</v>
      </c>
      <c r="J628" s="17" t="s">
        <v>4</v>
      </c>
      <c r="K628" s="17">
        <v>27.5</v>
      </c>
      <c r="L628" s="17">
        <v>739.4</v>
      </c>
    </row>
    <row r="629" spans="1:12" hidden="1" x14ac:dyDescent="0.3">
      <c r="A629" s="16">
        <v>42928</v>
      </c>
      <c r="B629" s="17" t="s">
        <v>129</v>
      </c>
      <c r="C629" s="17" t="s">
        <v>126</v>
      </c>
      <c r="D629" s="17" t="s">
        <v>3</v>
      </c>
      <c r="F629" s="17">
        <v>0.1</v>
      </c>
      <c r="G629" s="17" t="s">
        <v>723</v>
      </c>
      <c r="H629" s="17">
        <v>120</v>
      </c>
      <c r="I629" s="17">
        <v>20</v>
      </c>
      <c r="J629" s="17" t="s">
        <v>4</v>
      </c>
      <c r="K629" s="17">
        <v>27.5</v>
      </c>
      <c r="L629" s="17">
        <v>739.4</v>
      </c>
    </row>
    <row r="630" spans="1:12" hidden="1" x14ac:dyDescent="0.3">
      <c r="A630" s="16">
        <v>42928</v>
      </c>
      <c r="B630" s="17" t="s">
        <v>129</v>
      </c>
      <c r="C630" s="17" t="s">
        <v>126</v>
      </c>
      <c r="D630" s="17" t="s">
        <v>4</v>
      </c>
      <c r="G630" s="17" t="s">
        <v>724</v>
      </c>
      <c r="H630" s="17">
        <v>120</v>
      </c>
      <c r="I630" s="17">
        <v>20</v>
      </c>
      <c r="J630" s="17" t="s">
        <v>4</v>
      </c>
      <c r="K630" s="17">
        <v>27.5</v>
      </c>
      <c r="L630" s="17">
        <v>739.4</v>
      </c>
    </row>
    <row r="631" spans="1:12" hidden="1" x14ac:dyDescent="0.3">
      <c r="A631" s="16">
        <v>42928</v>
      </c>
      <c r="B631" s="17" t="s">
        <v>129</v>
      </c>
      <c r="C631" s="17" t="s">
        <v>126</v>
      </c>
      <c r="D631" s="17" t="s">
        <v>4</v>
      </c>
      <c r="G631" s="17" t="s">
        <v>725</v>
      </c>
      <c r="H631" s="17">
        <v>120</v>
      </c>
      <c r="I631" s="17">
        <v>20</v>
      </c>
      <c r="J631" s="17" t="s">
        <v>4</v>
      </c>
      <c r="K631" s="17">
        <v>27.5</v>
      </c>
      <c r="L631" s="17">
        <v>739.4</v>
      </c>
    </row>
    <row r="632" spans="1:12" hidden="1" x14ac:dyDescent="0.3">
      <c r="A632" s="16">
        <v>42928</v>
      </c>
      <c r="B632" s="17" t="s">
        <v>129</v>
      </c>
      <c r="C632" s="17" t="s">
        <v>126</v>
      </c>
      <c r="D632" s="17" t="s">
        <v>4</v>
      </c>
      <c r="G632" s="17" t="s">
        <v>726</v>
      </c>
      <c r="H632" s="17">
        <v>120</v>
      </c>
      <c r="I632" s="17">
        <v>20</v>
      </c>
      <c r="J632" s="17" t="s">
        <v>4</v>
      </c>
      <c r="K632" s="17">
        <v>27.5</v>
      </c>
      <c r="L632" s="17">
        <v>739.4</v>
      </c>
    </row>
    <row r="633" spans="1:12" s="54" customFormat="1" hidden="1" x14ac:dyDescent="0.3">
      <c r="A633" s="52">
        <v>42941</v>
      </c>
      <c r="B633" s="53" t="s">
        <v>131</v>
      </c>
      <c r="C633" s="53" t="s">
        <v>125</v>
      </c>
      <c r="D633" s="53" t="s">
        <v>3</v>
      </c>
      <c r="E633" s="53"/>
      <c r="F633" s="53"/>
      <c r="G633" s="53" t="s">
        <v>53</v>
      </c>
      <c r="H633" s="53" t="s">
        <v>53</v>
      </c>
      <c r="I633" s="53" t="s">
        <v>53</v>
      </c>
      <c r="J633" s="53" t="s">
        <v>53</v>
      </c>
      <c r="K633" s="53" t="s">
        <v>53</v>
      </c>
      <c r="L633" s="53" t="s">
        <v>53</v>
      </c>
    </row>
    <row r="634" spans="1:12" s="54" customFormat="1" hidden="1" x14ac:dyDescent="0.3">
      <c r="A634" s="52">
        <v>42941</v>
      </c>
      <c r="B634" s="53" t="s">
        <v>131</v>
      </c>
      <c r="C634" s="53" t="s">
        <v>125</v>
      </c>
      <c r="D634" s="53" t="s">
        <v>3</v>
      </c>
      <c r="E634" s="53"/>
      <c r="F634" s="53"/>
      <c r="G634" s="53" t="s">
        <v>53</v>
      </c>
      <c r="H634" s="53" t="s">
        <v>53</v>
      </c>
      <c r="I634" s="53" t="s">
        <v>53</v>
      </c>
      <c r="J634" s="53" t="s">
        <v>53</v>
      </c>
      <c r="K634" s="53" t="s">
        <v>53</v>
      </c>
      <c r="L634" s="53" t="s">
        <v>53</v>
      </c>
    </row>
    <row r="635" spans="1:12" s="54" customFormat="1" hidden="1" x14ac:dyDescent="0.3">
      <c r="A635" s="52">
        <v>42941</v>
      </c>
      <c r="B635" s="53" t="s">
        <v>131</v>
      </c>
      <c r="C635" s="53" t="s">
        <v>125</v>
      </c>
      <c r="D635" s="53" t="s">
        <v>4</v>
      </c>
      <c r="E635" s="53"/>
      <c r="F635" s="53"/>
      <c r="G635" s="53" t="s">
        <v>53</v>
      </c>
      <c r="H635" s="53" t="s">
        <v>53</v>
      </c>
      <c r="I635" s="53" t="s">
        <v>53</v>
      </c>
      <c r="J635" s="53" t="s">
        <v>53</v>
      </c>
      <c r="K635" s="53" t="s">
        <v>53</v>
      </c>
      <c r="L635" s="53" t="s">
        <v>53</v>
      </c>
    </row>
    <row r="636" spans="1:12" s="54" customFormat="1" hidden="1" x14ac:dyDescent="0.3">
      <c r="A636" s="52">
        <v>42941</v>
      </c>
      <c r="B636" s="53" t="s">
        <v>131</v>
      </c>
      <c r="C636" s="53" t="s">
        <v>125</v>
      </c>
      <c r="D636" s="53" t="s">
        <v>4</v>
      </c>
      <c r="E636" s="53"/>
      <c r="F636" s="53"/>
      <c r="G636" s="53" t="s">
        <v>53</v>
      </c>
      <c r="H636" s="53" t="s">
        <v>53</v>
      </c>
      <c r="I636" s="53" t="s">
        <v>53</v>
      </c>
      <c r="J636" s="53" t="s">
        <v>53</v>
      </c>
      <c r="K636" s="53" t="s">
        <v>53</v>
      </c>
      <c r="L636" s="53" t="s">
        <v>53</v>
      </c>
    </row>
    <row r="637" spans="1:12" s="54" customFormat="1" hidden="1" x14ac:dyDescent="0.3">
      <c r="A637" s="52">
        <v>42941</v>
      </c>
      <c r="B637" s="53" t="s">
        <v>131</v>
      </c>
      <c r="C637" s="53" t="s">
        <v>125</v>
      </c>
      <c r="D637" s="53" t="s">
        <v>4</v>
      </c>
      <c r="E637" s="53"/>
      <c r="F637" s="53"/>
      <c r="G637" s="53" t="s">
        <v>53</v>
      </c>
      <c r="H637" s="53" t="s">
        <v>53</v>
      </c>
      <c r="I637" s="53" t="s">
        <v>53</v>
      </c>
      <c r="J637" s="53" t="s">
        <v>53</v>
      </c>
      <c r="K637" s="53" t="s">
        <v>53</v>
      </c>
      <c r="L637" s="53" t="s">
        <v>53</v>
      </c>
    </row>
    <row r="638" spans="1:12" s="37" customFormat="1" hidden="1" x14ac:dyDescent="0.3">
      <c r="A638" s="46">
        <v>42941</v>
      </c>
      <c r="B638" s="47" t="s">
        <v>131</v>
      </c>
      <c r="C638" s="47" t="s">
        <v>127</v>
      </c>
      <c r="D638" s="47" t="s">
        <v>3</v>
      </c>
      <c r="E638" s="47"/>
      <c r="F638" s="47">
        <v>0.1</v>
      </c>
      <c r="G638" s="47" t="s">
        <v>727</v>
      </c>
      <c r="H638" s="47">
        <v>120</v>
      </c>
      <c r="I638" s="47">
        <v>20</v>
      </c>
      <c r="J638" s="47" t="s">
        <v>4</v>
      </c>
      <c r="K638" s="47">
        <v>22</v>
      </c>
      <c r="L638" s="47">
        <v>746.4</v>
      </c>
    </row>
    <row r="639" spans="1:12" s="37" customFormat="1" hidden="1" x14ac:dyDescent="0.3">
      <c r="A639" s="46">
        <v>42941</v>
      </c>
      <c r="B639" s="47" t="s">
        <v>131</v>
      </c>
      <c r="C639" s="47" t="s">
        <v>127</v>
      </c>
      <c r="D639" s="47" t="s">
        <v>3</v>
      </c>
      <c r="E639" s="47"/>
      <c r="F639" s="47">
        <v>0.1</v>
      </c>
      <c r="G639" s="47" t="s">
        <v>728</v>
      </c>
      <c r="H639" s="47">
        <v>120</v>
      </c>
      <c r="I639" s="47">
        <v>20</v>
      </c>
      <c r="J639" s="47" t="s">
        <v>4</v>
      </c>
      <c r="K639" s="47">
        <v>22</v>
      </c>
      <c r="L639" s="47">
        <v>746.4</v>
      </c>
    </row>
    <row r="640" spans="1:12" s="37" customFormat="1" hidden="1" x14ac:dyDescent="0.3">
      <c r="A640" s="46">
        <v>42941</v>
      </c>
      <c r="B640" s="47" t="s">
        <v>131</v>
      </c>
      <c r="C640" s="47" t="s">
        <v>127</v>
      </c>
      <c r="D640" s="47" t="s">
        <v>4</v>
      </c>
      <c r="E640" s="47"/>
      <c r="F640" s="47"/>
      <c r="G640" s="47" t="s">
        <v>729</v>
      </c>
      <c r="H640" s="47">
        <v>120</v>
      </c>
      <c r="I640" s="47">
        <v>20</v>
      </c>
      <c r="J640" s="47" t="s">
        <v>4</v>
      </c>
      <c r="K640" s="47">
        <v>22</v>
      </c>
      <c r="L640" s="47">
        <v>746.4</v>
      </c>
    </row>
    <row r="641" spans="1:12" s="37" customFormat="1" hidden="1" x14ac:dyDescent="0.3">
      <c r="A641" s="46">
        <v>42941</v>
      </c>
      <c r="B641" s="47" t="s">
        <v>131</v>
      </c>
      <c r="C641" s="47" t="s">
        <v>127</v>
      </c>
      <c r="D641" s="47" t="s">
        <v>4</v>
      </c>
      <c r="E641" s="47"/>
      <c r="F641" s="47"/>
      <c r="G641" s="47" t="s">
        <v>730</v>
      </c>
      <c r="H641" s="47">
        <v>120</v>
      </c>
      <c r="I641" s="47">
        <v>20</v>
      </c>
      <c r="J641" s="47" t="s">
        <v>4</v>
      </c>
      <c r="K641" s="47">
        <v>22</v>
      </c>
      <c r="L641" s="47">
        <v>746.4</v>
      </c>
    </row>
    <row r="642" spans="1:12" s="37" customFormat="1" hidden="1" x14ac:dyDescent="0.3">
      <c r="A642" s="46">
        <v>42941</v>
      </c>
      <c r="B642" s="47" t="s">
        <v>131</v>
      </c>
      <c r="C642" s="47" t="s">
        <v>127</v>
      </c>
      <c r="D642" s="47" t="s">
        <v>4</v>
      </c>
      <c r="E642" s="47"/>
      <c r="F642" s="47"/>
      <c r="G642" s="47" t="s">
        <v>731</v>
      </c>
      <c r="H642" s="47">
        <v>120</v>
      </c>
      <c r="I642" s="47">
        <v>20</v>
      </c>
      <c r="J642" s="47" t="s">
        <v>4</v>
      </c>
      <c r="K642" s="47">
        <v>22</v>
      </c>
      <c r="L642" s="47">
        <v>746.4</v>
      </c>
    </row>
    <row r="643" spans="1:12" s="37" customFormat="1" hidden="1" x14ac:dyDescent="0.3">
      <c r="A643" s="46">
        <v>42941</v>
      </c>
      <c r="B643" s="47" t="s">
        <v>131</v>
      </c>
      <c r="C643" s="47" t="s">
        <v>126</v>
      </c>
      <c r="D643" s="47" t="s">
        <v>3</v>
      </c>
      <c r="E643" s="47"/>
      <c r="F643" s="47">
        <v>0.1</v>
      </c>
      <c r="G643" s="47" t="s">
        <v>732</v>
      </c>
      <c r="H643" s="47">
        <v>120</v>
      </c>
      <c r="I643" s="47">
        <v>20</v>
      </c>
      <c r="J643" s="47" t="s">
        <v>4</v>
      </c>
      <c r="K643" s="47">
        <v>24.5</v>
      </c>
      <c r="L643" s="47">
        <v>746.6</v>
      </c>
    </row>
    <row r="644" spans="1:12" s="37" customFormat="1" hidden="1" x14ac:dyDescent="0.3">
      <c r="A644" s="46">
        <v>42941</v>
      </c>
      <c r="B644" s="47" t="s">
        <v>131</v>
      </c>
      <c r="C644" s="47" t="s">
        <v>126</v>
      </c>
      <c r="D644" s="47" t="s">
        <v>3</v>
      </c>
      <c r="E644" s="47"/>
      <c r="F644" s="47">
        <v>0.1</v>
      </c>
      <c r="G644" s="47" t="s">
        <v>733</v>
      </c>
      <c r="H644" s="47">
        <v>120</v>
      </c>
      <c r="I644" s="47">
        <v>20</v>
      </c>
      <c r="J644" s="47" t="s">
        <v>4</v>
      </c>
      <c r="K644" s="47">
        <v>24.5</v>
      </c>
      <c r="L644" s="47">
        <v>746.6</v>
      </c>
    </row>
    <row r="645" spans="1:12" s="37" customFormat="1" hidden="1" x14ac:dyDescent="0.3">
      <c r="A645" s="46">
        <v>42941</v>
      </c>
      <c r="B645" s="47" t="s">
        <v>131</v>
      </c>
      <c r="C645" s="47" t="s">
        <v>126</v>
      </c>
      <c r="D645" s="47" t="s">
        <v>4</v>
      </c>
      <c r="E645" s="47"/>
      <c r="F645" s="47"/>
      <c r="G645" s="47" t="s">
        <v>734</v>
      </c>
      <c r="H645" s="47">
        <v>120</v>
      </c>
      <c r="I645" s="47">
        <v>20</v>
      </c>
      <c r="J645" s="47" t="s">
        <v>4</v>
      </c>
      <c r="K645" s="47">
        <v>24.5</v>
      </c>
      <c r="L645" s="47">
        <v>746.6</v>
      </c>
    </row>
    <row r="646" spans="1:12" s="37" customFormat="1" hidden="1" x14ac:dyDescent="0.3">
      <c r="A646" s="46">
        <v>42941</v>
      </c>
      <c r="B646" s="47" t="s">
        <v>131</v>
      </c>
      <c r="C646" s="47" t="s">
        <v>126</v>
      </c>
      <c r="D646" s="47" t="s">
        <v>4</v>
      </c>
      <c r="E646" s="47"/>
      <c r="F646" s="47"/>
      <c r="G646" s="47" t="s">
        <v>735</v>
      </c>
      <c r="H646" s="47">
        <v>120</v>
      </c>
      <c r="I646" s="47">
        <v>20</v>
      </c>
      <c r="J646" s="47" t="s">
        <v>4</v>
      </c>
      <c r="K646" s="47">
        <v>24.5</v>
      </c>
      <c r="L646" s="47">
        <v>746.6</v>
      </c>
    </row>
    <row r="647" spans="1:12" s="37" customFormat="1" hidden="1" x14ac:dyDescent="0.3">
      <c r="A647" s="46">
        <v>42941</v>
      </c>
      <c r="B647" s="47" t="s">
        <v>131</v>
      </c>
      <c r="C647" s="47" t="s">
        <v>126</v>
      </c>
      <c r="D647" s="47" t="s">
        <v>4</v>
      </c>
      <c r="E647" s="47"/>
      <c r="F647" s="47"/>
      <c r="G647" s="47" t="s">
        <v>736</v>
      </c>
      <c r="H647" s="47">
        <v>120</v>
      </c>
      <c r="I647" s="47">
        <v>20</v>
      </c>
      <c r="J647" s="47" t="s">
        <v>4</v>
      </c>
      <c r="K647" s="47">
        <v>24.5</v>
      </c>
      <c r="L647" s="47">
        <v>746.6</v>
      </c>
    </row>
    <row r="648" spans="1:12" s="37" customFormat="1" hidden="1" x14ac:dyDescent="0.3">
      <c r="A648" s="46">
        <v>42940</v>
      </c>
      <c r="B648" s="47" t="s">
        <v>132</v>
      </c>
      <c r="C648" s="47" t="s">
        <v>125</v>
      </c>
      <c r="D648" s="47" t="s">
        <v>3</v>
      </c>
      <c r="E648" s="47"/>
      <c r="F648" s="47">
        <v>0.1</v>
      </c>
      <c r="G648" s="47" t="s">
        <v>737</v>
      </c>
      <c r="H648" s="47">
        <v>120</v>
      </c>
      <c r="I648" s="47">
        <v>20</v>
      </c>
      <c r="J648" s="47" t="s">
        <v>4</v>
      </c>
      <c r="K648" s="47">
        <v>27.5</v>
      </c>
      <c r="L648" s="47">
        <v>737</v>
      </c>
    </row>
    <row r="649" spans="1:12" s="37" customFormat="1" hidden="1" x14ac:dyDescent="0.3">
      <c r="A649" s="46">
        <v>42940</v>
      </c>
      <c r="B649" s="47" t="s">
        <v>132</v>
      </c>
      <c r="C649" s="47" t="s">
        <v>125</v>
      </c>
      <c r="D649" s="47" t="s">
        <v>3</v>
      </c>
      <c r="E649" s="47"/>
      <c r="F649" s="47">
        <v>0.1</v>
      </c>
      <c r="G649" s="47" t="s">
        <v>738</v>
      </c>
      <c r="H649" s="47">
        <v>120</v>
      </c>
      <c r="I649" s="47">
        <v>20</v>
      </c>
      <c r="J649" s="47" t="s">
        <v>4</v>
      </c>
      <c r="K649" s="47">
        <v>27.5</v>
      </c>
      <c r="L649" s="47">
        <v>737</v>
      </c>
    </row>
    <row r="650" spans="1:12" s="37" customFormat="1" hidden="1" x14ac:dyDescent="0.3">
      <c r="A650" s="46">
        <v>42940</v>
      </c>
      <c r="B650" s="47" t="s">
        <v>132</v>
      </c>
      <c r="C650" s="47" t="s">
        <v>125</v>
      </c>
      <c r="D650" s="47" t="s">
        <v>4</v>
      </c>
      <c r="E650" s="47"/>
      <c r="F650" s="47"/>
      <c r="G650" s="47" t="s">
        <v>739</v>
      </c>
      <c r="H650" s="47">
        <v>120</v>
      </c>
      <c r="I650" s="47">
        <v>20</v>
      </c>
      <c r="J650" s="47" t="s">
        <v>4</v>
      </c>
      <c r="K650" s="47">
        <v>27.5</v>
      </c>
      <c r="L650" s="47">
        <v>737</v>
      </c>
    </row>
    <row r="651" spans="1:12" s="37" customFormat="1" hidden="1" x14ac:dyDescent="0.3">
      <c r="A651" s="46">
        <v>42940</v>
      </c>
      <c r="B651" s="47" t="s">
        <v>132</v>
      </c>
      <c r="C651" s="47" t="s">
        <v>125</v>
      </c>
      <c r="D651" s="47" t="s">
        <v>4</v>
      </c>
      <c r="E651" s="47"/>
      <c r="F651" s="47"/>
      <c r="G651" s="47" t="s">
        <v>740</v>
      </c>
      <c r="H651" s="47">
        <v>120</v>
      </c>
      <c r="I651" s="47">
        <v>20</v>
      </c>
      <c r="J651" s="47" t="s">
        <v>4</v>
      </c>
      <c r="K651" s="47">
        <v>27.5</v>
      </c>
      <c r="L651" s="47">
        <v>737</v>
      </c>
    </row>
    <row r="652" spans="1:12" s="37" customFormat="1" hidden="1" x14ac:dyDescent="0.3">
      <c r="A652" s="46">
        <v>42940</v>
      </c>
      <c r="B652" s="47" t="s">
        <v>132</v>
      </c>
      <c r="C652" s="47" t="s">
        <v>125</v>
      </c>
      <c r="D652" s="47" t="s">
        <v>4</v>
      </c>
      <c r="E652" s="47"/>
      <c r="F652" s="47"/>
      <c r="G652" s="47" t="s">
        <v>741</v>
      </c>
      <c r="H652" s="47">
        <v>120</v>
      </c>
      <c r="I652" s="47">
        <v>20</v>
      </c>
      <c r="J652" s="47" t="s">
        <v>4</v>
      </c>
      <c r="K652" s="47">
        <v>27.5</v>
      </c>
      <c r="L652" s="47">
        <v>737</v>
      </c>
    </row>
    <row r="653" spans="1:12" s="37" customFormat="1" hidden="1" x14ac:dyDescent="0.3">
      <c r="A653" s="46">
        <v>42940</v>
      </c>
      <c r="B653" s="47" t="s">
        <v>132</v>
      </c>
      <c r="C653" s="47" t="s">
        <v>127</v>
      </c>
      <c r="D653" s="47" t="s">
        <v>3</v>
      </c>
      <c r="E653" s="47"/>
      <c r="F653" s="47">
        <v>0.1</v>
      </c>
      <c r="G653" s="47" t="s">
        <v>742</v>
      </c>
      <c r="H653" s="47">
        <v>120</v>
      </c>
      <c r="I653" s="47">
        <v>20</v>
      </c>
      <c r="J653" s="47" t="s">
        <v>4</v>
      </c>
      <c r="K653" s="47">
        <v>27</v>
      </c>
      <c r="L653" s="47">
        <v>737.2</v>
      </c>
    </row>
    <row r="654" spans="1:12" s="37" customFormat="1" hidden="1" x14ac:dyDescent="0.3">
      <c r="A654" s="46">
        <v>42940</v>
      </c>
      <c r="B654" s="47" t="s">
        <v>132</v>
      </c>
      <c r="C654" s="47" t="s">
        <v>127</v>
      </c>
      <c r="D654" s="47" t="s">
        <v>3</v>
      </c>
      <c r="E654" s="47"/>
      <c r="F654" s="47">
        <v>0.1</v>
      </c>
      <c r="G654" s="47" t="s">
        <v>743</v>
      </c>
      <c r="H654" s="47">
        <v>120</v>
      </c>
      <c r="I654" s="47">
        <v>20</v>
      </c>
      <c r="J654" s="47" t="s">
        <v>4</v>
      </c>
      <c r="K654" s="47">
        <v>27</v>
      </c>
      <c r="L654" s="47">
        <v>737.2</v>
      </c>
    </row>
    <row r="655" spans="1:12" s="37" customFormat="1" hidden="1" x14ac:dyDescent="0.3">
      <c r="A655" s="46">
        <v>42940</v>
      </c>
      <c r="B655" s="47" t="s">
        <v>132</v>
      </c>
      <c r="C655" s="47" t="s">
        <v>127</v>
      </c>
      <c r="D655" s="47" t="s">
        <v>4</v>
      </c>
      <c r="E655" s="47"/>
      <c r="F655" s="47"/>
      <c r="G655" s="47" t="s">
        <v>744</v>
      </c>
      <c r="H655" s="47">
        <v>120</v>
      </c>
      <c r="I655" s="47">
        <v>20</v>
      </c>
      <c r="J655" s="47" t="s">
        <v>4</v>
      </c>
      <c r="K655" s="47">
        <v>27</v>
      </c>
      <c r="L655" s="47">
        <v>737.2</v>
      </c>
    </row>
    <row r="656" spans="1:12" s="37" customFormat="1" hidden="1" x14ac:dyDescent="0.3">
      <c r="A656" s="46">
        <v>42940</v>
      </c>
      <c r="B656" s="47" t="s">
        <v>132</v>
      </c>
      <c r="C656" s="47" t="s">
        <v>127</v>
      </c>
      <c r="D656" s="47" t="s">
        <v>4</v>
      </c>
      <c r="E656" s="47"/>
      <c r="F656" s="47"/>
      <c r="G656" s="47" t="s">
        <v>745</v>
      </c>
      <c r="H656" s="47">
        <v>120</v>
      </c>
      <c r="I656" s="47">
        <v>20</v>
      </c>
      <c r="J656" s="47" t="s">
        <v>4</v>
      </c>
      <c r="K656" s="47">
        <v>27</v>
      </c>
      <c r="L656" s="47">
        <v>737.2</v>
      </c>
    </row>
    <row r="657" spans="1:12" s="37" customFormat="1" hidden="1" x14ac:dyDescent="0.3">
      <c r="A657" s="46">
        <v>42940</v>
      </c>
      <c r="B657" s="47" t="s">
        <v>132</v>
      </c>
      <c r="C657" s="47" t="s">
        <v>127</v>
      </c>
      <c r="D657" s="47" t="s">
        <v>4</v>
      </c>
      <c r="E657" s="47"/>
      <c r="F657" s="47"/>
      <c r="G657" s="47" t="s">
        <v>746</v>
      </c>
      <c r="H657" s="47">
        <v>120</v>
      </c>
      <c r="I657" s="47">
        <v>20</v>
      </c>
      <c r="J657" s="47" t="s">
        <v>4</v>
      </c>
      <c r="K657" s="47">
        <v>27</v>
      </c>
      <c r="L657" s="47">
        <v>737.2</v>
      </c>
    </row>
    <row r="658" spans="1:12" s="37" customFormat="1" hidden="1" x14ac:dyDescent="0.3">
      <c r="A658" s="46">
        <v>42940</v>
      </c>
      <c r="B658" s="47" t="s">
        <v>132</v>
      </c>
      <c r="C658" s="47" t="s">
        <v>126</v>
      </c>
      <c r="D658" s="47" t="s">
        <v>3</v>
      </c>
      <c r="E658" s="47"/>
      <c r="F658" s="47">
        <v>0.1</v>
      </c>
      <c r="G658" s="47" t="s">
        <v>747</v>
      </c>
      <c r="H658" s="47">
        <v>120</v>
      </c>
      <c r="I658" s="47">
        <v>20</v>
      </c>
      <c r="J658" s="47" t="s">
        <v>4</v>
      </c>
      <c r="K658" s="47">
        <v>24</v>
      </c>
      <c r="L658" s="47">
        <v>737</v>
      </c>
    </row>
    <row r="659" spans="1:12" s="37" customFormat="1" hidden="1" x14ac:dyDescent="0.3">
      <c r="A659" s="46">
        <v>42940</v>
      </c>
      <c r="B659" s="47" t="s">
        <v>132</v>
      </c>
      <c r="C659" s="47" t="s">
        <v>126</v>
      </c>
      <c r="D659" s="47" t="s">
        <v>3</v>
      </c>
      <c r="E659" s="47"/>
      <c r="F659" s="47">
        <v>0.1</v>
      </c>
      <c r="G659" s="47" t="s">
        <v>748</v>
      </c>
      <c r="H659" s="47">
        <v>120</v>
      </c>
      <c r="I659" s="47">
        <v>20</v>
      </c>
      <c r="J659" s="47" t="s">
        <v>4</v>
      </c>
      <c r="K659" s="47">
        <v>24</v>
      </c>
      <c r="L659" s="47">
        <v>737</v>
      </c>
    </row>
    <row r="660" spans="1:12" s="37" customFormat="1" hidden="1" x14ac:dyDescent="0.3">
      <c r="A660" s="46">
        <v>42940</v>
      </c>
      <c r="B660" s="47" t="s">
        <v>132</v>
      </c>
      <c r="C660" s="47" t="s">
        <v>126</v>
      </c>
      <c r="D660" s="47" t="s">
        <v>4</v>
      </c>
      <c r="E660" s="47"/>
      <c r="F660" s="47"/>
      <c r="G660" s="47" t="s">
        <v>749</v>
      </c>
      <c r="H660" s="47">
        <v>120</v>
      </c>
      <c r="I660" s="47">
        <v>20</v>
      </c>
      <c r="J660" s="47" t="s">
        <v>4</v>
      </c>
      <c r="K660" s="47">
        <v>24</v>
      </c>
      <c r="L660" s="47">
        <v>737</v>
      </c>
    </row>
    <row r="661" spans="1:12" s="37" customFormat="1" hidden="1" x14ac:dyDescent="0.3">
      <c r="A661" s="46">
        <v>42940</v>
      </c>
      <c r="B661" s="47" t="s">
        <v>132</v>
      </c>
      <c r="C661" s="47" t="s">
        <v>126</v>
      </c>
      <c r="D661" s="47" t="s">
        <v>4</v>
      </c>
      <c r="E661" s="47"/>
      <c r="F661" s="47"/>
      <c r="G661" s="47" t="s">
        <v>750</v>
      </c>
      <c r="H661" s="47">
        <v>120</v>
      </c>
      <c r="I661" s="47">
        <v>20</v>
      </c>
      <c r="J661" s="47" t="s">
        <v>4</v>
      </c>
      <c r="K661" s="47">
        <v>24</v>
      </c>
      <c r="L661" s="47">
        <v>737</v>
      </c>
    </row>
    <row r="662" spans="1:12" s="37" customFormat="1" hidden="1" x14ac:dyDescent="0.3">
      <c r="A662" s="46">
        <v>42940</v>
      </c>
      <c r="B662" s="47" t="s">
        <v>132</v>
      </c>
      <c r="C662" s="47" t="s">
        <v>126</v>
      </c>
      <c r="D662" s="47" t="s">
        <v>4</v>
      </c>
      <c r="E662" s="47"/>
      <c r="F662" s="47"/>
      <c r="G662" s="47" t="s">
        <v>751</v>
      </c>
      <c r="H662" s="47">
        <v>120</v>
      </c>
      <c r="I662" s="47">
        <v>20</v>
      </c>
      <c r="J662" s="47" t="s">
        <v>4</v>
      </c>
      <c r="K662" s="47">
        <v>24</v>
      </c>
      <c r="L662" s="47">
        <v>737</v>
      </c>
    </row>
    <row r="663" spans="1:12" s="37" customFormat="1" hidden="1" x14ac:dyDescent="0.3">
      <c r="A663" s="46">
        <v>42940</v>
      </c>
      <c r="B663" s="47" t="s">
        <v>129</v>
      </c>
      <c r="C663" s="47" t="s">
        <v>125</v>
      </c>
      <c r="D663" s="47" t="s">
        <v>3</v>
      </c>
      <c r="E663" s="47"/>
      <c r="F663" s="47">
        <v>0.1</v>
      </c>
      <c r="G663" s="47" t="s">
        <v>752</v>
      </c>
      <c r="H663" s="47">
        <v>120</v>
      </c>
      <c r="I663" s="47">
        <v>20</v>
      </c>
      <c r="J663" s="47" t="s">
        <v>4</v>
      </c>
      <c r="K663" s="47">
        <v>27</v>
      </c>
      <c r="L663" s="47">
        <v>735.8</v>
      </c>
    </row>
    <row r="664" spans="1:12" s="37" customFormat="1" hidden="1" x14ac:dyDescent="0.3">
      <c r="A664" s="46">
        <v>42940</v>
      </c>
      <c r="B664" s="47" t="s">
        <v>129</v>
      </c>
      <c r="C664" s="47" t="s">
        <v>125</v>
      </c>
      <c r="D664" s="47" t="s">
        <v>3</v>
      </c>
      <c r="E664" s="47"/>
      <c r="F664" s="47">
        <v>0.1</v>
      </c>
      <c r="G664" s="47" t="s">
        <v>753</v>
      </c>
      <c r="H664" s="47">
        <v>120</v>
      </c>
      <c r="I664" s="47">
        <v>20</v>
      </c>
      <c r="J664" s="47" t="s">
        <v>4</v>
      </c>
      <c r="K664" s="47">
        <v>27</v>
      </c>
      <c r="L664" s="47">
        <v>735.8</v>
      </c>
    </row>
    <row r="665" spans="1:12" s="37" customFormat="1" hidden="1" x14ac:dyDescent="0.3">
      <c r="A665" s="46">
        <v>42940</v>
      </c>
      <c r="B665" s="47" t="s">
        <v>129</v>
      </c>
      <c r="C665" s="47" t="s">
        <v>125</v>
      </c>
      <c r="D665" s="47" t="s">
        <v>4</v>
      </c>
      <c r="E665" s="47"/>
      <c r="F665" s="47"/>
      <c r="G665" s="47" t="s">
        <v>754</v>
      </c>
      <c r="H665" s="47">
        <v>120</v>
      </c>
      <c r="I665" s="47">
        <v>20</v>
      </c>
      <c r="J665" s="47" t="s">
        <v>4</v>
      </c>
      <c r="K665" s="47">
        <v>27</v>
      </c>
      <c r="L665" s="47">
        <v>735.8</v>
      </c>
    </row>
    <row r="666" spans="1:12" s="37" customFormat="1" hidden="1" x14ac:dyDescent="0.3">
      <c r="A666" s="46">
        <v>42940</v>
      </c>
      <c r="B666" s="47" t="s">
        <v>129</v>
      </c>
      <c r="C666" s="47" t="s">
        <v>125</v>
      </c>
      <c r="D666" s="47" t="s">
        <v>4</v>
      </c>
      <c r="E666" s="47"/>
      <c r="F666" s="47"/>
      <c r="G666" s="47" t="s">
        <v>755</v>
      </c>
      <c r="H666" s="47">
        <v>120</v>
      </c>
      <c r="I666" s="47">
        <v>20</v>
      </c>
      <c r="J666" s="47" t="s">
        <v>4</v>
      </c>
      <c r="K666" s="47">
        <v>27</v>
      </c>
      <c r="L666" s="47">
        <v>735.8</v>
      </c>
    </row>
    <row r="667" spans="1:12" s="37" customFormat="1" hidden="1" x14ac:dyDescent="0.3">
      <c r="A667" s="46">
        <v>42940</v>
      </c>
      <c r="B667" s="47" t="s">
        <v>129</v>
      </c>
      <c r="C667" s="47" t="s">
        <v>125</v>
      </c>
      <c r="D667" s="47" t="s">
        <v>4</v>
      </c>
      <c r="E667" s="47"/>
      <c r="F667" s="47"/>
      <c r="G667" s="47" t="s">
        <v>756</v>
      </c>
      <c r="H667" s="47">
        <v>120</v>
      </c>
      <c r="I667" s="47">
        <v>20</v>
      </c>
      <c r="J667" s="47" t="s">
        <v>4</v>
      </c>
      <c r="K667" s="47">
        <v>27</v>
      </c>
      <c r="L667" s="47">
        <v>735.8</v>
      </c>
    </row>
    <row r="668" spans="1:12" s="54" customFormat="1" hidden="1" x14ac:dyDescent="0.3">
      <c r="A668" s="52">
        <v>42940</v>
      </c>
      <c r="B668" s="53" t="s">
        <v>129</v>
      </c>
      <c r="C668" s="53" t="s">
        <v>127</v>
      </c>
      <c r="D668" s="53" t="s">
        <v>3</v>
      </c>
      <c r="E668" s="53"/>
      <c r="F668" s="53"/>
      <c r="G668" s="53" t="s">
        <v>53</v>
      </c>
      <c r="H668" s="53" t="s">
        <v>53</v>
      </c>
      <c r="I668" s="53" t="s">
        <v>53</v>
      </c>
      <c r="J668" s="53" t="s">
        <v>53</v>
      </c>
      <c r="K668" s="53" t="s">
        <v>53</v>
      </c>
      <c r="L668" s="53" t="s">
        <v>53</v>
      </c>
    </row>
    <row r="669" spans="1:12" s="54" customFormat="1" hidden="1" x14ac:dyDescent="0.3">
      <c r="A669" s="52">
        <v>42940</v>
      </c>
      <c r="B669" s="53" t="s">
        <v>129</v>
      </c>
      <c r="C669" s="53" t="s">
        <v>127</v>
      </c>
      <c r="D669" s="53" t="s">
        <v>3</v>
      </c>
      <c r="E669" s="53"/>
      <c r="F669" s="53"/>
      <c r="G669" s="53" t="s">
        <v>53</v>
      </c>
      <c r="H669" s="53" t="s">
        <v>53</v>
      </c>
      <c r="I669" s="53" t="s">
        <v>53</v>
      </c>
      <c r="J669" s="53" t="s">
        <v>53</v>
      </c>
      <c r="K669" s="53" t="s">
        <v>53</v>
      </c>
      <c r="L669" s="53" t="s">
        <v>53</v>
      </c>
    </row>
    <row r="670" spans="1:12" s="54" customFormat="1" hidden="1" x14ac:dyDescent="0.3">
      <c r="A670" s="52">
        <v>42940</v>
      </c>
      <c r="B670" s="53" t="s">
        <v>129</v>
      </c>
      <c r="C670" s="53" t="s">
        <v>127</v>
      </c>
      <c r="D670" s="53" t="s">
        <v>4</v>
      </c>
      <c r="E670" s="53"/>
      <c r="F670" s="53"/>
      <c r="G670" s="53" t="s">
        <v>53</v>
      </c>
      <c r="H670" s="53" t="s">
        <v>53</v>
      </c>
      <c r="I670" s="53" t="s">
        <v>53</v>
      </c>
      <c r="J670" s="53" t="s">
        <v>53</v>
      </c>
      <c r="K670" s="53" t="s">
        <v>53</v>
      </c>
      <c r="L670" s="53" t="s">
        <v>53</v>
      </c>
    </row>
    <row r="671" spans="1:12" s="54" customFormat="1" hidden="1" x14ac:dyDescent="0.3">
      <c r="A671" s="52">
        <v>42940</v>
      </c>
      <c r="B671" s="53" t="s">
        <v>129</v>
      </c>
      <c r="C671" s="53" t="s">
        <v>127</v>
      </c>
      <c r="D671" s="53" t="s">
        <v>4</v>
      </c>
      <c r="E671" s="53"/>
      <c r="F671" s="53"/>
      <c r="G671" s="53" t="s">
        <v>53</v>
      </c>
      <c r="H671" s="53" t="s">
        <v>53</v>
      </c>
      <c r="I671" s="53" t="s">
        <v>53</v>
      </c>
      <c r="J671" s="53" t="s">
        <v>53</v>
      </c>
      <c r="K671" s="53" t="s">
        <v>53</v>
      </c>
      <c r="L671" s="53" t="s">
        <v>53</v>
      </c>
    </row>
    <row r="672" spans="1:12" s="54" customFormat="1" hidden="1" x14ac:dyDescent="0.3">
      <c r="A672" s="52">
        <v>42940</v>
      </c>
      <c r="B672" s="53" t="s">
        <v>129</v>
      </c>
      <c r="C672" s="53" t="s">
        <v>127</v>
      </c>
      <c r="D672" s="53" t="s">
        <v>4</v>
      </c>
      <c r="E672" s="53"/>
      <c r="F672" s="53"/>
      <c r="G672" s="53" t="s">
        <v>53</v>
      </c>
      <c r="H672" s="53" t="s">
        <v>53</v>
      </c>
      <c r="I672" s="53" t="s">
        <v>53</v>
      </c>
      <c r="J672" s="53" t="s">
        <v>53</v>
      </c>
      <c r="K672" s="53" t="s">
        <v>53</v>
      </c>
      <c r="L672" s="53" t="s">
        <v>53</v>
      </c>
    </row>
    <row r="673" spans="1:12" s="37" customFormat="1" hidden="1" x14ac:dyDescent="0.3">
      <c r="A673" s="46">
        <v>42940</v>
      </c>
      <c r="B673" s="47" t="s">
        <v>129</v>
      </c>
      <c r="C673" s="47" t="s">
        <v>126</v>
      </c>
      <c r="D673" s="47" t="s">
        <v>3</v>
      </c>
      <c r="E673" s="47"/>
      <c r="F673" s="47">
        <v>0.1</v>
      </c>
      <c r="G673" s="47" t="s">
        <v>757</v>
      </c>
      <c r="H673" s="47">
        <v>120</v>
      </c>
      <c r="I673" s="47">
        <v>20</v>
      </c>
      <c r="J673" s="47" t="s">
        <v>4</v>
      </c>
      <c r="K673" s="47">
        <v>29</v>
      </c>
      <c r="L673" s="47">
        <v>735.8</v>
      </c>
    </row>
    <row r="674" spans="1:12" s="37" customFormat="1" hidden="1" x14ac:dyDescent="0.3">
      <c r="A674" s="46">
        <v>42940</v>
      </c>
      <c r="B674" s="47" t="s">
        <v>129</v>
      </c>
      <c r="C674" s="47" t="s">
        <v>126</v>
      </c>
      <c r="D674" s="47" t="s">
        <v>3</v>
      </c>
      <c r="E674" s="47"/>
      <c r="F674" s="47">
        <v>0.1</v>
      </c>
      <c r="G674" s="47" t="s">
        <v>758</v>
      </c>
      <c r="H674" s="47">
        <v>120</v>
      </c>
      <c r="I674" s="47">
        <v>20</v>
      </c>
      <c r="J674" s="47" t="s">
        <v>4</v>
      </c>
      <c r="K674" s="47">
        <v>29</v>
      </c>
      <c r="L674" s="47">
        <v>735.8</v>
      </c>
    </row>
    <row r="675" spans="1:12" s="37" customFormat="1" hidden="1" x14ac:dyDescent="0.3">
      <c r="A675" s="46">
        <v>42940</v>
      </c>
      <c r="B675" s="47" t="s">
        <v>129</v>
      </c>
      <c r="C675" s="47" t="s">
        <v>126</v>
      </c>
      <c r="D675" s="47" t="s">
        <v>4</v>
      </c>
      <c r="E675" s="47"/>
      <c r="F675" s="47"/>
      <c r="G675" s="47" t="s">
        <v>759</v>
      </c>
      <c r="H675" s="47">
        <v>120</v>
      </c>
      <c r="I675" s="47">
        <v>20</v>
      </c>
      <c r="J675" s="47" t="s">
        <v>4</v>
      </c>
      <c r="K675" s="47">
        <v>29</v>
      </c>
      <c r="L675" s="47">
        <v>735.8</v>
      </c>
    </row>
    <row r="676" spans="1:12" s="37" customFormat="1" hidden="1" x14ac:dyDescent="0.3">
      <c r="A676" s="46">
        <v>42940</v>
      </c>
      <c r="B676" s="47" t="s">
        <v>129</v>
      </c>
      <c r="C676" s="47" t="s">
        <v>126</v>
      </c>
      <c r="D676" s="47" t="s">
        <v>4</v>
      </c>
      <c r="E676" s="47"/>
      <c r="F676" s="47"/>
      <c r="G676" s="47" t="s">
        <v>760</v>
      </c>
      <c r="H676" s="47">
        <v>120</v>
      </c>
      <c r="I676" s="47">
        <v>20</v>
      </c>
      <c r="J676" s="47" t="s">
        <v>4</v>
      </c>
      <c r="K676" s="47">
        <v>29</v>
      </c>
      <c r="L676" s="47">
        <v>735.8</v>
      </c>
    </row>
    <row r="677" spans="1:12" s="37" customFormat="1" hidden="1" x14ac:dyDescent="0.3">
      <c r="A677" s="46">
        <v>42940</v>
      </c>
      <c r="B677" s="47" t="s">
        <v>129</v>
      </c>
      <c r="C677" s="47" t="s">
        <v>126</v>
      </c>
      <c r="D677" s="47" t="s">
        <v>4</v>
      </c>
      <c r="E677" s="47"/>
      <c r="F677" s="47"/>
      <c r="G677" s="47" t="s">
        <v>761</v>
      </c>
      <c r="H677" s="47">
        <v>120</v>
      </c>
      <c r="I677" s="47">
        <v>20</v>
      </c>
      <c r="J677" s="47" t="s">
        <v>4</v>
      </c>
      <c r="K677" s="47">
        <v>29</v>
      </c>
      <c r="L677" s="47">
        <v>735.8</v>
      </c>
    </row>
    <row r="678" spans="1:12" s="54" customFormat="1" hidden="1" x14ac:dyDescent="0.3">
      <c r="A678" s="52">
        <v>42958</v>
      </c>
      <c r="B678" s="53" t="s">
        <v>131</v>
      </c>
      <c r="C678" s="53" t="s">
        <v>125</v>
      </c>
      <c r="D678" s="53" t="s">
        <v>3</v>
      </c>
      <c r="E678" s="53"/>
      <c r="F678" s="53"/>
      <c r="G678" s="53" t="s">
        <v>53</v>
      </c>
      <c r="H678" s="53" t="s">
        <v>53</v>
      </c>
      <c r="I678" s="53" t="s">
        <v>53</v>
      </c>
      <c r="J678" s="53" t="s">
        <v>53</v>
      </c>
      <c r="K678" s="53" t="s">
        <v>53</v>
      </c>
      <c r="L678" s="53" t="s">
        <v>53</v>
      </c>
    </row>
    <row r="679" spans="1:12" s="54" customFormat="1" hidden="1" x14ac:dyDescent="0.3">
      <c r="A679" s="52">
        <v>42958</v>
      </c>
      <c r="B679" s="53" t="s">
        <v>131</v>
      </c>
      <c r="C679" s="53" t="s">
        <v>125</v>
      </c>
      <c r="D679" s="53" t="s">
        <v>3</v>
      </c>
      <c r="E679" s="53"/>
      <c r="F679" s="53"/>
      <c r="G679" s="53" t="s">
        <v>53</v>
      </c>
      <c r="H679" s="53" t="s">
        <v>53</v>
      </c>
      <c r="I679" s="53" t="s">
        <v>53</v>
      </c>
      <c r="J679" s="53" t="s">
        <v>53</v>
      </c>
      <c r="K679" s="53" t="s">
        <v>53</v>
      </c>
      <c r="L679" s="53" t="s">
        <v>53</v>
      </c>
    </row>
    <row r="680" spans="1:12" s="54" customFormat="1" hidden="1" x14ac:dyDescent="0.3">
      <c r="A680" s="52">
        <v>42958</v>
      </c>
      <c r="B680" s="53" t="s">
        <v>131</v>
      </c>
      <c r="C680" s="53" t="s">
        <v>125</v>
      </c>
      <c r="D680" s="53" t="s">
        <v>4</v>
      </c>
      <c r="E680" s="53"/>
      <c r="F680" s="53"/>
      <c r="G680" s="53" t="s">
        <v>53</v>
      </c>
      <c r="H680" s="53" t="s">
        <v>53</v>
      </c>
      <c r="I680" s="53" t="s">
        <v>53</v>
      </c>
      <c r="J680" s="53" t="s">
        <v>53</v>
      </c>
      <c r="K680" s="53" t="s">
        <v>53</v>
      </c>
      <c r="L680" s="53" t="s">
        <v>53</v>
      </c>
    </row>
    <row r="681" spans="1:12" s="54" customFormat="1" hidden="1" x14ac:dyDescent="0.3">
      <c r="A681" s="52">
        <v>42958</v>
      </c>
      <c r="B681" s="53" t="s">
        <v>131</v>
      </c>
      <c r="C681" s="53" t="s">
        <v>125</v>
      </c>
      <c r="D681" s="53" t="s">
        <v>4</v>
      </c>
      <c r="E681" s="53"/>
      <c r="F681" s="53"/>
      <c r="G681" s="53" t="s">
        <v>53</v>
      </c>
      <c r="H681" s="53" t="s">
        <v>53</v>
      </c>
      <c r="I681" s="53" t="s">
        <v>53</v>
      </c>
      <c r="J681" s="53" t="s">
        <v>53</v>
      </c>
      <c r="K681" s="53" t="s">
        <v>53</v>
      </c>
      <c r="L681" s="53" t="s">
        <v>53</v>
      </c>
    </row>
    <row r="682" spans="1:12" s="54" customFormat="1" hidden="1" x14ac:dyDescent="0.3">
      <c r="A682" s="52">
        <v>42958</v>
      </c>
      <c r="B682" s="53" t="s">
        <v>131</v>
      </c>
      <c r="C682" s="53" t="s">
        <v>125</v>
      </c>
      <c r="D682" s="53" t="s">
        <v>4</v>
      </c>
      <c r="E682" s="53"/>
      <c r="F682" s="53"/>
      <c r="G682" s="53" t="s">
        <v>53</v>
      </c>
      <c r="H682" s="53" t="s">
        <v>53</v>
      </c>
      <c r="I682" s="53" t="s">
        <v>53</v>
      </c>
      <c r="J682" s="53" t="s">
        <v>53</v>
      </c>
      <c r="K682" s="53" t="s">
        <v>53</v>
      </c>
      <c r="L682" s="53" t="s">
        <v>53</v>
      </c>
    </row>
    <row r="683" spans="1:12" hidden="1" x14ac:dyDescent="0.3">
      <c r="A683" s="16">
        <v>42958</v>
      </c>
      <c r="B683" s="17" t="s">
        <v>131</v>
      </c>
      <c r="C683" s="17" t="s">
        <v>127</v>
      </c>
      <c r="D683" s="17" t="s">
        <v>3</v>
      </c>
      <c r="F683" s="17">
        <v>0.1</v>
      </c>
      <c r="G683" s="17" t="s">
        <v>762</v>
      </c>
      <c r="H683" s="17">
        <v>120</v>
      </c>
      <c r="I683" s="17">
        <v>20</v>
      </c>
      <c r="J683" s="17" t="s">
        <v>4</v>
      </c>
      <c r="K683" s="17">
        <v>25.5</v>
      </c>
      <c r="L683" s="17">
        <v>743.1</v>
      </c>
    </row>
    <row r="684" spans="1:12" hidden="1" x14ac:dyDescent="0.3">
      <c r="A684" s="16">
        <v>42958</v>
      </c>
      <c r="B684" s="17" t="s">
        <v>131</v>
      </c>
      <c r="C684" s="17" t="s">
        <v>127</v>
      </c>
      <c r="D684" s="17" t="s">
        <v>3</v>
      </c>
      <c r="F684" s="17">
        <v>0.1</v>
      </c>
      <c r="G684" s="17" t="s">
        <v>763</v>
      </c>
      <c r="H684" s="17">
        <v>120</v>
      </c>
      <c r="I684" s="17">
        <v>20</v>
      </c>
      <c r="J684" s="17" t="s">
        <v>4</v>
      </c>
      <c r="K684" s="17">
        <v>25.5</v>
      </c>
      <c r="L684" s="17">
        <v>743.1</v>
      </c>
    </row>
    <row r="685" spans="1:12" hidden="1" x14ac:dyDescent="0.3">
      <c r="A685" s="16">
        <v>42958</v>
      </c>
      <c r="B685" s="17" t="s">
        <v>131</v>
      </c>
      <c r="C685" s="17" t="s">
        <v>127</v>
      </c>
      <c r="D685" s="17" t="s">
        <v>4</v>
      </c>
      <c r="G685" s="17" t="s">
        <v>764</v>
      </c>
      <c r="H685" s="17">
        <v>120</v>
      </c>
      <c r="I685" s="17">
        <v>20</v>
      </c>
      <c r="J685" s="17" t="s">
        <v>4</v>
      </c>
      <c r="K685" s="17">
        <v>25.5</v>
      </c>
      <c r="L685" s="17">
        <v>743.1</v>
      </c>
    </row>
    <row r="686" spans="1:12" hidden="1" x14ac:dyDescent="0.3">
      <c r="A686" s="16">
        <v>42958</v>
      </c>
      <c r="B686" s="17" t="s">
        <v>131</v>
      </c>
      <c r="C686" s="17" t="s">
        <v>127</v>
      </c>
      <c r="D686" s="17" t="s">
        <v>4</v>
      </c>
      <c r="G686" s="17" t="s">
        <v>765</v>
      </c>
      <c r="H686" s="17">
        <v>120</v>
      </c>
      <c r="I686" s="17">
        <v>20</v>
      </c>
      <c r="J686" s="17" t="s">
        <v>4</v>
      </c>
      <c r="K686" s="17">
        <v>25.5</v>
      </c>
      <c r="L686" s="17">
        <v>743.1</v>
      </c>
    </row>
    <row r="687" spans="1:12" hidden="1" x14ac:dyDescent="0.3">
      <c r="A687" s="16">
        <v>42958</v>
      </c>
      <c r="B687" s="17" t="s">
        <v>131</v>
      </c>
      <c r="C687" s="17" t="s">
        <v>127</v>
      </c>
      <c r="D687" s="17" t="s">
        <v>4</v>
      </c>
      <c r="G687" s="17" t="s">
        <v>766</v>
      </c>
      <c r="H687" s="17">
        <v>120</v>
      </c>
      <c r="I687" s="17">
        <v>20</v>
      </c>
      <c r="J687" s="17" t="s">
        <v>4</v>
      </c>
      <c r="K687" s="17">
        <v>25.5</v>
      </c>
      <c r="L687" s="17">
        <v>743.1</v>
      </c>
    </row>
    <row r="688" spans="1:12" hidden="1" x14ac:dyDescent="0.3">
      <c r="A688" s="16">
        <v>42958</v>
      </c>
      <c r="B688" s="17" t="s">
        <v>131</v>
      </c>
      <c r="C688" s="17" t="s">
        <v>126</v>
      </c>
      <c r="D688" s="17" t="s">
        <v>3</v>
      </c>
      <c r="F688" s="17">
        <v>0.1</v>
      </c>
      <c r="G688" s="17" t="s">
        <v>767</v>
      </c>
      <c r="H688" s="17">
        <v>120</v>
      </c>
      <c r="I688" s="17">
        <v>20</v>
      </c>
      <c r="J688" s="17" t="s">
        <v>4</v>
      </c>
      <c r="K688" s="17">
        <v>24.5</v>
      </c>
      <c r="L688" s="17">
        <v>742.9</v>
      </c>
    </row>
    <row r="689" spans="1:12" hidden="1" x14ac:dyDescent="0.3">
      <c r="A689" s="16">
        <v>42958</v>
      </c>
      <c r="B689" s="17" t="s">
        <v>131</v>
      </c>
      <c r="C689" s="17" t="s">
        <v>126</v>
      </c>
      <c r="D689" s="17" t="s">
        <v>3</v>
      </c>
      <c r="F689" s="17">
        <v>0.1</v>
      </c>
      <c r="G689" s="17" t="s">
        <v>768</v>
      </c>
      <c r="H689" s="17">
        <v>120</v>
      </c>
      <c r="I689" s="17">
        <v>20</v>
      </c>
      <c r="J689" s="17" t="s">
        <v>4</v>
      </c>
      <c r="K689" s="17">
        <v>24.5</v>
      </c>
      <c r="L689" s="17">
        <v>742.9</v>
      </c>
    </row>
    <row r="690" spans="1:12" hidden="1" x14ac:dyDescent="0.3">
      <c r="A690" s="16">
        <v>42958</v>
      </c>
      <c r="B690" s="17" t="s">
        <v>131</v>
      </c>
      <c r="C690" s="17" t="s">
        <v>126</v>
      </c>
      <c r="D690" s="17" t="s">
        <v>4</v>
      </c>
      <c r="G690" s="17" t="s">
        <v>769</v>
      </c>
      <c r="H690" s="17">
        <v>120</v>
      </c>
      <c r="I690" s="17">
        <v>20</v>
      </c>
      <c r="J690" s="17" t="s">
        <v>4</v>
      </c>
      <c r="K690" s="17">
        <v>24.5</v>
      </c>
      <c r="L690" s="17">
        <v>742.9</v>
      </c>
    </row>
    <row r="691" spans="1:12" hidden="1" x14ac:dyDescent="0.3">
      <c r="A691" s="16">
        <v>42958</v>
      </c>
      <c r="B691" s="17" t="s">
        <v>131</v>
      </c>
      <c r="C691" s="17" t="s">
        <v>126</v>
      </c>
      <c r="D691" s="17" t="s">
        <v>4</v>
      </c>
      <c r="G691" s="17" t="s">
        <v>770</v>
      </c>
      <c r="H691" s="17">
        <v>120</v>
      </c>
      <c r="I691" s="17">
        <v>20</v>
      </c>
      <c r="J691" s="17" t="s">
        <v>4</v>
      </c>
      <c r="K691" s="17">
        <v>24.5</v>
      </c>
      <c r="L691" s="17">
        <v>742.9</v>
      </c>
    </row>
    <row r="692" spans="1:12" hidden="1" x14ac:dyDescent="0.3">
      <c r="A692" s="16">
        <v>42958</v>
      </c>
      <c r="B692" s="17" t="s">
        <v>131</v>
      </c>
      <c r="C692" s="17" t="s">
        <v>126</v>
      </c>
      <c r="D692" s="17" t="s">
        <v>4</v>
      </c>
      <c r="G692" s="17" t="s">
        <v>771</v>
      </c>
      <c r="H692" s="17">
        <v>120</v>
      </c>
      <c r="I692" s="17">
        <v>20</v>
      </c>
      <c r="J692" s="17" t="s">
        <v>4</v>
      </c>
      <c r="K692" s="17">
        <v>24.5</v>
      </c>
      <c r="L692" s="17">
        <v>742.9</v>
      </c>
    </row>
    <row r="693" spans="1:12" hidden="1" x14ac:dyDescent="0.3">
      <c r="A693" s="16">
        <v>42956</v>
      </c>
      <c r="B693" s="17" t="s">
        <v>132</v>
      </c>
      <c r="C693" s="17" t="s">
        <v>125</v>
      </c>
      <c r="D693" s="17" t="s">
        <v>3</v>
      </c>
      <c r="F693" s="17">
        <v>0.1</v>
      </c>
      <c r="G693" s="17" t="s">
        <v>772</v>
      </c>
      <c r="H693" s="17">
        <v>120</v>
      </c>
      <c r="I693" s="17">
        <v>20</v>
      </c>
      <c r="J693" s="17" t="s">
        <v>4</v>
      </c>
      <c r="K693" s="17">
        <v>29</v>
      </c>
      <c r="L693" s="17">
        <v>743</v>
      </c>
    </row>
    <row r="694" spans="1:12" hidden="1" x14ac:dyDescent="0.3">
      <c r="A694" s="16">
        <v>42956</v>
      </c>
      <c r="B694" s="17" t="s">
        <v>132</v>
      </c>
      <c r="C694" s="17" t="s">
        <v>125</v>
      </c>
      <c r="D694" s="17" t="s">
        <v>3</v>
      </c>
      <c r="F694" s="17">
        <v>0.1</v>
      </c>
      <c r="G694" s="17" t="s">
        <v>773</v>
      </c>
      <c r="H694" s="17">
        <v>120</v>
      </c>
      <c r="I694" s="17">
        <v>20</v>
      </c>
      <c r="J694" s="17" t="s">
        <v>4</v>
      </c>
      <c r="K694" s="17">
        <v>29</v>
      </c>
      <c r="L694" s="17">
        <v>743</v>
      </c>
    </row>
    <row r="695" spans="1:12" hidden="1" x14ac:dyDescent="0.3">
      <c r="A695" s="16">
        <v>42956</v>
      </c>
      <c r="B695" s="17" t="s">
        <v>132</v>
      </c>
      <c r="C695" s="17" t="s">
        <v>125</v>
      </c>
      <c r="D695" s="17" t="s">
        <v>4</v>
      </c>
      <c r="G695" s="17" t="s">
        <v>774</v>
      </c>
      <c r="H695" s="17">
        <v>120</v>
      </c>
      <c r="I695" s="17">
        <v>20</v>
      </c>
      <c r="J695" s="17" t="s">
        <v>4</v>
      </c>
      <c r="K695" s="17">
        <v>29</v>
      </c>
      <c r="L695" s="17">
        <v>743</v>
      </c>
    </row>
    <row r="696" spans="1:12" hidden="1" x14ac:dyDescent="0.3">
      <c r="A696" s="16">
        <v>42956</v>
      </c>
      <c r="B696" s="17" t="s">
        <v>132</v>
      </c>
      <c r="C696" s="17" t="s">
        <v>125</v>
      </c>
      <c r="D696" s="17" t="s">
        <v>4</v>
      </c>
      <c r="G696" s="17" t="s">
        <v>775</v>
      </c>
      <c r="H696" s="17">
        <v>120</v>
      </c>
      <c r="I696" s="17">
        <v>20</v>
      </c>
      <c r="J696" s="17" t="s">
        <v>4</v>
      </c>
      <c r="K696" s="17">
        <v>29</v>
      </c>
      <c r="L696" s="17">
        <v>743</v>
      </c>
    </row>
    <row r="697" spans="1:12" hidden="1" x14ac:dyDescent="0.3">
      <c r="A697" s="16">
        <v>42956</v>
      </c>
      <c r="B697" s="17" t="s">
        <v>132</v>
      </c>
      <c r="C697" s="17" t="s">
        <v>125</v>
      </c>
      <c r="D697" s="17" t="s">
        <v>4</v>
      </c>
      <c r="G697" s="17" t="s">
        <v>776</v>
      </c>
      <c r="H697" s="17">
        <v>120</v>
      </c>
      <c r="I697" s="17">
        <v>20</v>
      </c>
      <c r="J697" s="17" t="s">
        <v>4</v>
      </c>
      <c r="K697" s="17">
        <v>29</v>
      </c>
      <c r="L697" s="17">
        <v>743</v>
      </c>
    </row>
    <row r="698" spans="1:12" hidden="1" x14ac:dyDescent="0.3">
      <c r="A698" s="16">
        <v>42956</v>
      </c>
      <c r="B698" s="17" t="s">
        <v>132</v>
      </c>
      <c r="C698" s="17" t="s">
        <v>127</v>
      </c>
      <c r="D698" s="17" t="s">
        <v>3</v>
      </c>
      <c r="F698" s="17">
        <v>0.1</v>
      </c>
      <c r="G698" s="17" t="s">
        <v>777</v>
      </c>
      <c r="H698" s="17">
        <v>120</v>
      </c>
      <c r="I698" s="17">
        <v>20</v>
      </c>
      <c r="J698" s="17" t="s">
        <v>4</v>
      </c>
      <c r="K698" s="17">
        <v>29</v>
      </c>
      <c r="L698" s="17">
        <v>742.5</v>
      </c>
    </row>
    <row r="699" spans="1:12" hidden="1" x14ac:dyDescent="0.3">
      <c r="A699" s="16">
        <v>42956</v>
      </c>
      <c r="B699" s="17" t="s">
        <v>132</v>
      </c>
      <c r="C699" s="17" t="s">
        <v>127</v>
      </c>
      <c r="D699" s="17" t="s">
        <v>3</v>
      </c>
      <c r="F699" s="17">
        <v>0.1</v>
      </c>
      <c r="G699" s="17" t="s">
        <v>778</v>
      </c>
      <c r="H699" s="17">
        <v>120</v>
      </c>
      <c r="I699" s="17">
        <v>20</v>
      </c>
      <c r="J699" s="17" t="s">
        <v>4</v>
      </c>
      <c r="K699" s="17">
        <v>29</v>
      </c>
      <c r="L699" s="17">
        <v>742.5</v>
      </c>
    </row>
    <row r="700" spans="1:12" hidden="1" x14ac:dyDescent="0.3">
      <c r="A700" s="16">
        <v>42956</v>
      </c>
      <c r="B700" s="17" t="s">
        <v>132</v>
      </c>
      <c r="C700" s="17" t="s">
        <v>127</v>
      </c>
      <c r="D700" s="17" t="s">
        <v>4</v>
      </c>
      <c r="G700" s="17" t="s">
        <v>779</v>
      </c>
      <c r="H700" s="17">
        <v>120</v>
      </c>
      <c r="I700" s="17">
        <v>20</v>
      </c>
      <c r="J700" s="17" t="s">
        <v>4</v>
      </c>
      <c r="K700" s="17">
        <v>29</v>
      </c>
      <c r="L700" s="17">
        <v>742.5</v>
      </c>
    </row>
    <row r="701" spans="1:12" hidden="1" x14ac:dyDescent="0.3">
      <c r="A701" s="16">
        <v>42956</v>
      </c>
      <c r="B701" s="17" t="s">
        <v>132</v>
      </c>
      <c r="C701" s="17" t="s">
        <v>127</v>
      </c>
      <c r="D701" s="17" t="s">
        <v>4</v>
      </c>
      <c r="G701" s="17" t="s">
        <v>780</v>
      </c>
      <c r="H701" s="17">
        <v>120</v>
      </c>
      <c r="I701" s="17">
        <v>20</v>
      </c>
      <c r="J701" s="17" t="s">
        <v>4</v>
      </c>
      <c r="K701" s="17">
        <v>29</v>
      </c>
      <c r="L701" s="17">
        <v>742.5</v>
      </c>
    </row>
    <row r="702" spans="1:12" hidden="1" x14ac:dyDescent="0.3">
      <c r="A702" s="16">
        <v>42956</v>
      </c>
      <c r="B702" s="17" t="s">
        <v>132</v>
      </c>
      <c r="C702" s="17" t="s">
        <v>127</v>
      </c>
      <c r="D702" s="17" t="s">
        <v>4</v>
      </c>
      <c r="G702" s="17" t="s">
        <v>781</v>
      </c>
      <c r="H702" s="17">
        <v>120</v>
      </c>
      <c r="I702" s="17">
        <v>20</v>
      </c>
      <c r="J702" s="17" t="s">
        <v>4</v>
      </c>
      <c r="K702" s="17">
        <v>29</v>
      </c>
      <c r="L702" s="17">
        <v>742.5</v>
      </c>
    </row>
    <row r="703" spans="1:12" s="54" customFormat="1" hidden="1" x14ac:dyDescent="0.3">
      <c r="A703" s="52">
        <v>42956</v>
      </c>
      <c r="B703" s="53" t="s">
        <v>132</v>
      </c>
      <c r="C703" s="53" t="s">
        <v>126</v>
      </c>
      <c r="D703" s="53" t="s">
        <v>3</v>
      </c>
      <c r="E703" s="53"/>
      <c r="F703" s="53"/>
      <c r="G703" s="53" t="s">
        <v>53</v>
      </c>
      <c r="H703" s="53" t="s">
        <v>53</v>
      </c>
      <c r="I703" s="53" t="s">
        <v>53</v>
      </c>
      <c r="J703" s="53" t="s">
        <v>53</v>
      </c>
      <c r="K703" s="53" t="s">
        <v>53</v>
      </c>
      <c r="L703" s="53" t="s">
        <v>53</v>
      </c>
    </row>
    <row r="704" spans="1:12" s="54" customFormat="1" hidden="1" x14ac:dyDescent="0.3">
      <c r="A704" s="52">
        <v>42956</v>
      </c>
      <c r="B704" s="53" t="s">
        <v>132</v>
      </c>
      <c r="C704" s="53" t="s">
        <v>126</v>
      </c>
      <c r="D704" s="53" t="s">
        <v>3</v>
      </c>
      <c r="E704" s="53"/>
      <c r="F704" s="53"/>
      <c r="G704" s="53" t="s">
        <v>53</v>
      </c>
      <c r="H704" s="53" t="s">
        <v>53</v>
      </c>
      <c r="I704" s="53" t="s">
        <v>53</v>
      </c>
      <c r="J704" s="53" t="s">
        <v>53</v>
      </c>
      <c r="K704" s="53" t="s">
        <v>53</v>
      </c>
      <c r="L704" s="53" t="s">
        <v>53</v>
      </c>
    </row>
    <row r="705" spans="1:12" s="54" customFormat="1" hidden="1" x14ac:dyDescent="0.3">
      <c r="A705" s="52">
        <v>42956</v>
      </c>
      <c r="B705" s="53" t="s">
        <v>132</v>
      </c>
      <c r="C705" s="53" t="s">
        <v>126</v>
      </c>
      <c r="D705" s="53" t="s">
        <v>4</v>
      </c>
      <c r="E705" s="53"/>
      <c r="F705" s="53"/>
      <c r="G705" s="53" t="s">
        <v>53</v>
      </c>
      <c r="H705" s="53" t="s">
        <v>53</v>
      </c>
      <c r="I705" s="53" t="s">
        <v>53</v>
      </c>
      <c r="J705" s="53" t="s">
        <v>53</v>
      </c>
      <c r="K705" s="53" t="s">
        <v>53</v>
      </c>
      <c r="L705" s="53" t="s">
        <v>53</v>
      </c>
    </row>
    <row r="706" spans="1:12" s="54" customFormat="1" hidden="1" x14ac:dyDescent="0.3">
      <c r="A706" s="52">
        <v>42956</v>
      </c>
      <c r="B706" s="53" t="s">
        <v>132</v>
      </c>
      <c r="C706" s="53" t="s">
        <v>126</v>
      </c>
      <c r="D706" s="53" t="s">
        <v>4</v>
      </c>
      <c r="E706" s="53"/>
      <c r="F706" s="53"/>
      <c r="G706" s="53" t="s">
        <v>53</v>
      </c>
      <c r="H706" s="53" t="s">
        <v>53</v>
      </c>
      <c r="I706" s="53" t="s">
        <v>53</v>
      </c>
      <c r="J706" s="53" t="s">
        <v>53</v>
      </c>
      <c r="K706" s="53" t="s">
        <v>53</v>
      </c>
      <c r="L706" s="53" t="s">
        <v>53</v>
      </c>
    </row>
    <row r="707" spans="1:12" s="54" customFormat="1" hidden="1" x14ac:dyDescent="0.3">
      <c r="A707" s="52">
        <v>42956</v>
      </c>
      <c r="B707" s="53" t="s">
        <v>132</v>
      </c>
      <c r="C707" s="53" t="s">
        <v>126</v>
      </c>
      <c r="D707" s="53" t="s">
        <v>4</v>
      </c>
      <c r="E707" s="53"/>
      <c r="F707" s="53"/>
      <c r="G707" s="53" t="s">
        <v>53</v>
      </c>
      <c r="H707" s="53" t="s">
        <v>53</v>
      </c>
      <c r="I707" s="53" t="s">
        <v>53</v>
      </c>
      <c r="J707" s="53" t="s">
        <v>53</v>
      </c>
      <c r="K707" s="53" t="s">
        <v>53</v>
      </c>
      <c r="L707" s="53" t="s">
        <v>53</v>
      </c>
    </row>
    <row r="708" spans="1:12" hidden="1" x14ac:dyDescent="0.3">
      <c r="A708" s="16">
        <v>42956</v>
      </c>
      <c r="B708" s="17" t="s">
        <v>129</v>
      </c>
      <c r="C708" s="17" t="s">
        <v>125</v>
      </c>
      <c r="D708" s="17" t="s">
        <v>3</v>
      </c>
      <c r="F708" s="17">
        <v>0.1</v>
      </c>
      <c r="G708" s="17" t="s">
        <v>782</v>
      </c>
      <c r="H708" s="17">
        <v>120</v>
      </c>
      <c r="I708" s="17">
        <v>20</v>
      </c>
      <c r="J708" s="17" t="s">
        <v>4</v>
      </c>
      <c r="K708" s="17">
        <v>28.5</v>
      </c>
      <c r="L708" s="17">
        <v>743.7</v>
      </c>
    </row>
    <row r="709" spans="1:12" hidden="1" x14ac:dyDescent="0.3">
      <c r="A709" s="16">
        <v>42956</v>
      </c>
      <c r="B709" s="17" t="s">
        <v>129</v>
      </c>
      <c r="C709" s="17" t="s">
        <v>125</v>
      </c>
      <c r="D709" s="17" t="s">
        <v>3</v>
      </c>
      <c r="F709" s="17">
        <v>0.1</v>
      </c>
      <c r="G709" s="17" t="s">
        <v>783</v>
      </c>
      <c r="H709" s="17">
        <v>120</v>
      </c>
      <c r="I709" s="17">
        <v>20</v>
      </c>
      <c r="J709" s="17" t="s">
        <v>4</v>
      </c>
      <c r="K709" s="17">
        <v>28.5</v>
      </c>
      <c r="L709" s="17">
        <v>743.7</v>
      </c>
    </row>
    <row r="710" spans="1:12" hidden="1" x14ac:dyDescent="0.3">
      <c r="A710" s="16">
        <v>42956</v>
      </c>
      <c r="B710" s="17" t="s">
        <v>129</v>
      </c>
      <c r="C710" s="17" t="s">
        <v>125</v>
      </c>
      <c r="D710" s="17" t="s">
        <v>4</v>
      </c>
      <c r="G710" s="17" t="s">
        <v>784</v>
      </c>
      <c r="H710" s="17">
        <v>120</v>
      </c>
      <c r="I710" s="17">
        <v>20</v>
      </c>
      <c r="J710" s="17" t="s">
        <v>4</v>
      </c>
      <c r="K710" s="17">
        <v>28.5</v>
      </c>
      <c r="L710" s="17">
        <v>743.7</v>
      </c>
    </row>
    <row r="711" spans="1:12" hidden="1" x14ac:dyDescent="0.3">
      <c r="A711" s="16">
        <v>42956</v>
      </c>
      <c r="B711" s="17" t="s">
        <v>129</v>
      </c>
      <c r="C711" s="17" t="s">
        <v>125</v>
      </c>
      <c r="D711" s="17" t="s">
        <v>4</v>
      </c>
      <c r="G711" s="17" t="s">
        <v>785</v>
      </c>
      <c r="H711" s="17">
        <v>120</v>
      </c>
      <c r="I711" s="17">
        <v>20</v>
      </c>
      <c r="J711" s="17" t="s">
        <v>4</v>
      </c>
      <c r="K711" s="17">
        <v>28.5</v>
      </c>
      <c r="L711" s="17">
        <v>743.7</v>
      </c>
    </row>
    <row r="712" spans="1:12" hidden="1" x14ac:dyDescent="0.3">
      <c r="A712" s="16">
        <v>42956</v>
      </c>
      <c r="B712" s="17" t="s">
        <v>129</v>
      </c>
      <c r="C712" s="17" t="s">
        <v>125</v>
      </c>
      <c r="D712" s="17" t="s">
        <v>4</v>
      </c>
      <c r="G712" s="17" t="s">
        <v>786</v>
      </c>
      <c r="H712" s="17">
        <v>120</v>
      </c>
      <c r="I712" s="17">
        <v>20</v>
      </c>
      <c r="J712" s="17" t="s">
        <v>4</v>
      </c>
      <c r="K712" s="17">
        <v>28.5</v>
      </c>
      <c r="L712" s="17">
        <v>743.7</v>
      </c>
    </row>
    <row r="713" spans="1:12" s="54" customFormat="1" hidden="1" x14ac:dyDescent="0.3">
      <c r="A713" s="52">
        <v>42956</v>
      </c>
      <c r="B713" s="53" t="s">
        <v>129</v>
      </c>
      <c r="C713" s="53" t="s">
        <v>127</v>
      </c>
      <c r="D713" s="53" t="s">
        <v>3</v>
      </c>
      <c r="E713" s="53"/>
      <c r="F713" s="53"/>
      <c r="G713" s="53" t="s">
        <v>53</v>
      </c>
      <c r="H713" s="53" t="s">
        <v>53</v>
      </c>
      <c r="I713" s="53" t="s">
        <v>53</v>
      </c>
      <c r="J713" s="53" t="s">
        <v>53</v>
      </c>
      <c r="K713" s="53" t="s">
        <v>53</v>
      </c>
      <c r="L713" s="53" t="s">
        <v>53</v>
      </c>
    </row>
    <row r="714" spans="1:12" s="54" customFormat="1" hidden="1" x14ac:dyDescent="0.3">
      <c r="A714" s="52">
        <v>42956</v>
      </c>
      <c r="B714" s="53" t="s">
        <v>129</v>
      </c>
      <c r="C714" s="53" t="s">
        <v>127</v>
      </c>
      <c r="D714" s="53" t="s">
        <v>3</v>
      </c>
      <c r="E714" s="53"/>
      <c r="F714" s="53"/>
      <c r="G714" s="53" t="s">
        <v>53</v>
      </c>
      <c r="H714" s="53" t="s">
        <v>53</v>
      </c>
      <c r="I714" s="53" t="s">
        <v>53</v>
      </c>
      <c r="J714" s="53" t="s">
        <v>53</v>
      </c>
      <c r="K714" s="53" t="s">
        <v>53</v>
      </c>
      <c r="L714" s="53" t="s">
        <v>53</v>
      </c>
    </row>
    <row r="715" spans="1:12" s="54" customFormat="1" hidden="1" x14ac:dyDescent="0.3">
      <c r="A715" s="52">
        <v>42956</v>
      </c>
      <c r="B715" s="53" t="s">
        <v>129</v>
      </c>
      <c r="C715" s="53" t="s">
        <v>127</v>
      </c>
      <c r="D715" s="53" t="s">
        <v>4</v>
      </c>
      <c r="E715" s="53"/>
      <c r="F715" s="53"/>
      <c r="G715" s="53" t="s">
        <v>53</v>
      </c>
      <c r="H715" s="53" t="s">
        <v>53</v>
      </c>
      <c r="I715" s="53" t="s">
        <v>53</v>
      </c>
      <c r="J715" s="53" t="s">
        <v>53</v>
      </c>
      <c r="K715" s="53" t="s">
        <v>53</v>
      </c>
      <c r="L715" s="53" t="s">
        <v>53</v>
      </c>
    </row>
    <row r="716" spans="1:12" s="54" customFormat="1" hidden="1" x14ac:dyDescent="0.3">
      <c r="A716" s="52">
        <v>42956</v>
      </c>
      <c r="B716" s="53" t="s">
        <v>129</v>
      </c>
      <c r="C716" s="53" t="s">
        <v>127</v>
      </c>
      <c r="D716" s="53" t="s">
        <v>4</v>
      </c>
      <c r="E716" s="53"/>
      <c r="F716" s="53"/>
      <c r="G716" s="53" t="s">
        <v>53</v>
      </c>
      <c r="H716" s="53" t="s">
        <v>53</v>
      </c>
      <c r="I716" s="53" t="s">
        <v>53</v>
      </c>
      <c r="J716" s="53" t="s">
        <v>53</v>
      </c>
      <c r="K716" s="53" t="s">
        <v>53</v>
      </c>
      <c r="L716" s="53" t="s">
        <v>53</v>
      </c>
    </row>
    <row r="717" spans="1:12" s="54" customFormat="1" hidden="1" x14ac:dyDescent="0.3">
      <c r="A717" s="52">
        <v>42956</v>
      </c>
      <c r="B717" s="53" t="s">
        <v>129</v>
      </c>
      <c r="C717" s="53" t="s">
        <v>127</v>
      </c>
      <c r="D717" s="53" t="s">
        <v>4</v>
      </c>
      <c r="E717" s="53"/>
      <c r="F717" s="53"/>
      <c r="G717" s="53" t="s">
        <v>53</v>
      </c>
      <c r="H717" s="53" t="s">
        <v>53</v>
      </c>
      <c r="I717" s="53" t="s">
        <v>53</v>
      </c>
      <c r="J717" s="53" t="s">
        <v>53</v>
      </c>
      <c r="K717" s="53" t="s">
        <v>53</v>
      </c>
      <c r="L717" s="53" t="s">
        <v>53</v>
      </c>
    </row>
    <row r="718" spans="1:12" s="54" customFormat="1" hidden="1" x14ac:dyDescent="0.3">
      <c r="A718" s="52">
        <v>42956</v>
      </c>
      <c r="B718" s="53" t="s">
        <v>129</v>
      </c>
      <c r="C718" s="53" t="s">
        <v>126</v>
      </c>
      <c r="D718" s="53" t="s">
        <v>3</v>
      </c>
      <c r="E718" s="53"/>
      <c r="F718" s="53"/>
      <c r="G718" s="53" t="s">
        <v>53</v>
      </c>
      <c r="H718" s="53" t="s">
        <v>53</v>
      </c>
      <c r="I718" s="53" t="s">
        <v>53</v>
      </c>
      <c r="J718" s="53" t="s">
        <v>53</v>
      </c>
      <c r="K718" s="53" t="s">
        <v>53</v>
      </c>
      <c r="L718" s="53" t="s">
        <v>53</v>
      </c>
    </row>
    <row r="719" spans="1:12" s="54" customFormat="1" hidden="1" x14ac:dyDescent="0.3">
      <c r="A719" s="52">
        <v>42956</v>
      </c>
      <c r="B719" s="53" t="s">
        <v>129</v>
      </c>
      <c r="C719" s="53" t="s">
        <v>126</v>
      </c>
      <c r="D719" s="53" t="s">
        <v>3</v>
      </c>
      <c r="E719" s="53"/>
      <c r="F719" s="53"/>
      <c r="G719" s="53" t="s">
        <v>53</v>
      </c>
      <c r="H719" s="53" t="s">
        <v>53</v>
      </c>
      <c r="I719" s="53" t="s">
        <v>53</v>
      </c>
      <c r="J719" s="53" t="s">
        <v>53</v>
      </c>
      <c r="K719" s="53" t="s">
        <v>53</v>
      </c>
      <c r="L719" s="53" t="s">
        <v>53</v>
      </c>
    </row>
    <row r="720" spans="1:12" s="54" customFormat="1" hidden="1" x14ac:dyDescent="0.3">
      <c r="A720" s="52">
        <v>42956</v>
      </c>
      <c r="B720" s="53" t="s">
        <v>129</v>
      </c>
      <c r="C720" s="53" t="s">
        <v>126</v>
      </c>
      <c r="D720" s="53" t="s">
        <v>4</v>
      </c>
      <c r="E720" s="53"/>
      <c r="F720" s="53"/>
      <c r="G720" s="53" t="s">
        <v>53</v>
      </c>
      <c r="H720" s="53" t="s">
        <v>53</v>
      </c>
      <c r="I720" s="53" t="s">
        <v>53</v>
      </c>
      <c r="J720" s="53" t="s">
        <v>53</v>
      </c>
      <c r="K720" s="53" t="s">
        <v>53</v>
      </c>
      <c r="L720" s="53" t="s">
        <v>53</v>
      </c>
    </row>
    <row r="721" spans="1:12" s="54" customFormat="1" hidden="1" x14ac:dyDescent="0.3">
      <c r="A721" s="52">
        <v>42956</v>
      </c>
      <c r="B721" s="53" t="s">
        <v>129</v>
      </c>
      <c r="C721" s="53" t="s">
        <v>126</v>
      </c>
      <c r="D721" s="53" t="s">
        <v>4</v>
      </c>
      <c r="E721" s="53"/>
      <c r="F721" s="53"/>
      <c r="G721" s="53" t="s">
        <v>53</v>
      </c>
      <c r="H721" s="53" t="s">
        <v>53</v>
      </c>
      <c r="I721" s="53" t="s">
        <v>53</v>
      </c>
      <c r="J721" s="53" t="s">
        <v>53</v>
      </c>
      <c r="K721" s="53" t="s">
        <v>53</v>
      </c>
      <c r="L721" s="53" t="s">
        <v>53</v>
      </c>
    </row>
    <row r="722" spans="1:12" s="54" customFormat="1" hidden="1" x14ac:dyDescent="0.3">
      <c r="A722" s="52">
        <v>42956</v>
      </c>
      <c r="B722" s="53" t="s">
        <v>129</v>
      </c>
      <c r="C722" s="53" t="s">
        <v>126</v>
      </c>
      <c r="D722" s="53" t="s">
        <v>4</v>
      </c>
      <c r="E722" s="53"/>
      <c r="F722" s="53"/>
      <c r="G722" s="53" t="s">
        <v>53</v>
      </c>
      <c r="H722" s="53" t="s">
        <v>53</v>
      </c>
      <c r="I722" s="53" t="s">
        <v>53</v>
      </c>
      <c r="J722" s="53" t="s">
        <v>53</v>
      </c>
      <c r="K722" s="53" t="s">
        <v>53</v>
      </c>
      <c r="L722" s="53" t="s">
        <v>53</v>
      </c>
    </row>
    <row r="723" spans="1:12" s="37" customFormat="1" hidden="1" x14ac:dyDescent="0.3">
      <c r="A723" s="46">
        <v>42969</v>
      </c>
      <c r="B723" s="47" t="s">
        <v>131</v>
      </c>
      <c r="C723" s="47" t="s">
        <v>125</v>
      </c>
      <c r="D723" s="47" t="s">
        <v>3</v>
      </c>
      <c r="E723" s="47"/>
      <c r="F723" s="47">
        <v>0.1</v>
      </c>
      <c r="G723" s="47" t="s">
        <v>787</v>
      </c>
      <c r="H723" s="47">
        <v>120</v>
      </c>
      <c r="I723" s="47">
        <v>20</v>
      </c>
      <c r="J723" s="47" t="s">
        <v>4</v>
      </c>
      <c r="K723" s="47">
        <v>28</v>
      </c>
      <c r="L723" s="47">
        <v>739.6</v>
      </c>
    </row>
    <row r="724" spans="1:12" s="37" customFormat="1" hidden="1" x14ac:dyDescent="0.3">
      <c r="A724" s="46">
        <v>42969</v>
      </c>
      <c r="B724" s="47" t="s">
        <v>131</v>
      </c>
      <c r="C724" s="47" t="s">
        <v>125</v>
      </c>
      <c r="D724" s="47" t="s">
        <v>3</v>
      </c>
      <c r="E724" s="47"/>
      <c r="F724" s="47">
        <v>0.1</v>
      </c>
      <c r="G724" s="47" t="s">
        <v>788</v>
      </c>
      <c r="H724" s="47">
        <v>120</v>
      </c>
      <c r="I724" s="47">
        <v>20</v>
      </c>
      <c r="J724" s="47" t="s">
        <v>4</v>
      </c>
      <c r="K724" s="47">
        <v>28</v>
      </c>
      <c r="L724" s="47">
        <v>739.6</v>
      </c>
    </row>
    <row r="725" spans="1:12" s="37" customFormat="1" hidden="1" x14ac:dyDescent="0.3">
      <c r="A725" s="46">
        <v>42969</v>
      </c>
      <c r="B725" s="47" t="s">
        <v>131</v>
      </c>
      <c r="C725" s="47" t="s">
        <v>125</v>
      </c>
      <c r="D725" s="47" t="s">
        <v>4</v>
      </c>
      <c r="E725" s="47"/>
      <c r="F725" s="47"/>
      <c r="G725" s="47" t="s">
        <v>789</v>
      </c>
      <c r="H725" s="47">
        <v>120</v>
      </c>
      <c r="I725" s="47">
        <v>20</v>
      </c>
      <c r="J725" s="47" t="s">
        <v>4</v>
      </c>
      <c r="K725" s="47"/>
      <c r="L725" s="47">
        <v>739.6</v>
      </c>
    </row>
    <row r="726" spans="1:12" s="37" customFormat="1" hidden="1" x14ac:dyDescent="0.3">
      <c r="A726" s="46">
        <v>42969</v>
      </c>
      <c r="B726" s="47" t="s">
        <v>131</v>
      </c>
      <c r="C726" s="47" t="s">
        <v>125</v>
      </c>
      <c r="D726" s="47" t="s">
        <v>4</v>
      </c>
      <c r="E726" s="47"/>
      <c r="F726" s="47"/>
      <c r="G726" s="47" t="s">
        <v>790</v>
      </c>
      <c r="H726" s="47">
        <v>120</v>
      </c>
      <c r="I726" s="47">
        <v>20</v>
      </c>
      <c r="J726" s="47" t="s">
        <v>4</v>
      </c>
      <c r="K726" s="47"/>
      <c r="L726" s="47">
        <v>739.6</v>
      </c>
    </row>
    <row r="727" spans="1:12" s="37" customFormat="1" hidden="1" x14ac:dyDescent="0.3">
      <c r="A727" s="46">
        <v>42969</v>
      </c>
      <c r="B727" s="47" t="s">
        <v>131</v>
      </c>
      <c r="C727" s="47" t="s">
        <v>125</v>
      </c>
      <c r="D727" s="47" t="s">
        <v>4</v>
      </c>
      <c r="E727" s="47"/>
      <c r="F727" s="47"/>
      <c r="G727" s="47" t="s">
        <v>791</v>
      </c>
      <c r="H727" s="47">
        <v>120</v>
      </c>
      <c r="I727" s="47">
        <v>20</v>
      </c>
      <c r="J727" s="47" t="s">
        <v>4</v>
      </c>
      <c r="K727" s="47"/>
      <c r="L727" s="47">
        <v>739.6</v>
      </c>
    </row>
    <row r="728" spans="1:12" s="37" customFormat="1" hidden="1" x14ac:dyDescent="0.3">
      <c r="A728" s="46">
        <v>42969</v>
      </c>
      <c r="B728" s="47" t="s">
        <v>131</v>
      </c>
      <c r="C728" s="47" t="s">
        <v>127</v>
      </c>
      <c r="D728" s="47" t="s">
        <v>3</v>
      </c>
      <c r="E728" s="47"/>
      <c r="F728" s="47">
        <v>0.1</v>
      </c>
      <c r="G728" s="47" t="s">
        <v>792</v>
      </c>
      <c r="H728" s="47">
        <v>120</v>
      </c>
      <c r="I728" s="47">
        <v>20</v>
      </c>
      <c r="J728" s="47" t="s">
        <v>4</v>
      </c>
      <c r="K728" s="47">
        <v>28.5</v>
      </c>
      <c r="L728" s="47">
        <v>738.9</v>
      </c>
    </row>
    <row r="729" spans="1:12" s="37" customFormat="1" hidden="1" x14ac:dyDescent="0.3">
      <c r="A729" s="46">
        <v>42969</v>
      </c>
      <c r="B729" s="47" t="s">
        <v>131</v>
      </c>
      <c r="C729" s="47" t="s">
        <v>127</v>
      </c>
      <c r="D729" s="47" t="s">
        <v>3</v>
      </c>
      <c r="E729" s="47"/>
      <c r="F729" s="47">
        <v>0.1</v>
      </c>
      <c r="G729" s="47" t="s">
        <v>793</v>
      </c>
      <c r="H729" s="47">
        <v>120</v>
      </c>
      <c r="I729" s="47">
        <v>20</v>
      </c>
      <c r="J729" s="47" t="s">
        <v>4</v>
      </c>
      <c r="K729" s="47">
        <v>28.5</v>
      </c>
      <c r="L729" s="47">
        <v>738.9</v>
      </c>
    </row>
    <row r="730" spans="1:12" s="37" customFormat="1" hidden="1" x14ac:dyDescent="0.3">
      <c r="A730" s="46">
        <v>42969</v>
      </c>
      <c r="B730" s="47" t="s">
        <v>131</v>
      </c>
      <c r="C730" s="47" t="s">
        <v>127</v>
      </c>
      <c r="D730" s="47" t="s">
        <v>4</v>
      </c>
      <c r="E730" s="47"/>
      <c r="F730" s="47"/>
      <c r="G730" s="47" t="s">
        <v>794</v>
      </c>
      <c r="H730" s="47">
        <v>120</v>
      </c>
      <c r="I730" s="47">
        <v>20</v>
      </c>
      <c r="J730" s="47" t="s">
        <v>4</v>
      </c>
      <c r="K730" s="47"/>
      <c r="L730" s="47">
        <v>738.9</v>
      </c>
    </row>
    <row r="731" spans="1:12" s="37" customFormat="1" hidden="1" x14ac:dyDescent="0.3">
      <c r="A731" s="46">
        <v>42969</v>
      </c>
      <c r="B731" s="47" t="s">
        <v>131</v>
      </c>
      <c r="C731" s="47" t="s">
        <v>127</v>
      </c>
      <c r="D731" s="47" t="s">
        <v>4</v>
      </c>
      <c r="E731" s="47"/>
      <c r="F731" s="47"/>
      <c r="G731" s="47" t="s">
        <v>795</v>
      </c>
      <c r="H731" s="47">
        <v>120</v>
      </c>
      <c r="I731" s="47">
        <v>20</v>
      </c>
      <c r="J731" s="47" t="s">
        <v>4</v>
      </c>
      <c r="K731" s="47"/>
      <c r="L731" s="47">
        <v>738.9</v>
      </c>
    </row>
    <row r="732" spans="1:12" s="37" customFormat="1" hidden="1" x14ac:dyDescent="0.3">
      <c r="A732" s="46">
        <v>42969</v>
      </c>
      <c r="B732" s="47" t="s">
        <v>131</v>
      </c>
      <c r="C732" s="47" t="s">
        <v>127</v>
      </c>
      <c r="D732" s="47" t="s">
        <v>4</v>
      </c>
      <c r="E732" s="47"/>
      <c r="F732" s="47"/>
      <c r="G732" s="47" t="s">
        <v>796</v>
      </c>
      <c r="H732" s="47">
        <v>120</v>
      </c>
      <c r="I732" s="47">
        <v>20</v>
      </c>
      <c r="J732" s="47" t="s">
        <v>4</v>
      </c>
      <c r="K732" s="47"/>
      <c r="L732" s="47">
        <v>738.9</v>
      </c>
    </row>
    <row r="733" spans="1:12" s="37" customFormat="1" hidden="1" x14ac:dyDescent="0.3">
      <c r="A733" s="46">
        <v>42969</v>
      </c>
      <c r="B733" s="47" t="s">
        <v>131</v>
      </c>
      <c r="C733" s="47" t="s">
        <v>126</v>
      </c>
      <c r="D733" s="47" t="s">
        <v>3</v>
      </c>
      <c r="E733" s="47"/>
      <c r="F733" s="47">
        <v>0.1</v>
      </c>
      <c r="G733" s="47" t="s">
        <v>787</v>
      </c>
      <c r="H733" s="47">
        <v>120</v>
      </c>
      <c r="I733" s="47">
        <v>20</v>
      </c>
      <c r="J733" s="47" t="s">
        <v>4</v>
      </c>
      <c r="K733" s="47">
        <v>28</v>
      </c>
      <c r="L733" s="47">
        <v>739.6</v>
      </c>
    </row>
    <row r="734" spans="1:12" s="37" customFormat="1" hidden="1" x14ac:dyDescent="0.3">
      <c r="A734" s="46">
        <v>42969</v>
      </c>
      <c r="B734" s="47" t="s">
        <v>131</v>
      </c>
      <c r="C734" s="47" t="s">
        <v>126</v>
      </c>
      <c r="D734" s="47" t="s">
        <v>3</v>
      </c>
      <c r="E734" s="47"/>
      <c r="F734" s="47">
        <v>0.1</v>
      </c>
      <c r="G734" s="47" t="s">
        <v>788</v>
      </c>
      <c r="H734" s="47">
        <v>120</v>
      </c>
      <c r="I734" s="47">
        <v>20</v>
      </c>
      <c r="J734" s="47" t="s">
        <v>4</v>
      </c>
      <c r="K734" s="47">
        <v>28</v>
      </c>
      <c r="L734" s="47">
        <v>739.6</v>
      </c>
    </row>
    <row r="735" spans="1:12" s="37" customFormat="1" hidden="1" x14ac:dyDescent="0.3">
      <c r="A735" s="46">
        <v>42969</v>
      </c>
      <c r="B735" s="47" t="s">
        <v>131</v>
      </c>
      <c r="C735" s="47" t="s">
        <v>126</v>
      </c>
      <c r="D735" s="47" t="s">
        <v>4</v>
      </c>
      <c r="E735" s="47"/>
      <c r="F735" s="47"/>
      <c r="G735" s="47" t="s">
        <v>789</v>
      </c>
      <c r="H735" s="47">
        <v>120</v>
      </c>
      <c r="I735" s="47">
        <v>20</v>
      </c>
      <c r="J735" s="47" t="s">
        <v>4</v>
      </c>
      <c r="K735" s="47"/>
      <c r="L735" s="47">
        <v>739.6</v>
      </c>
    </row>
    <row r="736" spans="1:12" s="37" customFormat="1" hidden="1" x14ac:dyDescent="0.3">
      <c r="A736" s="46">
        <v>42969</v>
      </c>
      <c r="B736" s="47" t="s">
        <v>131</v>
      </c>
      <c r="C736" s="47" t="s">
        <v>126</v>
      </c>
      <c r="D736" s="47" t="s">
        <v>4</v>
      </c>
      <c r="E736" s="47"/>
      <c r="F736" s="47"/>
      <c r="G736" s="47" t="s">
        <v>790</v>
      </c>
      <c r="H736" s="47">
        <v>120</v>
      </c>
      <c r="I736" s="47">
        <v>20</v>
      </c>
      <c r="J736" s="47" t="s">
        <v>4</v>
      </c>
      <c r="K736" s="47"/>
      <c r="L736" s="47">
        <v>739.6</v>
      </c>
    </row>
    <row r="737" spans="1:12" s="37" customFormat="1" hidden="1" x14ac:dyDescent="0.3">
      <c r="A737" s="46">
        <v>42969</v>
      </c>
      <c r="B737" s="47" t="s">
        <v>131</v>
      </c>
      <c r="C737" s="47" t="s">
        <v>126</v>
      </c>
      <c r="D737" s="47" t="s">
        <v>4</v>
      </c>
      <c r="E737" s="47"/>
      <c r="F737" s="47"/>
      <c r="G737" s="47" t="s">
        <v>791</v>
      </c>
      <c r="H737" s="47">
        <v>120</v>
      </c>
      <c r="I737" s="47">
        <v>20</v>
      </c>
      <c r="J737" s="47" t="s">
        <v>4</v>
      </c>
      <c r="K737" s="47"/>
      <c r="L737" s="47">
        <v>739.6</v>
      </c>
    </row>
    <row r="738" spans="1:12" s="37" customFormat="1" hidden="1" x14ac:dyDescent="0.3">
      <c r="A738" s="46">
        <v>42969</v>
      </c>
      <c r="B738" s="47" t="s">
        <v>132</v>
      </c>
      <c r="C738" s="47" t="s">
        <v>125</v>
      </c>
      <c r="D738" s="47" t="s">
        <v>3</v>
      </c>
      <c r="E738" s="47"/>
      <c r="F738" s="47">
        <v>0.1</v>
      </c>
      <c r="G738" s="47" t="s">
        <v>797</v>
      </c>
      <c r="H738" s="47">
        <v>120</v>
      </c>
      <c r="I738" s="47">
        <v>20</v>
      </c>
      <c r="J738" s="47" t="s">
        <v>4</v>
      </c>
      <c r="K738" s="47">
        <v>27</v>
      </c>
      <c r="L738" s="47">
        <v>733</v>
      </c>
    </row>
    <row r="739" spans="1:12" s="37" customFormat="1" hidden="1" x14ac:dyDescent="0.3">
      <c r="A739" s="46">
        <v>42969</v>
      </c>
      <c r="B739" s="47" t="s">
        <v>132</v>
      </c>
      <c r="C739" s="47" t="s">
        <v>125</v>
      </c>
      <c r="D739" s="47" t="s">
        <v>3</v>
      </c>
      <c r="E739" s="47"/>
      <c r="F739" s="47">
        <v>0.1</v>
      </c>
      <c r="G739" s="47" t="s">
        <v>798</v>
      </c>
      <c r="H739" s="47">
        <v>120</v>
      </c>
      <c r="I739" s="47">
        <v>20</v>
      </c>
      <c r="J739" s="47" t="s">
        <v>4</v>
      </c>
      <c r="K739" s="47">
        <v>27</v>
      </c>
      <c r="L739" s="47">
        <v>733</v>
      </c>
    </row>
    <row r="740" spans="1:12" s="37" customFormat="1" hidden="1" x14ac:dyDescent="0.3">
      <c r="A740" s="46">
        <v>42969</v>
      </c>
      <c r="B740" s="47" t="s">
        <v>132</v>
      </c>
      <c r="C740" s="47" t="s">
        <v>125</v>
      </c>
      <c r="D740" s="47" t="s">
        <v>4</v>
      </c>
      <c r="E740" s="47"/>
      <c r="F740" s="47"/>
      <c r="G740" s="47" t="s">
        <v>799</v>
      </c>
      <c r="H740" s="47">
        <v>120</v>
      </c>
      <c r="I740" s="47">
        <v>20</v>
      </c>
      <c r="J740" s="47" t="s">
        <v>4</v>
      </c>
      <c r="K740" s="47"/>
      <c r="L740" s="47">
        <v>733</v>
      </c>
    </row>
    <row r="741" spans="1:12" s="37" customFormat="1" hidden="1" x14ac:dyDescent="0.3">
      <c r="A741" s="46">
        <v>42969</v>
      </c>
      <c r="B741" s="47" t="s">
        <v>132</v>
      </c>
      <c r="C741" s="47" t="s">
        <v>125</v>
      </c>
      <c r="D741" s="47" t="s">
        <v>4</v>
      </c>
      <c r="E741" s="47"/>
      <c r="F741" s="47"/>
      <c r="G741" s="47" t="s">
        <v>800</v>
      </c>
      <c r="H741" s="47">
        <v>120</v>
      </c>
      <c r="I741" s="47">
        <v>20</v>
      </c>
      <c r="J741" s="47" t="s">
        <v>4</v>
      </c>
      <c r="K741" s="47"/>
      <c r="L741" s="47">
        <v>733</v>
      </c>
    </row>
    <row r="742" spans="1:12" s="37" customFormat="1" hidden="1" x14ac:dyDescent="0.3">
      <c r="A742" s="46">
        <v>42969</v>
      </c>
      <c r="B742" s="47" t="s">
        <v>132</v>
      </c>
      <c r="C742" s="47" t="s">
        <v>125</v>
      </c>
      <c r="D742" s="47" t="s">
        <v>4</v>
      </c>
      <c r="E742" s="47"/>
      <c r="F742" s="47"/>
      <c r="G742" s="47" t="s">
        <v>801</v>
      </c>
      <c r="H742" s="47">
        <v>120</v>
      </c>
      <c r="I742" s="47">
        <v>20</v>
      </c>
      <c r="J742" s="47" t="s">
        <v>4</v>
      </c>
      <c r="K742" s="47"/>
      <c r="L742" s="47">
        <v>733</v>
      </c>
    </row>
    <row r="743" spans="1:12" s="37" customFormat="1" hidden="1" x14ac:dyDescent="0.3">
      <c r="A743" s="46">
        <v>42969</v>
      </c>
      <c r="B743" s="47" t="s">
        <v>132</v>
      </c>
      <c r="C743" s="47" t="s">
        <v>127</v>
      </c>
      <c r="D743" s="47" t="s">
        <v>3</v>
      </c>
      <c r="E743" s="47"/>
      <c r="F743" s="47">
        <v>0.1</v>
      </c>
      <c r="G743" s="47" t="s">
        <v>802</v>
      </c>
      <c r="H743" s="47">
        <v>120</v>
      </c>
      <c r="I743" s="47">
        <v>20</v>
      </c>
      <c r="J743" s="47" t="s">
        <v>4</v>
      </c>
      <c r="K743" s="47">
        <v>26</v>
      </c>
      <c r="L743" s="47">
        <v>733.6</v>
      </c>
    </row>
    <row r="744" spans="1:12" s="37" customFormat="1" hidden="1" x14ac:dyDescent="0.3">
      <c r="A744" s="46">
        <v>42969</v>
      </c>
      <c r="B744" s="47" t="s">
        <v>132</v>
      </c>
      <c r="C744" s="47" t="s">
        <v>127</v>
      </c>
      <c r="D744" s="47" t="s">
        <v>3</v>
      </c>
      <c r="E744" s="47"/>
      <c r="F744" s="47">
        <v>0.1</v>
      </c>
      <c r="G744" s="47" t="s">
        <v>803</v>
      </c>
      <c r="H744" s="47">
        <v>120</v>
      </c>
      <c r="I744" s="47">
        <v>20</v>
      </c>
      <c r="J744" s="47" t="s">
        <v>4</v>
      </c>
      <c r="K744" s="47">
        <v>26</v>
      </c>
      <c r="L744" s="47">
        <v>733.6</v>
      </c>
    </row>
    <row r="745" spans="1:12" s="37" customFormat="1" hidden="1" x14ac:dyDescent="0.3">
      <c r="A745" s="46">
        <v>42969</v>
      </c>
      <c r="B745" s="47" t="s">
        <v>132</v>
      </c>
      <c r="C745" s="47" t="s">
        <v>127</v>
      </c>
      <c r="D745" s="47" t="s">
        <v>4</v>
      </c>
      <c r="E745" s="47"/>
      <c r="F745" s="47"/>
      <c r="G745" s="47" t="s">
        <v>804</v>
      </c>
      <c r="H745" s="47">
        <v>120</v>
      </c>
      <c r="I745" s="47">
        <v>20</v>
      </c>
      <c r="J745" s="47" t="s">
        <v>4</v>
      </c>
      <c r="K745" s="47"/>
      <c r="L745" s="47">
        <v>733.6</v>
      </c>
    </row>
    <row r="746" spans="1:12" s="37" customFormat="1" hidden="1" x14ac:dyDescent="0.3">
      <c r="A746" s="46">
        <v>42969</v>
      </c>
      <c r="B746" s="47" t="s">
        <v>132</v>
      </c>
      <c r="C746" s="47" t="s">
        <v>127</v>
      </c>
      <c r="D746" s="47" t="s">
        <v>4</v>
      </c>
      <c r="E746" s="47"/>
      <c r="F746" s="47"/>
      <c r="G746" s="47" t="s">
        <v>805</v>
      </c>
      <c r="H746" s="47">
        <v>120</v>
      </c>
      <c r="I746" s="47">
        <v>20</v>
      </c>
      <c r="J746" s="47" t="s">
        <v>4</v>
      </c>
      <c r="K746" s="47"/>
      <c r="L746" s="47">
        <v>733.6</v>
      </c>
    </row>
    <row r="747" spans="1:12" s="37" customFormat="1" hidden="1" x14ac:dyDescent="0.3">
      <c r="A747" s="46">
        <v>42969</v>
      </c>
      <c r="B747" s="47" t="s">
        <v>132</v>
      </c>
      <c r="C747" s="47" t="s">
        <v>127</v>
      </c>
      <c r="D747" s="47" t="s">
        <v>4</v>
      </c>
      <c r="E747" s="47"/>
      <c r="F747" s="47"/>
      <c r="G747" s="47" t="s">
        <v>806</v>
      </c>
      <c r="H747" s="47">
        <v>120</v>
      </c>
      <c r="I747" s="47">
        <v>20</v>
      </c>
      <c r="J747" s="47" t="s">
        <v>4</v>
      </c>
      <c r="K747" s="47"/>
      <c r="L747" s="47">
        <v>733.6</v>
      </c>
    </row>
    <row r="748" spans="1:12" s="37" customFormat="1" hidden="1" x14ac:dyDescent="0.3">
      <c r="A748" s="46">
        <v>42969</v>
      </c>
      <c r="B748" s="47" t="s">
        <v>132</v>
      </c>
      <c r="C748" s="47" t="s">
        <v>126</v>
      </c>
      <c r="D748" s="47" t="s">
        <v>3</v>
      </c>
      <c r="E748" s="47"/>
      <c r="F748" s="47">
        <v>0.1</v>
      </c>
      <c r="G748" s="47" t="s">
        <v>807</v>
      </c>
      <c r="H748" s="47">
        <v>120</v>
      </c>
      <c r="I748" s="47">
        <v>20</v>
      </c>
      <c r="J748" s="47" t="s">
        <v>4</v>
      </c>
      <c r="K748" s="47">
        <v>27.5</v>
      </c>
      <c r="L748" s="47">
        <v>733.5</v>
      </c>
    </row>
    <row r="749" spans="1:12" s="37" customFormat="1" hidden="1" x14ac:dyDescent="0.3">
      <c r="A749" s="46">
        <v>42969</v>
      </c>
      <c r="B749" s="47" t="s">
        <v>132</v>
      </c>
      <c r="C749" s="47" t="s">
        <v>126</v>
      </c>
      <c r="D749" s="47" t="s">
        <v>3</v>
      </c>
      <c r="E749" s="47"/>
      <c r="F749" s="47">
        <v>0.1</v>
      </c>
      <c r="G749" s="47" t="s">
        <v>808</v>
      </c>
      <c r="H749" s="47">
        <v>120</v>
      </c>
      <c r="I749" s="47">
        <v>20</v>
      </c>
      <c r="J749" s="47" t="s">
        <v>4</v>
      </c>
      <c r="K749" s="47">
        <v>27.5</v>
      </c>
      <c r="L749" s="47">
        <v>733.5</v>
      </c>
    </row>
    <row r="750" spans="1:12" s="37" customFormat="1" hidden="1" x14ac:dyDescent="0.3">
      <c r="A750" s="46">
        <v>42969</v>
      </c>
      <c r="B750" s="47" t="s">
        <v>132</v>
      </c>
      <c r="C750" s="47" t="s">
        <v>126</v>
      </c>
      <c r="D750" s="47" t="s">
        <v>4</v>
      </c>
      <c r="E750" s="47"/>
      <c r="F750" s="47"/>
      <c r="G750" s="47" t="s">
        <v>809</v>
      </c>
      <c r="H750" s="47">
        <v>120</v>
      </c>
      <c r="I750" s="47">
        <v>20</v>
      </c>
      <c r="J750" s="47" t="s">
        <v>4</v>
      </c>
      <c r="K750" s="47"/>
      <c r="L750" s="47">
        <v>733.5</v>
      </c>
    </row>
    <row r="751" spans="1:12" s="37" customFormat="1" hidden="1" x14ac:dyDescent="0.3">
      <c r="A751" s="46">
        <v>42969</v>
      </c>
      <c r="B751" s="47" t="s">
        <v>132</v>
      </c>
      <c r="C751" s="47" t="s">
        <v>126</v>
      </c>
      <c r="D751" s="47" t="s">
        <v>4</v>
      </c>
      <c r="E751" s="47"/>
      <c r="F751" s="47"/>
      <c r="G751" s="47" t="s">
        <v>810</v>
      </c>
      <c r="H751" s="47">
        <v>120</v>
      </c>
      <c r="I751" s="47">
        <v>20</v>
      </c>
      <c r="J751" s="47" t="s">
        <v>4</v>
      </c>
      <c r="K751" s="47"/>
      <c r="L751" s="47">
        <v>733.5</v>
      </c>
    </row>
    <row r="752" spans="1:12" s="37" customFormat="1" hidden="1" x14ac:dyDescent="0.3">
      <c r="A752" s="46">
        <v>42969</v>
      </c>
      <c r="B752" s="47" t="s">
        <v>132</v>
      </c>
      <c r="C752" s="47" t="s">
        <v>126</v>
      </c>
      <c r="D752" s="47" t="s">
        <v>4</v>
      </c>
      <c r="E752" s="47"/>
      <c r="F752" s="47"/>
      <c r="G752" s="47" t="s">
        <v>811</v>
      </c>
      <c r="H752" s="47">
        <v>120</v>
      </c>
      <c r="I752" s="47">
        <v>20</v>
      </c>
      <c r="J752" s="47" t="s">
        <v>4</v>
      </c>
      <c r="K752" s="47"/>
      <c r="L752" s="47">
        <v>733.5</v>
      </c>
    </row>
    <row r="753" spans="1:12" s="54" customFormat="1" hidden="1" x14ac:dyDescent="0.3">
      <c r="A753" s="52">
        <v>42970</v>
      </c>
      <c r="B753" s="53" t="s">
        <v>129</v>
      </c>
      <c r="C753" s="53" t="s">
        <v>125</v>
      </c>
      <c r="D753" s="53" t="s">
        <v>3</v>
      </c>
      <c r="E753" s="53"/>
      <c r="F753" s="53"/>
      <c r="G753" s="53" t="s">
        <v>53</v>
      </c>
      <c r="H753" s="53" t="s">
        <v>53</v>
      </c>
      <c r="I753" s="53" t="s">
        <v>53</v>
      </c>
      <c r="J753" s="53" t="s">
        <v>53</v>
      </c>
      <c r="K753" s="53" t="s">
        <v>53</v>
      </c>
      <c r="L753" s="53" t="s">
        <v>53</v>
      </c>
    </row>
    <row r="754" spans="1:12" s="54" customFormat="1" hidden="1" x14ac:dyDescent="0.3">
      <c r="A754" s="52">
        <v>42970</v>
      </c>
      <c r="B754" s="53" t="s">
        <v>129</v>
      </c>
      <c r="C754" s="53" t="s">
        <v>125</v>
      </c>
      <c r="D754" s="53" t="s">
        <v>3</v>
      </c>
      <c r="E754" s="53"/>
      <c r="F754" s="53"/>
      <c r="G754" s="53" t="s">
        <v>53</v>
      </c>
      <c r="H754" s="53" t="s">
        <v>53</v>
      </c>
      <c r="I754" s="53" t="s">
        <v>53</v>
      </c>
      <c r="J754" s="53" t="s">
        <v>53</v>
      </c>
      <c r="K754" s="53" t="s">
        <v>53</v>
      </c>
      <c r="L754" s="53" t="s">
        <v>53</v>
      </c>
    </row>
    <row r="755" spans="1:12" s="54" customFormat="1" hidden="1" x14ac:dyDescent="0.3">
      <c r="A755" s="52">
        <v>42970</v>
      </c>
      <c r="B755" s="53" t="s">
        <v>129</v>
      </c>
      <c r="C755" s="53" t="s">
        <v>125</v>
      </c>
      <c r="D755" s="53" t="s">
        <v>4</v>
      </c>
      <c r="E755" s="53"/>
      <c r="F755" s="53"/>
      <c r="G755" s="53" t="s">
        <v>53</v>
      </c>
      <c r="H755" s="53" t="s">
        <v>53</v>
      </c>
      <c r="I755" s="53" t="s">
        <v>53</v>
      </c>
      <c r="J755" s="53" t="s">
        <v>53</v>
      </c>
      <c r="K755" s="53" t="s">
        <v>53</v>
      </c>
      <c r="L755" s="53" t="s">
        <v>53</v>
      </c>
    </row>
    <row r="756" spans="1:12" s="54" customFormat="1" hidden="1" x14ac:dyDescent="0.3">
      <c r="A756" s="52">
        <v>42970</v>
      </c>
      <c r="B756" s="53" t="s">
        <v>129</v>
      </c>
      <c r="C756" s="53" t="s">
        <v>125</v>
      </c>
      <c r="D756" s="53" t="s">
        <v>4</v>
      </c>
      <c r="E756" s="53"/>
      <c r="F756" s="53"/>
      <c r="G756" s="53" t="s">
        <v>53</v>
      </c>
      <c r="H756" s="53" t="s">
        <v>53</v>
      </c>
      <c r="I756" s="53" t="s">
        <v>53</v>
      </c>
      <c r="J756" s="53" t="s">
        <v>53</v>
      </c>
      <c r="K756" s="53" t="s">
        <v>53</v>
      </c>
      <c r="L756" s="53" t="s">
        <v>53</v>
      </c>
    </row>
    <row r="757" spans="1:12" s="54" customFormat="1" hidden="1" x14ac:dyDescent="0.3">
      <c r="A757" s="52">
        <v>42970</v>
      </c>
      <c r="B757" s="53" t="s">
        <v>129</v>
      </c>
      <c r="C757" s="53" t="s">
        <v>125</v>
      </c>
      <c r="D757" s="53" t="s">
        <v>4</v>
      </c>
      <c r="E757" s="53"/>
      <c r="F757" s="53"/>
      <c r="G757" s="53" t="s">
        <v>53</v>
      </c>
      <c r="H757" s="53" t="s">
        <v>53</v>
      </c>
      <c r="I757" s="53" t="s">
        <v>53</v>
      </c>
      <c r="J757" s="53" t="s">
        <v>53</v>
      </c>
      <c r="K757" s="53" t="s">
        <v>53</v>
      </c>
      <c r="L757" s="53" t="s">
        <v>53</v>
      </c>
    </row>
    <row r="758" spans="1:12" s="54" customFormat="1" hidden="1" x14ac:dyDescent="0.3">
      <c r="A758" s="52">
        <v>42970</v>
      </c>
      <c r="B758" s="53" t="s">
        <v>129</v>
      </c>
      <c r="C758" s="53" t="s">
        <v>127</v>
      </c>
      <c r="D758" s="53" t="s">
        <v>3</v>
      </c>
      <c r="E758" s="53"/>
      <c r="F758" s="53"/>
      <c r="G758" s="53" t="s">
        <v>53</v>
      </c>
      <c r="H758" s="53" t="s">
        <v>53</v>
      </c>
      <c r="I758" s="53" t="s">
        <v>53</v>
      </c>
      <c r="J758" s="53" t="s">
        <v>53</v>
      </c>
      <c r="K758" s="53" t="s">
        <v>53</v>
      </c>
      <c r="L758" s="53" t="s">
        <v>53</v>
      </c>
    </row>
    <row r="759" spans="1:12" s="54" customFormat="1" hidden="1" x14ac:dyDescent="0.3">
      <c r="A759" s="52">
        <v>42970</v>
      </c>
      <c r="B759" s="53" t="s">
        <v>129</v>
      </c>
      <c r="C759" s="53" t="s">
        <v>127</v>
      </c>
      <c r="D759" s="53" t="s">
        <v>3</v>
      </c>
      <c r="E759" s="53"/>
      <c r="F759" s="53"/>
      <c r="G759" s="53" t="s">
        <v>53</v>
      </c>
      <c r="H759" s="53" t="s">
        <v>53</v>
      </c>
      <c r="I759" s="53" t="s">
        <v>53</v>
      </c>
      <c r="J759" s="53" t="s">
        <v>53</v>
      </c>
      <c r="K759" s="53" t="s">
        <v>53</v>
      </c>
      <c r="L759" s="53" t="s">
        <v>53</v>
      </c>
    </row>
    <row r="760" spans="1:12" s="54" customFormat="1" hidden="1" x14ac:dyDescent="0.3">
      <c r="A760" s="52">
        <v>42970</v>
      </c>
      <c r="B760" s="53" t="s">
        <v>129</v>
      </c>
      <c r="C760" s="53" t="s">
        <v>127</v>
      </c>
      <c r="D760" s="53" t="s">
        <v>4</v>
      </c>
      <c r="E760" s="53"/>
      <c r="F760" s="53"/>
      <c r="G760" s="53" t="s">
        <v>53</v>
      </c>
      <c r="H760" s="53" t="s">
        <v>53</v>
      </c>
      <c r="I760" s="53" t="s">
        <v>53</v>
      </c>
      <c r="J760" s="53" t="s">
        <v>53</v>
      </c>
      <c r="K760" s="53" t="s">
        <v>53</v>
      </c>
      <c r="L760" s="53" t="s">
        <v>53</v>
      </c>
    </row>
    <row r="761" spans="1:12" s="54" customFormat="1" hidden="1" x14ac:dyDescent="0.3">
      <c r="A761" s="52">
        <v>42970</v>
      </c>
      <c r="B761" s="53" t="s">
        <v>129</v>
      </c>
      <c r="C761" s="53" t="s">
        <v>127</v>
      </c>
      <c r="D761" s="53" t="s">
        <v>4</v>
      </c>
      <c r="E761" s="53"/>
      <c r="F761" s="53"/>
      <c r="G761" s="53" t="s">
        <v>53</v>
      </c>
      <c r="H761" s="53" t="s">
        <v>53</v>
      </c>
      <c r="I761" s="53" t="s">
        <v>53</v>
      </c>
      <c r="J761" s="53" t="s">
        <v>53</v>
      </c>
      <c r="K761" s="53" t="s">
        <v>53</v>
      </c>
      <c r="L761" s="53" t="s">
        <v>53</v>
      </c>
    </row>
    <row r="762" spans="1:12" s="54" customFormat="1" hidden="1" x14ac:dyDescent="0.3">
      <c r="A762" s="52">
        <v>42970</v>
      </c>
      <c r="B762" s="53" t="s">
        <v>129</v>
      </c>
      <c r="C762" s="53" t="s">
        <v>127</v>
      </c>
      <c r="D762" s="53" t="s">
        <v>4</v>
      </c>
      <c r="E762" s="53"/>
      <c r="F762" s="53"/>
      <c r="G762" s="53" t="s">
        <v>53</v>
      </c>
      <c r="H762" s="53" t="s">
        <v>53</v>
      </c>
      <c r="I762" s="53" t="s">
        <v>53</v>
      </c>
      <c r="J762" s="53" t="s">
        <v>53</v>
      </c>
      <c r="K762" s="53" t="s">
        <v>53</v>
      </c>
      <c r="L762" s="53" t="s">
        <v>53</v>
      </c>
    </row>
    <row r="763" spans="1:12" s="37" customFormat="1" hidden="1" x14ac:dyDescent="0.3">
      <c r="A763" s="46">
        <v>42970</v>
      </c>
      <c r="B763" s="47" t="s">
        <v>129</v>
      </c>
      <c r="C763" s="47" t="s">
        <v>126</v>
      </c>
      <c r="D763" s="47" t="s">
        <v>3</v>
      </c>
      <c r="E763" s="47"/>
      <c r="F763" s="47">
        <v>0.1</v>
      </c>
      <c r="G763" s="47" t="s">
        <v>812</v>
      </c>
      <c r="H763" s="47">
        <v>120</v>
      </c>
      <c r="I763" s="47">
        <v>20</v>
      </c>
      <c r="J763" s="47" t="s">
        <v>4</v>
      </c>
      <c r="K763" s="47">
        <v>26</v>
      </c>
      <c r="L763" s="47">
        <v>736</v>
      </c>
    </row>
    <row r="764" spans="1:12" s="37" customFormat="1" hidden="1" x14ac:dyDescent="0.3">
      <c r="A764" s="46">
        <v>42970</v>
      </c>
      <c r="B764" s="47" t="s">
        <v>129</v>
      </c>
      <c r="C764" s="47" t="s">
        <v>126</v>
      </c>
      <c r="D764" s="47" t="s">
        <v>3</v>
      </c>
      <c r="E764" s="47"/>
      <c r="F764" s="47">
        <v>0.1</v>
      </c>
      <c r="G764" s="47" t="s">
        <v>813</v>
      </c>
      <c r="H764" s="47">
        <v>120</v>
      </c>
      <c r="I764" s="47">
        <v>20</v>
      </c>
      <c r="J764" s="47" t="s">
        <v>4</v>
      </c>
      <c r="K764" s="47">
        <v>26</v>
      </c>
      <c r="L764" s="47">
        <v>736</v>
      </c>
    </row>
    <row r="765" spans="1:12" s="37" customFormat="1" hidden="1" x14ac:dyDescent="0.3">
      <c r="A765" s="46">
        <v>42970</v>
      </c>
      <c r="B765" s="47" t="s">
        <v>129</v>
      </c>
      <c r="C765" s="47" t="s">
        <v>126</v>
      </c>
      <c r="D765" s="47" t="s">
        <v>4</v>
      </c>
      <c r="E765" s="47"/>
      <c r="F765" s="47"/>
      <c r="G765" s="47" t="s">
        <v>814</v>
      </c>
      <c r="H765" s="47">
        <v>120</v>
      </c>
      <c r="I765" s="47">
        <v>20</v>
      </c>
      <c r="J765" s="47" t="s">
        <v>4</v>
      </c>
      <c r="K765" s="47"/>
      <c r="L765" s="47">
        <v>736</v>
      </c>
    </row>
    <row r="766" spans="1:12" s="37" customFormat="1" hidden="1" x14ac:dyDescent="0.3">
      <c r="A766" s="46">
        <v>42970</v>
      </c>
      <c r="B766" s="47" t="s">
        <v>129</v>
      </c>
      <c r="C766" s="47" t="s">
        <v>126</v>
      </c>
      <c r="D766" s="47" t="s">
        <v>4</v>
      </c>
      <c r="E766" s="47"/>
      <c r="F766" s="47"/>
      <c r="G766" s="47" t="s">
        <v>815</v>
      </c>
      <c r="H766" s="47">
        <v>120</v>
      </c>
      <c r="I766" s="47">
        <v>20</v>
      </c>
      <c r="J766" s="47" t="s">
        <v>4</v>
      </c>
      <c r="K766" s="47"/>
      <c r="L766" s="47">
        <v>736</v>
      </c>
    </row>
    <row r="767" spans="1:12" s="37" customFormat="1" hidden="1" x14ac:dyDescent="0.3">
      <c r="A767" s="46">
        <v>42970</v>
      </c>
      <c r="B767" s="47" t="s">
        <v>129</v>
      </c>
      <c r="C767" s="47" t="s">
        <v>126</v>
      </c>
      <c r="D767" s="47" t="s">
        <v>4</v>
      </c>
      <c r="E767" s="47"/>
      <c r="F767" s="47"/>
      <c r="G767" s="47" t="s">
        <v>816</v>
      </c>
      <c r="H767" s="47">
        <v>120</v>
      </c>
      <c r="I767" s="47">
        <v>20</v>
      </c>
      <c r="J767" s="47" t="s">
        <v>4</v>
      </c>
      <c r="K767" s="47"/>
      <c r="L767" s="47">
        <v>736</v>
      </c>
    </row>
    <row r="768" spans="1:12" hidden="1" x14ac:dyDescent="0.3">
      <c r="A768" s="16">
        <v>42985</v>
      </c>
      <c r="B768" s="17" t="s">
        <v>131</v>
      </c>
      <c r="C768" s="17" t="s">
        <v>125</v>
      </c>
      <c r="D768" s="17" t="s">
        <v>3</v>
      </c>
      <c r="F768" s="17">
        <v>0.1</v>
      </c>
      <c r="G768" s="17" t="s">
        <v>817</v>
      </c>
      <c r="H768" s="17">
        <v>120</v>
      </c>
      <c r="I768" s="17">
        <v>20</v>
      </c>
      <c r="J768" s="17" t="s">
        <v>4</v>
      </c>
      <c r="K768" s="17">
        <v>18.5</v>
      </c>
      <c r="L768" s="17">
        <v>742.6</v>
      </c>
    </row>
    <row r="769" spans="1:12" hidden="1" x14ac:dyDescent="0.3">
      <c r="A769" s="16">
        <v>42985</v>
      </c>
      <c r="B769" s="17" t="s">
        <v>131</v>
      </c>
      <c r="C769" s="17" t="s">
        <v>125</v>
      </c>
      <c r="D769" s="17" t="s">
        <v>3</v>
      </c>
      <c r="F769" s="17">
        <v>0.1</v>
      </c>
      <c r="G769" s="17" t="s">
        <v>818</v>
      </c>
      <c r="H769" s="17">
        <v>120</v>
      </c>
      <c r="I769" s="17">
        <v>20</v>
      </c>
      <c r="J769" s="17" t="s">
        <v>4</v>
      </c>
      <c r="K769" s="17">
        <v>18.5</v>
      </c>
      <c r="L769" s="17">
        <v>742.6</v>
      </c>
    </row>
    <row r="770" spans="1:12" hidden="1" x14ac:dyDescent="0.3">
      <c r="A770" s="16">
        <v>42985</v>
      </c>
      <c r="B770" s="17" t="s">
        <v>131</v>
      </c>
      <c r="C770" s="17" t="s">
        <v>125</v>
      </c>
      <c r="D770" s="17" t="s">
        <v>4</v>
      </c>
      <c r="G770" s="17" t="s">
        <v>819</v>
      </c>
      <c r="H770" s="17">
        <v>120</v>
      </c>
      <c r="I770" s="17">
        <v>20</v>
      </c>
      <c r="J770" s="17" t="s">
        <v>4</v>
      </c>
      <c r="L770" s="17">
        <v>742.6</v>
      </c>
    </row>
    <row r="771" spans="1:12" hidden="1" x14ac:dyDescent="0.3">
      <c r="A771" s="16">
        <v>42985</v>
      </c>
      <c r="B771" s="17" t="s">
        <v>131</v>
      </c>
      <c r="C771" s="17" t="s">
        <v>125</v>
      </c>
      <c r="D771" s="17" t="s">
        <v>4</v>
      </c>
      <c r="G771" s="17" t="s">
        <v>820</v>
      </c>
      <c r="H771" s="17">
        <v>120</v>
      </c>
      <c r="I771" s="17">
        <v>20</v>
      </c>
      <c r="J771" s="17" t="s">
        <v>4</v>
      </c>
      <c r="L771" s="17">
        <v>742.6</v>
      </c>
    </row>
    <row r="772" spans="1:12" hidden="1" x14ac:dyDescent="0.3">
      <c r="A772" s="16">
        <v>42985</v>
      </c>
      <c r="B772" s="17" t="s">
        <v>131</v>
      </c>
      <c r="C772" s="17" t="s">
        <v>125</v>
      </c>
      <c r="D772" s="17" t="s">
        <v>4</v>
      </c>
      <c r="G772" s="17" t="s">
        <v>821</v>
      </c>
      <c r="H772" s="17">
        <v>120</v>
      </c>
      <c r="I772" s="17">
        <v>20</v>
      </c>
      <c r="J772" s="17" t="s">
        <v>4</v>
      </c>
      <c r="L772" s="17">
        <v>742.6</v>
      </c>
    </row>
    <row r="773" spans="1:12" s="54" customFormat="1" hidden="1" x14ac:dyDescent="0.3">
      <c r="A773" s="52">
        <v>42985</v>
      </c>
      <c r="B773" s="53" t="s">
        <v>131</v>
      </c>
      <c r="C773" s="53" t="s">
        <v>127</v>
      </c>
      <c r="D773" s="53" t="s">
        <v>3</v>
      </c>
      <c r="E773" s="53"/>
      <c r="F773" s="53"/>
      <c r="G773" s="53" t="s">
        <v>53</v>
      </c>
      <c r="H773" s="53" t="s">
        <v>53</v>
      </c>
      <c r="I773" s="53" t="s">
        <v>53</v>
      </c>
      <c r="J773" s="53" t="s">
        <v>53</v>
      </c>
      <c r="K773" s="53" t="s">
        <v>53</v>
      </c>
      <c r="L773" s="53" t="s">
        <v>53</v>
      </c>
    </row>
    <row r="774" spans="1:12" s="54" customFormat="1" hidden="1" x14ac:dyDescent="0.3">
      <c r="A774" s="52">
        <v>42985</v>
      </c>
      <c r="B774" s="53" t="s">
        <v>131</v>
      </c>
      <c r="C774" s="53" t="s">
        <v>127</v>
      </c>
      <c r="D774" s="53" t="s">
        <v>3</v>
      </c>
      <c r="E774" s="53"/>
      <c r="F774" s="53"/>
      <c r="G774" s="53" t="s">
        <v>53</v>
      </c>
      <c r="H774" s="53" t="s">
        <v>53</v>
      </c>
      <c r="I774" s="53" t="s">
        <v>53</v>
      </c>
      <c r="J774" s="53" t="s">
        <v>53</v>
      </c>
      <c r="K774" s="53" t="s">
        <v>53</v>
      </c>
      <c r="L774" s="53" t="s">
        <v>53</v>
      </c>
    </row>
    <row r="775" spans="1:12" s="54" customFormat="1" hidden="1" x14ac:dyDescent="0.3">
      <c r="A775" s="52">
        <v>42985</v>
      </c>
      <c r="B775" s="53" t="s">
        <v>131</v>
      </c>
      <c r="C775" s="53" t="s">
        <v>127</v>
      </c>
      <c r="D775" s="53" t="s">
        <v>4</v>
      </c>
      <c r="E775" s="53"/>
      <c r="F775" s="53"/>
      <c r="G775" s="53" t="s">
        <v>53</v>
      </c>
      <c r="H775" s="53" t="s">
        <v>53</v>
      </c>
      <c r="I775" s="53" t="s">
        <v>53</v>
      </c>
      <c r="J775" s="53" t="s">
        <v>53</v>
      </c>
      <c r="K775" s="53" t="s">
        <v>53</v>
      </c>
      <c r="L775" s="53" t="s">
        <v>53</v>
      </c>
    </row>
    <row r="776" spans="1:12" s="54" customFormat="1" hidden="1" x14ac:dyDescent="0.3">
      <c r="A776" s="52">
        <v>42985</v>
      </c>
      <c r="B776" s="53" t="s">
        <v>131</v>
      </c>
      <c r="C776" s="53" t="s">
        <v>127</v>
      </c>
      <c r="D776" s="53" t="s">
        <v>4</v>
      </c>
      <c r="E776" s="53"/>
      <c r="F776" s="53"/>
      <c r="G776" s="53" t="s">
        <v>53</v>
      </c>
      <c r="H776" s="53" t="s">
        <v>53</v>
      </c>
      <c r="I776" s="53" t="s">
        <v>53</v>
      </c>
      <c r="J776" s="53" t="s">
        <v>53</v>
      </c>
      <c r="K776" s="53" t="s">
        <v>53</v>
      </c>
      <c r="L776" s="53" t="s">
        <v>53</v>
      </c>
    </row>
    <row r="777" spans="1:12" s="54" customFormat="1" hidden="1" x14ac:dyDescent="0.3">
      <c r="A777" s="52">
        <v>42985</v>
      </c>
      <c r="B777" s="53" t="s">
        <v>131</v>
      </c>
      <c r="C777" s="53" t="s">
        <v>127</v>
      </c>
      <c r="D777" s="53" t="s">
        <v>4</v>
      </c>
      <c r="E777" s="53"/>
      <c r="F777" s="53"/>
      <c r="G777" s="53" t="s">
        <v>53</v>
      </c>
      <c r="H777" s="53" t="s">
        <v>53</v>
      </c>
      <c r="I777" s="53" t="s">
        <v>53</v>
      </c>
      <c r="J777" s="53" t="s">
        <v>53</v>
      </c>
      <c r="K777" s="53" t="s">
        <v>53</v>
      </c>
      <c r="L777" s="53" t="s">
        <v>53</v>
      </c>
    </row>
    <row r="778" spans="1:12" hidden="1" x14ac:dyDescent="0.3">
      <c r="A778" s="16">
        <v>42985</v>
      </c>
      <c r="B778" s="17" t="s">
        <v>131</v>
      </c>
      <c r="C778" s="17" t="s">
        <v>126</v>
      </c>
      <c r="D778" s="17" t="s">
        <v>3</v>
      </c>
      <c r="F778" s="17">
        <v>0.1</v>
      </c>
      <c r="G778" s="17" t="s">
        <v>822</v>
      </c>
      <c r="H778" s="17">
        <v>120</v>
      </c>
      <c r="I778" s="17">
        <v>20</v>
      </c>
      <c r="J778" s="17" t="s">
        <v>4</v>
      </c>
      <c r="K778" s="17">
        <v>19</v>
      </c>
      <c r="L778" s="17">
        <v>742.3</v>
      </c>
    </row>
    <row r="779" spans="1:12" hidden="1" x14ac:dyDescent="0.3">
      <c r="A779" s="16">
        <v>42985</v>
      </c>
      <c r="B779" s="17" t="s">
        <v>131</v>
      </c>
      <c r="C779" s="17" t="s">
        <v>126</v>
      </c>
      <c r="D779" s="17" t="s">
        <v>3</v>
      </c>
      <c r="F779" s="17">
        <v>0.1</v>
      </c>
      <c r="G779" s="17" t="s">
        <v>823</v>
      </c>
      <c r="H779" s="17">
        <v>120</v>
      </c>
      <c r="I779" s="17">
        <v>20</v>
      </c>
      <c r="J779" s="17" t="s">
        <v>4</v>
      </c>
      <c r="K779" s="17">
        <v>19</v>
      </c>
      <c r="L779" s="17">
        <v>742.3</v>
      </c>
    </row>
    <row r="780" spans="1:12" hidden="1" x14ac:dyDescent="0.3">
      <c r="A780" s="16">
        <v>42985</v>
      </c>
      <c r="B780" s="17" t="s">
        <v>131</v>
      </c>
      <c r="C780" s="17" t="s">
        <v>126</v>
      </c>
      <c r="D780" s="17" t="s">
        <v>4</v>
      </c>
      <c r="G780" s="17" t="s">
        <v>824</v>
      </c>
      <c r="H780" s="17">
        <v>120</v>
      </c>
      <c r="I780" s="17">
        <v>20</v>
      </c>
      <c r="J780" s="17" t="s">
        <v>4</v>
      </c>
      <c r="L780" s="17">
        <v>742.3</v>
      </c>
    </row>
    <row r="781" spans="1:12" hidden="1" x14ac:dyDescent="0.3">
      <c r="A781" s="16">
        <v>42985</v>
      </c>
      <c r="B781" s="17" t="s">
        <v>131</v>
      </c>
      <c r="C781" s="17" t="s">
        <v>126</v>
      </c>
      <c r="D781" s="17" t="s">
        <v>4</v>
      </c>
      <c r="G781" s="17" t="s">
        <v>825</v>
      </c>
      <c r="H781" s="17">
        <v>120</v>
      </c>
      <c r="I781" s="17">
        <v>20</v>
      </c>
      <c r="J781" s="17" t="s">
        <v>4</v>
      </c>
      <c r="L781" s="17">
        <v>742.3</v>
      </c>
    </row>
    <row r="782" spans="1:12" hidden="1" x14ac:dyDescent="0.3">
      <c r="A782" s="16">
        <v>42985</v>
      </c>
      <c r="B782" s="17" t="s">
        <v>131</v>
      </c>
      <c r="C782" s="17" t="s">
        <v>126</v>
      </c>
      <c r="D782" s="17" t="s">
        <v>4</v>
      </c>
      <c r="G782" s="17" t="s">
        <v>826</v>
      </c>
      <c r="H782" s="17">
        <v>120</v>
      </c>
      <c r="I782" s="17">
        <v>20</v>
      </c>
      <c r="J782" s="17" t="s">
        <v>4</v>
      </c>
      <c r="L782" s="17">
        <v>742.3</v>
      </c>
    </row>
    <row r="783" spans="1:12" hidden="1" x14ac:dyDescent="0.3">
      <c r="A783" s="16">
        <v>42983</v>
      </c>
      <c r="B783" s="17" t="s">
        <v>132</v>
      </c>
      <c r="C783" s="17" t="s">
        <v>125</v>
      </c>
      <c r="D783" s="17" t="s">
        <v>3</v>
      </c>
      <c r="F783" s="17">
        <v>0.1</v>
      </c>
      <c r="G783" s="17" t="s">
        <v>827</v>
      </c>
      <c r="H783" s="17">
        <v>120</v>
      </c>
      <c r="I783" s="17">
        <v>20</v>
      </c>
      <c r="J783" s="17" t="s">
        <v>4</v>
      </c>
      <c r="K783" s="17">
        <v>24.5</v>
      </c>
      <c r="L783" s="17">
        <v>732.1</v>
      </c>
    </row>
    <row r="784" spans="1:12" hidden="1" x14ac:dyDescent="0.3">
      <c r="A784" s="16">
        <v>42983</v>
      </c>
      <c r="B784" s="17" t="s">
        <v>132</v>
      </c>
      <c r="C784" s="17" t="s">
        <v>125</v>
      </c>
      <c r="D784" s="17" t="s">
        <v>3</v>
      </c>
      <c r="F784" s="17">
        <v>0.1</v>
      </c>
      <c r="G784" s="17" t="s">
        <v>828</v>
      </c>
      <c r="H784" s="17">
        <v>120</v>
      </c>
      <c r="I784" s="17">
        <v>20</v>
      </c>
      <c r="J784" s="17" t="s">
        <v>4</v>
      </c>
      <c r="K784" s="17">
        <v>24.5</v>
      </c>
      <c r="L784" s="17">
        <v>732.1</v>
      </c>
    </row>
    <row r="785" spans="1:12" hidden="1" x14ac:dyDescent="0.3">
      <c r="A785" s="16">
        <v>42983</v>
      </c>
      <c r="B785" s="17" t="s">
        <v>132</v>
      </c>
      <c r="C785" s="17" t="s">
        <v>125</v>
      </c>
      <c r="D785" s="17" t="s">
        <v>4</v>
      </c>
      <c r="G785" s="17" t="s">
        <v>829</v>
      </c>
      <c r="H785" s="17">
        <v>120</v>
      </c>
      <c r="I785" s="17">
        <v>20</v>
      </c>
      <c r="J785" s="17" t="s">
        <v>4</v>
      </c>
      <c r="L785" s="17">
        <v>732.1</v>
      </c>
    </row>
    <row r="786" spans="1:12" hidden="1" x14ac:dyDescent="0.3">
      <c r="A786" s="16">
        <v>42983</v>
      </c>
      <c r="B786" s="17" t="s">
        <v>132</v>
      </c>
      <c r="C786" s="17" t="s">
        <v>125</v>
      </c>
      <c r="D786" s="17" t="s">
        <v>4</v>
      </c>
      <c r="G786" s="17" t="s">
        <v>830</v>
      </c>
      <c r="H786" s="17">
        <v>120</v>
      </c>
      <c r="I786" s="17">
        <v>20</v>
      </c>
      <c r="J786" s="17" t="s">
        <v>4</v>
      </c>
      <c r="L786" s="17">
        <v>732.1</v>
      </c>
    </row>
    <row r="787" spans="1:12" hidden="1" x14ac:dyDescent="0.3">
      <c r="A787" s="16">
        <v>42983</v>
      </c>
      <c r="B787" s="17" t="s">
        <v>132</v>
      </c>
      <c r="C787" s="17" t="s">
        <v>125</v>
      </c>
      <c r="D787" s="17" t="s">
        <v>4</v>
      </c>
      <c r="G787" s="17" t="s">
        <v>831</v>
      </c>
      <c r="H787" s="17">
        <v>120</v>
      </c>
      <c r="I787" s="17">
        <v>20</v>
      </c>
      <c r="J787" s="17" t="s">
        <v>4</v>
      </c>
      <c r="L787" s="17">
        <v>732.1</v>
      </c>
    </row>
    <row r="788" spans="1:12" hidden="1" x14ac:dyDescent="0.3">
      <c r="A788" s="16">
        <v>42983</v>
      </c>
      <c r="B788" s="17" t="s">
        <v>132</v>
      </c>
      <c r="C788" s="17" t="s">
        <v>127</v>
      </c>
      <c r="D788" s="17" t="s">
        <v>3</v>
      </c>
      <c r="F788" s="17">
        <v>0.1</v>
      </c>
      <c r="G788" s="17" t="s">
        <v>832</v>
      </c>
      <c r="H788" s="17">
        <v>120</v>
      </c>
      <c r="I788" s="17">
        <v>20</v>
      </c>
      <c r="J788" s="17" t="s">
        <v>4</v>
      </c>
      <c r="K788" s="17">
        <v>24</v>
      </c>
      <c r="L788" s="17">
        <v>731.8</v>
      </c>
    </row>
    <row r="789" spans="1:12" hidden="1" x14ac:dyDescent="0.3">
      <c r="A789" s="16">
        <v>42983</v>
      </c>
      <c r="B789" s="17" t="s">
        <v>132</v>
      </c>
      <c r="C789" s="17" t="s">
        <v>127</v>
      </c>
      <c r="D789" s="17" t="s">
        <v>3</v>
      </c>
      <c r="F789" s="17">
        <v>0.1</v>
      </c>
      <c r="G789" s="17" t="s">
        <v>833</v>
      </c>
      <c r="H789" s="17">
        <v>120</v>
      </c>
      <c r="I789" s="17">
        <v>20</v>
      </c>
      <c r="J789" s="17" t="s">
        <v>4</v>
      </c>
      <c r="K789" s="17">
        <v>24</v>
      </c>
      <c r="L789" s="17">
        <v>731.8</v>
      </c>
    </row>
    <row r="790" spans="1:12" hidden="1" x14ac:dyDescent="0.3">
      <c r="A790" s="16">
        <v>42983</v>
      </c>
      <c r="B790" s="17" t="s">
        <v>132</v>
      </c>
      <c r="C790" s="17" t="s">
        <v>127</v>
      </c>
      <c r="D790" s="17" t="s">
        <v>4</v>
      </c>
      <c r="G790" s="17" t="s">
        <v>834</v>
      </c>
      <c r="H790" s="17">
        <v>120</v>
      </c>
      <c r="I790" s="17">
        <v>20</v>
      </c>
      <c r="J790" s="17" t="s">
        <v>4</v>
      </c>
      <c r="L790" s="17">
        <v>731.8</v>
      </c>
    </row>
    <row r="791" spans="1:12" hidden="1" x14ac:dyDescent="0.3">
      <c r="A791" s="16">
        <v>42983</v>
      </c>
      <c r="B791" s="17" t="s">
        <v>132</v>
      </c>
      <c r="C791" s="17" t="s">
        <v>127</v>
      </c>
      <c r="D791" s="17" t="s">
        <v>4</v>
      </c>
      <c r="G791" s="17" t="s">
        <v>835</v>
      </c>
      <c r="H791" s="17">
        <v>120</v>
      </c>
      <c r="I791" s="17">
        <v>20</v>
      </c>
      <c r="J791" s="17" t="s">
        <v>4</v>
      </c>
      <c r="L791" s="17">
        <v>731.8</v>
      </c>
    </row>
    <row r="792" spans="1:12" hidden="1" x14ac:dyDescent="0.3">
      <c r="A792" s="16">
        <v>42983</v>
      </c>
      <c r="B792" s="17" t="s">
        <v>132</v>
      </c>
      <c r="C792" s="17" t="s">
        <v>127</v>
      </c>
      <c r="D792" s="17" t="s">
        <v>4</v>
      </c>
      <c r="G792" s="17" t="s">
        <v>836</v>
      </c>
      <c r="H792" s="17">
        <v>120</v>
      </c>
      <c r="I792" s="17">
        <v>20</v>
      </c>
      <c r="J792" s="17" t="s">
        <v>4</v>
      </c>
      <c r="L792" s="17">
        <v>731.8</v>
      </c>
    </row>
    <row r="793" spans="1:12" hidden="1" x14ac:dyDescent="0.3">
      <c r="A793" s="16">
        <v>42983</v>
      </c>
      <c r="B793" s="17" t="s">
        <v>132</v>
      </c>
      <c r="C793" s="17" t="s">
        <v>126</v>
      </c>
      <c r="D793" s="17" t="s">
        <v>3</v>
      </c>
      <c r="F793" s="17">
        <v>0.1</v>
      </c>
      <c r="G793" s="17" t="s">
        <v>837</v>
      </c>
      <c r="H793" s="17">
        <v>120</v>
      </c>
      <c r="I793" s="17">
        <v>20</v>
      </c>
      <c r="J793" s="17" t="s">
        <v>4</v>
      </c>
      <c r="K793" s="17">
        <v>24.5</v>
      </c>
      <c r="L793" s="17">
        <v>732</v>
      </c>
    </row>
    <row r="794" spans="1:12" hidden="1" x14ac:dyDescent="0.3">
      <c r="A794" s="16">
        <v>42983</v>
      </c>
      <c r="B794" s="17" t="s">
        <v>132</v>
      </c>
      <c r="C794" s="17" t="s">
        <v>126</v>
      </c>
      <c r="D794" s="17" t="s">
        <v>3</v>
      </c>
      <c r="F794" s="17">
        <v>0.1</v>
      </c>
      <c r="G794" s="17" t="s">
        <v>838</v>
      </c>
      <c r="H794" s="17">
        <v>120</v>
      </c>
      <c r="I794" s="17">
        <v>20</v>
      </c>
      <c r="J794" s="17" t="s">
        <v>4</v>
      </c>
      <c r="K794" s="17">
        <v>24.5</v>
      </c>
      <c r="L794" s="17">
        <v>732</v>
      </c>
    </row>
    <row r="795" spans="1:12" hidden="1" x14ac:dyDescent="0.3">
      <c r="A795" s="16">
        <v>42983</v>
      </c>
      <c r="B795" s="17" t="s">
        <v>132</v>
      </c>
      <c r="C795" s="17" t="s">
        <v>126</v>
      </c>
      <c r="D795" s="17" t="s">
        <v>4</v>
      </c>
      <c r="G795" s="17" t="s">
        <v>839</v>
      </c>
      <c r="H795" s="17">
        <v>120</v>
      </c>
      <c r="I795" s="17">
        <v>20</v>
      </c>
      <c r="J795" s="17" t="s">
        <v>4</v>
      </c>
      <c r="L795" s="17">
        <v>732</v>
      </c>
    </row>
    <row r="796" spans="1:12" hidden="1" x14ac:dyDescent="0.3">
      <c r="A796" s="16">
        <v>42983</v>
      </c>
      <c r="B796" s="17" t="s">
        <v>132</v>
      </c>
      <c r="C796" s="17" t="s">
        <v>126</v>
      </c>
      <c r="D796" s="17" t="s">
        <v>4</v>
      </c>
      <c r="G796" s="17" t="s">
        <v>840</v>
      </c>
      <c r="H796" s="17">
        <v>120</v>
      </c>
      <c r="I796" s="17">
        <v>20</v>
      </c>
      <c r="J796" s="17" t="s">
        <v>4</v>
      </c>
      <c r="L796" s="17">
        <v>732</v>
      </c>
    </row>
    <row r="797" spans="1:12" hidden="1" x14ac:dyDescent="0.3">
      <c r="A797" s="16">
        <v>42983</v>
      </c>
      <c r="B797" s="17" t="s">
        <v>132</v>
      </c>
      <c r="C797" s="17" t="s">
        <v>126</v>
      </c>
      <c r="D797" s="17" t="s">
        <v>4</v>
      </c>
      <c r="G797" s="17" t="s">
        <v>841</v>
      </c>
      <c r="H797" s="17">
        <v>120</v>
      </c>
      <c r="I797" s="17">
        <v>20</v>
      </c>
      <c r="J797" s="17" t="s">
        <v>4</v>
      </c>
      <c r="L797" s="17">
        <v>732</v>
      </c>
    </row>
    <row r="798" spans="1:12" s="37" customFormat="1" hidden="1" x14ac:dyDescent="0.3">
      <c r="A798" s="46">
        <v>42997</v>
      </c>
      <c r="B798" s="47" t="s">
        <v>131</v>
      </c>
      <c r="C798" s="47" t="s">
        <v>125</v>
      </c>
      <c r="D798" s="47" t="s">
        <v>3</v>
      </c>
      <c r="E798" s="47"/>
      <c r="F798" s="47">
        <v>0.1</v>
      </c>
      <c r="G798" s="47" t="s">
        <v>842</v>
      </c>
      <c r="H798" s="47">
        <v>120</v>
      </c>
      <c r="I798" s="47">
        <v>20</v>
      </c>
      <c r="J798" s="47" t="s">
        <v>4</v>
      </c>
      <c r="K798" s="47">
        <v>27</v>
      </c>
      <c r="L798" s="47">
        <v>740.5</v>
      </c>
    </row>
    <row r="799" spans="1:12" s="54" customFormat="1" hidden="1" x14ac:dyDescent="0.3">
      <c r="A799" s="52">
        <v>42997</v>
      </c>
      <c r="B799" s="53" t="s">
        <v>131</v>
      </c>
      <c r="C799" s="53" t="s">
        <v>125</v>
      </c>
      <c r="D799" s="53" t="s">
        <v>3</v>
      </c>
      <c r="E799" s="53"/>
      <c r="F799" s="53">
        <v>0.1</v>
      </c>
      <c r="G799" s="53" t="s">
        <v>691</v>
      </c>
      <c r="H799" s="53">
        <v>120</v>
      </c>
      <c r="I799" s="53">
        <v>20</v>
      </c>
      <c r="J799" s="53" t="s">
        <v>4</v>
      </c>
      <c r="K799" s="53">
        <v>27</v>
      </c>
      <c r="L799" s="53">
        <v>740.5</v>
      </c>
    </row>
    <row r="800" spans="1:12" s="37" customFormat="1" hidden="1" x14ac:dyDescent="0.3">
      <c r="A800" s="46">
        <v>42997</v>
      </c>
      <c r="B800" s="47" t="s">
        <v>131</v>
      </c>
      <c r="C800" s="47" t="s">
        <v>125</v>
      </c>
      <c r="D800" s="47" t="s">
        <v>4</v>
      </c>
      <c r="E800" s="47"/>
      <c r="F800" s="47"/>
      <c r="G800" s="47" t="s">
        <v>843</v>
      </c>
      <c r="H800" s="47">
        <v>120</v>
      </c>
      <c r="I800" s="47">
        <v>20</v>
      </c>
      <c r="J800" s="47" t="s">
        <v>4</v>
      </c>
      <c r="K800" s="47"/>
      <c r="L800" s="47">
        <v>740.5</v>
      </c>
    </row>
    <row r="801" spans="1:12" s="54" customFormat="1" hidden="1" x14ac:dyDescent="0.3">
      <c r="A801" s="52">
        <v>42997</v>
      </c>
      <c r="B801" s="53" t="s">
        <v>131</v>
      </c>
      <c r="C801" s="53" t="s">
        <v>125</v>
      </c>
      <c r="D801" s="53" t="s">
        <v>4</v>
      </c>
      <c r="E801" s="53"/>
      <c r="F801" s="53"/>
      <c r="G801" s="53" t="s">
        <v>691</v>
      </c>
      <c r="H801" s="53">
        <v>120</v>
      </c>
      <c r="I801" s="53">
        <v>20</v>
      </c>
      <c r="J801" s="53" t="s">
        <v>4</v>
      </c>
      <c r="K801" s="53"/>
      <c r="L801" s="53">
        <v>740.5</v>
      </c>
    </row>
    <row r="802" spans="1:12" s="54" customFormat="1" hidden="1" x14ac:dyDescent="0.3">
      <c r="A802" s="52">
        <v>42997</v>
      </c>
      <c r="B802" s="53" t="s">
        <v>131</v>
      </c>
      <c r="C802" s="53" t="s">
        <v>125</v>
      </c>
      <c r="D802" s="53" t="s">
        <v>4</v>
      </c>
      <c r="E802" s="53"/>
      <c r="F802" s="53"/>
      <c r="G802" s="53" t="s">
        <v>691</v>
      </c>
      <c r="H802" s="53">
        <v>120</v>
      </c>
      <c r="I802" s="53">
        <v>20</v>
      </c>
      <c r="J802" s="53" t="s">
        <v>4</v>
      </c>
      <c r="K802" s="53"/>
      <c r="L802" s="53">
        <v>740.5</v>
      </c>
    </row>
    <row r="803" spans="1:12" s="37" customFormat="1" hidden="1" x14ac:dyDescent="0.3">
      <c r="A803" s="46">
        <v>42997</v>
      </c>
      <c r="B803" s="47" t="s">
        <v>131</v>
      </c>
      <c r="C803" s="47" t="s">
        <v>127</v>
      </c>
      <c r="D803" s="47" t="s">
        <v>3</v>
      </c>
      <c r="E803" s="47"/>
      <c r="F803" s="47">
        <v>0.1</v>
      </c>
      <c r="G803" s="47" t="s">
        <v>844</v>
      </c>
      <c r="H803" s="47">
        <v>120</v>
      </c>
      <c r="I803" s="47">
        <v>20</v>
      </c>
      <c r="J803" s="47" t="s">
        <v>4</v>
      </c>
      <c r="K803" s="47">
        <v>25.5</v>
      </c>
      <c r="L803" s="47">
        <v>741</v>
      </c>
    </row>
    <row r="804" spans="1:12" s="37" customFormat="1" hidden="1" x14ac:dyDescent="0.3">
      <c r="A804" s="46">
        <v>42997</v>
      </c>
      <c r="B804" s="47" t="s">
        <v>131</v>
      </c>
      <c r="C804" s="47" t="s">
        <v>127</v>
      </c>
      <c r="D804" s="47" t="s">
        <v>3</v>
      </c>
      <c r="E804" s="47"/>
      <c r="F804" s="47">
        <v>0.1</v>
      </c>
      <c r="G804" s="47" t="s">
        <v>845</v>
      </c>
      <c r="H804" s="47">
        <v>120</v>
      </c>
      <c r="I804" s="47">
        <v>20</v>
      </c>
      <c r="J804" s="47" t="s">
        <v>4</v>
      </c>
      <c r="K804" s="47">
        <v>25.5</v>
      </c>
      <c r="L804" s="47">
        <v>741</v>
      </c>
    </row>
    <row r="805" spans="1:12" s="37" customFormat="1" hidden="1" x14ac:dyDescent="0.3">
      <c r="A805" s="46">
        <v>42997</v>
      </c>
      <c r="B805" s="47" t="s">
        <v>131</v>
      </c>
      <c r="C805" s="47" t="s">
        <v>127</v>
      </c>
      <c r="D805" s="47" t="s">
        <v>4</v>
      </c>
      <c r="E805" s="47"/>
      <c r="F805" s="47"/>
      <c r="G805" s="47" t="s">
        <v>805</v>
      </c>
      <c r="H805" s="47">
        <v>120</v>
      </c>
      <c r="I805" s="47">
        <v>20</v>
      </c>
      <c r="J805" s="47" t="s">
        <v>4</v>
      </c>
      <c r="K805" s="47"/>
      <c r="L805" s="47">
        <v>741</v>
      </c>
    </row>
    <row r="806" spans="1:12" s="37" customFormat="1" hidden="1" x14ac:dyDescent="0.3">
      <c r="A806" s="46">
        <v>42997</v>
      </c>
      <c r="B806" s="47" t="s">
        <v>131</v>
      </c>
      <c r="C806" s="47" t="s">
        <v>127</v>
      </c>
      <c r="D806" s="47" t="s">
        <v>4</v>
      </c>
      <c r="E806" s="47"/>
      <c r="F806" s="47"/>
      <c r="G806" s="47" t="s">
        <v>846</v>
      </c>
      <c r="H806" s="47">
        <v>120</v>
      </c>
      <c r="I806" s="47">
        <v>20</v>
      </c>
      <c r="J806" s="47" t="s">
        <v>4</v>
      </c>
      <c r="K806" s="47"/>
      <c r="L806" s="47">
        <v>741</v>
      </c>
    </row>
    <row r="807" spans="1:12" s="37" customFormat="1" hidden="1" x14ac:dyDescent="0.3">
      <c r="A807" s="46">
        <v>42997</v>
      </c>
      <c r="B807" s="47" t="s">
        <v>131</v>
      </c>
      <c r="C807" s="47" t="s">
        <v>127</v>
      </c>
      <c r="D807" s="47" t="s">
        <v>4</v>
      </c>
      <c r="E807" s="47"/>
      <c r="F807" s="47"/>
      <c r="G807" s="47" t="s">
        <v>847</v>
      </c>
      <c r="H807" s="47">
        <v>120</v>
      </c>
      <c r="I807" s="47">
        <v>20</v>
      </c>
      <c r="J807" s="47" t="s">
        <v>4</v>
      </c>
      <c r="K807" s="47"/>
      <c r="L807" s="47">
        <v>741</v>
      </c>
    </row>
    <row r="808" spans="1:12" s="37" customFormat="1" hidden="1" x14ac:dyDescent="0.3">
      <c r="A808" s="46">
        <v>42997</v>
      </c>
      <c r="B808" s="47" t="s">
        <v>131</v>
      </c>
      <c r="C808" s="47" t="s">
        <v>126</v>
      </c>
      <c r="D808" s="47" t="s">
        <v>3</v>
      </c>
      <c r="E808" s="47"/>
      <c r="F808" s="47">
        <v>0.1</v>
      </c>
      <c r="G808" s="47" t="s">
        <v>848</v>
      </c>
      <c r="H808" s="47">
        <v>120</v>
      </c>
      <c r="I808" s="47">
        <v>20</v>
      </c>
      <c r="J808" s="47" t="s">
        <v>4</v>
      </c>
      <c r="K808" s="47">
        <v>26</v>
      </c>
      <c r="L808" s="47">
        <v>741</v>
      </c>
    </row>
    <row r="809" spans="1:12" s="37" customFormat="1" hidden="1" x14ac:dyDescent="0.3">
      <c r="A809" s="46">
        <v>42997</v>
      </c>
      <c r="B809" s="47" t="s">
        <v>131</v>
      </c>
      <c r="C809" s="47" t="s">
        <v>126</v>
      </c>
      <c r="D809" s="47" t="s">
        <v>3</v>
      </c>
      <c r="E809" s="47"/>
      <c r="F809" s="47">
        <v>0.1</v>
      </c>
      <c r="G809" s="47" t="s">
        <v>849</v>
      </c>
      <c r="H809" s="47">
        <v>120</v>
      </c>
      <c r="I809" s="47">
        <v>20</v>
      </c>
      <c r="J809" s="47" t="s">
        <v>4</v>
      </c>
      <c r="K809" s="47">
        <v>26</v>
      </c>
      <c r="L809" s="47">
        <v>741</v>
      </c>
    </row>
    <row r="810" spans="1:12" s="37" customFormat="1" hidden="1" x14ac:dyDescent="0.3">
      <c r="A810" s="46">
        <v>42997</v>
      </c>
      <c r="B810" s="47" t="s">
        <v>131</v>
      </c>
      <c r="C810" s="47" t="s">
        <v>126</v>
      </c>
      <c r="D810" s="47" t="s">
        <v>4</v>
      </c>
      <c r="E810" s="47"/>
      <c r="F810" s="47"/>
      <c r="G810" s="47" t="s">
        <v>850</v>
      </c>
      <c r="H810" s="47">
        <v>120</v>
      </c>
      <c r="I810" s="47">
        <v>20</v>
      </c>
      <c r="J810" s="47" t="s">
        <v>4</v>
      </c>
      <c r="K810" s="47"/>
      <c r="L810" s="47">
        <v>741</v>
      </c>
    </row>
    <row r="811" spans="1:12" s="37" customFormat="1" hidden="1" x14ac:dyDescent="0.3">
      <c r="A811" s="46">
        <v>42997</v>
      </c>
      <c r="B811" s="47" t="s">
        <v>131</v>
      </c>
      <c r="C811" s="47" t="s">
        <v>126</v>
      </c>
      <c r="D811" s="47" t="s">
        <v>4</v>
      </c>
      <c r="E811" s="47"/>
      <c r="F811" s="47"/>
      <c r="G811" s="47" t="s">
        <v>851</v>
      </c>
      <c r="H811" s="47">
        <v>120</v>
      </c>
      <c r="I811" s="47">
        <v>20</v>
      </c>
      <c r="J811" s="47" t="s">
        <v>4</v>
      </c>
      <c r="K811" s="47"/>
      <c r="L811" s="47">
        <v>741</v>
      </c>
    </row>
    <row r="812" spans="1:12" s="37" customFormat="1" hidden="1" x14ac:dyDescent="0.3">
      <c r="A812" s="46">
        <v>42997</v>
      </c>
      <c r="B812" s="47" t="s">
        <v>131</v>
      </c>
      <c r="C812" s="47" t="s">
        <v>126</v>
      </c>
      <c r="D812" s="47" t="s">
        <v>4</v>
      </c>
      <c r="E812" s="47"/>
      <c r="F812" s="47"/>
      <c r="G812" s="47" t="s">
        <v>852</v>
      </c>
      <c r="H812" s="47">
        <v>120</v>
      </c>
      <c r="I812" s="47">
        <v>20</v>
      </c>
      <c r="J812" s="47" t="s">
        <v>4</v>
      </c>
      <c r="K812" s="47"/>
      <c r="L812" s="47">
        <v>741</v>
      </c>
    </row>
    <row r="813" spans="1:12" s="37" customFormat="1" hidden="1" x14ac:dyDescent="0.3">
      <c r="A813" s="46">
        <v>42997</v>
      </c>
      <c r="B813" s="47" t="s">
        <v>132</v>
      </c>
      <c r="C813" s="47" t="s">
        <v>125</v>
      </c>
      <c r="D813" s="47" t="s">
        <v>3</v>
      </c>
      <c r="E813" s="47"/>
      <c r="F813" s="47">
        <v>0.1</v>
      </c>
      <c r="G813" s="47" t="s">
        <v>853</v>
      </c>
      <c r="H813" s="47">
        <v>120</v>
      </c>
      <c r="I813" s="47">
        <v>20</v>
      </c>
      <c r="J813" s="47" t="s">
        <v>4</v>
      </c>
      <c r="K813" s="47">
        <v>24</v>
      </c>
      <c r="L813" s="47">
        <v>737.6</v>
      </c>
    </row>
    <row r="814" spans="1:12" s="37" customFormat="1" hidden="1" x14ac:dyDescent="0.3">
      <c r="A814" s="46">
        <v>42997</v>
      </c>
      <c r="B814" s="47" t="s">
        <v>132</v>
      </c>
      <c r="C814" s="47" t="s">
        <v>125</v>
      </c>
      <c r="D814" s="47" t="s">
        <v>3</v>
      </c>
      <c r="E814" s="47"/>
      <c r="F814" s="47">
        <v>0.1</v>
      </c>
      <c r="G814" s="47" t="s">
        <v>854</v>
      </c>
      <c r="H814" s="47">
        <v>120</v>
      </c>
      <c r="I814" s="47">
        <v>20</v>
      </c>
      <c r="J814" s="47" t="s">
        <v>4</v>
      </c>
      <c r="K814" s="47">
        <v>24</v>
      </c>
      <c r="L814" s="47">
        <v>737.6</v>
      </c>
    </row>
    <row r="815" spans="1:12" s="37" customFormat="1" hidden="1" x14ac:dyDescent="0.3">
      <c r="A815" s="46">
        <v>42997</v>
      </c>
      <c r="B815" s="47" t="s">
        <v>132</v>
      </c>
      <c r="C815" s="47" t="s">
        <v>125</v>
      </c>
      <c r="D815" s="47" t="s">
        <v>4</v>
      </c>
      <c r="E815" s="47"/>
      <c r="F815" s="47"/>
      <c r="G815" s="47" t="s">
        <v>855</v>
      </c>
      <c r="H815" s="47">
        <v>120</v>
      </c>
      <c r="I815" s="47">
        <v>20</v>
      </c>
      <c r="J815" s="47" t="s">
        <v>4</v>
      </c>
      <c r="K815" s="47"/>
      <c r="L815" s="47">
        <v>737.6</v>
      </c>
    </row>
    <row r="816" spans="1:12" s="37" customFormat="1" hidden="1" x14ac:dyDescent="0.3">
      <c r="A816" s="46">
        <v>42997</v>
      </c>
      <c r="B816" s="47" t="s">
        <v>132</v>
      </c>
      <c r="C816" s="47" t="s">
        <v>125</v>
      </c>
      <c r="D816" s="47" t="s">
        <v>4</v>
      </c>
      <c r="E816" s="47"/>
      <c r="F816" s="47"/>
      <c r="G816" s="47" t="s">
        <v>856</v>
      </c>
      <c r="H816" s="47">
        <v>120</v>
      </c>
      <c r="I816" s="47">
        <v>20</v>
      </c>
      <c r="J816" s="47" t="s">
        <v>4</v>
      </c>
      <c r="K816" s="47"/>
      <c r="L816" s="47">
        <v>737.6</v>
      </c>
    </row>
    <row r="817" spans="1:12" s="37" customFormat="1" hidden="1" x14ac:dyDescent="0.3">
      <c r="A817" s="46">
        <v>42997</v>
      </c>
      <c r="B817" s="47" t="s">
        <v>132</v>
      </c>
      <c r="C817" s="47" t="s">
        <v>125</v>
      </c>
      <c r="D817" s="47" t="s">
        <v>4</v>
      </c>
      <c r="E817" s="47"/>
      <c r="F817" s="47"/>
      <c r="G817" s="47" t="s">
        <v>857</v>
      </c>
      <c r="H817" s="47">
        <v>120</v>
      </c>
      <c r="I817" s="47">
        <v>20</v>
      </c>
      <c r="J817" s="47" t="s">
        <v>4</v>
      </c>
      <c r="K817" s="47"/>
      <c r="L817" s="47">
        <v>737.6</v>
      </c>
    </row>
    <row r="818" spans="1:12" s="37" customFormat="1" hidden="1" x14ac:dyDescent="0.3">
      <c r="A818" s="46">
        <v>42997</v>
      </c>
      <c r="B818" s="47" t="s">
        <v>132</v>
      </c>
      <c r="C818" s="47" t="s">
        <v>127</v>
      </c>
      <c r="D818" s="47" t="s">
        <v>3</v>
      </c>
      <c r="E818" s="47"/>
      <c r="F818" s="47">
        <v>0.1</v>
      </c>
      <c r="G818" s="47" t="s">
        <v>858</v>
      </c>
      <c r="H818" s="47">
        <v>120</v>
      </c>
      <c r="I818" s="47">
        <v>20</v>
      </c>
      <c r="J818" s="47" t="s">
        <v>4</v>
      </c>
      <c r="K818" s="47">
        <v>26</v>
      </c>
      <c r="L818" s="47">
        <v>737.6</v>
      </c>
    </row>
    <row r="819" spans="1:12" s="37" customFormat="1" hidden="1" x14ac:dyDescent="0.3">
      <c r="A819" s="46">
        <v>42997</v>
      </c>
      <c r="B819" s="47" t="s">
        <v>132</v>
      </c>
      <c r="C819" s="47" t="s">
        <v>127</v>
      </c>
      <c r="D819" s="47" t="s">
        <v>3</v>
      </c>
      <c r="E819" s="47"/>
      <c r="F819" s="47">
        <v>0.1</v>
      </c>
      <c r="G819" s="47" t="s">
        <v>859</v>
      </c>
      <c r="H819" s="47">
        <v>120</v>
      </c>
      <c r="I819" s="47">
        <v>20</v>
      </c>
      <c r="J819" s="47" t="s">
        <v>4</v>
      </c>
      <c r="K819" s="47">
        <v>26</v>
      </c>
      <c r="L819" s="47">
        <v>737.6</v>
      </c>
    </row>
    <row r="820" spans="1:12" s="37" customFormat="1" hidden="1" x14ac:dyDescent="0.3">
      <c r="A820" s="46">
        <v>42997</v>
      </c>
      <c r="B820" s="47" t="s">
        <v>132</v>
      </c>
      <c r="C820" s="47" t="s">
        <v>127</v>
      </c>
      <c r="D820" s="47" t="s">
        <v>4</v>
      </c>
      <c r="E820" s="47"/>
      <c r="F820" s="47"/>
      <c r="G820" s="47" t="s">
        <v>860</v>
      </c>
      <c r="H820" s="47">
        <v>120</v>
      </c>
      <c r="I820" s="47">
        <v>20</v>
      </c>
      <c r="J820" s="47" t="s">
        <v>4</v>
      </c>
      <c r="K820" s="47"/>
      <c r="L820" s="47">
        <v>737.6</v>
      </c>
    </row>
    <row r="821" spans="1:12" s="37" customFormat="1" hidden="1" x14ac:dyDescent="0.3">
      <c r="A821" s="46">
        <v>42997</v>
      </c>
      <c r="B821" s="47" t="s">
        <v>132</v>
      </c>
      <c r="C821" s="47" t="s">
        <v>127</v>
      </c>
      <c r="D821" s="47" t="s">
        <v>4</v>
      </c>
      <c r="E821" s="47"/>
      <c r="F821" s="47"/>
      <c r="G821" s="47" t="s">
        <v>861</v>
      </c>
      <c r="H821" s="47">
        <v>120</v>
      </c>
      <c r="I821" s="47">
        <v>20</v>
      </c>
      <c r="J821" s="47" t="s">
        <v>4</v>
      </c>
      <c r="K821" s="47"/>
      <c r="L821" s="47">
        <v>737.6</v>
      </c>
    </row>
    <row r="822" spans="1:12" s="37" customFormat="1" hidden="1" x14ac:dyDescent="0.3">
      <c r="A822" s="46">
        <v>42997</v>
      </c>
      <c r="B822" s="47" t="s">
        <v>132</v>
      </c>
      <c r="C822" s="47" t="s">
        <v>127</v>
      </c>
      <c r="D822" s="47" t="s">
        <v>4</v>
      </c>
      <c r="E822" s="47"/>
      <c r="F822" s="47"/>
      <c r="G822" s="47" t="s">
        <v>862</v>
      </c>
      <c r="H822" s="47">
        <v>120</v>
      </c>
      <c r="I822" s="47">
        <v>20</v>
      </c>
      <c r="J822" s="47" t="s">
        <v>4</v>
      </c>
      <c r="K822" s="47"/>
      <c r="L822" s="47">
        <v>737.6</v>
      </c>
    </row>
    <row r="823" spans="1:12" s="37" customFormat="1" hidden="1" x14ac:dyDescent="0.3">
      <c r="A823" s="46">
        <v>42997</v>
      </c>
      <c r="B823" s="47" t="s">
        <v>132</v>
      </c>
      <c r="C823" s="47" t="s">
        <v>126</v>
      </c>
      <c r="D823" s="47" t="s">
        <v>3</v>
      </c>
      <c r="E823" s="47"/>
      <c r="F823" s="47">
        <v>0.1</v>
      </c>
      <c r="G823" s="47" t="s">
        <v>863</v>
      </c>
      <c r="H823" s="47">
        <v>120</v>
      </c>
      <c r="I823" s="47">
        <v>20</v>
      </c>
      <c r="J823" s="47" t="s">
        <v>4</v>
      </c>
      <c r="K823" s="47">
        <v>26</v>
      </c>
      <c r="L823" s="47">
        <v>737.6</v>
      </c>
    </row>
    <row r="824" spans="1:12" s="37" customFormat="1" hidden="1" x14ac:dyDescent="0.3">
      <c r="A824" s="46">
        <v>42997</v>
      </c>
      <c r="B824" s="47" t="s">
        <v>132</v>
      </c>
      <c r="C824" s="47" t="s">
        <v>126</v>
      </c>
      <c r="D824" s="47" t="s">
        <v>3</v>
      </c>
      <c r="E824" s="47"/>
      <c r="F824" s="47">
        <v>0.1</v>
      </c>
      <c r="G824" s="47" t="s">
        <v>864</v>
      </c>
      <c r="H824" s="47">
        <v>120</v>
      </c>
      <c r="I824" s="47">
        <v>20</v>
      </c>
      <c r="J824" s="47" t="s">
        <v>4</v>
      </c>
      <c r="K824" s="47">
        <v>26</v>
      </c>
      <c r="L824" s="47">
        <v>737.6</v>
      </c>
    </row>
    <row r="825" spans="1:12" s="37" customFormat="1" hidden="1" x14ac:dyDescent="0.3">
      <c r="A825" s="46">
        <v>42997</v>
      </c>
      <c r="B825" s="47" t="s">
        <v>132</v>
      </c>
      <c r="C825" s="47" t="s">
        <v>126</v>
      </c>
      <c r="D825" s="47" t="s">
        <v>4</v>
      </c>
      <c r="E825" s="47"/>
      <c r="F825" s="47"/>
      <c r="G825" s="47" t="s">
        <v>865</v>
      </c>
      <c r="H825" s="47">
        <v>120</v>
      </c>
      <c r="I825" s="47">
        <v>20</v>
      </c>
      <c r="J825" s="47" t="s">
        <v>4</v>
      </c>
      <c r="K825" s="47"/>
      <c r="L825" s="47">
        <v>737.6</v>
      </c>
    </row>
    <row r="826" spans="1:12" s="37" customFormat="1" hidden="1" x14ac:dyDescent="0.3">
      <c r="A826" s="46">
        <v>42997</v>
      </c>
      <c r="B826" s="47" t="s">
        <v>132</v>
      </c>
      <c r="C826" s="47" t="s">
        <v>126</v>
      </c>
      <c r="D826" s="47" t="s">
        <v>4</v>
      </c>
      <c r="E826" s="47"/>
      <c r="F826" s="47"/>
      <c r="G826" s="47" t="s">
        <v>866</v>
      </c>
      <c r="H826" s="47">
        <v>120</v>
      </c>
      <c r="I826" s="47">
        <v>20</v>
      </c>
      <c r="J826" s="47" t="s">
        <v>4</v>
      </c>
      <c r="K826" s="47"/>
      <c r="L826" s="47">
        <v>737.6</v>
      </c>
    </row>
    <row r="827" spans="1:12" s="37" customFormat="1" hidden="1" x14ac:dyDescent="0.3">
      <c r="A827" s="46">
        <v>42997</v>
      </c>
      <c r="B827" s="47" t="s">
        <v>132</v>
      </c>
      <c r="C827" s="47" t="s">
        <v>126</v>
      </c>
      <c r="D827" s="47" t="s">
        <v>4</v>
      </c>
      <c r="E827" s="47"/>
      <c r="F827" s="47"/>
      <c r="G827" s="47" t="s">
        <v>867</v>
      </c>
      <c r="H827" s="47">
        <v>120</v>
      </c>
      <c r="I827" s="47">
        <v>20</v>
      </c>
      <c r="J827" s="47" t="s">
        <v>4</v>
      </c>
      <c r="K827" s="47"/>
      <c r="L827" s="47">
        <v>737.6</v>
      </c>
    </row>
    <row r="828" spans="1:12" hidden="1" x14ac:dyDescent="0.3">
      <c r="A828" s="16">
        <v>43026</v>
      </c>
      <c r="B828" s="17" t="s">
        <v>131</v>
      </c>
      <c r="C828" s="17" t="s">
        <v>125</v>
      </c>
      <c r="D828" s="17" t="s">
        <v>3</v>
      </c>
      <c r="F828" s="17">
        <v>0.1</v>
      </c>
      <c r="G828" s="17" t="s">
        <v>868</v>
      </c>
      <c r="H828" s="17">
        <v>120</v>
      </c>
      <c r="I828" s="17">
        <v>20</v>
      </c>
      <c r="J828" s="17" t="s">
        <v>4</v>
      </c>
      <c r="K828" s="17">
        <v>19.5</v>
      </c>
      <c r="L828" s="17">
        <v>748.3</v>
      </c>
    </row>
    <row r="829" spans="1:12" hidden="1" x14ac:dyDescent="0.3">
      <c r="A829" s="16">
        <v>43026</v>
      </c>
      <c r="B829" s="17" t="s">
        <v>131</v>
      </c>
      <c r="C829" s="17" t="s">
        <v>125</v>
      </c>
      <c r="D829" s="17" t="s">
        <v>3</v>
      </c>
      <c r="F829" s="17">
        <v>0.1</v>
      </c>
      <c r="G829" s="17" t="s">
        <v>869</v>
      </c>
      <c r="H829" s="17">
        <v>120</v>
      </c>
      <c r="I829" s="17">
        <v>20</v>
      </c>
      <c r="J829" s="17" t="s">
        <v>4</v>
      </c>
      <c r="K829" s="17">
        <v>19.5</v>
      </c>
      <c r="L829" s="17">
        <v>748.3</v>
      </c>
    </row>
    <row r="830" spans="1:12" hidden="1" x14ac:dyDescent="0.3">
      <c r="A830" s="16">
        <v>43026</v>
      </c>
      <c r="B830" s="17" t="s">
        <v>131</v>
      </c>
      <c r="C830" s="17" t="s">
        <v>125</v>
      </c>
      <c r="D830" s="17" t="s">
        <v>4</v>
      </c>
      <c r="G830" s="17" t="s">
        <v>870</v>
      </c>
      <c r="H830" s="17">
        <v>120</v>
      </c>
      <c r="I830" s="17">
        <v>20</v>
      </c>
      <c r="J830" s="17" t="s">
        <v>4</v>
      </c>
      <c r="L830" s="17">
        <v>748.3</v>
      </c>
    </row>
    <row r="831" spans="1:12" hidden="1" x14ac:dyDescent="0.3">
      <c r="A831" s="16">
        <v>43026</v>
      </c>
      <c r="B831" s="17" t="s">
        <v>131</v>
      </c>
      <c r="C831" s="17" t="s">
        <v>125</v>
      </c>
      <c r="D831" s="17" t="s">
        <v>4</v>
      </c>
      <c r="G831" s="17" t="s">
        <v>871</v>
      </c>
      <c r="H831" s="17">
        <v>120</v>
      </c>
      <c r="I831" s="17">
        <v>20</v>
      </c>
      <c r="J831" s="17" t="s">
        <v>4</v>
      </c>
      <c r="L831" s="17">
        <v>748.3</v>
      </c>
    </row>
    <row r="832" spans="1:12" hidden="1" x14ac:dyDescent="0.3">
      <c r="A832" s="16">
        <v>43026</v>
      </c>
      <c r="B832" s="17" t="s">
        <v>131</v>
      </c>
      <c r="C832" s="17" t="s">
        <v>125</v>
      </c>
      <c r="D832" s="17" t="s">
        <v>4</v>
      </c>
      <c r="G832" s="17" t="s">
        <v>872</v>
      </c>
      <c r="H832" s="17">
        <v>120</v>
      </c>
      <c r="I832" s="17">
        <v>20</v>
      </c>
      <c r="J832" s="17" t="s">
        <v>4</v>
      </c>
      <c r="L832" s="17">
        <v>748.3</v>
      </c>
    </row>
    <row r="833" spans="1:12" hidden="1" x14ac:dyDescent="0.3">
      <c r="A833" s="16">
        <v>43026</v>
      </c>
      <c r="B833" s="17" t="s">
        <v>131</v>
      </c>
      <c r="C833" s="17" t="s">
        <v>127</v>
      </c>
      <c r="D833" s="17" t="s">
        <v>3</v>
      </c>
      <c r="F833" s="17">
        <v>0.1</v>
      </c>
      <c r="G833" s="17" t="s">
        <v>873</v>
      </c>
      <c r="H833" s="17">
        <v>120</v>
      </c>
      <c r="I833" s="17">
        <v>20</v>
      </c>
      <c r="J833" s="17" t="s">
        <v>4</v>
      </c>
      <c r="K833" s="17">
        <v>21.5</v>
      </c>
      <c r="L833" s="17">
        <v>747.8</v>
      </c>
    </row>
    <row r="834" spans="1:12" hidden="1" x14ac:dyDescent="0.3">
      <c r="A834" s="16">
        <v>43026</v>
      </c>
      <c r="B834" s="17" t="s">
        <v>131</v>
      </c>
      <c r="C834" s="17" t="s">
        <v>127</v>
      </c>
      <c r="D834" s="17" t="s">
        <v>3</v>
      </c>
      <c r="F834" s="17">
        <v>0.1</v>
      </c>
      <c r="G834" s="17" t="s">
        <v>874</v>
      </c>
      <c r="H834" s="17">
        <v>120</v>
      </c>
      <c r="I834" s="17">
        <v>20</v>
      </c>
      <c r="J834" s="17" t="s">
        <v>4</v>
      </c>
      <c r="K834" s="17">
        <v>21.5</v>
      </c>
      <c r="L834" s="17">
        <v>747.8</v>
      </c>
    </row>
    <row r="835" spans="1:12" hidden="1" x14ac:dyDescent="0.3">
      <c r="A835" s="16">
        <v>43026</v>
      </c>
      <c r="B835" s="17" t="s">
        <v>131</v>
      </c>
      <c r="C835" s="17" t="s">
        <v>127</v>
      </c>
      <c r="D835" s="17" t="s">
        <v>4</v>
      </c>
      <c r="G835" s="17" t="s">
        <v>875</v>
      </c>
      <c r="H835" s="17">
        <v>120</v>
      </c>
      <c r="I835" s="17">
        <v>20</v>
      </c>
      <c r="J835" s="17" t="s">
        <v>4</v>
      </c>
      <c r="L835" s="17">
        <v>747.8</v>
      </c>
    </row>
    <row r="836" spans="1:12" hidden="1" x14ac:dyDescent="0.3">
      <c r="A836" s="16">
        <v>43026</v>
      </c>
      <c r="B836" s="17" t="s">
        <v>131</v>
      </c>
      <c r="C836" s="17" t="s">
        <v>127</v>
      </c>
      <c r="D836" s="17" t="s">
        <v>4</v>
      </c>
      <c r="G836" s="17" t="s">
        <v>876</v>
      </c>
      <c r="H836" s="17">
        <v>120</v>
      </c>
      <c r="I836" s="17">
        <v>20</v>
      </c>
      <c r="J836" s="17" t="s">
        <v>4</v>
      </c>
      <c r="L836" s="17">
        <v>747.8</v>
      </c>
    </row>
    <row r="837" spans="1:12" hidden="1" x14ac:dyDescent="0.3">
      <c r="A837" s="16">
        <v>43026</v>
      </c>
      <c r="B837" s="17" t="s">
        <v>131</v>
      </c>
      <c r="C837" s="17" t="s">
        <v>127</v>
      </c>
      <c r="D837" s="17" t="s">
        <v>4</v>
      </c>
      <c r="G837" s="17" t="s">
        <v>877</v>
      </c>
      <c r="H837" s="17">
        <v>120</v>
      </c>
      <c r="I837" s="17">
        <v>20</v>
      </c>
      <c r="J837" s="17" t="s">
        <v>4</v>
      </c>
      <c r="L837" s="17">
        <v>747.8</v>
      </c>
    </row>
    <row r="838" spans="1:12" hidden="1" x14ac:dyDescent="0.3">
      <c r="A838" s="16">
        <v>43026</v>
      </c>
      <c r="B838" s="17" t="s">
        <v>131</v>
      </c>
      <c r="C838" s="17" t="s">
        <v>126</v>
      </c>
      <c r="D838" s="17" t="s">
        <v>3</v>
      </c>
      <c r="F838" s="17">
        <v>0.1</v>
      </c>
      <c r="G838" s="17" t="s">
        <v>878</v>
      </c>
      <c r="H838" s="17">
        <v>120</v>
      </c>
      <c r="I838" s="17">
        <v>20</v>
      </c>
      <c r="J838" s="17" t="s">
        <v>4</v>
      </c>
      <c r="K838" s="17">
        <v>23</v>
      </c>
      <c r="L838" s="17">
        <v>747.3</v>
      </c>
    </row>
    <row r="839" spans="1:12" hidden="1" x14ac:dyDescent="0.3">
      <c r="A839" s="16">
        <v>43026</v>
      </c>
      <c r="B839" s="17" t="s">
        <v>131</v>
      </c>
      <c r="C839" s="17" t="s">
        <v>126</v>
      </c>
      <c r="D839" s="17" t="s">
        <v>3</v>
      </c>
      <c r="F839" s="17">
        <v>0.1</v>
      </c>
      <c r="G839" s="17" t="s">
        <v>879</v>
      </c>
      <c r="H839" s="17">
        <v>120</v>
      </c>
      <c r="I839" s="17">
        <v>20</v>
      </c>
      <c r="J839" s="17" t="s">
        <v>4</v>
      </c>
      <c r="K839" s="17">
        <v>23</v>
      </c>
      <c r="L839" s="17">
        <v>747.3</v>
      </c>
    </row>
    <row r="840" spans="1:12" hidden="1" x14ac:dyDescent="0.3">
      <c r="A840" s="16">
        <v>43026</v>
      </c>
      <c r="B840" s="17" t="s">
        <v>131</v>
      </c>
      <c r="C840" s="17" t="s">
        <v>126</v>
      </c>
      <c r="D840" s="17" t="s">
        <v>4</v>
      </c>
      <c r="G840" s="17" t="s">
        <v>880</v>
      </c>
      <c r="H840" s="17">
        <v>120</v>
      </c>
      <c r="I840" s="17">
        <v>20</v>
      </c>
      <c r="J840" s="17" t="s">
        <v>4</v>
      </c>
      <c r="L840" s="17">
        <v>747.3</v>
      </c>
    </row>
    <row r="841" spans="1:12" hidden="1" x14ac:dyDescent="0.3">
      <c r="A841" s="16">
        <v>43026</v>
      </c>
      <c r="B841" s="17" t="s">
        <v>131</v>
      </c>
      <c r="C841" s="17" t="s">
        <v>126</v>
      </c>
      <c r="D841" s="17" t="s">
        <v>4</v>
      </c>
      <c r="G841" s="17" t="s">
        <v>881</v>
      </c>
      <c r="H841" s="17">
        <v>120</v>
      </c>
      <c r="I841" s="17">
        <v>20</v>
      </c>
      <c r="J841" s="17" t="s">
        <v>4</v>
      </c>
      <c r="L841" s="17">
        <v>747.3</v>
      </c>
    </row>
    <row r="842" spans="1:12" hidden="1" x14ac:dyDescent="0.3">
      <c r="A842" s="16">
        <v>43026</v>
      </c>
      <c r="B842" s="17" t="s">
        <v>131</v>
      </c>
      <c r="C842" s="17" t="s">
        <v>126</v>
      </c>
      <c r="D842" s="17" t="s">
        <v>4</v>
      </c>
      <c r="G842" s="17" t="s">
        <v>882</v>
      </c>
      <c r="H842" s="17">
        <v>120</v>
      </c>
      <c r="I842" s="17">
        <v>20</v>
      </c>
      <c r="J842" s="17" t="s">
        <v>4</v>
      </c>
      <c r="L842" s="17">
        <v>747.3</v>
      </c>
    </row>
    <row r="843" spans="1:12" hidden="1" x14ac:dyDescent="0.3">
      <c r="A843" s="16">
        <v>43026</v>
      </c>
      <c r="B843" s="17" t="s">
        <v>132</v>
      </c>
      <c r="C843" s="17" t="s">
        <v>125</v>
      </c>
      <c r="D843" s="17" t="s">
        <v>3</v>
      </c>
      <c r="F843" s="17">
        <v>0.1</v>
      </c>
      <c r="G843" s="17" t="s">
        <v>883</v>
      </c>
      <c r="H843" s="17">
        <v>120</v>
      </c>
      <c r="I843" s="17">
        <v>20</v>
      </c>
      <c r="J843" s="17" t="s">
        <v>4</v>
      </c>
      <c r="K843" s="17">
        <v>16</v>
      </c>
      <c r="L843" s="17">
        <v>746.1</v>
      </c>
    </row>
    <row r="844" spans="1:12" hidden="1" x14ac:dyDescent="0.3">
      <c r="A844" s="16">
        <v>43026</v>
      </c>
      <c r="B844" s="17" t="s">
        <v>132</v>
      </c>
      <c r="C844" s="17" t="s">
        <v>125</v>
      </c>
      <c r="D844" s="17" t="s">
        <v>3</v>
      </c>
      <c r="F844" s="17">
        <v>0.1</v>
      </c>
      <c r="G844" s="17" t="s">
        <v>884</v>
      </c>
      <c r="H844" s="17">
        <v>120</v>
      </c>
      <c r="I844" s="17">
        <v>20</v>
      </c>
      <c r="J844" s="17" t="s">
        <v>4</v>
      </c>
      <c r="K844" s="17">
        <v>16</v>
      </c>
      <c r="L844" s="17">
        <v>746.1</v>
      </c>
    </row>
    <row r="845" spans="1:12" hidden="1" x14ac:dyDescent="0.3">
      <c r="A845" s="16">
        <v>43026</v>
      </c>
      <c r="B845" s="17" t="s">
        <v>132</v>
      </c>
      <c r="C845" s="17" t="s">
        <v>125</v>
      </c>
      <c r="D845" s="17" t="s">
        <v>4</v>
      </c>
      <c r="G845" s="17" t="s">
        <v>885</v>
      </c>
      <c r="H845" s="17">
        <v>120</v>
      </c>
      <c r="I845" s="17">
        <v>20</v>
      </c>
      <c r="J845" s="17" t="s">
        <v>4</v>
      </c>
      <c r="L845" s="17">
        <v>746.1</v>
      </c>
    </row>
    <row r="846" spans="1:12" hidden="1" x14ac:dyDescent="0.3">
      <c r="A846" s="16">
        <v>43026</v>
      </c>
      <c r="B846" s="17" t="s">
        <v>132</v>
      </c>
      <c r="C846" s="17" t="s">
        <v>125</v>
      </c>
      <c r="D846" s="17" t="s">
        <v>4</v>
      </c>
      <c r="G846" s="17" t="s">
        <v>886</v>
      </c>
      <c r="H846" s="17">
        <v>120</v>
      </c>
      <c r="I846" s="17">
        <v>20</v>
      </c>
      <c r="J846" s="17" t="s">
        <v>4</v>
      </c>
      <c r="L846" s="17">
        <v>746.1</v>
      </c>
    </row>
    <row r="847" spans="1:12" hidden="1" x14ac:dyDescent="0.3">
      <c r="A847" s="16">
        <v>43026</v>
      </c>
      <c r="B847" s="17" t="s">
        <v>132</v>
      </c>
      <c r="C847" s="17" t="s">
        <v>125</v>
      </c>
      <c r="D847" s="17" t="s">
        <v>4</v>
      </c>
      <c r="G847" s="17" t="s">
        <v>887</v>
      </c>
      <c r="H847" s="17">
        <v>120</v>
      </c>
      <c r="I847" s="17">
        <v>20</v>
      </c>
      <c r="J847" s="17" t="s">
        <v>4</v>
      </c>
      <c r="L847" s="17">
        <v>746.1</v>
      </c>
    </row>
    <row r="848" spans="1:12" s="54" customFormat="1" hidden="1" x14ac:dyDescent="0.3">
      <c r="A848" s="52">
        <v>43026</v>
      </c>
      <c r="B848" s="53" t="s">
        <v>132</v>
      </c>
      <c r="C848" s="53" t="s">
        <v>127</v>
      </c>
      <c r="D848" s="53" t="s">
        <v>3</v>
      </c>
      <c r="E848" s="53"/>
      <c r="F848" s="53"/>
      <c r="G848" s="53" t="s">
        <v>53</v>
      </c>
      <c r="H848" s="53" t="s">
        <v>53</v>
      </c>
      <c r="I848" s="53" t="s">
        <v>53</v>
      </c>
      <c r="J848" s="53" t="s">
        <v>53</v>
      </c>
      <c r="K848" s="53" t="s">
        <v>53</v>
      </c>
      <c r="L848" s="53" t="s">
        <v>53</v>
      </c>
    </row>
    <row r="849" spans="1:12" s="54" customFormat="1" hidden="1" x14ac:dyDescent="0.3">
      <c r="A849" s="52">
        <v>43026</v>
      </c>
      <c r="B849" s="53" t="s">
        <v>132</v>
      </c>
      <c r="C849" s="53" t="s">
        <v>127</v>
      </c>
      <c r="D849" s="53" t="s">
        <v>3</v>
      </c>
      <c r="E849" s="53"/>
      <c r="F849" s="53"/>
      <c r="G849" s="53" t="s">
        <v>53</v>
      </c>
      <c r="H849" s="53" t="s">
        <v>53</v>
      </c>
      <c r="I849" s="53" t="s">
        <v>53</v>
      </c>
      <c r="J849" s="53" t="s">
        <v>53</v>
      </c>
      <c r="K849" s="53" t="s">
        <v>53</v>
      </c>
      <c r="L849" s="53" t="s">
        <v>53</v>
      </c>
    </row>
    <row r="850" spans="1:12" s="54" customFormat="1" hidden="1" x14ac:dyDescent="0.3">
      <c r="A850" s="52">
        <v>43026</v>
      </c>
      <c r="B850" s="53" t="s">
        <v>132</v>
      </c>
      <c r="C850" s="53" t="s">
        <v>127</v>
      </c>
      <c r="D850" s="53" t="s">
        <v>4</v>
      </c>
      <c r="E850" s="53"/>
      <c r="F850" s="53"/>
      <c r="G850" s="53" t="s">
        <v>53</v>
      </c>
      <c r="H850" s="53" t="s">
        <v>53</v>
      </c>
      <c r="I850" s="53" t="s">
        <v>53</v>
      </c>
      <c r="J850" s="53" t="s">
        <v>53</v>
      </c>
      <c r="K850" s="53" t="s">
        <v>53</v>
      </c>
      <c r="L850" s="53" t="s">
        <v>53</v>
      </c>
    </row>
    <row r="851" spans="1:12" s="54" customFormat="1" hidden="1" x14ac:dyDescent="0.3">
      <c r="A851" s="52">
        <v>43026</v>
      </c>
      <c r="B851" s="53" t="s">
        <v>132</v>
      </c>
      <c r="C851" s="53" t="s">
        <v>127</v>
      </c>
      <c r="D851" s="53" t="s">
        <v>4</v>
      </c>
      <c r="E851" s="53"/>
      <c r="F851" s="53"/>
      <c r="G851" s="53" t="s">
        <v>53</v>
      </c>
      <c r="H851" s="53" t="s">
        <v>53</v>
      </c>
      <c r="I851" s="53" t="s">
        <v>53</v>
      </c>
      <c r="J851" s="53" t="s">
        <v>53</v>
      </c>
      <c r="K851" s="53" t="s">
        <v>53</v>
      </c>
      <c r="L851" s="53" t="s">
        <v>53</v>
      </c>
    </row>
    <row r="852" spans="1:12" s="54" customFormat="1" hidden="1" x14ac:dyDescent="0.3">
      <c r="A852" s="52">
        <v>43026</v>
      </c>
      <c r="B852" s="53" t="s">
        <v>132</v>
      </c>
      <c r="C852" s="53" t="s">
        <v>127</v>
      </c>
      <c r="D852" s="53" t="s">
        <v>4</v>
      </c>
      <c r="E852" s="53"/>
      <c r="F852" s="53"/>
      <c r="G852" s="53" t="s">
        <v>53</v>
      </c>
      <c r="H852" s="53" t="s">
        <v>53</v>
      </c>
      <c r="I852" s="53" t="s">
        <v>53</v>
      </c>
      <c r="J852" s="53" t="s">
        <v>53</v>
      </c>
      <c r="K852" s="53" t="s">
        <v>53</v>
      </c>
      <c r="L852" s="53" t="s">
        <v>53</v>
      </c>
    </row>
    <row r="853" spans="1:12" hidden="1" x14ac:dyDescent="0.3">
      <c r="A853" s="16">
        <v>43026</v>
      </c>
      <c r="B853" s="17" t="s">
        <v>132</v>
      </c>
      <c r="C853" s="17" t="s">
        <v>126</v>
      </c>
      <c r="D853" s="17" t="s">
        <v>3</v>
      </c>
      <c r="F853" s="17">
        <v>0.1</v>
      </c>
      <c r="G853" s="17" t="s">
        <v>888</v>
      </c>
      <c r="H853" s="17">
        <v>120</v>
      </c>
      <c r="I853" s="17">
        <v>20</v>
      </c>
      <c r="J853" s="17" t="s">
        <v>4</v>
      </c>
      <c r="K853" s="17">
        <v>20</v>
      </c>
      <c r="L853" s="17">
        <v>745.8</v>
      </c>
    </row>
    <row r="854" spans="1:12" hidden="1" x14ac:dyDescent="0.3">
      <c r="A854" s="16">
        <v>43026</v>
      </c>
      <c r="B854" s="17" t="s">
        <v>132</v>
      </c>
      <c r="C854" s="17" t="s">
        <v>126</v>
      </c>
      <c r="D854" s="17" t="s">
        <v>3</v>
      </c>
      <c r="F854" s="17">
        <v>0.1</v>
      </c>
      <c r="G854" s="17" t="s">
        <v>889</v>
      </c>
      <c r="H854" s="17">
        <v>120</v>
      </c>
      <c r="I854" s="17">
        <v>20</v>
      </c>
      <c r="J854" s="17" t="s">
        <v>4</v>
      </c>
      <c r="K854" s="17">
        <v>20</v>
      </c>
      <c r="L854" s="17">
        <v>745.8</v>
      </c>
    </row>
    <row r="855" spans="1:12" hidden="1" x14ac:dyDescent="0.3">
      <c r="A855" s="16">
        <v>43026</v>
      </c>
      <c r="B855" s="17" t="s">
        <v>132</v>
      </c>
      <c r="C855" s="17" t="s">
        <v>126</v>
      </c>
      <c r="D855" s="17" t="s">
        <v>4</v>
      </c>
      <c r="G855" s="17" t="s">
        <v>890</v>
      </c>
      <c r="H855" s="17">
        <v>120</v>
      </c>
      <c r="I855" s="17">
        <v>20</v>
      </c>
      <c r="J855" s="17" t="s">
        <v>4</v>
      </c>
      <c r="L855" s="17">
        <v>745.8</v>
      </c>
    </row>
    <row r="856" spans="1:12" hidden="1" x14ac:dyDescent="0.3">
      <c r="A856" s="16">
        <v>43026</v>
      </c>
      <c r="B856" s="17" t="s">
        <v>132</v>
      </c>
      <c r="C856" s="17" t="s">
        <v>126</v>
      </c>
      <c r="D856" s="17" t="s">
        <v>4</v>
      </c>
      <c r="G856" s="17" t="s">
        <v>891</v>
      </c>
      <c r="H856" s="17">
        <v>120</v>
      </c>
      <c r="I856" s="17">
        <v>20</v>
      </c>
      <c r="J856" s="17" t="s">
        <v>4</v>
      </c>
      <c r="L856" s="17">
        <v>745.8</v>
      </c>
    </row>
    <row r="857" spans="1:12" hidden="1" x14ac:dyDescent="0.3">
      <c r="A857" s="16">
        <v>43026</v>
      </c>
      <c r="B857" s="17" t="s">
        <v>132</v>
      </c>
      <c r="C857" s="17" t="s">
        <v>126</v>
      </c>
      <c r="D857" s="17" t="s">
        <v>4</v>
      </c>
      <c r="G857" s="17" t="s">
        <v>892</v>
      </c>
      <c r="H857" s="17">
        <v>120</v>
      </c>
      <c r="I857" s="17">
        <v>20</v>
      </c>
      <c r="J857" s="17" t="s">
        <v>4</v>
      </c>
      <c r="L857" s="17">
        <v>745.8</v>
      </c>
    </row>
    <row r="858" spans="1:12" s="37" customFormat="1" hidden="1" x14ac:dyDescent="0.3">
      <c r="A858" s="46">
        <v>43060</v>
      </c>
      <c r="B858" s="47" t="s">
        <v>131</v>
      </c>
      <c r="C858" s="47" t="s">
        <v>125</v>
      </c>
      <c r="D858" s="47" t="s">
        <v>3</v>
      </c>
      <c r="E858" s="47"/>
      <c r="F858" s="47">
        <v>0.1</v>
      </c>
      <c r="G858" s="47" t="s">
        <v>893</v>
      </c>
      <c r="H858" s="47">
        <v>120</v>
      </c>
      <c r="I858" s="47">
        <v>20</v>
      </c>
      <c r="J858" s="47" t="s">
        <v>4</v>
      </c>
      <c r="K858" s="47">
        <v>10</v>
      </c>
      <c r="L858" s="47">
        <v>739.1</v>
      </c>
    </row>
    <row r="859" spans="1:12" s="37" customFormat="1" hidden="1" x14ac:dyDescent="0.3">
      <c r="A859" s="46">
        <v>43060</v>
      </c>
      <c r="B859" s="47" t="s">
        <v>131</v>
      </c>
      <c r="C859" s="47" t="s">
        <v>125</v>
      </c>
      <c r="D859" s="47" t="s">
        <v>3</v>
      </c>
      <c r="E859" s="47"/>
      <c r="F859" s="47">
        <v>0.1</v>
      </c>
      <c r="G859" s="47" t="s">
        <v>894</v>
      </c>
      <c r="H859" s="47">
        <v>120</v>
      </c>
      <c r="I859" s="47">
        <v>20</v>
      </c>
      <c r="J859" s="47" t="s">
        <v>4</v>
      </c>
      <c r="K859" s="47">
        <v>10</v>
      </c>
      <c r="L859" s="47">
        <v>739.1</v>
      </c>
    </row>
    <row r="860" spans="1:12" s="37" customFormat="1" hidden="1" x14ac:dyDescent="0.3">
      <c r="A860" s="46">
        <v>43060</v>
      </c>
      <c r="B860" s="47" t="s">
        <v>131</v>
      </c>
      <c r="C860" s="47" t="s">
        <v>125</v>
      </c>
      <c r="D860" s="47" t="s">
        <v>4</v>
      </c>
      <c r="E860" s="47"/>
      <c r="F860" s="47"/>
      <c r="G860" s="47" t="s">
        <v>895</v>
      </c>
      <c r="H860" s="47">
        <v>120</v>
      </c>
      <c r="I860" s="47">
        <v>20</v>
      </c>
      <c r="J860" s="47" t="s">
        <v>4</v>
      </c>
      <c r="K860" s="47"/>
      <c r="L860" s="47">
        <v>739.1</v>
      </c>
    </row>
    <row r="861" spans="1:12" s="37" customFormat="1" hidden="1" x14ac:dyDescent="0.3">
      <c r="A861" s="46">
        <v>43060</v>
      </c>
      <c r="B861" s="47" t="s">
        <v>131</v>
      </c>
      <c r="C861" s="47" t="s">
        <v>125</v>
      </c>
      <c r="D861" s="47" t="s">
        <v>4</v>
      </c>
      <c r="E861" s="47"/>
      <c r="F861" s="47"/>
      <c r="G861" s="47" t="s">
        <v>896</v>
      </c>
      <c r="H861" s="47">
        <v>120</v>
      </c>
      <c r="I861" s="47">
        <v>20</v>
      </c>
      <c r="J861" s="47" t="s">
        <v>4</v>
      </c>
      <c r="K861" s="47"/>
      <c r="L861" s="47">
        <v>739.1</v>
      </c>
    </row>
    <row r="862" spans="1:12" s="37" customFormat="1" hidden="1" x14ac:dyDescent="0.3">
      <c r="A862" s="46">
        <v>43060</v>
      </c>
      <c r="B862" s="47" t="s">
        <v>131</v>
      </c>
      <c r="C862" s="47" t="s">
        <v>125</v>
      </c>
      <c r="D862" s="47" t="s">
        <v>4</v>
      </c>
      <c r="E862" s="47"/>
      <c r="F862" s="47"/>
      <c r="G862" s="47" t="s">
        <v>897</v>
      </c>
      <c r="H862" s="47">
        <v>120</v>
      </c>
      <c r="I862" s="47">
        <v>20</v>
      </c>
      <c r="J862" s="47" t="s">
        <v>4</v>
      </c>
      <c r="K862" s="47"/>
      <c r="L862" s="47">
        <v>739.1</v>
      </c>
    </row>
    <row r="863" spans="1:12" s="37" customFormat="1" hidden="1" x14ac:dyDescent="0.3">
      <c r="A863" s="46">
        <v>43060</v>
      </c>
      <c r="B863" s="47" t="s">
        <v>131</v>
      </c>
      <c r="C863" s="47" t="s">
        <v>127</v>
      </c>
      <c r="D863" s="47" t="s">
        <v>3</v>
      </c>
      <c r="E863" s="47"/>
      <c r="F863" s="47">
        <v>0.1</v>
      </c>
      <c r="G863" s="47" t="s">
        <v>898</v>
      </c>
      <c r="H863" s="47">
        <v>120</v>
      </c>
      <c r="I863" s="47">
        <v>20</v>
      </c>
      <c r="J863" s="47" t="s">
        <v>4</v>
      </c>
      <c r="K863" s="47">
        <v>10</v>
      </c>
      <c r="L863" s="47">
        <v>739.4</v>
      </c>
    </row>
    <row r="864" spans="1:12" s="37" customFormat="1" hidden="1" x14ac:dyDescent="0.3">
      <c r="A864" s="46">
        <v>43060</v>
      </c>
      <c r="B864" s="47" t="s">
        <v>131</v>
      </c>
      <c r="C864" s="47" t="s">
        <v>127</v>
      </c>
      <c r="D864" s="47" t="s">
        <v>3</v>
      </c>
      <c r="E864" s="47"/>
      <c r="F864" s="47">
        <v>0.1</v>
      </c>
      <c r="G864" s="47" t="s">
        <v>899</v>
      </c>
      <c r="H864" s="47">
        <v>120</v>
      </c>
      <c r="I864" s="47">
        <v>20</v>
      </c>
      <c r="J864" s="47" t="s">
        <v>4</v>
      </c>
      <c r="K864" s="47">
        <v>10</v>
      </c>
      <c r="L864" s="47">
        <v>739.4</v>
      </c>
    </row>
    <row r="865" spans="1:12" s="37" customFormat="1" hidden="1" x14ac:dyDescent="0.3">
      <c r="A865" s="46">
        <v>43060</v>
      </c>
      <c r="B865" s="47" t="s">
        <v>131</v>
      </c>
      <c r="C865" s="47" t="s">
        <v>127</v>
      </c>
      <c r="D865" s="47" t="s">
        <v>4</v>
      </c>
      <c r="E865" s="47"/>
      <c r="F865" s="47"/>
      <c r="G865" s="47" t="s">
        <v>900</v>
      </c>
      <c r="H865" s="47">
        <v>120</v>
      </c>
      <c r="I865" s="47">
        <v>20</v>
      </c>
      <c r="J865" s="47" t="s">
        <v>4</v>
      </c>
      <c r="K865" s="47"/>
      <c r="L865" s="47">
        <v>739.4</v>
      </c>
    </row>
    <row r="866" spans="1:12" s="37" customFormat="1" hidden="1" x14ac:dyDescent="0.3">
      <c r="A866" s="46">
        <v>43060</v>
      </c>
      <c r="B866" s="47" t="s">
        <v>131</v>
      </c>
      <c r="C866" s="47" t="s">
        <v>127</v>
      </c>
      <c r="D866" s="47" t="s">
        <v>4</v>
      </c>
      <c r="E866" s="47"/>
      <c r="F866" s="47"/>
      <c r="G866" s="47" t="s">
        <v>901</v>
      </c>
      <c r="H866" s="47">
        <v>120</v>
      </c>
      <c r="I866" s="47">
        <v>20</v>
      </c>
      <c r="J866" s="47" t="s">
        <v>4</v>
      </c>
      <c r="K866" s="47"/>
      <c r="L866" s="47">
        <v>739.4</v>
      </c>
    </row>
    <row r="867" spans="1:12" s="37" customFormat="1" hidden="1" x14ac:dyDescent="0.3">
      <c r="A867" s="46">
        <v>43060</v>
      </c>
      <c r="B867" s="47" t="s">
        <v>131</v>
      </c>
      <c r="C867" s="47" t="s">
        <v>127</v>
      </c>
      <c r="D867" s="47" t="s">
        <v>4</v>
      </c>
      <c r="E867" s="47"/>
      <c r="F867" s="47"/>
      <c r="G867" s="47" t="s">
        <v>902</v>
      </c>
      <c r="H867" s="47">
        <v>120</v>
      </c>
      <c r="I867" s="47">
        <v>20</v>
      </c>
      <c r="J867" s="47" t="s">
        <v>4</v>
      </c>
      <c r="K867" s="47"/>
      <c r="L867" s="47">
        <v>739.4</v>
      </c>
    </row>
    <row r="868" spans="1:12" s="37" customFormat="1" hidden="1" x14ac:dyDescent="0.3">
      <c r="A868" s="46">
        <v>43060</v>
      </c>
      <c r="B868" s="47" t="s">
        <v>131</v>
      </c>
      <c r="C868" s="47" t="s">
        <v>126</v>
      </c>
      <c r="D868" s="47" t="s">
        <v>3</v>
      </c>
      <c r="E868" s="47"/>
      <c r="F868" s="47">
        <v>0.1</v>
      </c>
      <c r="G868" s="47" t="s">
        <v>903</v>
      </c>
      <c r="H868" s="47">
        <v>120</v>
      </c>
      <c r="I868" s="47">
        <v>20</v>
      </c>
      <c r="J868" s="47" t="s">
        <v>4</v>
      </c>
      <c r="K868" s="47">
        <v>11.5</v>
      </c>
      <c r="L868" s="47">
        <v>739.6</v>
      </c>
    </row>
    <row r="869" spans="1:12" s="37" customFormat="1" hidden="1" x14ac:dyDescent="0.3">
      <c r="A869" s="46">
        <v>43060</v>
      </c>
      <c r="B869" s="47" t="s">
        <v>131</v>
      </c>
      <c r="C869" s="47" t="s">
        <v>126</v>
      </c>
      <c r="D869" s="47" t="s">
        <v>3</v>
      </c>
      <c r="E869" s="47"/>
      <c r="F869" s="47">
        <v>0.1</v>
      </c>
      <c r="G869" s="47" t="s">
        <v>904</v>
      </c>
      <c r="H869" s="47">
        <v>120</v>
      </c>
      <c r="I869" s="47">
        <v>20</v>
      </c>
      <c r="J869" s="47" t="s">
        <v>4</v>
      </c>
      <c r="K869" s="47">
        <v>11.5</v>
      </c>
      <c r="L869" s="47">
        <v>739.6</v>
      </c>
    </row>
    <row r="870" spans="1:12" s="37" customFormat="1" hidden="1" x14ac:dyDescent="0.3">
      <c r="A870" s="46">
        <v>43060</v>
      </c>
      <c r="B870" s="47" t="s">
        <v>131</v>
      </c>
      <c r="C870" s="47" t="s">
        <v>126</v>
      </c>
      <c r="D870" s="47" t="s">
        <v>4</v>
      </c>
      <c r="E870" s="47"/>
      <c r="F870" s="47"/>
      <c r="G870" s="47" t="s">
        <v>905</v>
      </c>
      <c r="H870" s="47">
        <v>120</v>
      </c>
      <c r="I870" s="47">
        <v>20</v>
      </c>
      <c r="J870" s="47" t="s">
        <v>4</v>
      </c>
      <c r="K870" s="47"/>
      <c r="L870" s="47">
        <v>739.6</v>
      </c>
    </row>
    <row r="871" spans="1:12" s="37" customFormat="1" hidden="1" x14ac:dyDescent="0.3">
      <c r="A871" s="46">
        <v>43060</v>
      </c>
      <c r="B871" s="47" t="s">
        <v>131</v>
      </c>
      <c r="C871" s="47" t="s">
        <v>126</v>
      </c>
      <c r="D871" s="47" t="s">
        <v>4</v>
      </c>
      <c r="E871" s="47"/>
      <c r="F871" s="47"/>
      <c r="G871" s="47" t="s">
        <v>906</v>
      </c>
      <c r="H871" s="47">
        <v>120</v>
      </c>
      <c r="I871" s="47">
        <v>20</v>
      </c>
      <c r="J871" s="47" t="s">
        <v>4</v>
      </c>
      <c r="K871" s="47"/>
      <c r="L871" s="47">
        <v>739.6</v>
      </c>
    </row>
    <row r="872" spans="1:12" s="37" customFormat="1" hidden="1" x14ac:dyDescent="0.3">
      <c r="A872" s="46">
        <v>43060</v>
      </c>
      <c r="B872" s="47" t="s">
        <v>131</v>
      </c>
      <c r="C872" s="47" t="s">
        <v>126</v>
      </c>
      <c r="D872" s="47" t="s">
        <v>4</v>
      </c>
      <c r="E872" s="47"/>
      <c r="F872" s="47"/>
      <c r="G872" s="47" t="s">
        <v>907</v>
      </c>
      <c r="H872" s="47">
        <v>120</v>
      </c>
      <c r="I872" s="47">
        <v>20</v>
      </c>
      <c r="J872" s="47" t="s">
        <v>4</v>
      </c>
      <c r="K872" s="47"/>
      <c r="L872" s="47">
        <v>739.6</v>
      </c>
    </row>
    <row r="873" spans="1:12" s="37" customFormat="1" hidden="1" x14ac:dyDescent="0.3">
      <c r="A873" s="46">
        <v>43060</v>
      </c>
      <c r="B873" s="47" t="s">
        <v>132</v>
      </c>
      <c r="C873" s="47" t="s">
        <v>125</v>
      </c>
      <c r="D873" s="47" t="s">
        <v>3</v>
      </c>
      <c r="E873" s="47"/>
      <c r="F873" s="47">
        <v>0.1</v>
      </c>
      <c r="G873" s="47" t="s">
        <v>908</v>
      </c>
      <c r="H873" s="47">
        <v>120</v>
      </c>
      <c r="I873" s="47">
        <v>20</v>
      </c>
      <c r="J873" s="47" t="s">
        <v>4</v>
      </c>
      <c r="K873" s="47">
        <v>7.5</v>
      </c>
      <c r="L873" s="47">
        <v>735.6</v>
      </c>
    </row>
    <row r="874" spans="1:12" s="37" customFormat="1" hidden="1" x14ac:dyDescent="0.3">
      <c r="A874" s="46">
        <v>43060</v>
      </c>
      <c r="B874" s="47" t="s">
        <v>132</v>
      </c>
      <c r="C874" s="47" t="s">
        <v>125</v>
      </c>
      <c r="D874" s="47" t="s">
        <v>3</v>
      </c>
      <c r="E874" s="47"/>
      <c r="F874" s="47">
        <v>0.1</v>
      </c>
      <c r="G874" s="47" t="s">
        <v>909</v>
      </c>
      <c r="H874" s="47">
        <v>120</v>
      </c>
      <c r="I874" s="47">
        <v>20</v>
      </c>
      <c r="J874" s="47" t="s">
        <v>4</v>
      </c>
      <c r="K874" s="47">
        <v>7.5</v>
      </c>
      <c r="L874" s="47">
        <v>735.6</v>
      </c>
    </row>
    <row r="875" spans="1:12" s="37" customFormat="1" hidden="1" x14ac:dyDescent="0.3">
      <c r="A875" s="46">
        <v>43060</v>
      </c>
      <c r="B875" s="47" t="s">
        <v>132</v>
      </c>
      <c r="C875" s="47" t="s">
        <v>125</v>
      </c>
      <c r="D875" s="47" t="s">
        <v>4</v>
      </c>
      <c r="E875" s="47"/>
      <c r="F875" s="47"/>
      <c r="G875" s="47" t="s">
        <v>910</v>
      </c>
      <c r="H875" s="47">
        <v>120</v>
      </c>
      <c r="I875" s="47">
        <v>20</v>
      </c>
      <c r="J875" s="47" t="s">
        <v>4</v>
      </c>
      <c r="K875" s="47"/>
      <c r="L875" s="47">
        <v>735.6</v>
      </c>
    </row>
    <row r="876" spans="1:12" s="37" customFormat="1" hidden="1" x14ac:dyDescent="0.3">
      <c r="A876" s="46">
        <v>43060</v>
      </c>
      <c r="B876" s="47" t="s">
        <v>132</v>
      </c>
      <c r="C876" s="47" t="s">
        <v>125</v>
      </c>
      <c r="D876" s="47" t="s">
        <v>4</v>
      </c>
      <c r="E876" s="47"/>
      <c r="F876" s="47"/>
      <c r="G876" s="47" t="s">
        <v>911</v>
      </c>
      <c r="H876" s="47">
        <v>120</v>
      </c>
      <c r="I876" s="47">
        <v>20</v>
      </c>
      <c r="J876" s="47" t="s">
        <v>4</v>
      </c>
      <c r="K876" s="47"/>
      <c r="L876" s="47">
        <v>735.6</v>
      </c>
    </row>
    <row r="877" spans="1:12" s="37" customFormat="1" hidden="1" x14ac:dyDescent="0.3">
      <c r="A877" s="46">
        <v>43060</v>
      </c>
      <c r="B877" s="47" t="s">
        <v>132</v>
      </c>
      <c r="C877" s="47" t="s">
        <v>125</v>
      </c>
      <c r="D877" s="47" t="s">
        <v>4</v>
      </c>
      <c r="E877" s="47"/>
      <c r="F877" s="47"/>
      <c r="G877" s="47" t="s">
        <v>912</v>
      </c>
      <c r="H877" s="47">
        <v>120</v>
      </c>
      <c r="I877" s="47">
        <v>20</v>
      </c>
      <c r="J877" s="47" t="s">
        <v>4</v>
      </c>
      <c r="K877" s="47"/>
      <c r="L877" s="47">
        <v>735.6</v>
      </c>
    </row>
    <row r="878" spans="1:12" s="54" customFormat="1" hidden="1" x14ac:dyDescent="0.3">
      <c r="A878" s="52">
        <v>43060</v>
      </c>
      <c r="B878" s="53" t="s">
        <v>132</v>
      </c>
      <c r="C878" s="53" t="s">
        <v>127</v>
      </c>
      <c r="D878" s="53" t="s">
        <v>3</v>
      </c>
      <c r="E878" s="53"/>
      <c r="F878" s="53"/>
      <c r="G878" s="53" t="s">
        <v>53</v>
      </c>
      <c r="H878" s="53" t="s">
        <v>53</v>
      </c>
      <c r="I878" s="53" t="s">
        <v>53</v>
      </c>
      <c r="J878" s="53" t="s">
        <v>53</v>
      </c>
      <c r="K878" s="53" t="s">
        <v>53</v>
      </c>
      <c r="L878" s="53" t="s">
        <v>53</v>
      </c>
    </row>
    <row r="879" spans="1:12" s="54" customFormat="1" hidden="1" x14ac:dyDescent="0.3">
      <c r="A879" s="52">
        <v>43060</v>
      </c>
      <c r="B879" s="53" t="s">
        <v>132</v>
      </c>
      <c r="C879" s="53" t="s">
        <v>127</v>
      </c>
      <c r="D879" s="53" t="s">
        <v>3</v>
      </c>
      <c r="E879" s="53"/>
      <c r="F879" s="53"/>
      <c r="G879" s="53" t="s">
        <v>53</v>
      </c>
      <c r="H879" s="53" t="s">
        <v>53</v>
      </c>
      <c r="I879" s="53" t="s">
        <v>53</v>
      </c>
      <c r="J879" s="53" t="s">
        <v>53</v>
      </c>
      <c r="K879" s="53" t="s">
        <v>53</v>
      </c>
      <c r="L879" s="53" t="s">
        <v>53</v>
      </c>
    </row>
    <row r="880" spans="1:12" s="54" customFormat="1" hidden="1" x14ac:dyDescent="0.3">
      <c r="A880" s="52">
        <v>43060</v>
      </c>
      <c r="B880" s="53" t="s">
        <v>132</v>
      </c>
      <c r="C880" s="53" t="s">
        <v>127</v>
      </c>
      <c r="D880" s="53" t="s">
        <v>4</v>
      </c>
      <c r="E880" s="53"/>
      <c r="F880" s="53"/>
      <c r="G880" s="53" t="s">
        <v>53</v>
      </c>
      <c r="H880" s="53" t="s">
        <v>53</v>
      </c>
      <c r="I880" s="53" t="s">
        <v>53</v>
      </c>
      <c r="J880" s="53" t="s">
        <v>53</v>
      </c>
      <c r="K880" s="53" t="s">
        <v>53</v>
      </c>
      <c r="L880" s="53" t="s">
        <v>53</v>
      </c>
    </row>
    <row r="881" spans="1:12" s="54" customFormat="1" hidden="1" x14ac:dyDescent="0.3">
      <c r="A881" s="52">
        <v>43060</v>
      </c>
      <c r="B881" s="53" t="s">
        <v>132</v>
      </c>
      <c r="C881" s="53" t="s">
        <v>127</v>
      </c>
      <c r="D881" s="53" t="s">
        <v>4</v>
      </c>
      <c r="E881" s="53"/>
      <c r="F881" s="53"/>
      <c r="G881" s="53" t="s">
        <v>53</v>
      </c>
      <c r="H881" s="53" t="s">
        <v>53</v>
      </c>
      <c r="I881" s="53" t="s">
        <v>53</v>
      </c>
      <c r="J881" s="53" t="s">
        <v>53</v>
      </c>
      <c r="K881" s="53" t="s">
        <v>53</v>
      </c>
      <c r="L881" s="53" t="s">
        <v>53</v>
      </c>
    </row>
    <row r="882" spans="1:12" s="54" customFormat="1" hidden="1" x14ac:dyDescent="0.3">
      <c r="A882" s="52">
        <v>43060</v>
      </c>
      <c r="B882" s="53" t="s">
        <v>132</v>
      </c>
      <c r="C882" s="53" t="s">
        <v>127</v>
      </c>
      <c r="D882" s="53" t="s">
        <v>4</v>
      </c>
      <c r="E882" s="53"/>
      <c r="F882" s="53"/>
      <c r="G882" s="53" t="s">
        <v>53</v>
      </c>
      <c r="H882" s="53" t="s">
        <v>53</v>
      </c>
      <c r="I882" s="53" t="s">
        <v>53</v>
      </c>
      <c r="J882" s="53" t="s">
        <v>53</v>
      </c>
      <c r="K882" s="53" t="s">
        <v>53</v>
      </c>
      <c r="L882" s="53" t="s">
        <v>53</v>
      </c>
    </row>
    <row r="883" spans="1:12" s="54" customFormat="1" hidden="1" x14ac:dyDescent="0.3">
      <c r="A883" s="52">
        <v>43060</v>
      </c>
      <c r="B883" s="53" t="s">
        <v>132</v>
      </c>
      <c r="C883" s="53" t="s">
        <v>126</v>
      </c>
      <c r="D883" s="53" t="s">
        <v>3</v>
      </c>
      <c r="E883" s="53"/>
      <c r="F883" s="53"/>
      <c r="G883" s="53" t="s">
        <v>53</v>
      </c>
      <c r="H883" s="53" t="s">
        <v>53</v>
      </c>
      <c r="I883" s="53" t="s">
        <v>53</v>
      </c>
      <c r="J883" s="53" t="s">
        <v>53</v>
      </c>
      <c r="K883" s="53" t="s">
        <v>53</v>
      </c>
      <c r="L883" s="53" t="s">
        <v>53</v>
      </c>
    </row>
    <row r="884" spans="1:12" s="54" customFormat="1" hidden="1" x14ac:dyDescent="0.3">
      <c r="A884" s="52">
        <v>43060</v>
      </c>
      <c r="B884" s="53" t="s">
        <v>132</v>
      </c>
      <c r="C884" s="53" t="s">
        <v>126</v>
      </c>
      <c r="D884" s="53" t="s">
        <v>3</v>
      </c>
      <c r="E884" s="53"/>
      <c r="F884" s="53"/>
      <c r="G884" s="53" t="s">
        <v>53</v>
      </c>
      <c r="H884" s="53" t="s">
        <v>53</v>
      </c>
      <c r="I884" s="53" t="s">
        <v>53</v>
      </c>
      <c r="J884" s="53" t="s">
        <v>53</v>
      </c>
      <c r="K884" s="53" t="s">
        <v>53</v>
      </c>
      <c r="L884" s="53" t="s">
        <v>53</v>
      </c>
    </row>
    <row r="885" spans="1:12" s="54" customFormat="1" hidden="1" x14ac:dyDescent="0.3">
      <c r="A885" s="52">
        <v>43060</v>
      </c>
      <c r="B885" s="53" t="s">
        <v>132</v>
      </c>
      <c r="C885" s="53" t="s">
        <v>126</v>
      </c>
      <c r="D885" s="53" t="s">
        <v>4</v>
      </c>
      <c r="E885" s="53"/>
      <c r="F885" s="53"/>
      <c r="G885" s="53" t="s">
        <v>53</v>
      </c>
      <c r="H885" s="53" t="s">
        <v>53</v>
      </c>
      <c r="I885" s="53" t="s">
        <v>53</v>
      </c>
      <c r="J885" s="53" t="s">
        <v>53</v>
      </c>
      <c r="K885" s="53" t="s">
        <v>53</v>
      </c>
      <c r="L885" s="53" t="s">
        <v>53</v>
      </c>
    </row>
    <row r="886" spans="1:12" s="54" customFormat="1" hidden="1" x14ac:dyDescent="0.3">
      <c r="A886" s="52">
        <v>43060</v>
      </c>
      <c r="B886" s="53" t="s">
        <v>132</v>
      </c>
      <c r="C886" s="53" t="s">
        <v>126</v>
      </c>
      <c r="D886" s="53" t="s">
        <v>4</v>
      </c>
      <c r="E886" s="53"/>
      <c r="F886" s="53"/>
      <c r="G886" s="53" t="s">
        <v>53</v>
      </c>
      <c r="H886" s="53" t="s">
        <v>53</v>
      </c>
      <c r="I886" s="53" t="s">
        <v>53</v>
      </c>
      <c r="J886" s="53" t="s">
        <v>53</v>
      </c>
      <c r="K886" s="53" t="s">
        <v>53</v>
      </c>
      <c r="L886" s="53" t="s">
        <v>53</v>
      </c>
    </row>
    <row r="887" spans="1:12" s="54" customFormat="1" hidden="1" x14ac:dyDescent="0.3">
      <c r="A887" s="52">
        <v>43060</v>
      </c>
      <c r="B887" s="53" t="s">
        <v>132</v>
      </c>
      <c r="C887" s="53" t="s">
        <v>126</v>
      </c>
      <c r="D887" s="53" t="s">
        <v>4</v>
      </c>
      <c r="E887" s="53"/>
      <c r="F887" s="53"/>
      <c r="G887" s="53" t="s">
        <v>53</v>
      </c>
      <c r="H887" s="53" t="s">
        <v>53</v>
      </c>
      <c r="I887" s="53" t="s">
        <v>53</v>
      </c>
      <c r="J887" s="53" t="s">
        <v>53</v>
      </c>
      <c r="K887" s="53" t="s">
        <v>53</v>
      </c>
      <c r="L887" s="53" t="s">
        <v>53</v>
      </c>
    </row>
    <row r="888" spans="1:12" hidden="1" x14ac:dyDescent="0.3">
      <c r="A888" s="16">
        <v>42962</v>
      </c>
      <c r="B888" s="16" t="s">
        <v>97</v>
      </c>
      <c r="C888" s="17" t="s">
        <v>1086</v>
      </c>
      <c r="D888" s="17" t="s">
        <v>4</v>
      </c>
      <c r="G888" s="17" t="s">
        <v>1087</v>
      </c>
      <c r="H888" s="17" t="s">
        <v>53</v>
      </c>
      <c r="I888" s="17" t="s">
        <v>53</v>
      </c>
      <c r="J888" s="17" t="s">
        <v>53</v>
      </c>
      <c r="K888" s="17">
        <f>IF(N888="NA", O888, N888)</f>
        <v>0</v>
      </c>
      <c r="L888" s="17" t="s">
        <v>53</v>
      </c>
    </row>
    <row r="889" spans="1:12" hidden="1" x14ac:dyDescent="0.3">
      <c r="A889" s="16">
        <v>42962</v>
      </c>
      <c r="B889" s="16" t="s">
        <v>97</v>
      </c>
      <c r="C889" s="17" t="s">
        <v>1086</v>
      </c>
      <c r="D889" s="17" t="s">
        <v>4</v>
      </c>
      <c r="G889" s="17" t="s">
        <v>1088</v>
      </c>
      <c r="H889" s="17" t="s">
        <v>53</v>
      </c>
      <c r="I889" s="17" t="s">
        <v>53</v>
      </c>
      <c r="J889" s="17" t="s">
        <v>53</v>
      </c>
      <c r="K889" s="17">
        <f t="shared" ref="K889:K952" si="8">IF(N889="NA", O889, N889)</f>
        <v>0</v>
      </c>
      <c r="L889" s="17" t="s">
        <v>53</v>
      </c>
    </row>
    <row r="890" spans="1:12" hidden="1" x14ac:dyDescent="0.3">
      <c r="A890" s="16">
        <v>42962</v>
      </c>
      <c r="B890" s="16" t="s">
        <v>97</v>
      </c>
      <c r="C890" s="17" t="s">
        <v>1086</v>
      </c>
      <c r="D890" s="17" t="s">
        <v>4</v>
      </c>
      <c r="G890" s="17" t="s">
        <v>1089</v>
      </c>
      <c r="H890" s="17" t="s">
        <v>53</v>
      </c>
      <c r="I890" s="17" t="s">
        <v>53</v>
      </c>
      <c r="J890" s="17" t="s">
        <v>53</v>
      </c>
      <c r="K890" s="17">
        <f t="shared" si="8"/>
        <v>0</v>
      </c>
      <c r="L890" s="17" t="s">
        <v>53</v>
      </c>
    </row>
    <row r="891" spans="1:12" hidden="1" x14ac:dyDescent="0.3">
      <c r="A891" s="16">
        <v>42984</v>
      </c>
      <c r="B891" s="16" t="s">
        <v>97</v>
      </c>
      <c r="C891" s="17" t="s">
        <v>1086</v>
      </c>
      <c r="D891" s="17" t="s">
        <v>4</v>
      </c>
      <c r="G891" s="17" t="s">
        <v>1090</v>
      </c>
      <c r="H891" s="17" t="s">
        <v>53</v>
      </c>
      <c r="I891" s="17" t="s">
        <v>53</v>
      </c>
      <c r="J891" s="17" t="s">
        <v>53</v>
      </c>
      <c r="K891" s="17">
        <f t="shared" si="8"/>
        <v>0</v>
      </c>
      <c r="L891" s="17" t="s">
        <v>53</v>
      </c>
    </row>
    <row r="892" spans="1:12" hidden="1" x14ac:dyDescent="0.3">
      <c r="A892" s="16">
        <v>42984</v>
      </c>
      <c r="B892" s="16" t="s">
        <v>97</v>
      </c>
      <c r="C892" s="17" t="s">
        <v>1086</v>
      </c>
      <c r="D892" s="17" t="s">
        <v>4</v>
      </c>
      <c r="G892" s="17" t="s">
        <v>1091</v>
      </c>
      <c r="H892" s="17" t="s">
        <v>53</v>
      </c>
      <c r="I892" s="17" t="s">
        <v>53</v>
      </c>
      <c r="J892" s="17" t="s">
        <v>53</v>
      </c>
      <c r="K892" s="17">
        <f t="shared" si="8"/>
        <v>0</v>
      </c>
      <c r="L892" s="17" t="s">
        <v>53</v>
      </c>
    </row>
    <row r="893" spans="1:12" hidden="1" x14ac:dyDescent="0.3">
      <c r="A893" s="16">
        <v>43012</v>
      </c>
      <c r="B893" s="16" t="s">
        <v>97</v>
      </c>
      <c r="C893" s="17" t="s">
        <v>1086</v>
      </c>
      <c r="D893" s="17" t="s">
        <v>4</v>
      </c>
      <c r="G893" s="17" t="s">
        <v>1092</v>
      </c>
      <c r="H893" s="17" t="s">
        <v>53</v>
      </c>
      <c r="I893" s="17" t="s">
        <v>53</v>
      </c>
      <c r="J893" s="17" t="s">
        <v>53</v>
      </c>
      <c r="K893" s="17">
        <f t="shared" si="8"/>
        <v>0</v>
      </c>
    </row>
    <row r="894" spans="1:12" hidden="1" x14ac:dyDescent="0.3">
      <c r="A894" s="16">
        <v>43012</v>
      </c>
      <c r="B894" s="16" t="s">
        <v>97</v>
      </c>
      <c r="C894" s="17" t="s">
        <v>1086</v>
      </c>
      <c r="D894" s="17" t="s">
        <v>4</v>
      </c>
      <c r="G894" s="17" t="s">
        <v>1093</v>
      </c>
      <c r="H894" s="17" t="s">
        <v>53</v>
      </c>
      <c r="I894" s="17" t="s">
        <v>53</v>
      </c>
      <c r="J894" s="17" t="s">
        <v>53</v>
      </c>
      <c r="K894" s="17">
        <f t="shared" si="8"/>
        <v>0</v>
      </c>
    </row>
    <row r="895" spans="1:12" hidden="1" x14ac:dyDescent="0.3">
      <c r="A895" s="16">
        <v>43033</v>
      </c>
      <c r="B895" s="16" t="s">
        <v>97</v>
      </c>
      <c r="C895" s="17" t="s">
        <v>1086</v>
      </c>
      <c r="D895" s="17" t="s">
        <v>4</v>
      </c>
      <c r="G895" s="17" t="s">
        <v>1094</v>
      </c>
      <c r="H895" s="17" t="s">
        <v>53</v>
      </c>
      <c r="I895" s="17" t="s">
        <v>53</v>
      </c>
      <c r="J895" s="17" t="s">
        <v>53</v>
      </c>
      <c r="K895" s="17">
        <f t="shared" si="8"/>
        <v>0</v>
      </c>
    </row>
    <row r="896" spans="1:12" hidden="1" x14ac:dyDescent="0.3">
      <c r="A896" s="16">
        <v>43033</v>
      </c>
      <c r="B896" s="16" t="s">
        <v>97</v>
      </c>
      <c r="C896" s="17" t="s">
        <v>1086</v>
      </c>
      <c r="D896" s="17" t="s">
        <v>4</v>
      </c>
      <c r="G896" s="17" t="s">
        <v>1095</v>
      </c>
      <c r="H896" s="17" t="s">
        <v>53</v>
      </c>
      <c r="I896" s="17" t="s">
        <v>53</v>
      </c>
      <c r="J896" s="17" t="s">
        <v>53</v>
      </c>
      <c r="K896" s="17">
        <f t="shared" si="8"/>
        <v>0</v>
      </c>
    </row>
    <row r="897" spans="1:12" hidden="1" x14ac:dyDescent="0.3">
      <c r="A897" s="16">
        <v>43033</v>
      </c>
      <c r="B897" s="16" t="s">
        <v>97</v>
      </c>
      <c r="C897" s="17" t="s">
        <v>1086</v>
      </c>
      <c r="D897" s="17" t="s">
        <v>4</v>
      </c>
      <c r="G897" s="17" t="s">
        <v>1096</v>
      </c>
      <c r="H897" s="17" t="s">
        <v>53</v>
      </c>
      <c r="I897" s="17" t="s">
        <v>53</v>
      </c>
      <c r="J897" s="17" t="s">
        <v>53</v>
      </c>
      <c r="K897" s="17">
        <f t="shared" si="8"/>
        <v>0</v>
      </c>
    </row>
    <row r="898" spans="1:12" hidden="1" x14ac:dyDescent="0.3">
      <c r="A898" s="16">
        <v>43047</v>
      </c>
      <c r="B898" s="16" t="s">
        <v>97</v>
      </c>
      <c r="C898" s="17" t="s">
        <v>1086</v>
      </c>
      <c r="D898" s="17" t="s">
        <v>4</v>
      </c>
      <c r="G898" s="17" t="s">
        <v>1097</v>
      </c>
      <c r="H898" s="17" t="s">
        <v>53</v>
      </c>
      <c r="I898" s="17" t="s">
        <v>53</v>
      </c>
      <c r="J898" s="17" t="s">
        <v>53</v>
      </c>
      <c r="K898" s="17">
        <f t="shared" si="8"/>
        <v>0</v>
      </c>
    </row>
    <row r="899" spans="1:12" hidden="1" x14ac:dyDescent="0.3">
      <c r="A899" s="16">
        <v>43047</v>
      </c>
      <c r="B899" s="16" t="s">
        <v>97</v>
      </c>
      <c r="C899" s="17" t="s">
        <v>1086</v>
      </c>
      <c r="D899" s="17" t="s">
        <v>4</v>
      </c>
      <c r="G899" s="17" t="s">
        <v>1098</v>
      </c>
      <c r="H899" s="17" t="s">
        <v>53</v>
      </c>
      <c r="I899" s="17" t="s">
        <v>53</v>
      </c>
      <c r="J899" s="17" t="s">
        <v>53</v>
      </c>
      <c r="K899" s="17">
        <f t="shared" si="8"/>
        <v>0</v>
      </c>
    </row>
    <row r="900" spans="1:12" hidden="1" x14ac:dyDescent="0.3">
      <c r="A900" s="16">
        <v>43047</v>
      </c>
      <c r="B900" s="16" t="s">
        <v>97</v>
      </c>
      <c r="C900" s="17" t="s">
        <v>1086</v>
      </c>
      <c r="D900" s="17" t="s">
        <v>4</v>
      </c>
      <c r="G900" s="17" t="s">
        <v>1099</v>
      </c>
      <c r="H900" s="17" t="s">
        <v>53</v>
      </c>
      <c r="I900" s="17" t="s">
        <v>53</v>
      </c>
      <c r="J900" s="17" t="s">
        <v>53</v>
      </c>
      <c r="K900" s="17">
        <f t="shared" si="8"/>
        <v>0</v>
      </c>
    </row>
    <row r="901" spans="1:12" hidden="1" x14ac:dyDescent="0.3">
      <c r="A901" s="16">
        <v>42844</v>
      </c>
      <c r="B901" s="16" t="s">
        <v>97</v>
      </c>
      <c r="C901" s="17" t="s">
        <v>1086</v>
      </c>
      <c r="D901" s="17" t="s">
        <v>4</v>
      </c>
      <c r="G901" s="17" t="s">
        <v>1100</v>
      </c>
      <c r="H901" s="17" t="s">
        <v>53</v>
      </c>
      <c r="I901" s="17" t="s">
        <v>53</v>
      </c>
      <c r="J901" s="17" t="s">
        <v>53</v>
      </c>
      <c r="K901" s="17">
        <f t="shared" si="8"/>
        <v>0</v>
      </c>
      <c r="L901" s="17" t="s">
        <v>53</v>
      </c>
    </row>
    <row r="902" spans="1:12" hidden="1" x14ac:dyDescent="0.3">
      <c r="A902" s="16">
        <v>42844</v>
      </c>
      <c r="B902" s="16" t="s">
        <v>97</v>
      </c>
      <c r="C902" s="17" t="s">
        <v>1086</v>
      </c>
      <c r="D902" s="17" t="s">
        <v>4</v>
      </c>
      <c r="G902" s="17" t="s">
        <v>1101</v>
      </c>
      <c r="H902" s="17" t="s">
        <v>53</v>
      </c>
      <c r="I902" s="17" t="s">
        <v>53</v>
      </c>
      <c r="J902" s="17" t="s">
        <v>53</v>
      </c>
      <c r="K902" s="17">
        <f t="shared" si="8"/>
        <v>0</v>
      </c>
      <c r="L902" s="17" t="s">
        <v>53</v>
      </c>
    </row>
    <row r="903" spans="1:12" hidden="1" x14ac:dyDescent="0.3">
      <c r="A903" s="16">
        <v>42844</v>
      </c>
      <c r="B903" s="16" t="s">
        <v>97</v>
      </c>
      <c r="C903" s="17" t="s">
        <v>1086</v>
      </c>
      <c r="D903" s="17" t="s">
        <v>4</v>
      </c>
      <c r="G903" s="17" t="s">
        <v>1102</v>
      </c>
      <c r="H903" s="17" t="s">
        <v>53</v>
      </c>
      <c r="I903" s="17" t="s">
        <v>53</v>
      </c>
      <c r="J903" s="17" t="s">
        <v>53</v>
      </c>
      <c r="K903" s="17">
        <f t="shared" si="8"/>
        <v>0</v>
      </c>
      <c r="L903" s="17" t="s">
        <v>53</v>
      </c>
    </row>
    <row r="904" spans="1:12" hidden="1" x14ac:dyDescent="0.3">
      <c r="A904" s="16">
        <v>42858</v>
      </c>
      <c r="B904" s="16" t="s">
        <v>97</v>
      </c>
      <c r="C904" s="17" t="s">
        <v>1086</v>
      </c>
      <c r="D904" s="17" t="s">
        <v>4</v>
      </c>
      <c r="G904" s="17" t="s">
        <v>1103</v>
      </c>
      <c r="H904" s="17" t="s">
        <v>53</v>
      </c>
      <c r="I904" s="17" t="s">
        <v>53</v>
      </c>
      <c r="J904" s="17" t="s">
        <v>53</v>
      </c>
      <c r="K904" s="17">
        <f t="shared" si="8"/>
        <v>0</v>
      </c>
      <c r="L904" s="17" t="s">
        <v>53</v>
      </c>
    </row>
    <row r="905" spans="1:12" hidden="1" x14ac:dyDescent="0.3">
      <c r="A905" s="16">
        <v>42858</v>
      </c>
      <c r="B905" s="16" t="s">
        <v>97</v>
      </c>
      <c r="C905" s="17" t="s">
        <v>1086</v>
      </c>
      <c r="D905" s="17" t="s">
        <v>4</v>
      </c>
      <c r="G905" s="17" t="s">
        <v>1104</v>
      </c>
      <c r="H905" s="17" t="s">
        <v>53</v>
      </c>
      <c r="I905" s="17" t="s">
        <v>53</v>
      </c>
      <c r="J905" s="17" t="s">
        <v>53</v>
      </c>
      <c r="K905" s="17">
        <f t="shared" si="8"/>
        <v>0</v>
      </c>
      <c r="L905" s="17" t="s">
        <v>53</v>
      </c>
    </row>
    <row r="906" spans="1:12" hidden="1" x14ac:dyDescent="0.3">
      <c r="A906" s="16">
        <v>42858</v>
      </c>
      <c r="B906" s="16" t="s">
        <v>97</v>
      </c>
      <c r="C906" s="17" t="s">
        <v>1086</v>
      </c>
      <c r="D906" s="17" t="s">
        <v>4</v>
      </c>
      <c r="G906" s="17" t="s">
        <v>1105</v>
      </c>
      <c r="H906" s="17" t="s">
        <v>53</v>
      </c>
      <c r="I906" s="17" t="s">
        <v>53</v>
      </c>
      <c r="J906" s="17" t="s">
        <v>53</v>
      </c>
      <c r="K906" s="17">
        <f t="shared" si="8"/>
        <v>0</v>
      </c>
      <c r="L906" s="17" t="s">
        <v>53</v>
      </c>
    </row>
    <row r="907" spans="1:12" hidden="1" x14ac:dyDescent="0.3">
      <c r="A907" s="16">
        <v>42886</v>
      </c>
      <c r="B907" s="16" t="s">
        <v>97</v>
      </c>
      <c r="C907" s="17" t="s">
        <v>1086</v>
      </c>
      <c r="D907" s="17" t="s">
        <v>4</v>
      </c>
      <c r="G907" s="17" t="s">
        <v>1106</v>
      </c>
      <c r="H907" s="17" t="s">
        <v>53</v>
      </c>
      <c r="I907" s="17" t="s">
        <v>53</v>
      </c>
      <c r="J907" s="17" t="s">
        <v>53</v>
      </c>
      <c r="K907" s="17">
        <f t="shared" si="8"/>
        <v>0</v>
      </c>
      <c r="L907" s="17" t="s">
        <v>53</v>
      </c>
    </row>
    <row r="908" spans="1:12" hidden="1" x14ac:dyDescent="0.3">
      <c r="A908" s="16">
        <v>42886</v>
      </c>
      <c r="B908" s="16" t="s">
        <v>97</v>
      </c>
      <c r="C908" s="17" t="s">
        <v>1086</v>
      </c>
      <c r="D908" s="17" t="s">
        <v>4</v>
      </c>
      <c r="G908" s="17" t="s">
        <v>1107</v>
      </c>
      <c r="H908" s="17" t="s">
        <v>53</v>
      </c>
      <c r="I908" s="17" t="s">
        <v>53</v>
      </c>
      <c r="J908" s="17" t="s">
        <v>53</v>
      </c>
      <c r="K908" s="17">
        <f t="shared" si="8"/>
        <v>0</v>
      </c>
      <c r="L908" s="17" t="s">
        <v>53</v>
      </c>
    </row>
    <row r="909" spans="1:12" hidden="1" x14ac:dyDescent="0.3">
      <c r="A909" s="16">
        <v>42886</v>
      </c>
      <c r="B909" s="16" t="s">
        <v>97</v>
      </c>
      <c r="C909" s="17" t="s">
        <v>1086</v>
      </c>
      <c r="D909" s="17" t="s">
        <v>4</v>
      </c>
      <c r="G909" s="17" t="s">
        <v>1108</v>
      </c>
      <c r="H909" s="17" t="s">
        <v>53</v>
      </c>
      <c r="I909" s="17" t="s">
        <v>53</v>
      </c>
      <c r="J909" s="17" t="s">
        <v>53</v>
      </c>
      <c r="K909" s="17">
        <f t="shared" si="8"/>
        <v>0</v>
      </c>
      <c r="L909" s="17" t="s">
        <v>53</v>
      </c>
    </row>
    <row r="910" spans="1:12" hidden="1" x14ac:dyDescent="0.3">
      <c r="A910" s="16">
        <v>42906</v>
      </c>
      <c r="B910" s="16" t="s">
        <v>97</v>
      </c>
      <c r="C910" s="17" t="s">
        <v>1086</v>
      </c>
      <c r="D910" s="17" t="s">
        <v>4</v>
      </c>
      <c r="G910" s="17" t="s">
        <v>1109</v>
      </c>
      <c r="H910" s="17" t="s">
        <v>53</v>
      </c>
      <c r="I910" s="17" t="s">
        <v>53</v>
      </c>
      <c r="J910" s="17" t="s">
        <v>53</v>
      </c>
      <c r="K910" s="17">
        <f t="shared" si="8"/>
        <v>0</v>
      </c>
      <c r="L910" s="17" t="s">
        <v>53</v>
      </c>
    </row>
    <row r="911" spans="1:12" hidden="1" x14ac:dyDescent="0.3">
      <c r="A911" s="16">
        <v>42906</v>
      </c>
      <c r="B911" s="16" t="s">
        <v>97</v>
      </c>
      <c r="C911" s="17" t="s">
        <v>1086</v>
      </c>
      <c r="D911" s="17" t="s">
        <v>4</v>
      </c>
      <c r="G911" s="17" t="s">
        <v>1110</v>
      </c>
      <c r="H911" s="17" t="s">
        <v>53</v>
      </c>
      <c r="I911" s="17" t="s">
        <v>53</v>
      </c>
      <c r="J911" s="17" t="s">
        <v>53</v>
      </c>
      <c r="K911" s="17">
        <f t="shared" si="8"/>
        <v>0</v>
      </c>
      <c r="L911" s="17" t="s">
        <v>53</v>
      </c>
    </row>
    <row r="912" spans="1:12" hidden="1" x14ac:dyDescent="0.3">
      <c r="A912" s="16">
        <v>42906</v>
      </c>
      <c r="B912" s="16" t="s">
        <v>97</v>
      </c>
      <c r="C912" s="17" t="s">
        <v>1086</v>
      </c>
      <c r="D912" s="17" t="s">
        <v>4</v>
      </c>
      <c r="G912" s="17" t="s">
        <v>1111</v>
      </c>
      <c r="H912" s="17" t="s">
        <v>53</v>
      </c>
      <c r="I912" s="17" t="s">
        <v>53</v>
      </c>
      <c r="J912" s="17" t="s">
        <v>53</v>
      </c>
      <c r="K912" s="17">
        <f t="shared" si="8"/>
        <v>0</v>
      </c>
      <c r="L912" s="17" t="s">
        <v>53</v>
      </c>
    </row>
    <row r="913" spans="1:12" hidden="1" x14ac:dyDescent="0.3">
      <c r="A913" s="16">
        <v>42962</v>
      </c>
      <c r="B913" s="16" t="s">
        <v>97</v>
      </c>
      <c r="C913" s="17" t="s">
        <v>1086</v>
      </c>
      <c r="D913" s="17" t="s">
        <v>3</v>
      </c>
      <c r="F913" s="17">
        <v>0.1</v>
      </c>
      <c r="G913" s="17" t="s">
        <v>1112</v>
      </c>
      <c r="H913" s="17">
        <v>115</v>
      </c>
      <c r="I913" s="17">
        <v>25</v>
      </c>
      <c r="J913" s="17" t="s">
        <v>4</v>
      </c>
      <c r="K913" s="17">
        <f t="shared" si="8"/>
        <v>0</v>
      </c>
      <c r="L913" s="17">
        <v>736.6</v>
      </c>
    </row>
    <row r="914" spans="1:12" hidden="1" x14ac:dyDescent="0.3">
      <c r="A914" s="16">
        <v>42962</v>
      </c>
      <c r="B914" s="16" t="s">
        <v>97</v>
      </c>
      <c r="C914" s="17" t="s">
        <v>1086</v>
      </c>
      <c r="D914" s="17" t="s">
        <v>3</v>
      </c>
      <c r="F914" s="17">
        <v>0.1</v>
      </c>
      <c r="G914" s="17" t="s">
        <v>1113</v>
      </c>
      <c r="H914" s="17">
        <v>115</v>
      </c>
      <c r="I914" s="17">
        <v>25</v>
      </c>
      <c r="J914" s="17" t="s">
        <v>4</v>
      </c>
      <c r="K914" s="17">
        <f t="shared" si="8"/>
        <v>0</v>
      </c>
      <c r="L914" s="17">
        <v>736.6</v>
      </c>
    </row>
    <row r="915" spans="1:12" hidden="1" x14ac:dyDescent="0.3">
      <c r="A915" s="16">
        <v>42962</v>
      </c>
      <c r="B915" s="16" t="s">
        <v>97</v>
      </c>
      <c r="C915" s="17" t="s">
        <v>1086</v>
      </c>
      <c r="D915" s="17" t="s">
        <v>3</v>
      </c>
      <c r="F915" s="17">
        <v>0.1</v>
      </c>
      <c r="G915" s="17" t="s">
        <v>1114</v>
      </c>
      <c r="H915" s="17">
        <v>115</v>
      </c>
      <c r="I915" s="17">
        <v>25</v>
      </c>
      <c r="J915" s="17" t="s">
        <v>4</v>
      </c>
      <c r="K915" s="17">
        <f t="shared" si="8"/>
        <v>0</v>
      </c>
      <c r="L915" s="17">
        <v>736.6</v>
      </c>
    </row>
    <row r="916" spans="1:12" hidden="1" x14ac:dyDescent="0.3">
      <c r="A916" s="16">
        <v>42962</v>
      </c>
      <c r="B916" s="16" t="s">
        <v>97</v>
      </c>
      <c r="C916" s="17" t="s">
        <v>1086</v>
      </c>
      <c r="D916" s="17" t="s">
        <v>3</v>
      </c>
      <c r="F916" s="17">
        <v>1</v>
      </c>
      <c r="G916" s="17" t="s">
        <v>1115</v>
      </c>
      <c r="H916" s="17">
        <v>115</v>
      </c>
      <c r="I916" s="17">
        <v>25</v>
      </c>
      <c r="J916" s="17" t="s">
        <v>4</v>
      </c>
      <c r="K916" s="17">
        <f t="shared" si="8"/>
        <v>0</v>
      </c>
      <c r="L916" s="17">
        <v>736.6</v>
      </c>
    </row>
    <row r="917" spans="1:12" hidden="1" x14ac:dyDescent="0.3">
      <c r="A917" s="16">
        <v>42962</v>
      </c>
      <c r="B917" s="16" t="s">
        <v>97</v>
      </c>
      <c r="C917" s="17" t="s">
        <v>1086</v>
      </c>
      <c r="D917" s="17" t="s">
        <v>3</v>
      </c>
      <c r="F917" s="17">
        <v>1</v>
      </c>
      <c r="G917" s="17" t="s">
        <v>1116</v>
      </c>
      <c r="H917" s="17">
        <v>115</v>
      </c>
      <c r="I917" s="17">
        <v>25</v>
      </c>
      <c r="J917" s="17" t="s">
        <v>4</v>
      </c>
      <c r="K917" s="17">
        <f t="shared" si="8"/>
        <v>0</v>
      </c>
      <c r="L917" s="17">
        <v>736.6</v>
      </c>
    </row>
    <row r="918" spans="1:12" hidden="1" x14ac:dyDescent="0.3">
      <c r="A918" s="16">
        <v>42962</v>
      </c>
      <c r="B918" s="16" t="s">
        <v>97</v>
      </c>
      <c r="C918" s="17" t="s">
        <v>1086</v>
      </c>
      <c r="D918" s="17" t="s">
        <v>3</v>
      </c>
      <c r="F918" s="17">
        <v>1.5</v>
      </c>
      <c r="G918" s="17" t="s">
        <v>1117</v>
      </c>
      <c r="H918" s="17">
        <v>115</v>
      </c>
      <c r="I918" s="17">
        <v>25</v>
      </c>
      <c r="J918" s="17" t="s">
        <v>4</v>
      </c>
      <c r="K918" s="17">
        <f t="shared" si="8"/>
        <v>0</v>
      </c>
      <c r="L918" s="17">
        <v>736.6</v>
      </c>
    </row>
    <row r="919" spans="1:12" hidden="1" x14ac:dyDescent="0.3">
      <c r="A919" s="16">
        <v>42962</v>
      </c>
      <c r="B919" s="16" t="s">
        <v>97</v>
      </c>
      <c r="C919" s="17" t="s">
        <v>1086</v>
      </c>
      <c r="D919" s="17" t="s">
        <v>3</v>
      </c>
      <c r="F919" s="17">
        <v>1.5</v>
      </c>
      <c r="G919" s="17" t="s">
        <v>1118</v>
      </c>
      <c r="H919" s="17">
        <v>115</v>
      </c>
      <c r="I919" s="17">
        <v>25</v>
      </c>
      <c r="J919" s="17" t="s">
        <v>4</v>
      </c>
      <c r="K919" s="17">
        <f t="shared" si="8"/>
        <v>0</v>
      </c>
      <c r="L919" s="17">
        <v>736.6</v>
      </c>
    </row>
    <row r="920" spans="1:12" hidden="1" x14ac:dyDescent="0.3">
      <c r="A920" s="16">
        <v>42984</v>
      </c>
      <c r="B920" s="16" t="s">
        <v>97</v>
      </c>
      <c r="C920" s="17" t="s">
        <v>1086</v>
      </c>
      <c r="D920" s="17" t="s">
        <v>3</v>
      </c>
      <c r="F920" s="17">
        <v>0.1</v>
      </c>
      <c r="G920" s="17" t="s">
        <v>1119</v>
      </c>
      <c r="H920" s="17">
        <v>115</v>
      </c>
      <c r="I920" s="17">
        <v>25</v>
      </c>
      <c r="J920" s="17" t="s">
        <v>52</v>
      </c>
      <c r="K920" s="17">
        <f t="shared" si="8"/>
        <v>0</v>
      </c>
      <c r="L920" s="17">
        <v>736.6</v>
      </c>
    </row>
    <row r="921" spans="1:12" hidden="1" x14ac:dyDescent="0.3">
      <c r="A921" s="16">
        <v>42984</v>
      </c>
      <c r="B921" s="16" t="s">
        <v>97</v>
      </c>
      <c r="C921" s="17" t="s">
        <v>1086</v>
      </c>
      <c r="D921" s="17" t="s">
        <v>3</v>
      </c>
      <c r="F921" s="17">
        <v>0.1</v>
      </c>
      <c r="G921" s="17" t="s">
        <v>1120</v>
      </c>
      <c r="H921" s="17">
        <v>115</v>
      </c>
      <c r="I921" s="17">
        <v>25</v>
      </c>
      <c r="J921" s="17" t="s">
        <v>52</v>
      </c>
      <c r="K921" s="17">
        <f t="shared" si="8"/>
        <v>0</v>
      </c>
      <c r="L921" s="17">
        <v>736.6</v>
      </c>
    </row>
    <row r="922" spans="1:12" hidden="1" x14ac:dyDescent="0.3">
      <c r="A922" s="16">
        <v>42984</v>
      </c>
      <c r="B922" s="16" t="s">
        <v>97</v>
      </c>
      <c r="C922" s="17" t="s">
        <v>1086</v>
      </c>
      <c r="D922" s="17" t="s">
        <v>3</v>
      </c>
      <c r="F922" s="17">
        <v>1</v>
      </c>
      <c r="G922" s="17" t="s">
        <v>1121</v>
      </c>
      <c r="H922" s="17">
        <v>115</v>
      </c>
      <c r="I922" s="17">
        <v>25</v>
      </c>
      <c r="J922" s="17" t="s">
        <v>52</v>
      </c>
      <c r="K922" s="17">
        <f>IF(N922="NA", O922, N922)</f>
        <v>0</v>
      </c>
      <c r="L922" s="17">
        <v>736.6</v>
      </c>
    </row>
    <row r="923" spans="1:12" hidden="1" x14ac:dyDescent="0.3">
      <c r="A923" s="16">
        <v>42984</v>
      </c>
      <c r="B923" s="16" t="s">
        <v>97</v>
      </c>
      <c r="C923" s="17" t="s">
        <v>1086</v>
      </c>
      <c r="D923" s="17" t="s">
        <v>3</v>
      </c>
      <c r="F923" s="17">
        <v>1</v>
      </c>
      <c r="G923" s="17" t="s">
        <v>1122</v>
      </c>
      <c r="H923" s="17">
        <v>115</v>
      </c>
      <c r="I923" s="17">
        <v>25</v>
      </c>
      <c r="J923" s="17" t="s">
        <v>52</v>
      </c>
      <c r="K923" s="17">
        <f t="shared" si="8"/>
        <v>0</v>
      </c>
      <c r="L923" s="17">
        <v>736.6</v>
      </c>
    </row>
    <row r="924" spans="1:12" hidden="1" x14ac:dyDescent="0.3">
      <c r="A924" s="16">
        <v>42984</v>
      </c>
      <c r="B924" s="16" t="s">
        <v>97</v>
      </c>
      <c r="C924" s="17" t="s">
        <v>1086</v>
      </c>
      <c r="D924" s="17" t="s">
        <v>3</v>
      </c>
      <c r="F924" s="17">
        <v>1.5</v>
      </c>
      <c r="G924" s="17" t="s">
        <v>1123</v>
      </c>
      <c r="H924" s="17">
        <v>115</v>
      </c>
      <c r="I924" s="17">
        <v>25</v>
      </c>
      <c r="J924" s="17" t="s">
        <v>52</v>
      </c>
      <c r="K924" s="17">
        <f t="shared" si="8"/>
        <v>0</v>
      </c>
      <c r="L924" s="17">
        <v>736.6</v>
      </c>
    </row>
    <row r="925" spans="1:12" hidden="1" x14ac:dyDescent="0.3">
      <c r="A925" s="16">
        <v>42984</v>
      </c>
      <c r="B925" s="16" t="s">
        <v>97</v>
      </c>
      <c r="C925" s="17" t="s">
        <v>1086</v>
      </c>
      <c r="D925" s="17" t="s">
        <v>3</v>
      </c>
      <c r="F925" s="17">
        <v>1.5</v>
      </c>
      <c r="G925" s="17" t="s">
        <v>1124</v>
      </c>
      <c r="H925" s="17">
        <v>115</v>
      </c>
      <c r="I925" s="17">
        <v>25</v>
      </c>
      <c r="J925" s="17" t="s">
        <v>52</v>
      </c>
      <c r="K925" s="17">
        <f t="shared" si="8"/>
        <v>0</v>
      </c>
      <c r="L925" s="17">
        <v>736.6</v>
      </c>
    </row>
    <row r="926" spans="1:12" hidden="1" x14ac:dyDescent="0.3">
      <c r="A926" s="16">
        <v>43012</v>
      </c>
      <c r="B926" s="16" t="s">
        <v>97</v>
      </c>
      <c r="C926" s="17" t="s">
        <v>1086</v>
      </c>
      <c r="D926" s="17" t="s">
        <v>3</v>
      </c>
      <c r="F926" s="17">
        <v>0.1</v>
      </c>
      <c r="G926" s="17" t="s">
        <v>1125</v>
      </c>
      <c r="H926" s="17">
        <v>115</v>
      </c>
      <c r="I926" s="17">
        <v>25</v>
      </c>
      <c r="J926" s="17" t="s">
        <v>52</v>
      </c>
      <c r="K926" s="17">
        <f t="shared" si="8"/>
        <v>0</v>
      </c>
      <c r="L926" s="17">
        <v>746.76</v>
      </c>
    </row>
    <row r="927" spans="1:12" hidden="1" x14ac:dyDescent="0.3">
      <c r="A927" s="16">
        <v>43012</v>
      </c>
      <c r="B927" s="16" t="s">
        <v>97</v>
      </c>
      <c r="C927" s="17" t="s">
        <v>1086</v>
      </c>
      <c r="D927" s="17" t="s">
        <v>3</v>
      </c>
      <c r="F927" s="17">
        <v>0.1</v>
      </c>
      <c r="G927" s="17" t="s">
        <v>1126</v>
      </c>
      <c r="H927" s="17">
        <v>115</v>
      </c>
      <c r="I927" s="17">
        <v>25</v>
      </c>
      <c r="J927" s="17" t="s">
        <v>52</v>
      </c>
      <c r="K927" s="17">
        <f t="shared" si="8"/>
        <v>0</v>
      </c>
      <c r="L927" s="17">
        <v>746.76</v>
      </c>
    </row>
    <row r="928" spans="1:12" hidden="1" x14ac:dyDescent="0.3">
      <c r="A928" s="16">
        <v>43012</v>
      </c>
      <c r="B928" s="16" t="s">
        <v>97</v>
      </c>
      <c r="C928" s="17" t="s">
        <v>1086</v>
      </c>
      <c r="D928" s="17" t="s">
        <v>3</v>
      </c>
      <c r="F928" s="17">
        <v>0.1</v>
      </c>
      <c r="G928" s="17" t="s">
        <v>1127</v>
      </c>
      <c r="H928" s="17">
        <v>115</v>
      </c>
      <c r="I928" s="17">
        <v>25</v>
      </c>
      <c r="J928" s="17" t="s">
        <v>52</v>
      </c>
      <c r="K928" s="17">
        <f t="shared" si="8"/>
        <v>0</v>
      </c>
      <c r="L928" s="17">
        <v>746.76</v>
      </c>
    </row>
    <row r="929" spans="1:12" hidden="1" x14ac:dyDescent="0.3">
      <c r="A929" s="16">
        <v>43012</v>
      </c>
      <c r="B929" s="16" t="s">
        <v>97</v>
      </c>
      <c r="C929" s="17" t="s">
        <v>1086</v>
      </c>
      <c r="D929" s="17" t="s">
        <v>3</v>
      </c>
      <c r="F929" s="17">
        <v>1</v>
      </c>
      <c r="G929" s="17" t="s">
        <v>1128</v>
      </c>
      <c r="H929" s="17">
        <v>110</v>
      </c>
      <c r="I929" s="17">
        <v>30</v>
      </c>
      <c r="J929" s="17" t="s">
        <v>52</v>
      </c>
      <c r="K929" s="17">
        <f t="shared" si="8"/>
        <v>0</v>
      </c>
      <c r="L929" s="17">
        <v>746.76</v>
      </c>
    </row>
    <row r="930" spans="1:12" hidden="1" x14ac:dyDescent="0.3">
      <c r="A930" s="16">
        <v>43012</v>
      </c>
      <c r="B930" s="16" t="s">
        <v>97</v>
      </c>
      <c r="C930" s="17" t="s">
        <v>1086</v>
      </c>
      <c r="D930" s="17" t="s">
        <v>3</v>
      </c>
      <c r="F930" s="17">
        <v>1</v>
      </c>
      <c r="G930" s="17" t="s">
        <v>1129</v>
      </c>
      <c r="H930" s="17">
        <v>110</v>
      </c>
      <c r="I930" s="17">
        <v>30</v>
      </c>
      <c r="J930" s="17" t="s">
        <v>52</v>
      </c>
      <c r="K930" s="17">
        <f t="shared" si="8"/>
        <v>0</v>
      </c>
      <c r="L930" s="17">
        <v>746.76</v>
      </c>
    </row>
    <row r="931" spans="1:12" hidden="1" x14ac:dyDescent="0.3">
      <c r="A931" s="16">
        <v>43012</v>
      </c>
      <c r="B931" s="16" t="s">
        <v>97</v>
      </c>
      <c r="C931" s="17" t="s">
        <v>1086</v>
      </c>
      <c r="D931" s="17" t="s">
        <v>3</v>
      </c>
      <c r="F931" s="17">
        <v>1</v>
      </c>
      <c r="G931" s="17" t="s">
        <v>1130</v>
      </c>
      <c r="H931" s="17">
        <v>110</v>
      </c>
      <c r="I931" s="17">
        <v>30</v>
      </c>
      <c r="J931" s="17" t="s">
        <v>52</v>
      </c>
      <c r="K931" s="17">
        <f t="shared" si="8"/>
        <v>0</v>
      </c>
      <c r="L931" s="17">
        <v>746.76</v>
      </c>
    </row>
    <row r="932" spans="1:12" hidden="1" x14ac:dyDescent="0.3">
      <c r="A932" s="16">
        <v>43012</v>
      </c>
      <c r="B932" s="16" t="s">
        <v>97</v>
      </c>
      <c r="C932" s="17" t="s">
        <v>1086</v>
      </c>
      <c r="D932" s="17" t="s">
        <v>3</v>
      </c>
      <c r="F932" s="17">
        <v>1.5</v>
      </c>
      <c r="G932" s="17" t="s">
        <v>1131</v>
      </c>
      <c r="H932" s="17">
        <v>110</v>
      </c>
      <c r="I932" s="17">
        <v>30</v>
      </c>
      <c r="J932" s="17" t="s">
        <v>52</v>
      </c>
      <c r="K932" s="17">
        <f t="shared" si="8"/>
        <v>0</v>
      </c>
      <c r="L932" s="17">
        <v>746.76</v>
      </c>
    </row>
    <row r="933" spans="1:12" hidden="1" x14ac:dyDescent="0.3">
      <c r="A933" s="16">
        <v>43012</v>
      </c>
      <c r="B933" s="16" t="s">
        <v>97</v>
      </c>
      <c r="C933" s="17" t="s">
        <v>1086</v>
      </c>
      <c r="D933" s="17" t="s">
        <v>3</v>
      </c>
      <c r="F933" s="17">
        <v>1.5</v>
      </c>
      <c r="G933" s="17" t="s">
        <v>1132</v>
      </c>
      <c r="H933" s="17">
        <v>110</v>
      </c>
      <c r="I933" s="17">
        <v>30</v>
      </c>
      <c r="J933" s="17" t="s">
        <v>52</v>
      </c>
      <c r="K933" s="17">
        <f t="shared" si="8"/>
        <v>0</v>
      </c>
      <c r="L933" s="17">
        <v>746.76</v>
      </c>
    </row>
    <row r="934" spans="1:12" hidden="1" x14ac:dyDescent="0.3">
      <c r="A934" s="16">
        <v>43012</v>
      </c>
      <c r="B934" s="16" t="s">
        <v>97</v>
      </c>
      <c r="C934" s="17" t="s">
        <v>1086</v>
      </c>
      <c r="D934" s="17" t="s">
        <v>3</v>
      </c>
      <c r="F934" s="17">
        <v>1.5</v>
      </c>
      <c r="G934" s="17" t="s">
        <v>1133</v>
      </c>
      <c r="H934" s="17">
        <v>110</v>
      </c>
      <c r="I934" s="17">
        <v>30</v>
      </c>
      <c r="J934" s="17" t="s">
        <v>52</v>
      </c>
      <c r="K934" s="17">
        <f t="shared" si="8"/>
        <v>0</v>
      </c>
      <c r="L934" s="17">
        <v>746.76</v>
      </c>
    </row>
    <row r="935" spans="1:12" hidden="1" x14ac:dyDescent="0.3">
      <c r="A935" s="16">
        <v>43033</v>
      </c>
      <c r="B935" s="16" t="s">
        <v>97</v>
      </c>
      <c r="C935" s="17" t="s">
        <v>1086</v>
      </c>
      <c r="D935" s="17" t="s">
        <v>3</v>
      </c>
      <c r="F935" s="17">
        <v>0.1</v>
      </c>
      <c r="G935" s="17" t="s">
        <v>1134</v>
      </c>
      <c r="H935" s="17">
        <v>115</v>
      </c>
      <c r="I935" s="17">
        <v>25</v>
      </c>
      <c r="J935" s="17" t="s">
        <v>52</v>
      </c>
      <c r="K935" s="17">
        <f t="shared" si="8"/>
        <v>0</v>
      </c>
      <c r="L935" s="17">
        <v>732</v>
      </c>
    </row>
    <row r="936" spans="1:12" hidden="1" x14ac:dyDescent="0.3">
      <c r="A936" s="16">
        <v>43033</v>
      </c>
      <c r="B936" s="16" t="s">
        <v>97</v>
      </c>
      <c r="C936" s="17" t="s">
        <v>1086</v>
      </c>
      <c r="D936" s="17" t="s">
        <v>3</v>
      </c>
      <c r="F936" s="17">
        <v>0.1</v>
      </c>
      <c r="G936" s="17" t="s">
        <v>1135</v>
      </c>
      <c r="H936" s="17">
        <v>115</v>
      </c>
      <c r="I936" s="17">
        <v>25</v>
      </c>
      <c r="J936" s="17" t="s">
        <v>52</v>
      </c>
      <c r="K936" s="17">
        <f t="shared" si="8"/>
        <v>0</v>
      </c>
      <c r="L936" s="17">
        <v>732</v>
      </c>
    </row>
    <row r="937" spans="1:12" hidden="1" x14ac:dyDescent="0.3">
      <c r="A937" s="16">
        <v>43033</v>
      </c>
      <c r="B937" s="16" t="s">
        <v>97</v>
      </c>
      <c r="C937" s="17" t="s">
        <v>1086</v>
      </c>
      <c r="D937" s="17" t="s">
        <v>3</v>
      </c>
      <c r="F937" s="17">
        <v>0.1</v>
      </c>
      <c r="G937" s="17" t="s">
        <v>1136</v>
      </c>
      <c r="H937" s="17">
        <v>115</v>
      </c>
      <c r="I937" s="17">
        <v>25</v>
      </c>
      <c r="J937" s="17" t="s">
        <v>52</v>
      </c>
      <c r="K937" s="17">
        <f t="shared" si="8"/>
        <v>0</v>
      </c>
      <c r="L937" s="17">
        <v>732</v>
      </c>
    </row>
    <row r="938" spans="1:12" hidden="1" x14ac:dyDescent="0.3">
      <c r="A938" s="16">
        <v>43033</v>
      </c>
      <c r="B938" s="16" t="s">
        <v>97</v>
      </c>
      <c r="C938" s="17" t="s">
        <v>1086</v>
      </c>
      <c r="D938" s="17" t="s">
        <v>3</v>
      </c>
      <c r="F938" s="17">
        <v>1</v>
      </c>
      <c r="G938" s="17" t="s">
        <v>1137</v>
      </c>
      <c r="H938" s="17">
        <v>110</v>
      </c>
      <c r="I938" s="17">
        <v>30</v>
      </c>
      <c r="J938" s="17" t="s">
        <v>52</v>
      </c>
      <c r="K938" s="17">
        <f t="shared" si="8"/>
        <v>0</v>
      </c>
      <c r="L938" s="17">
        <v>732</v>
      </c>
    </row>
    <row r="939" spans="1:12" hidden="1" x14ac:dyDescent="0.3">
      <c r="A939" s="16">
        <v>43033</v>
      </c>
      <c r="B939" s="16" t="s">
        <v>97</v>
      </c>
      <c r="C939" s="17" t="s">
        <v>1086</v>
      </c>
      <c r="D939" s="17" t="s">
        <v>3</v>
      </c>
      <c r="F939" s="17">
        <v>1</v>
      </c>
      <c r="G939" s="17" t="s">
        <v>1138</v>
      </c>
      <c r="H939" s="17">
        <v>110</v>
      </c>
      <c r="I939" s="17">
        <v>30</v>
      </c>
      <c r="J939" s="17" t="s">
        <v>52</v>
      </c>
      <c r="K939" s="17">
        <f t="shared" si="8"/>
        <v>0</v>
      </c>
      <c r="L939" s="17">
        <v>732</v>
      </c>
    </row>
    <row r="940" spans="1:12" hidden="1" x14ac:dyDescent="0.3">
      <c r="A940" s="16">
        <v>43033</v>
      </c>
      <c r="B940" s="16" t="s">
        <v>97</v>
      </c>
      <c r="C940" s="17" t="s">
        <v>1086</v>
      </c>
      <c r="D940" s="17" t="s">
        <v>3</v>
      </c>
      <c r="F940" s="17">
        <v>1.5</v>
      </c>
      <c r="G940" s="17" t="s">
        <v>1139</v>
      </c>
      <c r="H940" s="17">
        <v>110</v>
      </c>
      <c r="I940" s="17">
        <v>30</v>
      </c>
      <c r="J940" s="17" t="s">
        <v>52</v>
      </c>
      <c r="K940" s="17">
        <f>IF(N940="NA", O940, N940)</f>
        <v>0</v>
      </c>
      <c r="L940" s="17">
        <v>732</v>
      </c>
    </row>
    <row r="941" spans="1:12" hidden="1" x14ac:dyDescent="0.3">
      <c r="A941" s="16">
        <v>43033</v>
      </c>
      <c r="B941" s="16" t="s">
        <v>97</v>
      </c>
      <c r="C941" s="17" t="s">
        <v>1086</v>
      </c>
      <c r="D941" s="17" t="s">
        <v>3</v>
      </c>
      <c r="F941" s="17">
        <v>1.5</v>
      </c>
      <c r="G941" s="17" t="s">
        <v>1140</v>
      </c>
      <c r="H941" s="17">
        <v>110</v>
      </c>
      <c r="I941" s="17">
        <v>30</v>
      </c>
      <c r="J941" s="17" t="s">
        <v>52</v>
      </c>
      <c r="K941" s="17">
        <f t="shared" si="8"/>
        <v>0</v>
      </c>
      <c r="L941" s="17">
        <v>732</v>
      </c>
    </row>
    <row r="942" spans="1:12" hidden="1" x14ac:dyDescent="0.3">
      <c r="A942" s="16">
        <v>43047</v>
      </c>
      <c r="B942" s="16" t="s">
        <v>97</v>
      </c>
      <c r="C942" s="17" t="s">
        <v>1086</v>
      </c>
      <c r="D942" s="17" t="s">
        <v>3</v>
      </c>
      <c r="F942" s="17">
        <v>0.1</v>
      </c>
      <c r="G942" s="17" t="s">
        <v>1141</v>
      </c>
      <c r="H942" s="17">
        <v>110</v>
      </c>
      <c r="I942" s="17">
        <v>30</v>
      </c>
      <c r="J942" s="17" t="s">
        <v>52</v>
      </c>
      <c r="K942" s="17">
        <f t="shared" si="8"/>
        <v>0</v>
      </c>
      <c r="L942" s="17">
        <v>744</v>
      </c>
    </row>
    <row r="943" spans="1:12" hidden="1" x14ac:dyDescent="0.3">
      <c r="A943" s="16">
        <v>43047</v>
      </c>
      <c r="B943" s="16" t="s">
        <v>97</v>
      </c>
      <c r="C943" s="17" t="s">
        <v>1086</v>
      </c>
      <c r="D943" s="17" t="s">
        <v>3</v>
      </c>
      <c r="F943" s="17">
        <v>0.1</v>
      </c>
      <c r="G943" s="17" t="s">
        <v>1142</v>
      </c>
      <c r="H943" s="17">
        <v>110</v>
      </c>
      <c r="I943" s="17">
        <v>30</v>
      </c>
      <c r="J943" s="17" t="s">
        <v>52</v>
      </c>
      <c r="K943" s="17">
        <f t="shared" si="8"/>
        <v>0</v>
      </c>
      <c r="L943" s="17">
        <v>744</v>
      </c>
    </row>
    <row r="944" spans="1:12" hidden="1" x14ac:dyDescent="0.3">
      <c r="A944" s="16">
        <v>43047</v>
      </c>
      <c r="B944" s="16" t="s">
        <v>97</v>
      </c>
      <c r="C944" s="17" t="s">
        <v>1086</v>
      </c>
      <c r="D944" s="17" t="s">
        <v>3</v>
      </c>
      <c r="F944" s="17">
        <v>0.1</v>
      </c>
      <c r="G944" s="17" t="s">
        <v>1143</v>
      </c>
      <c r="H944" s="17">
        <v>110</v>
      </c>
      <c r="I944" s="17">
        <v>30</v>
      </c>
      <c r="J944" s="17" t="s">
        <v>52</v>
      </c>
      <c r="K944" s="17">
        <f t="shared" si="8"/>
        <v>0</v>
      </c>
      <c r="L944" s="17">
        <v>744</v>
      </c>
    </row>
    <row r="945" spans="1:12" hidden="1" x14ac:dyDescent="0.3">
      <c r="A945" s="16">
        <v>42844</v>
      </c>
      <c r="B945" s="16" t="s">
        <v>97</v>
      </c>
      <c r="C945" s="17" t="s">
        <v>1086</v>
      </c>
      <c r="D945" s="17" t="s">
        <v>3</v>
      </c>
      <c r="F945" s="17">
        <v>0.1</v>
      </c>
      <c r="G945" s="17" t="s">
        <v>1144</v>
      </c>
      <c r="H945" s="17">
        <v>104</v>
      </c>
      <c r="I945" s="17">
        <v>36</v>
      </c>
      <c r="J945" s="17" t="s">
        <v>52</v>
      </c>
      <c r="K945" s="17">
        <f t="shared" si="8"/>
        <v>0</v>
      </c>
      <c r="L945" s="17">
        <v>739</v>
      </c>
    </row>
    <row r="946" spans="1:12" hidden="1" x14ac:dyDescent="0.3">
      <c r="A946" s="16">
        <v>42844</v>
      </c>
      <c r="B946" s="16" t="s">
        <v>97</v>
      </c>
      <c r="C946" s="17" t="s">
        <v>1086</v>
      </c>
      <c r="D946" s="17" t="s">
        <v>3</v>
      </c>
      <c r="F946" s="17">
        <v>0.1</v>
      </c>
      <c r="G946" s="17" t="s">
        <v>1145</v>
      </c>
      <c r="H946" s="17">
        <v>105</v>
      </c>
      <c r="I946" s="17">
        <v>35</v>
      </c>
      <c r="J946" s="17" t="s">
        <v>52</v>
      </c>
      <c r="K946" s="17">
        <f t="shared" si="8"/>
        <v>0</v>
      </c>
      <c r="L946" s="17">
        <v>739</v>
      </c>
    </row>
    <row r="947" spans="1:12" hidden="1" x14ac:dyDescent="0.3">
      <c r="A947" s="16">
        <v>42844</v>
      </c>
      <c r="B947" s="16" t="s">
        <v>97</v>
      </c>
      <c r="C947" s="17" t="s">
        <v>1086</v>
      </c>
      <c r="D947" s="17" t="s">
        <v>3</v>
      </c>
      <c r="F947" s="17">
        <v>0.1</v>
      </c>
      <c r="G947" s="17" t="s">
        <v>1146</v>
      </c>
      <c r="H947" s="17">
        <v>104</v>
      </c>
      <c r="I947" s="17">
        <v>36</v>
      </c>
      <c r="J947" s="17" t="s">
        <v>52</v>
      </c>
      <c r="K947" s="17">
        <f t="shared" si="8"/>
        <v>0</v>
      </c>
      <c r="L947" s="17">
        <v>739</v>
      </c>
    </row>
    <row r="948" spans="1:12" hidden="1" x14ac:dyDescent="0.3">
      <c r="A948" s="16">
        <v>42858</v>
      </c>
      <c r="B948" s="16" t="s">
        <v>97</v>
      </c>
      <c r="C948" s="17" t="s">
        <v>1086</v>
      </c>
      <c r="D948" s="17" t="s">
        <v>3</v>
      </c>
      <c r="F948" s="17">
        <v>0.1</v>
      </c>
      <c r="G948" s="17" t="s">
        <v>1147</v>
      </c>
      <c r="H948" s="17">
        <v>110</v>
      </c>
      <c r="I948" s="17">
        <v>30</v>
      </c>
      <c r="J948" s="17" t="s">
        <v>52</v>
      </c>
      <c r="K948" s="17">
        <f t="shared" si="8"/>
        <v>0</v>
      </c>
      <c r="L948" s="17">
        <v>739</v>
      </c>
    </row>
    <row r="949" spans="1:12" hidden="1" x14ac:dyDescent="0.3">
      <c r="A949" s="16">
        <v>42858</v>
      </c>
      <c r="B949" s="16" t="s">
        <v>97</v>
      </c>
      <c r="C949" s="17" t="s">
        <v>1086</v>
      </c>
      <c r="D949" s="17" t="s">
        <v>3</v>
      </c>
      <c r="F949" s="17">
        <v>0.1</v>
      </c>
      <c r="G949" s="17" t="s">
        <v>1148</v>
      </c>
      <c r="H949" s="17">
        <v>110</v>
      </c>
      <c r="I949" s="17">
        <v>30</v>
      </c>
      <c r="J949" s="17" t="s">
        <v>52</v>
      </c>
      <c r="K949" s="17">
        <f t="shared" si="8"/>
        <v>0</v>
      </c>
      <c r="L949" s="17">
        <v>739</v>
      </c>
    </row>
    <row r="950" spans="1:12" hidden="1" x14ac:dyDescent="0.3">
      <c r="A950" s="16">
        <v>42858</v>
      </c>
      <c r="B950" s="16" t="s">
        <v>97</v>
      </c>
      <c r="C950" s="17" t="s">
        <v>1086</v>
      </c>
      <c r="D950" s="17" t="s">
        <v>3</v>
      </c>
      <c r="F950" s="17">
        <v>0.1</v>
      </c>
      <c r="G950" s="17" t="s">
        <v>1149</v>
      </c>
      <c r="H950" s="17">
        <v>110</v>
      </c>
      <c r="I950" s="17">
        <v>30</v>
      </c>
      <c r="J950" s="17" t="s">
        <v>52</v>
      </c>
      <c r="K950" s="17">
        <f t="shared" si="8"/>
        <v>0</v>
      </c>
      <c r="L950" s="17">
        <v>739</v>
      </c>
    </row>
    <row r="951" spans="1:12" hidden="1" x14ac:dyDescent="0.3">
      <c r="A951" s="16">
        <v>42886</v>
      </c>
      <c r="B951" s="16" t="s">
        <v>97</v>
      </c>
      <c r="C951" s="17" t="s">
        <v>1086</v>
      </c>
      <c r="D951" s="17" t="s">
        <v>3</v>
      </c>
      <c r="F951" s="17">
        <v>0.1</v>
      </c>
      <c r="G951" s="17" t="s">
        <v>1150</v>
      </c>
      <c r="H951" s="17">
        <v>115</v>
      </c>
      <c r="I951" s="17">
        <v>27</v>
      </c>
      <c r="J951" s="17" t="s">
        <v>52</v>
      </c>
      <c r="K951" s="17">
        <f t="shared" si="8"/>
        <v>0</v>
      </c>
      <c r="L951" s="17">
        <v>738</v>
      </c>
    </row>
    <row r="952" spans="1:12" hidden="1" x14ac:dyDescent="0.3">
      <c r="A952" s="16">
        <v>42886</v>
      </c>
      <c r="B952" s="16" t="s">
        <v>97</v>
      </c>
      <c r="C952" s="17" t="s">
        <v>1086</v>
      </c>
      <c r="D952" s="17" t="s">
        <v>3</v>
      </c>
      <c r="F952" s="17">
        <v>0.1</v>
      </c>
      <c r="G952" s="17" t="s">
        <v>1151</v>
      </c>
      <c r="H952" s="17">
        <v>115</v>
      </c>
      <c r="I952" s="17">
        <v>27</v>
      </c>
      <c r="J952" s="17" t="s">
        <v>52</v>
      </c>
      <c r="K952" s="17">
        <f t="shared" si="8"/>
        <v>0</v>
      </c>
      <c r="L952" s="17">
        <v>738</v>
      </c>
    </row>
    <row r="953" spans="1:12" hidden="1" x14ac:dyDescent="0.3">
      <c r="A953" s="16">
        <v>42886</v>
      </c>
      <c r="B953" s="16" t="s">
        <v>97</v>
      </c>
      <c r="C953" s="17" t="s">
        <v>1086</v>
      </c>
      <c r="D953" s="17" t="s">
        <v>3</v>
      </c>
      <c r="F953" s="17">
        <v>0.1</v>
      </c>
      <c r="G953" s="17" t="s">
        <v>1152</v>
      </c>
      <c r="H953" s="17">
        <v>110</v>
      </c>
      <c r="I953" s="17">
        <v>27</v>
      </c>
      <c r="J953" s="17" t="s">
        <v>52</v>
      </c>
      <c r="K953" s="17">
        <f t="shared" ref="K953:K957" si="9">IF(N953="NA", O953, N953)</f>
        <v>0</v>
      </c>
      <c r="L953" s="17">
        <v>738</v>
      </c>
    </row>
    <row r="954" spans="1:12" hidden="1" x14ac:dyDescent="0.3">
      <c r="A954" s="16">
        <v>42906</v>
      </c>
      <c r="B954" s="16" t="s">
        <v>97</v>
      </c>
      <c r="C954" s="17" t="s">
        <v>1086</v>
      </c>
      <c r="D954" s="17" t="s">
        <v>3</v>
      </c>
      <c r="F954" s="17">
        <v>0.1</v>
      </c>
      <c r="G954" s="17" t="s">
        <v>1153</v>
      </c>
      <c r="H954" s="17">
        <v>110</v>
      </c>
      <c r="I954" s="17">
        <v>27</v>
      </c>
      <c r="J954" s="17" t="s">
        <v>52</v>
      </c>
      <c r="K954" s="17">
        <f t="shared" si="9"/>
        <v>0</v>
      </c>
      <c r="L954" s="17">
        <v>737</v>
      </c>
    </row>
    <row r="955" spans="1:12" hidden="1" x14ac:dyDescent="0.3">
      <c r="A955" s="16">
        <v>42906</v>
      </c>
      <c r="B955" s="16" t="s">
        <v>97</v>
      </c>
      <c r="C955" s="17" t="s">
        <v>1086</v>
      </c>
      <c r="D955" s="17" t="s">
        <v>3</v>
      </c>
      <c r="F955" s="17">
        <v>0.1</v>
      </c>
      <c r="G955" s="17" t="s">
        <v>1154</v>
      </c>
      <c r="H955" s="17">
        <v>110</v>
      </c>
      <c r="I955" s="17">
        <v>27</v>
      </c>
      <c r="J955" s="17" t="s">
        <v>52</v>
      </c>
      <c r="K955" s="17">
        <f t="shared" si="9"/>
        <v>0</v>
      </c>
      <c r="L955" s="17">
        <v>737</v>
      </c>
    </row>
    <row r="956" spans="1:12" hidden="1" x14ac:dyDescent="0.3">
      <c r="A956" s="16">
        <v>42906</v>
      </c>
      <c r="B956" s="16" t="s">
        <v>97</v>
      </c>
      <c r="C956" s="17" t="s">
        <v>1086</v>
      </c>
      <c r="D956" s="17" t="s">
        <v>3</v>
      </c>
      <c r="F956" s="17">
        <v>0.1</v>
      </c>
      <c r="G956" s="17" t="s">
        <v>1155</v>
      </c>
      <c r="H956" s="17">
        <v>110</v>
      </c>
      <c r="I956" s="17">
        <v>27</v>
      </c>
      <c r="J956" s="17" t="s">
        <v>52</v>
      </c>
      <c r="K956" s="17">
        <f t="shared" si="9"/>
        <v>0</v>
      </c>
      <c r="L956" s="17">
        <v>737</v>
      </c>
    </row>
    <row r="957" spans="1:12" hidden="1" x14ac:dyDescent="0.3">
      <c r="A957" s="16">
        <v>43012</v>
      </c>
      <c r="B957" s="16" t="s">
        <v>97</v>
      </c>
      <c r="C957" s="17" t="s">
        <v>1156</v>
      </c>
      <c r="D957" s="17" t="s">
        <v>4</v>
      </c>
      <c r="F957" s="17" t="s">
        <v>53</v>
      </c>
      <c r="G957" s="17" t="s">
        <v>1157</v>
      </c>
      <c r="H957" s="17" t="s">
        <v>53</v>
      </c>
      <c r="I957" s="17" t="s">
        <v>53</v>
      </c>
      <c r="J957" s="17" t="s">
        <v>52</v>
      </c>
      <c r="K957" s="17">
        <f t="shared" si="9"/>
        <v>0</v>
      </c>
    </row>
    <row r="1554" spans="9:11" x14ac:dyDescent="0.3">
      <c r="I1554" s="75"/>
      <c r="J1554" s="75"/>
      <c r="K1554" s="75"/>
    </row>
    <row r="1555" spans="9:11" x14ac:dyDescent="0.3">
      <c r="I1555" s="75"/>
      <c r="J1555" s="75"/>
      <c r="K1555" s="75"/>
    </row>
    <row r="1556" spans="9:11" x14ac:dyDescent="0.3">
      <c r="I1556" s="75"/>
      <c r="J1556" s="75"/>
      <c r="K1556" s="75"/>
    </row>
    <row r="1557" spans="9:11" x14ac:dyDescent="0.3">
      <c r="I1557" s="75"/>
      <c r="J1557" s="75"/>
      <c r="K1557" s="75"/>
    </row>
    <row r="1558" spans="9:11" x14ac:dyDescent="0.3">
      <c r="I1558" s="75"/>
      <c r="J1558" s="75"/>
      <c r="K1558" s="75"/>
    </row>
    <row r="1559" spans="9:11" x14ac:dyDescent="0.3">
      <c r="I1559" s="75"/>
      <c r="J1559" s="75"/>
      <c r="K1559" s="75"/>
    </row>
    <row r="1560" spans="9:11" x14ac:dyDescent="0.3">
      <c r="I1560" s="75"/>
      <c r="J1560" s="75"/>
      <c r="K1560" s="75"/>
    </row>
    <row r="1561" spans="9:11" x14ac:dyDescent="0.3">
      <c r="I1561" s="75"/>
      <c r="J1561" s="75"/>
      <c r="K1561" s="75"/>
    </row>
    <row r="1562" spans="9:11" x14ac:dyDescent="0.3">
      <c r="I1562" s="75"/>
      <c r="J1562" s="75"/>
      <c r="K1562" s="75"/>
    </row>
    <row r="1563" spans="9:11" x14ac:dyDescent="0.3">
      <c r="I1563" s="75"/>
      <c r="J1563" s="75"/>
      <c r="K1563" s="75"/>
    </row>
    <row r="1564" spans="9:11" x14ac:dyDescent="0.3">
      <c r="I1564" s="75"/>
      <c r="J1564" s="75"/>
      <c r="K1564" s="75"/>
    </row>
    <row r="1602" spans="1:1" x14ac:dyDescent="0.3">
      <c r="A1602" s="16"/>
    </row>
  </sheetData>
  <autoFilter ref="A2:R957" xr:uid="{B285ADE1-CED0-4B24-87C9-97039562195A}">
    <filterColumn colId="0">
      <filters>
        <dateGroupItem year="2017" month="9" day="15" dateTimeGrouping="day"/>
      </filters>
    </filterColumn>
    <filterColumn colId="1">
      <filters>
        <filter val="acton"/>
      </filters>
    </filterColumn>
    <filterColumn colId="2">
      <filters>
        <filter val="u14"/>
      </filters>
    </filterColumn>
    <filterColumn colId="3">
      <filters>
        <filter val="dg"/>
      </filters>
    </filterColumn>
  </autoFilter>
  <sortState xmlns:xlrd2="http://schemas.microsoft.com/office/spreadsheetml/2017/richdata2" ref="A1426:G1459">
    <sortCondition ref="A1426:A1459"/>
    <sortCondition ref="D1426:D1459"/>
    <sortCondition ref="C1426:C1459"/>
  </sortState>
  <mergeCells count="1">
    <mergeCell ref="A1:R1"/>
  </mergeCell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69"/>
  <sheetViews>
    <sheetView workbookViewId="0">
      <selection activeCell="K17" sqref="K17"/>
    </sheetView>
  </sheetViews>
  <sheetFormatPr defaultColWidth="9.109375" defaultRowHeight="14.4" x14ac:dyDescent="0.3"/>
  <cols>
    <col min="1" max="1" width="12" style="17" customWidth="1"/>
    <col min="2" max="2" width="6.88671875" style="17" bestFit="1" customWidth="1"/>
    <col min="3" max="3" width="8.6640625" style="17" bestFit="1" customWidth="1"/>
    <col min="4" max="4" width="10.33203125" style="17" customWidth="1"/>
    <col min="5" max="5" width="9.5546875" style="17" customWidth="1"/>
    <col min="6" max="6" width="13.33203125" style="17" bestFit="1" customWidth="1"/>
    <col min="7" max="7" width="16.44140625" style="17" customWidth="1"/>
    <col min="8" max="16384" width="9.109375" style="17"/>
  </cols>
  <sheetData>
    <row r="1" spans="1:7" ht="28.8" x14ac:dyDescent="0.3">
      <c r="A1" s="4" t="s">
        <v>26</v>
      </c>
      <c r="B1" s="4" t="s">
        <v>27</v>
      </c>
      <c r="C1" s="4" t="s">
        <v>28</v>
      </c>
      <c r="D1" s="4" t="s">
        <v>35</v>
      </c>
      <c r="E1" s="4" t="s">
        <v>36</v>
      </c>
      <c r="F1" s="4" t="s">
        <v>38</v>
      </c>
    </row>
    <row r="2" spans="1:7" s="47" customFormat="1" x14ac:dyDescent="0.3">
      <c r="A2" s="46">
        <v>42863</v>
      </c>
      <c r="B2" s="47" t="s">
        <v>24</v>
      </c>
      <c r="C2" s="47" t="s">
        <v>33</v>
      </c>
      <c r="D2" s="76">
        <v>0.52500000000000002</v>
      </c>
      <c r="E2" s="47" t="s">
        <v>34</v>
      </c>
      <c r="F2" s="47">
        <v>55</v>
      </c>
      <c r="G2" s="47">
        <v>60</v>
      </c>
    </row>
    <row r="3" spans="1:7" s="47" customFormat="1" x14ac:dyDescent="0.3">
      <c r="A3" s="46">
        <v>42863</v>
      </c>
      <c r="B3" s="47" t="s">
        <v>24</v>
      </c>
      <c r="C3" s="47" t="s">
        <v>25</v>
      </c>
      <c r="D3" s="76">
        <v>0.57916666666666672</v>
      </c>
      <c r="E3" s="47" t="s">
        <v>34</v>
      </c>
      <c r="F3" s="47">
        <v>55</v>
      </c>
      <c r="G3" s="47">
        <v>60</v>
      </c>
    </row>
    <row r="4" spans="1:7" s="47" customFormat="1" x14ac:dyDescent="0.3">
      <c r="A4" s="46">
        <v>42863</v>
      </c>
      <c r="B4" s="47" t="s">
        <v>24</v>
      </c>
      <c r="C4" s="47" t="s">
        <v>32</v>
      </c>
      <c r="D4" s="76">
        <v>0.61388888888888882</v>
      </c>
      <c r="E4" s="47" t="s">
        <v>34</v>
      </c>
      <c r="F4" s="47">
        <v>55</v>
      </c>
      <c r="G4" s="47">
        <v>60</v>
      </c>
    </row>
    <row r="5" spans="1:7" s="47" customFormat="1" x14ac:dyDescent="0.3">
      <c r="A5" s="46">
        <v>42863</v>
      </c>
      <c r="B5" s="47" t="s">
        <v>24</v>
      </c>
      <c r="C5" s="47" t="s">
        <v>204</v>
      </c>
      <c r="D5" s="76">
        <v>0.62083333333333335</v>
      </c>
      <c r="E5" s="47" t="s">
        <v>34</v>
      </c>
      <c r="F5" s="47" t="s">
        <v>34</v>
      </c>
    </row>
    <row r="6" spans="1:7" x14ac:dyDescent="0.3">
      <c r="A6" s="16">
        <v>42877</v>
      </c>
      <c r="B6" s="17" t="s">
        <v>24</v>
      </c>
      <c r="C6" s="17" t="s">
        <v>25</v>
      </c>
      <c r="D6" s="79">
        <v>0.54537037037037039</v>
      </c>
      <c r="E6" s="17" t="s">
        <v>37</v>
      </c>
      <c r="F6" s="17">
        <v>45</v>
      </c>
    </row>
    <row r="7" spans="1:7" x14ac:dyDescent="0.3">
      <c r="A7" s="16">
        <v>42877</v>
      </c>
      <c r="B7" s="17" t="s">
        <v>24</v>
      </c>
      <c r="C7" s="17" t="s">
        <v>32</v>
      </c>
      <c r="D7" s="79">
        <v>0.5821412037037037</v>
      </c>
      <c r="E7" s="17" t="s">
        <v>37</v>
      </c>
      <c r="F7" s="17">
        <v>45</v>
      </c>
    </row>
    <row r="8" spans="1:7" x14ac:dyDescent="0.3">
      <c r="A8" s="16">
        <v>42877</v>
      </c>
      <c r="B8" s="17" t="s">
        <v>24</v>
      </c>
      <c r="C8" s="17" t="s">
        <v>33</v>
      </c>
      <c r="D8" s="79">
        <v>0.65041666666666664</v>
      </c>
      <c r="E8" s="17" t="s">
        <v>37</v>
      </c>
      <c r="F8" s="17">
        <v>45</v>
      </c>
    </row>
    <row r="9" spans="1:7" x14ac:dyDescent="0.3">
      <c r="A9" s="16">
        <v>42877</v>
      </c>
      <c r="B9" s="17" t="s">
        <v>24</v>
      </c>
      <c r="C9" s="17" t="s">
        <v>204</v>
      </c>
      <c r="D9" s="79">
        <v>0.65626157407407404</v>
      </c>
      <c r="E9" s="17" t="s">
        <v>34</v>
      </c>
      <c r="F9" s="17" t="s">
        <v>34</v>
      </c>
    </row>
    <row r="10" spans="1:7" s="47" customFormat="1" x14ac:dyDescent="0.3">
      <c r="A10" s="46">
        <v>42885</v>
      </c>
      <c r="B10" s="47" t="s">
        <v>24</v>
      </c>
      <c r="C10" s="47" t="s">
        <v>32</v>
      </c>
      <c r="D10" s="76">
        <v>0.46870370370370368</v>
      </c>
      <c r="E10" s="47" t="s">
        <v>39</v>
      </c>
      <c r="F10" s="47">
        <v>55</v>
      </c>
      <c r="G10" s="47" t="s">
        <v>205</v>
      </c>
    </row>
    <row r="11" spans="1:7" s="47" customFormat="1" x14ac:dyDescent="0.3">
      <c r="A11" s="46">
        <v>42885</v>
      </c>
      <c r="B11" s="47" t="s">
        <v>24</v>
      </c>
      <c r="C11" s="47" t="s">
        <v>25</v>
      </c>
      <c r="D11" s="76">
        <v>0.53611111111111109</v>
      </c>
      <c r="E11" s="47" t="s">
        <v>37</v>
      </c>
      <c r="F11" s="47">
        <v>50</v>
      </c>
    </row>
    <row r="12" spans="1:7" s="47" customFormat="1" x14ac:dyDescent="0.3">
      <c r="A12" s="46">
        <v>42885</v>
      </c>
      <c r="B12" s="47" t="s">
        <v>24</v>
      </c>
      <c r="C12" s="47" t="s">
        <v>33</v>
      </c>
      <c r="D12" s="76">
        <v>0.59774305555555551</v>
      </c>
      <c r="E12" s="47" t="s">
        <v>37</v>
      </c>
      <c r="F12" s="47">
        <v>75</v>
      </c>
    </row>
    <row r="13" spans="1:7" x14ac:dyDescent="0.3">
      <c r="A13" s="16">
        <v>42894</v>
      </c>
      <c r="B13" s="17" t="s">
        <v>24</v>
      </c>
      <c r="C13" s="17" t="s">
        <v>33</v>
      </c>
      <c r="D13" s="79">
        <v>0.51736111111111105</v>
      </c>
      <c r="E13" s="17" t="s">
        <v>34</v>
      </c>
      <c r="F13" s="17">
        <v>70</v>
      </c>
    </row>
    <row r="14" spans="1:7" x14ac:dyDescent="0.3">
      <c r="A14" s="16">
        <v>42894</v>
      </c>
      <c r="B14" s="17" t="s">
        <v>24</v>
      </c>
      <c r="C14" s="17" t="s">
        <v>32</v>
      </c>
      <c r="D14" s="79">
        <v>0.5627199074074074</v>
      </c>
      <c r="E14" s="17" t="s">
        <v>39</v>
      </c>
      <c r="F14" s="17">
        <v>50</v>
      </c>
    </row>
    <row r="15" spans="1:7" x14ac:dyDescent="0.3">
      <c r="A15" s="16">
        <v>42894</v>
      </c>
      <c r="B15" s="17" t="s">
        <v>24</v>
      </c>
      <c r="C15" s="17" t="s">
        <v>25</v>
      </c>
      <c r="D15" s="79">
        <v>0.60153935185185181</v>
      </c>
      <c r="E15" s="17" t="s">
        <v>39</v>
      </c>
      <c r="F15" s="17" t="s">
        <v>34</v>
      </c>
    </row>
    <row r="16" spans="1:7" s="47" customFormat="1" x14ac:dyDescent="0.3">
      <c r="A16" s="46">
        <v>42901</v>
      </c>
      <c r="B16" s="47" t="s">
        <v>24</v>
      </c>
      <c r="C16" s="47" t="s">
        <v>25</v>
      </c>
      <c r="D16" s="76">
        <v>0.48348379629629629</v>
      </c>
      <c r="E16" s="47" t="s">
        <v>39</v>
      </c>
      <c r="F16" s="47">
        <v>50</v>
      </c>
    </row>
    <row r="17" spans="1:11" s="47" customFormat="1" x14ac:dyDescent="0.3">
      <c r="A17" s="46">
        <v>42901</v>
      </c>
      <c r="B17" s="47" t="s">
        <v>24</v>
      </c>
      <c r="C17" s="47" t="s">
        <v>25</v>
      </c>
      <c r="D17" s="76">
        <v>0.47600694444444441</v>
      </c>
      <c r="E17" s="47" t="s">
        <v>39</v>
      </c>
      <c r="F17" s="47">
        <v>50</v>
      </c>
    </row>
    <row r="18" spans="1:11" s="47" customFormat="1" x14ac:dyDescent="0.3">
      <c r="A18" s="46">
        <v>42901</v>
      </c>
      <c r="B18" s="47" t="s">
        <v>24</v>
      </c>
      <c r="C18" s="47" t="s">
        <v>32</v>
      </c>
      <c r="D18" s="76">
        <v>0.51643518518518516</v>
      </c>
      <c r="E18" s="47" t="s">
        <v>39</v>
      </c>
      <c r="F18" s="47">
        <v>50</v>
      </c>
    </row>
    <row r="19" spans="1:11" s="47" customFormat="1" ht="15.75" customHeight="1" x14ac:dyDescent="0.3">
      <c r="A19" s="46">
        <v>42901</v>
      </c>
      <c r="B19" s="47" t="s">
        <v>24</v>
      </c>
      <c r="C19" s="47" t="s">
        <v>33</v>
      </c>
      <c r="D19" s="76">
        <v>0.57608796296296294</v>
      </c>
      <c r="E19" s="47" t="s">
        <v>34</v>
      </c>
      <c r="F19" s="47">
        <v>45</v>
      </c>
    </row>
    <row r="20" spans="1:11" s="24" customFormat="1" x14ac:dyDescent="0.3">
      <c r="A20" s="27">
        <v>42919</v>
      </c>
      <c r="B20" s="17" t="s">
        <v>24</v>
      </c>
      <c r="C20" s="24" t="s">
        <v>207</v>
      </c>
      <c r="D20" s="77">
        <v>0.47210648148148149</v>
      </c>
      <c r="E20" s="24" t="s">
        <v>34</v>
      </c>
      <c r="F20" s="24">
        <v>47.5</v>
      </c>
      <c r="G20" s="24" t="s">
        <v>1083</v>
      </c>
    </row>
    <row r="21" spans="1:11" s="24" customFormat="1" x14ac:dyDescent="0.3">
      <c r="A21" s="27">
        <v>42919</v>
      </c>
      <c r="B21" s="17" t="s">
        <v>24</v>
      </c>
      <c r="C21" s="24" t="s">
        <v>32</v>
      </c>
      <c r="D21" s="77">
        <v>0.5131944444444444</v>
      </c>
      <c r="E21" s="24" t="s">
        <v>34</v>
      </c>
      <c r="F21" s="24" t="s">
        <v>53</v>
      </c>
    </row>
    <row r="22" spans="1:11" s="24" customFormat="1" x14ac:dyDescent="0.3">
      <c r="A22" s="27">
        <v>42919</v>
      </c>
      <c r="B22" s="17" t="s">
        <v>24</v>
      </c>
      <c r="C22" s="24" t="s">
        <v>32</v>
      </c>
      <c r="D22" s="77">
        <v>0.52013888888888882</v>
      </c>
      <c r="E22" s="24" t="s">
        <v>34</v>
      </c>
      <c r="F22" s="24">
        <v>55</v>
      </c>
      <c r="G22" s="24" t="s">
        <v>1084</v>
      </c>
    </row>
    <row r="23" spans="1:11" s="24" customFormat="1" x14ac:dyDescent="0.3">
      <c r="A23" s="27">
        <v>42919</v>
      </c>
      <c r="B23" s="17" t="s">
        <v>24</v>
      </c>
      <c r="C23" s="24" t="s">
        <v>25</v>
      </c>
      <c r="D23" s="77">
        <v>0.54800925925925925</v>
      </c>
      <c r="E23" s="24" t="s">
        <v>34</v>
      </c>
      <c r="F23" s="24">
        <v>50</v>
      </c>
    </row>
    <row r="24" spans="1:11" s="24" customFormat="1" x14ac:dyDescent="0.3">
      <c r="A24" s="27">
        <v>42919</v>
      </c>
      <c r="B24" s="17" t="s">
        <v>24</v>
      </c>
      <c r="C24" s="24" t="s">
        <v>25</v>
      </c>
      <c r="D24" s="77">
        <v>0.5543865740740741</v>
      </c>
      <c r="E24" s="24" t="s">
        <v>34</v>
      </c>
      <c r="F24" s="24" t="s">
        <v>53</v>
      </c>
    </row>
    <row r="25" spans="1:11" s="47" customFormat="1" x14ac:dyDescent="0.3">
      <c r="A25" s="46">
        <v>42935</v>
      </c>
      <c r="B25" s="47" t="s">
        <v>24</v>
      </c>
      <c r="C25" s="80"/>
      <c r="D25" s="80"/>
      <c r="E25" s="80"/>
      <c r="F25" s="80"/>
      <c r="G25" s="47" t="s">
        <v>206</v>
      </c>
    </row>
    <row r="26" spans="1:11" s="47" customFormat="1" x14ac:dyDescent="0.3">
      <c r="A26" s="46">
        <v>42935</v>
      </c>
      <c r="B26" s="47" t="s">
        <v>24</v>
      </c>
      <c r="C26" s="80"/>
      <c r="D26" s="80"/>
      <c r="E26" s="80"/>
      <c r="F26" s="80"/>
      <c r="G26" s="47" t="s">
        <v>206</v>
      </c>
    </row>
    <row r="27" spans="1:11" s="47" customFormat="1" x14ac:dyDescent="0.3">
      <c r="A27" s="46">
        <v>42935</v>
      </c>
      <c r="B27" s="47" t="s">
        <v>24</v>
      </c>
      <c r="C27" s="80"/>
      <c r="D27" s="80"/>
      <c r="E27" s="80"/>
      <c r="F27" s="80"/>
      <c r="G27" s="47" t="s">
        <v>206</v>
      </c>
    </row>
    <row r="28" spans="1:11" s="24" customFormat="1" x14ac:dyDescent="0.3">
      <c r="A28" s="27">
        <v>42948</v>
      </c>
      <c r="B28" s="24" t="s">
        <v>24</v>
      </c>
      <c r="C28" s="24" t="s">
        <v>25</v>
      </c>
      <c r="D28" s="77">
        <v>0.4609375</v>
      </c>
      <c r="E28" s="24" t="s">
        <v>39</v>
      </c>
      <c r="F28" s="24">
        <v>70</v>
      </c>
      <c r="G28" s="19" t="s">
        <v>208</v>
      </c>
      <c r="H28" s="19"/>
      <c r="I28" s="19"/>
      <c r="J28" s="19"/>
      <c r="K28" s="19"/>
    </row>
    <row r="29" spans="1:11" s="24" customFormat="1" x14ac:dyDescent="0.3">
      <c r="A29" s="81">
        <v>42948</v>
      </c>
      <c r="B29" s="19" t="s">
        <v>24</v>
      </c>
      <c r="C29" s="19" t="s">
        <v>25</v>
      </c>
      <c r="D29" s="82">
        <v>0.47056712962962965</v>
      </c>
      <c r="E29" s="19" t="s">
        <v>39</v>
      </c>
      <c r="F29" s="19">
        <v>70</v>
      </c>
    </row>
    <row r="30" spans="1:11" s="24" customFormat="1" x14ac:dyDescent="0.3">
      <c r="A30" s="27">
        <v>42948</v>
      </c>
      <c r="B30" s="24" t="s">
        <v>24</v>
      </c>
      <c r="C30" s="24" t="s">
        <v>32</v>
      </c>
      <c r="D30" s="77">
        <v>0.49785879629629631</v>
      </c>
      <c r="E30" s="24" t="s">
        <v>39</v>
      </c>
      <c r="F30" s="24">
        <v>50</v>
      </c>
    </row>
    <row r="31" spans="1:11" s="24" customFormat="1" x14ac:dyDescent="0.3">
      <c r="A31" s="27">
        <v>42948</v>
      </c>
      <c r="B31" s="24" t="s">
        <v>24</v>
      </c>
      <c r="C31" s="24" t="s">
        <v>33</v>
      </c>
      <c r="D31" s="77">
        <v>0.54055555555555557</v>
      </c>
      <c r="E31" s="24" t="s">
        <v>37</v>
      </c>
      <c r="F31" s="24">
        <v>50</v>
      </c>
    </row>
    <row r="32" spans="1:11" s="47" customFormat="1" x14ac:dyDescent="0.3">
      <c r="A32" s="46">
        <v>42965</v>
      </c>
      <c r="B32" s="47" t="s">
        <v>24</v>
      </c>
      <c r="C32" s="47" t="s">
        <v>25</v>
      </c>
      <c r="D32" s="76">
        <v>0.4513888888888889</v>
      </c>
      <c r="E32" s="47" t="s">
        <v>209</v>
      </c>
      <c r="F32" s="47">
        <v>45</v>
      </c>
    </row>
    <row r="33" spans="1:6" s="47" customFormat="1" x14ac:dyDescent="0.3">
      <c r="A33" s="46">
        <v>42965</v>
      </c>
      <c r="B33" s="47" t="s">
        <v>24</v>
      </c>
      <c r="C33" s="47" t="s">
        <v>25</v>
      </c>
      <c r="D33" s="76">
        <v>0.45329861111111108</v>
      </c>
      <c r="E33" s="47" t="s">
        <v>34</v>
      </c>
      <c r="F33" s="47">
        <v>45</v>
      </c>
    </row>
    <row r="34" spans="1:6" s="47" customFormat="1" x14ac:dyDescent="0.3">
      <c r="A34" s="46">
        <v>42965</v>
      </c>
      <c r="B34" s="47" t="s">
        <v>24</v>
      </c>
      <c r="C34" s="47" t="s">
        <v>32</v>
      </c>
      <c r="D34" s="76">
        <v>0.49100694444444443</v>
      </c>
      <c r="E34" s="47" t="s">
        <v>34</v>
      </c>
      <c r="F34" s="47">
        <v>50</v>
      </c>
    </row>
    <row r="35" spans="1:6" s="47" customFormat="1" x14ac:dyDescent="0.3">
      <c r="A35" s="46">
        <v>42965</v>
      </c>
      <c r="B35" s="47" t="s">
        <v>24</v>
      </c>
      <c r="C35" s="47" t="s">
        <v>33</v>
      </c>
      <c r="D35" s="76">
        <v>0.53629629629629627</v>
      </c>
      <c r="E35" s="47" t="s">
        <v>34</v>
      </c>
      <c r="F35" s="47">
        <v>50</v>
      </c>
    </row>
    <row r="36" spans="1:6" s="24" customFormat="1" x14ac:dyDescent="0.3">
      <c r="A36" s="27">
        <v>42977</v>
      </c>
      <c r="B36" s="24" t="s">
        <v>24</v>
      </c>
      <c r="C36" s="24" t="s">
        <v>25</v>
      </c>
      <c r="D36" s="77">
        <v>0.46710648148148143</v>
      </c>
      <c r="E36" s="24" t="s">
        <v>37</v>
      </c>
      <c r="F36" s="24">
        <v>55</v>
      </c>
    </row>
    <row r="37" spans="1:6" s="24" customFormat="1" x14ac:dyDescent="0.3">
      <c r="A37" s="27">
        <v>42977</v>
      </c>
      <c r="B37" s="24" t="s">
        <v>24</v>
      </c>
      <c r="C37" s="24" t="s">
        <v>32</v>
      </c>
      <c r="D37" s="77">
        <v>0.49556712962962962</v>
      </c>
      <c r="E37" s="24" t="s">
        <v>37</v>
      </c>
      <c r="F37" s="24">
        <v>55</v>
      </c>
    </row>
    <row r="38" spans="1:6" s="24" customFormat="1" x14ac:dyDescent="0.3">
      <c r="A38" s="27">
        <v>42977</v>
      </c>
      <c r="B38" s="24" t="s">
        <v>24</v>
      </c>
      <c r="C38" s="24" t="s">
        <v>33</v>
      </c>
      <c r="D38" s="77">
        <v>0.57297453703703705</v>
      </c>
      <c r="E38" s="24" t="s">
        <v>39</v>
      </c>
      <c r="F38" s="24">
        <v>60</v>
      </c>
    </row>
    <row r="39" spans="1:6" s="24" customFormat="1" x14ac:dyDescent="0.3">
      <c r="A39" s="27">
        <v>42977</v>
      </c>
      <c r="B39" s="24" t="s">
        <v>24</v>
      </c>
      <c r="C39" s="24" t="s">
        <v>33</v>
      </c>
      <c r="D39" s="77">
        <v>0.5768402777777778</v>
      </c>
      <c r="F39" s="24">
        <v>60</v>
      </c>
    </row>
    <row r="40" spans="1:6" s="24" customFormat="1" x14ac:dyDescent="0.3">
      <c r="A40" s="27">
        <v>42977</v>
      </c>
      <c r="B40" s="24" t="s">
        <v>24</v>
      </c>
      <c r="C40" s="24" t="s">
        <v>33</v>
      </c>
      <c r="D40" s="77">
        <v>0.57928240740740744</v>
      </c>
      <c r="F40" s="24">
        <v>60</v>
      </c>
    </row>
    <row r="41" spans="1:6" s="47" customFormat="1" x14ac:dyDescent="0.3">
      <c r="A41" s="46">
        <v>42992</v>
      </c>
      <c r="B41" s="47" t="s">
        <v>24</v>
      </c>
      <c r="C41" s="47" t="s">
        <v>25</v>
      </c>
      <c r="D41" s="76">
        <v>0.48472222222222222</v>
      </c>
      <c r="E41" s="47" t="s">
        <v>37</v>
      </c>
      <c r="F41" s="47">
        <v>75</v>
      </c>
    </row>
    <row r="42" spans="1:6" s="47" customFormat="1" x14ac:dyDescent="0.3">
      <c r="A42" s="46">
        <v>42992</v>
      </c>
      <c r="B42" s="47" t="s">
        <v>24</v>
      </c>
      <c r="C42" s="47" t="s">
        <v>32</v>
      </c>
      <c r="D42" s="76">
        <v>0.55868055555555551</v>
      </c>
      <c r="E42" s="47" t="s">
        <v>37</v>
      </c>
      <c r="F42" s="47">
        <v>70</v>
      </c>
    </row>
    <row r="43" spans="1:6" s="47" customFormat="1" x14ac:dyDescent="0.3">
      <c r="A43" s="46">
        <v>42992</v>
      </c>
      <c r="B43" s="47" t="s">
        <v>24</v>
      </c>
      <c r="C43" s="47" t="s">
        <v>33</v>
      </c>
      <c r="D43" s="76">
        <v>0.60237268518518516</v>
      </c>
      <c r="E43" s="47" t="s">
        <v>37</v>
      </c>
      <c r="F43" s="47">
        <v>65</v>
      </c>
    </row>
    <row r="44" spans="1:6" s="24" customFormat="1" x14ac:dyDescent="0.3">
      <c r="A44" s="27">
        <v>43007</v>
      </c>
      <c r="B44" s="24" t="s">
        <v>24</v>
      </c>
      <c r="C44" s="24" t="s">
        <v>25</v>
      </c>
      <c r="D44" s="77">
        <v>0.46046296296296302</v>
      </c>
      <c r="E44" s="24" t="s">
        <v>39</v>
      </c>
      <c r="F44" s="24">
        <v>60</v>
      </c>
    </row>
    <row r="45" spans="1:6" s="24" customFormat="1" x14ac:dyDescent="0.3">
      <c r="A45" s="27">
        <v>43007</v>
      </c>
      <c r="B45" s="24" t="s">
        <v>24</v>
      </c>
      <c r="C45" s="24" t="s">
        <v>25</v>
      </c>
      <c r="D45" s="77">
        <v>0.46388888888888885</v>
      </c>
      <c r="E45" s="24" t="s">
        <v>37</v>
      </c>
      <c r="F45" s="24">
        <v>60</v>
      </c>
    </row>
    <row r="46" spans="1:6" s="24" customFormat="1" x14ac:dyDescent="0.3">
      <c r="A46" s="27">
        <v>43007</v>
      </c>
      <c r="B46" s="24" t="s">
        <v>24</v>
      </c>
      <c r="C46" s="24" t="s">
        <v>32</v>
      </c>
      <c r="D46" s="77">
        <v>0.52829861111111109</v>
      </c>
      <c r="E46" s="24" t="s">
        <v>37</v>
      </c>
      <c r="F46" s="24">
        <v>65</v>
      </c>
    </row>
    <row r="47" spans="1:6" s="24" customFormat="1" x14ac:dyDescent="0.3">
      <c r="A47" s="27">
        <v>43007</v>
      </c>
      <c r="B47" s="24" t="s">
        <v>24</v>
      </c>
      <c r="C47" s="24" t="s">
        <v>33</v>
      </c>
      <c r="D47" s="77">
        <v>0.59586805555555555</v>
      </c>
      <c r="E47" s="24" t="s">
        <v>37</v>
      </c>
      <c r="F47" s="24">
        <v>70</v>
      </c>
    </row>
    <row r="48" spans="1:6" s="47" customFormat="1" x14ac:dyDescent="0.3">
      <c r="A48" s="46">
        <v>43018</v>
      </c>
      <c r="B48" s="47" t="s">
        <v>24</v>
      </c>
      <c r="C48" s="47" t="s">
        <v>25</v>
      </c>
      <c r="D48" s="76">
        <v>0.50983796296296291</v>
      </c>
      <c r="E48" s="47" t="s">
        <v>39</v>
      </c>
      <c r="F48" s="47">
        <v>60</v>
      </c>
    </row>
    <row r="49" spans="1:7" s="47" customFormat="1" x14ac:dyDescent="0.3">
      <c r="A49" s="46">
        <v>43018</v>
      </c>
      <c r="B49" s="47" t="s">
        <v>24</v>
      </c>
      <c r="C49" s="47" t="s">
        <v>32</v>
      </c>
      <c r="D49" s="76">
        <v>0.54999999999999993</v>
      </c>
      <c r="E49" s="47" t="s">
        <v>39</v>
      </c>
      <c r="F49" s="47">
        <v>50</v>
      </c>
    </row>
    <row r="50" spans="1:7" s="47" customFormat="1" x14ac:dyDescent="0.3">
      <c r="A50" s="46">
        <v>43018</v>
      </c>
      <c r="B50" s="47" t="s">
        <v>24</v>
      </c>
      <c r="C50" s="47" t="s">
        <v>32</v>
      </c>
      <c r="D50" s="76">
        <v>0.55243055555555554</v>
      </c>
      <c r="E50" s="47" t="s">
        <v>39</v>
      </c>
      <c r="F50" s="47">
        <v>50</v>
      </c>
    </row>
    <row r="51" spans="1:7" s="47" customFormat="1" x14ac:dyDescent="0.3">
      <c r="A51" s="46">
        <v>43018</v>
      </c>
      <c r="B51" s="47" t="s">
        <v>24</v>
      </c>
      <c r="C51" s="47" t="s">
        <v>32</v>
      </c>
      <c r="D51" s="76">
        <v>0.55590277777777775</v>
      </c>
      <c r="E51" s="47" t="s">
        <v>39</v>
      </c>
      <c r="F51" s="47">
        <v>50</v>
      </c>
    </row>
    <row r="52" spans="1:7" s="47" customFormat="1" x14ac:dyDescent="0.3">
      <c r="A52" s="46">
        <v>43018</v>
      </c>
      <c r="B52" s="47" t="s">
        <v>24</v>
      </c>
      <c r="C52" s="47" t="s">
        <v>32</v>
      </c>
      <c r="D52" s="76">
        <v>0.55798611111111118</v>
      </c>
      <c r="E52" s="47" t="s">
        <v>39</v>
      </c>
      <c r="F52" s="47">
        <v>50</v>
      </c>
    </row>
    <row r="53" spans="1:7" s="47" customFormat="1" x14ac:dyDescent="0.3">
      <c r="A53" s="46">
        <v>43018</v>
      </c>
      <c r="B53" s="47" t="s">
        <v>24</v>
      </c>
      <c r="C53" s="47" t="s">
        <v>33</v>
      </c>
      <c r="D53" s="76">
        <v>0.58333333333333337</v>
      </c>
      <c r="E53" s="47" t="s">
        <v>37</v>
      </c>
      <c r="F53" s="47">
        <v>60</v>
      </c>
    </row>
    <row r="54" spans="1:7" s="24" customFormat="1" x14ac:dyDescent="0.3">
      <c r="A54" s="27">
        <v>43034</v>
      </c>
      <c r="B54" s="24" t="s">
        <v>24</v>
      </c>
      <c r="C54" s="24" t="s">
        <v>25</v>
      </c>
      <c r="D54" s="77">
        <v>0.46681712962962968</v>
      </c>
      <c r="E54" s="24" t="s">
        <v>34</v>
      </c>
      <c r="F54" s="24">
        <v>25</v>
      </c>
    </row>
    <row r="55" spans="1:7" s="24" customFormat="1" x14ac:dyDescent="0.3">
      <c r="A55" s="27">
        <v>43034</v>
      </c>
      <c r="B55" s="24" t="s">
        <v>24</v>
      </c>
      <c r="C55" s="24" t="s">
        <v>32</v>
      </c>
      <c r="D55" s="77">
        <v>0.5090972222222222</v>
      </c>
      <c r="E55" s="24" t="s">
        <v>34</v>
      </c>
      <c r="F55" s="24">
        <v>25</v>
      </c>
    </row>
    <row r="56" spans="1:7" s="24" customFormat="1" x14ac:dyDescent="0.3">
      <c r="A56" s="27">
        <v>43034</v>
      </c>
      <c r="B56" s="24" t="s">
        <v>24</v>
      </c>
      <c r="C56" s="24" t="s">
        <v>33</v>
      </c>
      <c r="D56" s="77">
        <v>0.58427083333333341</v>
      </c>
      <c r="E56" s="24" t="s">
        <v>34</v>
      </c>
      <c r="F56" s="24">
        <v>25</v>
      </c>
    </row>
    <row r="57" spans="1:7" s="47" customFormat="1" x14ac:dyDescent="0.3">
      <c r="A57" s="46">
        <v>43048</v>
      </c>
      <c r="B57" s="47" t="s">
        <v>24</v>
      </c>
      <c r="C57" s="47" t="s">
        <v>25</v>
      </c>
      <c r="D57" s="76">
        <v>0.48726851851851855</v>
      </c>
      <c r="E57" s="47" t="s">
        <v>34</v>
      </c>
      <c r="F57" s="47">
        <v>25</v>
      </c>
    </row>
    <row r="58" spans="1:7" s="47" customFormat="1" x14ac:dyDescent="0.3">
      <c r="A58" s="46">
        <v>43048</v>
      </c>
      <c r="B58" s="47" t="s">
        <v>24</v>
      </c>
      <c r="C58" s="47" t="s">
        <v>32</v>
      </c>
      <c r="D58" s="76">
        <v>0.55386574074074069</v>
      </c>
      <c r="E58" s="47" t="s">
        <v>34</v>
      </c>
      <c r="F58" s="47">
        <v>25</v>
      </c>
    </row>
    <row r="59" spans="1:7" s="47" customFormat="1" x14ac:dyDescent="0.3">
      <c r="A59" s="46">
        <v>43048</v>
      </c>
      <c r="B59" s="47" t="s">
        <v>24</v>
      </c>
      <c r="C59" s="47" t="s">
        <v>33</v>
      </c>
      <c r="D59" s="76">
        <v>0.59217592592592594</v>
      </c>
      <c r="E59" s="47" t="s">
        <v>34</v>
      </c>
      <c r="F59" s="47">
        <v>25</v>
      </c>
      <c r="G59" s="47">
        <v>30</v>
      </c>
    </row>
    <row r="60" spans="1:7" s="24" customFormat="1" x14ac:dyDescent="0.3">
      <c r="A60" s="27">
        <v>43059</v>
      </c>
      <c r="B60" s="24" t="s">
        <v>24</v>
      </c>
      <c r="C60" s="24" t="s">
        <v>25</v>
      </c>
      <c r="D60" s="77">
        <v>0.49151620370370369</v>
      </c>
      <c r="E60" s="24" t="s">
        <v>37</v>
      </c>
      <c r="F60" s="24">
        <v>25</v>
      </c>
    </row>
    <row r="61" spans="1:7" s="24" customFormat="1" x14ac:dyDescent="0.3">
      <c r="A61" s="27">
        <v>43059</v>
      </c>
      <c r="B61" s="24" t="s">
        <v>24</v>
      </c>
      <c r="C61" s="24" t="s">
        <v>32</v>
      </c>
      <c r="D61" s="77">
        <v>0.54068287037037044</v>
      </c>
      <c r="E61" s="24" t="s">
        <v>37</v>
      </c>
      <c r="F61" s="24">
        <v>25</v>
      </c>
    </row>
    <row r="62" spans="1:7" s="24" customFormat="1" x14ac:dyDescent="0.3">
      <c r="A62" s="27">
        <v>43059</v>
      </c>
      <c r="B62" s="24" t="s">
        <v>24</v>
      </c>
      <c r="C62" s="24" t="s">
        <v>33</v>
      </c>
      <c r="D62" s="77">
        <v>0.63287037037037031</v>
      </c>
      <c r="E62" s="24" t="s">
        <v>37</v>
      </c>
      <c r="F62" s="24">
        <v>25</v>
      </c>
    </row>
    <row r="63" spans="1:7" s="47" customFormat="1" x14ac:dyDescent="0.3">
      <c r="A63" s="46">
        <v>43073</v>
      </c>
      <c r="B63" s="47" t="s">
        <v>24</v>
      </c>
      <c r="C63" s="47" t="s">
        <v>33</v>
      </c>
      <c r="D63" s="76">
        <v>0.51275462962962959</v>
      </c>
      <c r="E63" s="47" t="s">
        <v>34</v>
      </c>
      <c r="F63" s="47">
        <v>25</v>
      </c>
    </row>
    <row r="64" spans="1:7" s="47" customFormat="1" x14ac:dyDescent="0.3">
      <c r="A64" s="46">
        <v>43073</v>
      </c>
      <c r="B64" s="47" t="s">
        <v>24</v>
      </c>
      <c r="C64" s="47" t="s">
        <v>32</v>
      </c>
      <c r="D64" s="76">
        <v>0.56732638888888887</v>
      </c>
      <c r="E64" s="47" t="s">
        <v>34</v>
      </c>
      <c r="F64" s="47">
        <v>25</v>
      </c>
    </row>
    <row r="65" spans="1:6" s="47" customFormat="1" x14ac:dyDescent="0.3">
      <c r="A65" s="46">
        <v>43073</v>
      </c>
      <c r="B65" s="47" t="s">
        <v>24</v>
      </c>
      <c r="C65" s="47" t="s">
        <v>32</v>
      </c>
      <c r="D65" s="76">
        <v>0.57280092592592591</v>
      </c>
      <c r="E65" s="47" t="s">
        <v>34</v>
      </c>
      <c r="F65" s="47">
        <v>25</v>
      </c>
    </row>
    <row r="66" spans="1:6" s="47" customFormat="1" x14ac:dyDescent="0.3">
      <c r="A66" s="46">
        <v>43073</v>
      </c>
      <c r="B66" s="47" t="s">
        <v>24</v>
      </c>
      <c r="C66" s="47" t="s">
        <v>25</v>
      </c>
      <c r="D66" s="76">
        <v>0.61028935185185185</v>
      </c>
      <c r="E66" s="47" t="s">
        <v>34</v>
      </c>
      <c r="F66" s="47">
        <v>25</v>
      </c>
    </row>
    <row r="67" spans="1:6" s="24" customFormat="1" x14ac:dyDescent="0.3">
      <c r="A67" s="27">
        <v>43088</v>
      </c>
      <c r="B67" s="24" t="s">
        <v>24</v>
      </c>
      <c r="C67" s="24" t="s">
        <v>33</v>
      </c>
      <c r="D67" s="77">
        <v>0.522974537037037</v>
      </c>
      <c r="E67" s="24" t="s">
        <v>34</v>
      </c>
      <c r="F67" s="24">
        <v>45</v>
      </c>
    </row>
    <row r="68" spans="1:6" s="24" customFormat="1" x14ac:dyDescent="0.3">
      <c r="A68" s="27">
        <v>43088</v>
      </c>
      <c r="B68" s="24" t="s">
        <v>24</v>
      </c>
      <c r="C68" s="24" t="s">
        <v>33</v>
      </c>
      <c r="D68" s="77">
        <v>0.53361111111111115</v>
      </c>
      <c r="E68" s="24" t="s">
        <v>34</v>
      </c>
      <c r="F68" s="24">
        <v>30</v>
      </c>
    </row>
    <row r="69" spans="1:6" s="24" customFormat="1" x14ac:dyDescent="0.3">
      <c r="A69" s="27">
        <v>43088</v>
      </c>
      <c r="B69" s="24" t="s">
        <v>24</v>
      </c>
      <c r="C69" s="24" t="s">
        <v>32</v>
      </c>
      <c r="D69" s="77">
        <v>0.5901157407407408</v>
      </c>
      <c r="E69" s="24" t="s">
        <v>34</v>
      </c>
      <c r="F69" s="24">
        <v>30</v>
      </c>
    </row>
    <row r="70" spans="1:6" s="24" customFormat="1" x14ac:dyDescent="0.3">
      <c r="A70" s="27">
        <v>43088</v>
      </c>
      <c r="B70" s="24" t="s">
        <v>24</v>
      </c>
      <c r="C70" s="24" t="s">
        <v>25</v>
      </c>
      <c r="D70" s="77">
        <v>0.61637731481481484</v>
      </c>
      <c r="E70" s="24" t="s">
        <v>34</v>
      </c>
      <c r="F70" s="24">
        <v>25</v>
      </c>
    </row>
    <row r="71" spans="1:6" s="24" customFormat="1" x14ac:dyDescent="0.3">
      <c r="A71" s="27">
        <v>43088</v>
      </c>
      <c r="B71" s="24" t="s">
        <v>24</v>
      </c>
      <c r="C71" s="24" t="s">
        <v>25</v>
      </c>
      <c r="D71" s="77">
        <v>0.6213657407407408</v>
      </c>
      <c r="E71" s="24" t="s">
        <v>34</v>
      </c>
      <c r="F71" s="24">
        <v>25</v>
      </c>
    </row>
    <row r="72" spans="1:6" s="51" customFormat="1" x14ac:dyDescent="0.3"/>
    <row r="73" spans="1:6" x14ac:dyDescent="0.3">
      <c r="A73" s="16">
        <v>42865</v>
      </c>
      <c r="B73" s="24" t="s">
        <v>97</v>
      </c>
      <c r="C73" s="24" t="s">
        <v>99</v>
      </c>
      <c r="D73" s="83">
        <v>0.50763888888888886</v>
      </c>
      <c r="E73" s="24" t="s">
        <v>37</v>
      </c>
      <c r="F73" s="24">
        <v>50</v>
      </c>
    </row>
    <row r="74" spans="1:6" x14ac:dyDescent="0.3">
      <c r="A74" s="16">
        <v>42865</v>
      </c>
      <c r="B74" s="24" t="s">
        <v>97</v>
      </c>
      <c r="C74" s="24" t="s">
        <v>98</v>
      </c>
      <c r="D74" s="79">
        <v>0.57847222222222217</v>
      </c>
      <c r="E74" s="24" t="s">
        <v>37</v>
      </c>
      <c r="F74" s="24">
        <v>50</v>
      </c>
    </row>
    <row r="75" spans="1:6" x14ac:dyDescent="0.3">
      <c r="A75" s="16">
        <v>42881</v>
      </c>
      <c r="B75" s="24" t="s">
        <v>97</v>
      </c>
      <c r="C75" s="24" t="s">
        <v>98</v>
      </c>
      <c r="D75" s="79">
        <v>0.4826388888888889</v>
      </c>
      <c r="E75" s="24" t="s">
        <v>37</v>
      </c>
      <c r="F75" s="24">
        <v>50</v>
      </c>
    </row>
    <row r="76" spans="1:6" x14ac:dyDescent="0.3">
      <c r="A76" s="16">
        <v>42881</v>
      </c>
      <c r="B76" s="24" t="s">
        <v>97</v>
      </c>
      <c r="C76" s="24" t="s">
        <v>99</v>
      </c>
      <c r="D76" s="79">
        <v>0.54305555555555551</v>
      </c>
      <c r="E76" s="24" t="s">
        <v>37</v>
      </c>
      <c r="F76" s="24">
        <v>70</v>
      </c>
    </row>
    <row r="77" spans="1:6" s="47" customFormat="1" x14ac:dyDescent="0.3">
      <c r="A77" s="46">
        <v>42895</v>
      </c>
      <c r="B77" s="47" t="s">
        <v>97</v>
      </c>
      <c r="C77" s="47" t="s">
        <v>99</v>
      </c>
      <c r="D77" s="76">
        <v>0.49684027777777778</v>
      </c>
      <c r="E77" s="47" t="s">
        <v>37</v>
      </c>
      <c r="F77" s="47">
        <v>50</v>
      </c>
    </row>
    <row r="78" spans="1:6" s="47" customFormat="1" x14ac:dyDescent="0.3">
      <c r="A78" s="46">
        <v>42895</v>
      </c>
      <c r="B78" s="47" t="s">
        <v>97</v>
      </c>
      <c r="C78" s="47" t="s">
        <v>98</v>
      </c>
      <c r="D78" s="76">
        <v>0.57413194444444449</v>
      </c>
      <c r="E78" s="47" t="s">
        <v>37</v>
      </c>
      <c r="F78" s="47">
        <v>60</v>
      </c>
    </row>
    <row r="79" spans="1:6" x14ac:dyDescent="0.3">
      <c r="A79" s="16">
        <v>42912</v>
      </c>
      <c r="B79" s="24" t="s">
        <v>97</v>
      </c>
      <c r="C79" s="24" t="s">
        <v>98</v>
      </c>
      <c r="D79" s="79">
        <v>0.56076388888888895</v>
      </c>
      <c r="E79" s="24" t="s">
        <v>37</v>
      </c>
      <c r="F79" s="24">
        <v>60</v>
      </c>
    </row>
    <row r="80" spans="1:6" x14ac:dyDescent="0.3">
      <c r="A80" s="16">
        <v>42912</v>
      </c>
      <c r="B80" s="24" t="s">
        <v>97</v>
      </c>
      <c r="C80" s="24" t="s">
        <v>99</v>
      </c>
      <c r="D80" s="79">
        <v>0.63368055555555558</v>
      </c>
      <c r="E80" s="24" t="s">
        <v>39</v>
      </c>
      <c r="F80" s="24">
        <v>50</v>
      </c>
    </row>
    <row r="81" spans="1:7" x14ac:dyDescent="0.3">
      <c r="A81" s="16">
        <v>42912</v>
      </c>
      <c r="B81" s="24" t="s">
        <v>97</v>
      </c>
      <c r="C81" s="24" t="s">
        <v>99</v>
      </c>
      <c r="D81" s="79">
        <v>0.63784722222222223</v>
      </c>
      <c r="E81" s="24" t="s">
        <v>37</v>
      </c>
      <c r="F81" s="24">
        <v>55</v>
      </c>
    </row>
    <row r="82" spans="1:7" s="47" customFormat="1" x14ac:dyDescent="0.3">
      <c r="A82" s="46">
        <v>42926</v>
      </c>
      <c r="B82" s="47" t="s">
        <v>97</v>
      </c>
      <c r="C82" s="47" t="s">
        <v>98</v>
      </c>
      <c r="D82" s="76">
        <v>0.52361111111111114</v>
      </c>
      <c r="E82" s="47" t="s">
        <v>37</v>
      </c>
      <c r="F82" s="47">
        <v>50</v>
      </c>
    </row>
    <row r="83" spans="1:7" s="47" customFormat="1" x14ac:dyDescent="0.3">
      <c r="A83" s="46">
        <v>42926</v>
      </c>
      <c r="B83" s="47" t="s">
        <v>97</v>
      </c>
      <c r="C83" s="47" t="s">
        <v>186</v>
      </c>
      <c r="D83" s="76">
        <v>0.54027777777777775</v>
      </c>
      <c r="E83" s="47" t="s">
        <v>37</v>
      </c>
      <c r="F83" s="47">
        <v>75</v>
      </c>
    </row>
    <row r="84" spans="1:7" s="47" customFormat="1" x14ac:dyDescent="0.3">
      <c r="A84" s="46">
        <v>42926</v>
      </c>
      <c r="B84" s="47" t="s">
        <v>97</v>
      </c>
      <c r="C84" s="47" t="s">
        <v>187</v>
      </c>
      <c r="D84" s="76">
        <v>0.57062500000000005</v>
      </c>
      <c r="E84" s="47" t="s">
        <v>37</v>
      </c>
      <c r="F84" s="47">
        <v>60</v>
      </c>
    </row>
    <row r="85" spans="1:7" s="47" customFormat="1" x14ac:dyDescent="0.3">
      <c r="A85" s="46">
        <v>42926</v>
      </c>
      <c r="B85" s="47" t="s">
        <v>97</v>
      </c>
      <c r="C85" s="47" t="s">
        <v>188</v>
      </c>
      <c r="D85" s="76">
        <v>0.58005787037037038</v>
      </c>
      <c r="E85" s="47" t="s">
        <v>37</v>
      </c>
      <c r="F85" s="47">
        <v>60</v>
      </c>
    </row>
    <row r="86" spans="1:7" s="47" customFormat="1" x14ac:dyDescent="0.3">
      <c r="A86" s="46">
        <v>42926</v>
      </c>
      <c r="B86" s="47" t="s">
        <v>97</v>
      </c>
      <c r="C86" s="47" t="s">
        <v>189</v>
      </c>
      <c r="D86" s="76">
        <v>0.58958333333333335</v>
      </c>
      <c r="E86" s="47" t="s">
        <v>37</v>
      </c>
      <c r="F86" s="47">
        <v>47.5</v>
      </c>
      <c r="G86" s="47" t="s">
        <v>1085</v>
      </c>
    </row>
    <row r="87" spans="1:7" s="47" customFormat="1" x14ac:dyDescent="0.3">
      <c r="A87" s="46">
        <v>42926</v>
      </c>
      <c r="B87" s="47" t="s">
        <v>97</v>
      </c>
      <c r="C87" s="47" t="s">
        <v>190</v>
      </c>
      <c r="D87" s="76">
        <v>0.60068287037037038</v>
      </c>
      <c r="E87" s="47" t="s">
        <v>37</v>
      </c>
      <c r="F87" s="47">
        <v>50</v>
      </c>
    </row>
    <row r="88" spans="1:7" s="47" customFormat="1" x14ac:dyDescent="0.3">
      <c r="A88" s="46">
        <v>42926</v>
      </c>
      <c r="B88" s="47" t="s">
        <v>97</v>
      </c>
      <c r="C88" s="47" t="s">
        <v>191</v>
      </c>
      <c r="D88" s="76">
        <v>0.60736111111111113</v>
      </c>
      <c r="E88" s="47" t="s">
        <v>39</v>
      </c>
      <c r="F88" s="47">
        <v>60</v>
      </c>
    </row>
    <row r="89" spans="1:7" s="47" customFormat="1" x14ac:dyDescent="0.3">
      <c r="A89" s="46">
        <v>42926</v>
      </c>
      <c r="B89" s="47" t="s">
        <v>97</v>
      </c>
      <c r="C89" s="47" t="s">
        <v>201</v>
      </c>
      <c r="D89" s="76">
        <v>0.61736111111111114</v>
      </c>
      <c r="E89" s="47" t="s">
        <v>39</v>
      </c>
      <c r="F89" s="47">
        <v>50</v>
      </c>
    </row>
    <row r="90" spans="1:7" s="47" customFormat="1" x14ac:dyDescent="0.3">
      <c r="A90" s="46">
        <v>42926</v>
      </c>
      <c r="B90" s="47" t="s">
        <v>97</v>
      </c>
      <c r="C90" s="47" t="s">
        <v>193</v>
      </c>
      <c r="D90" s="76">
        <v>0.62627314814814816</v>
      </c>
      <c r="E90" s="47" t="s">
        <v>34</v>
      </c>
      <c r="F90" s="47">
        <v>50</v>
      </c>
    </row>
    <row r="91" spans="1:7" s="47" customFormat="1" x14ac:dyDescent="0.3">
      <c r="A91" s="46">
        <v>42926</v>
      </c>
      <c r="B91" s="47" t="s">
        <v>97</v>
      </c>
      <c r="C91" s="47" t="s">
        <v>199</v>
      </c>
      <c r="D91" s="76">
        <v>0.63481481481481483</v>
      </c>
      <c r="E91" s="47" t="s">
        <v>34</v>
      </c>
      <c r="F91" s="47">
        <v>60</v>
      </c>
    </row>
    <row r="92" spans="1:7" s="47" customFormat="1" x14ac:dyDescent="0.3">
      <c r="A92" s="46">
        <v>42926</v>
      </c>
      <c r="B92" s="47" t="s">
        <v>97</v>
      </c>
      <c r="C92" s="47" t="s">
        <v>195</v>
      </c>
      <c r="D92" s="76">
        <v>0.6459259259259259</v>
      </c>
      <c r="E92" s="47" t="s">
        <v>34</v>
      </c>
      <c r="F92" s="47">
        <v>60</v>
      </c>
    </row>
    <row r="93" spans="1:7" s="47" customFormat="1" x14ac:dyDescent="0.3">
      <c r="A93" s="46">
        <v>42926</v>
      </c>
      <c r="B93" s="47" t="s">
        <v>97</v>
      </c>
      <c r="C93" s="47" t="s">
        <v>196</v>
      </c>
      <c r="D93" s="76">
        <v>0.65587962962962965</v>
      </c>
      <c r="E93" s="47" t="s">
        <v>39</v>
      </c>
      <c r="F93" s="47">
        <v>50</v>
      </c>
    </row>
    <row r="94" spans="1:7" s="47" customFormat="1" x14ac:dyDescent="0.3">
      <c r="A94" s="46">
        <v>42926</v>
      </c>
      <c r="B94" s="47" t="s">
        <v>97</v>
      </c>
      <c r="C94" s="47" t="s">
        <v>202</v>
      </c>
      <c r="D94" s="76">
        <v>0.6645833333333333</v>
      </c>
      <c r="E94" s="47" t="s">
        <v>39</v>
      </c>
      <c r="F94" s="47">
        <v>55</v>
      </c>
    </row>
    <row r="95" spans="1:7" s="47" customFormat="1" x14ac:dyDescent="0.3">
      <c r="A95" s="46">
        <v>42926</v>
      </c>
      <c r="B95" s="47" t="s">
        <v>97</v>
      </c>
      <c r="C95" s="47" t="s">
        <v>99</v>
      </c>
      <c r="D95" s="76">
        <v>0.69143518518518521</v>
      </c>
      <c r="E95" s="47" t="s">
        <v>39</v>
      </c>
      <c r="F95" s="47">
        <v>50</v>
      </c>
    </row>
    <row r="96" spans="1:7" s="47" customFormat="1" x14ac:dyDescent="0.3">
      <c r="A96" s="46">
        <v>42926</v>
      </c>
      <c r="B96" s="47" t="s">
        <v>97</v>
      </c>
      <c r="C96" s="47" t="s">
        <v>203</v>
      </c>
      <c r="D96" s="76">
        <v>0.6971180555555555</v>
      </c>
      <c r="E96" s="47" t="s">
        <v>34</v>
      </c>
      <c r="F96" s="47">
        <v>50</v>
      </c>
    </row>
    <row r="97" spans="1:6" x14ac:dyDescent="0.3">
      <c r="A97" s="16">
        <v>42930</v>
      </c>
      <c r="B97" s="24" t="s">
        <v>97</v>
      </c>
      <c r="C97" s="84"/>
      <c r="D97" s="84"/>
      <c r="E97" s="84"/>
      <c r="F97" s="84"/>
    </row>
    <row r="98" spans="1:6" x14ac:dyDescent="0.3">
      <c r="A98" s="16">
        <v>42930</v>
      </c>
      <c r="B98" s="24" t="s">
        <v>97</v>
      </c>
      <c r="C98" s="84"/>
      <c r="D98" s="84"/>
      <c r="E98" s="84"/>
      <c r="F98" s="84"/>
    </row>
    <row r="99" spans="1:6" s="47" customFormat="1" x14ac:dyDescent="0.3">
      <c r="A99" s="46">
        <v>42942</v>
      </c>
      <c r="B99" s="47" t="s">
        <v>97</v>
      </c>
      <c r="C99" s="84"/>
      <c r="D99" s="84"/>
      <c r="E99" s="84"/>
      <c r="F99" s="84"/>
    </row>
    <row r="100" spans="1:6" s="47" customFormat="1" x14ac:dyDescent="0.3">
      <c r="A100" s="46">
        <v>42942</v>
      </c>
      <c r="B100" s="47" t="s">
        <v>97</v>
      </c>
      <c r="C100" s="84"/>
      <c r="D100" s="84"/>
      <c r="E100" s="84"/>
      <c r="F100" s="84"/>
    </row>
    <row r="101" spans="1:6" x14ac:dyDescent="0.3">
      <c r="A101" s="16">
        <v>42956</v>
      </c>
      <c r="B101" s="24" t="s">
        <v>97</v>
      </c>
      <c r="C101" s="17" t="s">
        <v>99</v>
      </c>
      <c r="D101" s="79">
        <v>0.49409722222222219</v>
      </c>
      <c r="E101" s="17" t="s">
        <v>39</v>
      </c>
      <c r="F101" s="17">
        <v>70</v>
      </c>
    </row>
    <row r="102" spans="1:6" x14ac:dyDescent="0.3">
      <c r="A102" s="16">
        <v>42956</v>
      </c>
      <c r="B102" s="24" t="s">
        <v>97</v>
      </c>
      <c r="C102" s="17" t="s">
        <v>98</v>
      </c>
      <c r="D102" s="79">
        <v>0.57733796296296302</v>
      </c>
      <c r="E102" s="17" t="s">
        <v>34</v>
      </c>
      <c r="F102" s="17">
        <v>50</v>
      </c>
    </row>
    <row r="103" spans="1:6" s="47" customFormat="1" x14ac:dyDescent="0.3">
      <c r="A103" s="46">
        <v>42971</v>
      </c>
      <c r="B103" s="47" t="s">
        <v>97</v>
      </c>
      <c r="C103" s="47" t="s">
        <v>99</v>
      </c>
      <c r="D103" s="76">
        <v>0.50177083333333339</v>
      </c>
      <c r="E103" s="47" t="s">
        <v>39</v>
      </c>
      <c r="F103" s="47">
        <v>50</v>
      </c>
    </row>
    <row r="104" spans="1:6" s="47" customFormat="1" x14ac:dyDescent="0.3">
      <c r="A104" s="46">
        <v>42971</v>
      </c>
      <c r="B104" s="47" t="s">
        <v>97</v>
      </c>
      <c r="C104" s="47" t="s">
        <v>99</v>
      </c>
      <c r="D104" s="76">
        <v>0.50519675925925933</v>
      </c>
      <c r="E104" s="47" t="s">
        <v>34</v>
      </c>
      <c r="F104" s="47">
        <v>50</v>
      </c>
    </row>
    <row r="105" spans="1:6" s="47" customFormat="1" x14ac:dyDescent="0.3">
      <c r="A105" s="46">
        <v>42971</v>
      </c>
      <c r="B105" s="47" t="s">
        <v>97</v>
      </c>
      <c r="C105" s="47" t="s">
        <v>99</v>
      </c>
      <c r="D105" s="76">
        <v>0.5083333333333333</v>
      </c>
      <c r="E105" s="47" t="s">
        <v>34</v>
      </c>
      <c r="F105" s="47">
        <v>50</v>
      </c>
    </row>
    <row r="106" spans="1:6" s="47" customFormat="1" x14ac:dyDescent="0.3">
      <c r="A106" s="46">
        <v>42971</v>
      </c>
      <c r="B106" s="47" t="s">
        <v>97</v>
      </c>
      <c r="C106" s="47" t="s">
        <v>98</v>
      </c>
      <c r="D106" s="76">
        <v>0.55243055555555554</v>
      </c>
      <c r="E106" s="47" t="s">
        <v>39</v>
      </c>
      <c r="F106" s="47">
        <v>50</v>
      </c>
    </row>
    <row r="107" spans="1:6" x14ac:dyDescent="0.3">
      <c r="A107" s="16">
        <v>42978</v>
      </c>
      <c r="B107" s="24" t="s">
        <v>97</v>
      </c>
      <c r="C107" s="24" t="s">
        <v>98</v>
      </c>
      <c r="D107" s="79">
        <v>0.48331018518518515</v>
      </c>
      <c r="E107" s="24" t="s">
        <v>37</v>
      </c>
      <c r="F107" s="24">
        <v>55</v>
      </c>
    </row>
    <row r="108" spans="1:6" x14ac:dyDescent="0.3">
      <c r="A108" s="16">
        <v>42978</v>
      </c>
      <c r="B108" s="24" t="s">
        <v>97</v>
      </c>
      <c r="C108" s="24" t="s">
        <v>98</v>
      </c>
      <c r="D108" s="79">
        <v>0.48350694444444442</v>
      </c>
      <c r="E108" s="24" t="s">
        <v>37</v>
      </c>
      <c r="F108" s="24">
        <v>55</v>
      </c>
    </row>
    <row r="109" spans="1:6" x14ac:dyDescent="0.3">
      <c r="A109" s="16">
        <v>42978</v>
      </c>
      <c r="B109" s="24" t="s">
        <v>97</v>
      </c>
      <c r="C109" s="24" t="s">
        <v>186</v>
      </c>
      <c r="D109" s="79">
        <v>0.49511574074074072</v>
      </c>
      <c r="E109" s="24" t="s">
        <v>37</v>
      </c>
      <c r="F109" s="24">
        <v>55</v>
      </c>
    </row>
    <row r="110" spans="1:6" x14ac:dyDescent="0.3">
      <c r="A110" s="16">
        <v>42978</v>
      </c>
      <c r="B110" s="24" t="s">
        <v>97</v>
      </c>
      <c r="C110" s="24" t="s">
        <v>187</v>
      </c>
      <c r="D110" s="79">
        <v>0.50410879629629635</v>
      </c>
      <c r="E110" s="24" t="s">
        <v>37</v>
      </c>
      <c r="F110" s="24">
        <v>55</v>
      </c>
    </row>
    <row r="111" spans="1:6" x14ac:dyDescent="0.3">
      <c r="A111" s="16">
        <v>42978</v>
      </c>
      <c r="B111" s="24" t="s">
        <v>97</v>
      </c>
      <c r="C111" s="24" t="s">
        <v>188</v>
      </c>
      <c r="D111" s="79">
        <v>0.51116898148148149</v>
      </c>
      <c r="E111" s="24" t="s">
        <v>37</v>
      </c>
      <c r="F111" s="24">
        <v>55</v>
      </c>
    </row>
    <row r="112" spans="1:6" x14ac:dyDescent="0.3">
      <c r="A112" s="16">
        <v>42978</v>
      </c>
      <c r="B112" s="24" t="s">
        <v>97</v>
      </c>
      <c r="C112" s="24" t="s">
        <v>189</v>
      </c>
      <c r="D112" s="79">
        <v>0.4777777777777778</v>
      </c>
      <c r="E112" s="24" t="s">
        <v>39</v>
      </c>
      <c r="F112" s="24">
        <v>55</v>
      </c>
    </row>
    <row r="113" spans="1:6" x14ac:dyDescent="0.3">
      <c r="A113" s="16">
        <v>42978</v>
      </c>
      <c r="B113" s="24" t="s">
        <v>97</v>
      </c>
      <c r="C113" s="24" t="s">
        <v>190</v>
      </c>
      <c r="D113" s="79">
        <v>0.52758101851851846</v>
      </c>
      <c r="E113" s="24" t="s">
        <v>39</v>
      </c>
      <c r="F113" s="24">
        <v>50</v>
      </c>
    </row>
    <row r="114" spans="1:6" x14ac:dyDescent="0.3">
      <c r="A114" s="16">
        <v>42978</v>
      </c>
      <c r="B114" s="24" t="s">
        <v>97</v>
      </c>
      <c r="C114" s="24" t="s">
        <v>191</v>
      </c>
      <c r="D114" s="79">
        <v>0.53689814814814818</v>
      </c>
      <c r="E114" s="24" t="s">
        <v>37</v>
      </c>
      <c r="F114" s="24">
        <v>50</v>
      </c>
    </row>
    <row r="115" spans="1:6" x14ac:dyDescent="0.3">
      <c r="A115" s="16">
        <v>42978</v>
      </c>
      <c r="B115" s="24" t="s">
        <v>97</v>
      </c>
      <c r="C115" s="24" t="s">
        <v>201</v>
      </c>
      <c r="D115" s="79">
        <v>0.54829861111111111</v>
      </c>
      <c r="E115" s="24" t="s">
        <v>37</v>
      </c>
      <c r="F115" s="24">
        <v>50</v>
      </c>
    </row>
    <row r="116" spans="1:6" x14ac:dyDescent="0.3">
      <c r="A116" s="16">
        <v>42978</v>
      </c>
      <c r="B116" s="24" t="s">
        <v>97</v>
      </c>
      <c r="C116" s="24" t="s">
        <v>193</v>
      </c>
      <c r="D116" s="79">
        <v>0.55777777777777782</v>
      </c>
      <c r="E116" s="24" t="s">
        <v>37</v>
      </c>
      <c r="F116" s="24">
        <v>70</v>
      </c>
    </row>
    <row r="117" spans="1:6" x14ac:dyDescent="0.3">
      <c r="A117" s="16">
        <v>42978</v>
      </c>
      <c r="B117" s="24" t="s">
        <v>97</v>
      </c>
      <c r="C117" s="24" t="s">
        <v>199</v>
      </c>
      <c r="D117" s="79">
        <v>0.56601851851851859</v>
      </c>
      <c r="E117" s="24" t="s">
        <v>37</v>
      </c>
      <c r="F117" s="24">
        <v>50</v>
      </c>
    </row>
    <row r="118" spans="1:6" x14ac:dyDescent="0.3">
      <c r="A118" s="16">
        <v>42978</v>
      </c>
      <c r="B118" s="24" t="s">
        <v>97</v>
      </c>
      <c r="C118" s="24" t="s">
        <v>195</v>
      </c>
      <c r="D118" s="79">
        <v>0.57598379629629626</v>
      </c>
      <c r="E118" s="24" t="s">
        <v>37</v>
      </c>
      <c r="F118" s="24">
        <v>50</v>
      </c>
    </row>
    <row r="119" spans="1:6" x14ac:dyDescent="0.3">
      <c r="A119" s="16">
        <v>42978</v>
      </c>
      <c r="B119" s="24" t="s">
        <v>97</v>
      </c>
      <c r="C119" s="24" t="s">
        <v>196</v>
      </c>
      <c r="D119" s="79">
        <v>0.58726851851851858</v>
      </c>
      <c r="E119" s="24" t="s">
        <v>37</v>
      </c>
      <c r="F119" s="24">
        <v>50</v>
      </c>
    </row>
    <row r="120" spans="1:6" x14ac:dyDescent="0.3">
      <c r="A120" s="16">
        <v>42978</v>
      </c>
      <c r="B120" s="24" t="s">
        <v>97</v>
      </c>
      <c r="C120" s="24" t="s">
        <v>202</v>
      </c>
      <c r="D120" s="79">
        <v>0.59744212962962961</v>
      </c>
      <c r="E120" s="24" t="s">
        <v>39</v>
      </c>
      <c r="F120" s="24">
        <v>65</v>
      </c>
    </row>
    <row r="121" spans="1:6" x14ac:dyDescent="0.3">
      <c r="A121" s="16">
        <v>42978</v>
      </c>
      <c r="B121" s="24" t="s">
        <v>97</v>
      </c>
      <c r="C121" s="24" t="s">
        <v>202</v>
      </c>
      <c r="D121" s="79">
        <v>0.59953703703703709</v>
      </c>
      <c r="E121" s="24" t="s">
        <v>37</v>
      </c>
      <c r="F121" s="24">
        <v>65</v>
      </c>
    </row>
    <row r="122" spans="1:6" x14ac:dyDescent="0.3">
      <c r="A122" s="16">
        <v>42978</v>
      </c>
      <c r="B122" s="24" t="s">
        <v>97</v>
      </c>
      <c r="C122" s="24" t="s">
        <v>203</v>
      </c>
      <c r="D122" s="79">
        <v>0.60703703703703704</v>
      </c>
      <c r="E122" s="24" t="s">
        <v>39</v>
      </c>
      <c r="F122" s="24">
        <v>50</v>
      </c>
    </row>
    <row r="123" spans="1:6" x14ac:dyDescent="0.3">
      <c r="A123" s="16">
        <v>42978</v>
      </c>
      <c r="B123" s="24" t="s">
        <v>97</v>
      </c>
      <c r="C123" s="24" t="s">
        <v>203</v>
      </c>
      <c r="D123" s="79">
        <v>0.61136574074074079</v>
      </c>
      <c r="E123" s="24" t="s">
        <v>37</v>
      </c>
      <c r="F123" s="24">
        <v>50</v>
      </c>
    </row>
    <row r="124" spans="1:6" x14ac:dyDescent="0.3">
      <c r="A124" s="16">
        <v>42978</v>
      </c>
      <c r="B124" s="24" t="s">
        <v>97</v>
      </c>
      <c r="C124" s="24" t="s">
        <v>99</v>
      </c>
      <c r="D124" s="79">
        <v>0.64039351851851845</v>
      </c>
      <c r="E124" s="24" t="s">
        <v>34</v>
      </c>
      <c r="F124" s="24">
        <v>75</v>
      </c>
    </row>
    <row r="125" spans="1:6" s="47" customFormat="1" x14ac:dyDescent="0.3">
      <c r="A125" s="46">
        <v>42993</v>
      </c>
      <c r="B125" s="47" t="s">
        <v>97</v>
      </c>
      <c r="C125" s="47" t="s">
        <v>99</v>
      </c>
      <c r="D125" s="76">
        <v>0.49722222222222223</v>
      </c>
      <c r="E125" s="47" t="s">
        <v>39</v>
      </c>
      <c r="F125" s="47">
        <v>75</v>
      </c>
    </row>
    <row r="126" spans="1:6" s="47" customFormat="1" x14ac:dyDescent="0.3">
      <c r="A126" s="46">
        <v>42993</v>
      </c>
      <c r="B126" s="47" t="s">
        <v>97</v>
      </c>
      <c r="C126" s="47" t="s">
        <v>99</v>
      </c>
      <c r="D126" s="76">
        <v>0.50231481481481477</v>
      </c>
      <c r="E126" s="47" t="s">
        <v>34</v>
      </c>
      <c r="F126" s="47">
        <v>75</v>
      </c>
    </row>
    <row r="127" spans="1:6" s="47" customFormat="1" x14ac:dyDescent="0.3">
      <c r="A127" s="46">
        <v>42993</v>
      </c>
      <c r="B127" s="47" t="s">
        <v>97</v>
      </c>
      <c r="C127" s="47" t="s">
        <v>99</v>
      </c>
      <c r="D127" s="76">
        <v>0.50659722222222225</v>
      </c>
      <c r="E127" s="47" t="s">
        <v>34</v>
      </c>
      <c r="F127" s="47">
        <v>75</v>
      </c>
    </row>
    <row r="128" spans="1:6" s="47" customFormat="1" x14ac:dyDescent="0.3">
      <c r="A128" s="46">
        <v>42993</v>
      </c>
      <c r="B128" s="47" t="s">
        <v>97</v>
      </c>
      <c r="C128" s="47" t="s">
        <v>98</v>
      </c>
      <c r="D128" s="76">
        <v>0.54943287037037036</v>
      </c>
      <c r="E128" s="47" t="s">
        <v>34</v>
      </c>
      <c r="F128" s="47">
        <v>70</v>
      </c>
    </row>
    <row r="129" spans="1:7" x14ac:dyDescent="0.3">
      <c r="A129" s="16">
        <v>42999</v>
      </c>
      <c r="B129" s="24" t="s">
        <v>97</v>
      </c>
      <c r="C129" s="24" t="s">
        <v>99</v>
      </c>
      <c r="D129" s="79">
        <v>0.50181712962962965</v>
      </c>
      <c r="E129" s="24" t="s">
        <v>39</v>
      </c>
      <c r="F129" s="24">
        <v>75</v>
      </c>
    </row>
    <row r="130" spans="1:7" x14ac:dyDescent="0.3">
      <c r="A130" s="16">
        <v>42999</v>
      </c>
      <c r="B130" s="24" t="s">
        <v>97</v>
      </c>
      <c r="C130" s="24" t="s">
        <v>99</v>
      </c>
      <c r="D130" s="79">
        <v>0.50325231481481481</v>
      </c>
      <c r="E130" s="24" t="s">
        <v>39</v>
      </c>
      <c r="F130" s="24">
        <v>75</v>
      </c>
    </row>
    <row r="131" spans="1:7" x14ac:dyDescent="0.3">
      <c r="A131" s="16">
        <v>42999</v>
      </c>
      <c r="B131" s="24" t="s">
        <v>97</v>
      </c>
      <c r="C131" s="84" t="s">
        <v>98</v>
      </c>
      <c r="D131" s="84"/>
      <c r="E131" s="84"/>
      <c r="F131" s="84"/>
    </row>
    <row r="132" spans="1:7" s="47" customFormat="1" x14ac:dyDescent="0.3">
      <c r="A132" s="46">
        <v>43012</v>
      </c>
      <c r="B132" s="47" t="s">
        <v>97</v>
      </c>
      <c r="C132" s="47" t="s">
        <v>98</v>
      </c>
      <c r="D132" s="76">
        <v>0.47282407407407406</v>
      </c>
      <c r="E132" s="47" t="s">
        <v>37</v>
      </c>
      <c r="F132" s="47">
        <v>75</v>
      </c>
      <c r="G132" s="47">
        <v>50</v>
      </c>
    </row>
    <row r="133" spans="1:7" s="47" customFormat="1" x14ac:dyDescent="0.3">
      <c r="A133" s="46">
        <v>43012</v>
      </c>
      <c r="B133" s="47" t="s">
        <v>97</v>
      </c>
      <c r="C133" s="47" t="s">
        <v>186</v>
      </c>
      <c r="D133" s="76">
        <v>0.48752314814814812</v>
      </c>
      <c r="E133" s="47" t="s">
        <v>39</v>
      </c>
      <c r="F133" s="47">
        <v>55</v>
      </c>
    </row>
    <row r="134" spans="1:7" s="47" customFormat="1" x14ac:dyDescent="0.3">
      <c r="A134" s="46">
        <v>43012</v>
      </c>
      <c r="B134" s="47" t="s">
        <v>97</v>
      </c>
      <c r="C134" s="47" t="s">
        <v>186</v>
      </c>
      <c r="D134" s="76">
        <v>0.49005787037037035</v>
      </c>
      <c r="E134" s="47" t="s">
        <v>37</v>
      </c>
      <c r="F134" s="47">
        <v>55</v>
      </c>
    </row>
    <row r="135" spans="1:7" s="47" customFormat="1" x14ac:dyDescent="0.3">
      <c r="A135" s="46">
        <v>43012</v>
      </c>
      <c r="B135" s="47" t="s">
        <v>97</v>
      </c>
      <c r="C135" s="47" t="s">
        <v>187</v>
      </c>
      <c r="D135" s="76">
        <v>0.5003819444444445</v>
      </c>
      <c r="E135" s="47" t="s">
        <v>37</v>
      </c>
      <c r="F135" s="47">
        <v>55</v>
      </c>
    </row>
    <row r="136" spans="1:7" s="47" customFormat="1" x14ac:dyDescent="0.3">
      <c r="A136" s="46">
        <v>43012</v>
      </c>
      <c r="B136" s="47" t="s">
        <v>97</v>
      </c>
      <c r="C136" s="47" t="s">
        <v>188</v>
      </c>
      <c r="D136" s="76">
        <v>0.50968749999999996</v>
      </c>
      <c r="E136" s="47" t="s">
        <v>37</v>
      </c>
      <c r="F136" s="47">
        <v>55</v>
      </c>
    </row>
    <row r="137" spans="1:7" s="47" customFormat="1" x14ac:dyDescent="0.3">
      <c r="A137" s="46">
        <v>43012</v>
      </c>
      <c r="B137" s="47" t="s">
        <v>97</v>
      </c>
      <c r="C137" s="47" t="s">
        <v>189</v>
      </c>
      <c r="D137" s="76">
        <v>0.51909722222222221</v>
      </c>
      <c r="E137" s="47" t="s">
        <v>37</v>
      </c>
      <c r="F137" s="47">
        <v>60</v>
      </c>
    </row>
    <row r="138" spans="1:7" s="47" customFormat="1" x14ac:dyDescent="0.3">
      <c r="A138" s="46">
        <v>43012</v>
      </c>
      <c r="B138" s="47" t="s">
        <v>97</v>
      </c>
      <c r="C138" s="47" t="s">
        <v>190</v>
      </c>
      <c r="D138" s="76">
        <v>0.52773148148148141</v>
      </c>
      <c r="E138" s="47" t="s">
        <v>37</v>
      </c>
      <c r="F138" s="47">
        <v>60</v>
      </c>
    </row>
    <row r="139" spans="1:7" s="47" customFormat="1" x14ac:dyDescent="0.3">
      <c r="A139" s="46">
        <v>43012</v>
      </c>
      <c r="B139" s="47" t="s">
        <v>97</v>
      </c>
      <c r="C139" s="47" t="s">
        <v>191</v>
      </c>
      <c r="D139" s="76">
        <v>0.53785879629629629</v>
      </c>
      <c r="E139" s="47" t="s">
        <v>39</v>
      </c>
      <c r="F139" s="47">
        <v>52.5</v>
      </c>
      <c r="G139" s="47" t="s">
        <v>1068</v>
      </c>
    </row>
    <row r="140" spans="1:7" s="47" customFormat="1" x14ac:dyDescent="0.3">
      <c r="A140" s="46">
        <v>43012</v>
      </c>
      <c r="B140" s="47" t="s">
        <v>97</v>
      </c>
      <c r="C140" s="47" t="s">
        <v>191</v>
      </c>
      <c r="D140" s="76">
        <v>0.5414930555555556</v>
      </c>
      <c r="E140" s="47" t="s">
        <v>37</v>
      </c>
      <c r="F140" s="47">
        <v>52.5</v>
      </c>
      <c r="G140" s="47" t="s">
        <v>1068</v>
      </c>
    </row>
    <row r="141" spans="1:7" s="47" customFormat="1" x14ac:dyDescent="0.3">
      <c r="A141" s="46">
        <v>43012</v>
      </c>
      <c r="B141" s="47" t="s">
        <v>97</v>
      </c>
      <c r="C141" s="47" t="s">
        <v>201</v>
      </c>
      <c r="D141" s="76">
        <v>0.55493055555555559</v>
      </c>
      <c r="E141" s="47" t="s">
        <v>34</v>
      </c>
      <c r="F141" s="47">
        <v>50</v>
      </c>
    </row>
    <row r="142" spans="1:7" s="47" customFormat="1" x14ac:dyDescent="0.3">
      <c r="A142" s="46">
        <v>43012</v>
      </c>
      <c r="B142" s="47" t="s">
        <v>97</v>
      </c>
      <c r="C142" s="47" t="s">
        <v>201</v>
      </c>
      <c r="D142" s="76">
        <v>0.55859953703703702</v>
      </c>
      <c r="E142" s="47" t="s">
        <v>34</v>
      </c>
      <c r="F142" s="47">
        <v>50</v>
      </c>
    </row>
    <row r="143" spans="1:7" s="47" customFormat="1" x14ac:dyDescent="0.3">
      <c r="A143" s="46">
        <v>43012</v>
      </c>
      <c r="B143" s="47" t="s">
        <v>97</v>
      </c>
      <c r="C143" s="47" t="s">
        <v>193</v>
      </c>
      <c r="D143" s="76">
        <v>0.56567129629629631</v>
      </c>
      <c r="E143" s="47" t="s">
        <v>34</v>
      </c>
      <c r="F143" s="47">
        <v>50</v>
      </c>
    </row>
    <row r="144" spans="1:7" s="47" customFormat="1" x14ac:dyDescent="0.3">
      <c r="A144" s="46">
        <v>43012</v>
      </c>
      <c r="B144" s="47" t="s">
        <v>97</v>
      </c>
      <c r="C144" s="47" t="s">
        <v>193</v>
      </c>
      <c r="D144" s="76">
        <v>0.57013888888888886</v>
      </c>
      <c r="E144" s="47" t="s">
        <v>34</v>
      </c>
      <c r="F144" s="47">
        <v>50</v>
      </c>
    </row>
    <row r="145" spans="1:6" s="47" customFormat="1" x14ac:dyDescent="0.3">
      <c r="A145" s="46">
        <v>43012</v>
      </c>
      <c r="B145" s="47" t="s">
        <v>97</v>
      </c>
      <c r="C145" s="47" t="s">
        <v>199</v>
      </c>
      <c r="D145" s="76">
        <v>0.57554398148148145</v>
      </c>
      <c r="E145" s="47" t="s">
        <v>34</v>
      </c>
      <c r="F145" s="47">
        <v>50</v>
      </c>
    </row>
    <row r="146" spans="1:6" s="47" customFormat="1" x14ac:dyDescent="0.3">
      <c r="A146" s="46">
        <v>43012</v>
      </c>
      <c r="B146" s="47" t="s">
        <v>97</v>
      </c>
      <c r="C146" s="47" t="s">
        <v>195</v>
      </c>
      <c r="D146" s="76">
        <v>0.58650462962962957</v>
      </c>
      <c r="E146" s="47" t="s">
        <v>34</v>
      </c>
      <c r="F146" s="47">
        <v>60</v>
      </c>
    </row>
    <row r="147" spans="1:6" s="47" customFormat="1" x14ac:dyDescent="0.3">
      <c r="A147" s="46">
        <v>43012</v>
      </c>
      <c r="B147" s="47" t="s">
        <v>97</v>
      </c>
      <c r="C147" s="47" t="s">
        <v>196</v>
      </c>
      <c r="D147" s="76">
        <v>0.59989583333333341</v>
      </c>
      <c r="E147" s="47" t="s">
        <v>34</v>
      </c>
      <c r="F147" s="47">
        <v>50</v>
      </c>
    </row>
    <row r="148" spans="1:6" s="47" customFormat="1" x14ac:dyDescent="0.3">
      <c r="A148" s="46">
        <v>43012</v>
      </c>
      <c r="B148" s="47" t="s">
        <v>97</v>
      </c>
      <c r="C148" s="47" t="s">
        <v>202</v>
      </c>
      <c r="D148" s="76">
        <v>0.60872685185185182</v>
      </c>
      <c r="E148" s="47" t="s">
        <v>34</v>
      </c>
      <c r="F148" s="47">
        <v>50</v>
      </c>
    </row>
    <row r="149" spans="1:6" s="47" customFormat="1" x14ac:dyDescent="0.3">
      <c r="A149" s="46">
        <v>43012</v>
      </c>
      <c r="B149" s="47" t="s">
        <v>97</v>
      </c>
      <c r="C149" s="47" t="s">
        <v>99</v>
      </c>
      <c r="D149" s="76">
        <v>0.63288194444444446</v>
      </c>
      <c r="E149" s="47" t="s">
        <v>34</v>
      </c>
      <c r="F149" s="47">
        <v>50</v>
      </c>
    </row>
    <row r="150" spans="1:6" s="47" customFormat="1" x14ac:dyDescent="0.3">
      <c r="A150" s="46">
        <v>43012</v>
      </c>
      <c r="B150" s="47" t="s">
        <v>97</v>
      </c>
      <c r="C150" s="47" t="s">
        <v>99</v>
      </c>
      <c r="D150" s="76">
        <v>0.63541666666666663</v>
      </c>
      <c r="E150" s="47" t="s">
        <v>34</v>
      </c>
      <c r="F150" s="47">
        <v>50</v>
      </c>
    </row>
    <row r="151" spans="1:6" s="47" customFormat="1" x14ac:dyDescent="0.3">
      <c r="A151" s="46">
        <v>43012</v>
      </c>
      <c r="B151" s="47" t="s">
        <v>97</v>
      </c>
      <c r="C151" s="47" t="s">
        <v>203</v>
      </c>
      <c r="D151" s="76">
        <v>0.64116898148148149</v>
      </c>
      <c r="E151" s="47" t="s">
        <v>34</v>
      </c>
      <c r="F151" s="47">
        <v>50</v>
      </c>
    </row>
    <row r="152" spans="1:6" s="47" customFormat="1" x14ac:dyDescent="0.3">
      <c r="A152" s="46">
        <v>43012</v>
      </c>
      <c r="B152" s="47" t="s">
        <v>97</v>
      </c>
      <c r="C152" s="47" t="s">
        <v>203</v>
      </c>
      <c r="D152" s="76">
        <v>0.6430555555555556</v>
      </c>
      <c r="E152" s="47" t="s">
        <v>34</v>
      </c>
      <c r="F152" s="47">
        <v>50</v>
      </c>
    </row>
    <row r="153" spans="1:6" s="24" customFormat="1" x14ac:dyDescent="0.3">
      <c r="A153" s="27">
        <v>43013</v>
      </c>
      <c r="B153" s="24" t="s">
        <v>97</v>
      </c>
      <c r="C153" s="84"/>
      <c r="D153" s="84"/>
      <c r="E153" s="84"/>
      <c r="F153" s="84"/>
    </row>
    <row r="154" spans="1:6" s="24" customFormat="1" x14ac:dyDescent="0.3">
      <c r="A154" s="27">
        <v>43013</v>
      </c>
      <c r="B154" s="24" t="s">
        <v>97</v>
      </c>
      <c r="C154" s="84"/>
      <c r="D154" s="84"/>
      <c r="E154" s="84"/>
      <c r="F154" s="84"/>
    </row>
    <row r="155" spans="1:6" s="47" customFormat="1" x14ac:dyDescent="0.3">
      <c r="A155" s="46">
        <v>43028</v>
      </c>
      <c r="B155" s="47" t="s">
        <v>97</v>
      </c>
      <c r="C155" s="47" t="s">
        <v>99</v>
      </c>
      <c r="D155" s="76">
        <v>0.50341435185185179</v>
      </c>
      <c r="E155" s="47" t="s">
        <v>34</v>
      </c>
      <c r="F155" s="47">
        <v>35</v>
      </c>
    </row>
    <row r="156" spans="1:6" s="47" customFormat="1" x14ac:dyDescent="0.3">
      <c r="A156" s="46">
        <v>43028</v>
      </c>
      <c r="B156" s="47" t="s">
        <v>97</v>
      </c>
      <c r="C156" s="47" t="s">
        <v>99</v>
      </c>
      <c r="D156" s="76">
        <v>0.50711805555555556</v>
      </c>
      <c r="E156" s="47" t="s">
        <v>34</v>
      </c>
      <c r="F156" s="47">
        <v>35</v>
      </c>
    </row>
    <row r="157" spans="1:6" s="47" customFormat="1" x14ac:dyDescent="0.3">
      <c r="A157" s="46">
        <v>43028</v>
      </c>
      <c r="B157" s="47" t="s">
        <v>97</v>
      </c>
      <c r="C157" s="47" t="s">
        <v>98</v>
      </c>
      <c r="D157" s="76">
        <v>0.59837962962962965</v>
      </c>
      <c r="E157" s="47" t="s">
        <v>37</v>
      </c>
      <c r="F157" s="47">
        <v>35</v>
      </c>
    </row>
    <row r="158" spans="1:6" s="47" customFormat="1" x14ac:dyDescent="0.3">
      <c r="A158" s="46">
        <v>43028</v>
      </c>
      <c r="B158" s="47" t="s">
        <v>97</v>
      </c>
      <c r="C158" s="47" t="s">
        <v>98</v>
      </c>
      <c r="D158" s="85">
        <v>0.60081018518518514</v>
      </c>
      <c r="E158" s="47" t="s">
        <v>39</v>
      </c>
      <c r="F158" s="47">
        <v>35</v>
      </c>
    </row>
    <row r="159" spans="1:6" s="47" customFormat="1" x14ac:dyDescent="0.3">
      <c r="A159" s="46">
        <v>43028</v>
      </c>
      <c r="B159" s="47" t="s">
        <v>97</v>
      </c>
      <c r="C159" s="47" t="s">
        <v>98</v>
      </c>
      <c r="D159" s="76">
        <v>0.60303240740740738</v>
      </c>
      <c r="E159" s="47" t="s">
        <v>34</v>
      </c>
      <c r="F159" s="47">
        <v>35</v>
      </c>
    </row>
    <row r="160" spans="1:6" x14ac:dyDescent="0.3">
      <c r="A160" s="16">
        <v>43039</v>
      </c>
      <c r="B160" s="24" t="s">
        <v>97</v>
      </c>
      <c r="C160" s="24" t="s">
        <v>99</v>
      </c>
      <c r="D160" s="79">
        <v>0.51042824074074067</v>
      </c>
      <c r="E160" s="17" t="s">
        <v>37</v>
      </c>
      <c r="F160" s="17">
        <v>25</v>
      </c>
    </row>
    <row r="161" spans="1:7" x14ac:dyDescent="0.3">
      <c r="A161" s="16">
        <v>43039</v>
      </c>
      <c r="B161" s="24" t="s">
        <v>97</v>
      </c>
      <c r="C161" s="24" t="s">
        <v>98</v>
      </c>
      <c r="D161" s="79">
        <v>0.57596064814814818</v>
      </c>
      <c r="E161" s="17" t="s">
        <v>37</v>
      </c>
      <c r="F161" s="17">
        <v>25</v>
      </c>
    </row>
    <row r="162" spans="1:7" x14ac:dyDescent="0.3">
      <c r="A162" s="16">
        <v>43039</v>
      </c>
      <c r="B162" s="24" t="s">
        <v>97</v>
      </c>
      <c r="C162" s="24" t="s">
        <v>98</v>
      </c>
      <c r="D162" s="79">
        <v>0.58622685185185186</v>
      </c>
      <c r="E162" s="17" t="s">
        <v>34</v>
      </c>
      <c r="F162" s="17">
        <v>25</v>
      </c>
    </row>
    <row r="163" spans="1:7" s="47" customFormat="1" x14ac:dyDescent="0.3">
      <c r="A163" s="46">
        <v>43053</v>
      </c>
      <c r="B163" s="47" t="s">
        <v>97</v>
      </c>
      <c r="C163" s="47" t="s">
        <v>99</v>
      </c>
      <c r="D163" s="76">
        <v>0.51388888888888895</v>
      </c>
      <c r="E163" s="47" t="s">
        <v>37</v>
      </c>
      <c r="F163" s="47">
        <v>27.5</v>
      </c>
      <c r="G163" s="47" t="s">
        <v>1068</v>
      </c>
    </row>
    <row r="164" spans="1:7" s="47" customFormat="1" x14ac:dyDescent="0.3">
      <c r="A164" s="46">
        <v>43053</v>
      </c>
      <c r="B164" s="47" t="s">
        <v>97</v>
      </c>
      <c r="C164" s="47" t="s">
        <v>98</v>
      </c>
      <c r="D164" s="76">
        <v>0.57626157407407408</v>
      </c>
      <c r="E164" s="47" t="s">
        <v>34</v>
      </c>
      <c r="F164" s="47">
        <v>25</v>
      </c>
    </row>
    <row r="165" spans="1:7" x14ac:dyDescent="0.3">
      <c r="A165" s="16">
        <v>43067</v>
      </c>
      <c r="B165" s="24" t="s">
        <v>97</v>
      </c>
      <c r="C165" s="24" t="s">
        <v>99</v>
      </c>
      <c r="D165" s="79">
        <v>0.52403935185185191</v>
      </c>
      <c r="E165" s="17" t="s">
        <v>34</v>
      </c>
      <c r="F165" s="17">
        <v>25</v>
      </c>
    </row>
    <row r="166" spans="1:7" x14ac:dyDescent="0.3">
      <c r="A166" s="16">
        <v>43067</v>
      </c>
      <c r="B166" s="24" t="s">
        <v>97</v>
      </c>
      <c r="C166" s="24" t="s">
        <v>98</v>
      </c>
      <c r="D166" s="79">
        <v>0.65012731481481478</v>
      </c>
      <c r="E166" s="17" t="s">
        <v>34</v>
      </c>
      <c r="F166" s="17">
        <v>25</v>
      </c>
    </row>
    <row r="167" spans="1:7" s="47" customFormat="1" x14ac:dyDescent="0.3">
      <c r="A167" s="46">
        <v>43080</v>
      </c>
      <c r="B167" s="47" t="s">
        <v>97</v>
      </c>
      <c r="C167" s="47" t="s">
        <v>99</v>
      </c>
      <c r="D167" s="76">
        <v>0.54569444444444437</v>
      </c>
      <c r="F167" s="47">
        <v>25</v>
      </c>
    </row>
    <row r="168" spans="1:7" s="47" customFormat="1" x14ac:dyDescent="0.3">
      <c r="A168" s="46">
        <v>43080</v>
      </c>
      <c r="B168" s="47" t="s">
        <v>97</v>
      </c>
      <c r="C168" s="47" t="s">
        <v>98</v>
      </c>
      <c r="D168" s="76">
        <v>0.63659722222222215</v>
      </c>
      <c r="F168" s="47">
        <v>25</v>
      </c>
    </row>
    <row r="169" spans="1:7" s="51" customFormat="1" x14ac:dyDescent="0.3"/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29"/>
  <sheetViews>
    <sheetView workbookViewId="0">
      <selection activeCell="E30" sqref="E30"/>
    </sheetView>
  </sheetViews>
  <sheetFormatPr defaultColWidth="9.109375" defaultRowHeight="14.4" x14ac:dyDescent="0.3"/>
  <cols>
    <col min="1" max="1" width="10.6640625" style="68" bestFit="1" customWidth="1"/>
    <col min="2" max="2" width="11" style="68" customWidth="1"/>
    <col min="3" max="3" width="9.109375" style="68"/>
    <col min="4" max="4" width="10.6640625" style="68" customWidth="1"/>
    <col min="5" max="5" width="15.6640625" style="68" customWidth="1"/>
    <col min="6" max="6" width="14.44140625" style="68" customWidth="1"/>
    <col min="7" max="7" width="12.44140625" style="68" customWidth="1"/>
    <col min="8" max="8" width="13.44140625" style="68" customWidth="1"/>
    <col min="9" max="9" width="11.88671875" style="68" customWidth="1"/>
    <col min="10" max="10" width="14" style="68" customWidth="1"/>
    <col min="11" max="11" width="10.44140625" style="68" customWidth="1"/>
    <col min="12" max="12" width="10.6640625" style="68" bestFit="1" customWidth="1"/>
    <col min="13" max="16384" width="9.109375" style="68"/>
  </cols>
  <sheetData>
    <row r="1" spans="1:11" s="66" customFormat="1" ht="33" customHeight="1" x14ac:dyDescent="0.3">
      <c r="A1" s="66" t="s">
        <v>999</v>
      </c>
      <c r="B1" s="66" t="s">
        <v>1069</v>
      </c>
      <c r="C1" s="66" t="s">
        <v>1070</v>
      </c>
      <c r="D1" s="66" t="s">
        <v>1071</v>
      </c>
      <c r="E1" s="66" t="s">
        <v>1072</v>
      </c>
      <c r="F1" s="66" t="s">
        <v>1073</v>
      </c>
      <c r="G1" s="66" t="s">
        <v>1074</v>
      </c>
      <c r="H1" s="66" t="s">
        <v>1075</v>
      </c>
      <c r="I1" s="66" t="s">
        <v>1076</v>
      </c>
      <c r="J1" s="66" t="s">
        <v>1077</v>
      </c>
      <c r="K1" s="66" t="s">
        <v>1078</v>
      </c>
    </row>
    <row r="2" spans="1:11" x14ac:dyDescent="0.3">
      <c r="A2" s="67">
        <v>42860</v>
      </c>
      <c r="B2" s="68" t="s">
        <v>1079</v>
      </c>
      <c r="C2" s="68" t="s">
        <v>1080</v>
      </c>
      <c r="D2" s="68">
        <v>96</v>
      </c>
      <c r="E2" s="68">
        <v>1.42</v>
      </c>
      <c r="F2" s="68">
        <v>0</v>
      </c>
      <c r="G2" s="69">
        <v>126</v>
      </c>
      <c r="H2" s="68">
        <v>0.9</v>
      </c>
      <c r="I2" s="69">
        <v>7</v>
      </c>
      <c r="J2" s="69">
        <v>10</v>
      </c>
      <c r="K2" s="68">
        <v>237</v>
      </c>
    </row>
    <row r="3" spans="1:11" s="71" customFormat="1" x14ac:dyDescent="0.3">
      <c r="A3" s="70">
        <v>42860</v>
      </c>
      <c r="B3" s="71" t="s">
        <v>1081</v>
      </c>
      <c r="C3" s="71" t="s">
        <v>1080</v>
      </c>
      <c r="D3" s="71">
        <v>98.6</v>
      </c>
      <c r="E3" s="71">
        <v>1.4039999999999999</v>
      </c>
      <c r="F3" s="71">
        <v>-0.4</v>
      </c>
      <c r="G3" s="71">
        <v>128</v>
      </c>
      <c r="H3" s="71">
        <v>0.7</v>
      </c>
      <c r="I3" s="71">
        <v>7.03</v>
      </c>
      <c r="J3" s="71">
        <v>10.02</v>
      </c>
      <c r="K3" s="71">
        <v>237.2</v>
      </c>
    </row>
    <row r="4" spans="1:11" x14ac:dyDescent="0.3">
      <c r="A4" s="67">
        <v>42874</v>
      </c>
      <c r="B4" s="68" t="s">
        <v>1079</v>
      </c>
      <c r="C4" s="68" t="s">
        <v>1080</v>
      </c>
      <c r="D4" s="68">
        <v>97.6</v>
      </c>
      <c r="E4" s="68">
        <v>1.413</v>
      </c>
      <c r="F4" s="68">
        <v>0</v>
      </c>
      <c r="G4" s="68">
        <v>126</v>
      </c>
      <c r="H4" s="68">
        <v>0</v>
      </c>
      <c r="I4" s="68">
        <v>7</v>
      </c>
      <c r="J4" s="68">
        <v>10</v>
      </c>
      <c r="K4" s="68">
        <v>237</v>
      </c>
    </row>
    <row r="5" spans="1:11" s="71" customFormat="1" x14ac:dyDescent="0.3">
      <c r="A5" s="70">
        <v>42874</v>
      </c>
      <c r="B5" s="71" t="s">
        <v>1081</v>
      </c>
      <c r="C5" s="71" t="s">
        <v>1080</v>
      </c>
      <c r="D5" s="71">
        <v>100.3</v>
      </c>
      <c r="E5" s="71">
        <v>1.3740000000000001</v>
      </c>
      <c r="F5" s="71">
        <v>-0.1</v>
      </c>
      <c r="G5" s="71">
        <v>126.8</v>
      </c>
      <c r="H5" s="71">
        <v>0.3</v>
      </c>
      <c r="I5" s="71">
        <v>6.98</v>
      </c>
      <c r="J5" s="71">
        <v>9.98</v>
      </c>
      <c r="K5" s="71">
        <v>238.3</v>
      </c>
    </row>
    <row r="6" spans="1:11" x14ac:dyDescent="0.3">
      <c r="A6" s="67">
        <v>42880</v>
      </c>
      <c r="B6" s="68" t="s">
        <v>1079</v>
      </c>
      <c r="C6" s="68" t="s">
        <v>1080</v>
      </c>
      <c r="D6" s="68">
        <v>95.7</v>
      </c>
      <c r="E6" s="68">
        <v>1.413</v>
      </c>
      <c r="F6" s="68">
        <v>0</v>
      </c>
      <c r="G6" s="68">
        <v>126</v>
      </c>
      <c r="H6" s="68">
        <v>0</v>
      </c>
      <c r="I6" s="68">
        <v>7</v>
      </c>
      <c r="J6" s="68">
        <v>10</v>
      </c>
      <c r="K6" s="68">
        <v>237</v>
      </c>
    </row>
    <row r="7" spans="1:11" s="71" customFormat="1" x14ac:dyDescent="0.3">
      <c r="A7" s="70">
        <v>42880</v>
      </c>
      <c r="B7" s="71" t="s">
        <v>1081</v>
      </c>
      <c r="C7" s="71" t="s">
        <v>1080</v>
      </c>
      <c r="D7" s="71">
        <v>98.6</v>
      </c>
      <c r="E7" s="71">
        <v>1.4019999999999999</v>
      </c>
      <c r="F7" s="71">
        <v>0.3</v>
      </c>
      <c r="G7" s="71">
        <v>124.2</v>
      </c>
      <c r="H7" s="71">
        <v>1.6</v>
      </c>
      <c r="I7" s="71">
        <v>7.04</v>
      </c>
      <c r="J7" s="71">
        <v>10.01</v>
      </c>
      <c r="K7" s="71">
        <v>235.2</v>
      </c>
    </row>
    <row r="8" spans="1:11" x14ac:dyDescent="0.3">
      <c r="A8" s="67">
        <v>42893</v>
      </c>
      <c r="B8" s="68" t="s">
        <v>1079</v>
      </c>
      <c r="C8" s="68" t="s">
        <v>1082</v>
      </c>
      <c r="D8" s="68">
        <v>97.5</v>
      </c>
      <c r="E8" s="68">
        <v>1.413</v>
      </c>
      <c r="F8" s="68">
        <v>0</v>
      </c>
      <c r="G8" s="68">
        <v>126</v>
      </c>
      <c r="H8" s="68">
        <v>0</v>
      </c>
      <c r="I8" s="68">
        <v>7</v>
      </c>
      <c r="J8" s="68">
        <v>10</v>
      </c>
      <c r="K8" s="68">
        <v>237</v>
      </c>
    </row>
    <row r="9" spans="1:11" s="71" customFormat="1" x14ac:dyDescent="0.3">
      <c r="A9" s="70">
        <v>42893</v>
      </c>
      <c r="B9" s="71" t="s">
        <v>1081</v>
      </c>
      <c r="C9" s="71" t="s">
        <v>1082</v>
      </c>
      <c r="D9" s="71">
        <v>95.9</v>
      </c>
      <c r="E9" s="71">
        <v>1.3939999999999999</v>
      </c>
      <c r="F9" s="71">
        <v>0</v>
      </c>
      <c r="G9" s="71">
        <v>126.4</v>
      </c>
      <c r="H9" s="71">
        <v>0</v>
      </c>
      <c r="I9" s="71">
        <v>6.91</v>
      </c>
      <c r="J9" s="71">
        <v>10.039999999999999</v>
      </c>
      <c r="K9" s="71">
        <v>239.4</v>
      </c>
    </row>
    <row r="10" spans="1:11" x14ac:dyDescent="0.3">
      <c r="A10" s="67">
        <v>42912</v>
      </c>
      <c r="B10" s="68" t="s">
        <v>1079</v>
      </c>
      <c r="C10" s="68" t="s">
        <v>1080</v>
      </c>
      <c r="D10" s="68">
        <v>98.4</v>
      </c>
      <c r="E10" s="68">
        <v>1.413</v>
      </c>
      <c r="F10" s="68">
        <v>0</v>
      </c>
      <c r="G10" s="68">
        <v>126</v>
      </c>
      <c r="H10" s="68">
        <v>0</v>
      </c>
      <c r="I10" s="68">
        <v>7</v>
      </c>
      <c r="J10" s="68">
        <v>10</v>
      </c>
      <c r="K10" s="68">
        <v>237</v>
      </c>
    </row>
    <row r="11" spans="1:11" s="71" customFormat="1" x14ac:dyDescent="0.3">
      <c r="A11" s="70">
        <v>42912</v>
      </c>
      <c r="B11" s="71" t="s">
        <v>1081</v>
      </c>
      <c r="C11" s="71" t="s">
        <v>1080</v>
      </c>
      <c r="D11" s="71">
        <v>103.2</v>
      </c>
      <c r="E11" s="71">
        <v>1.4219999999999999</v>
      </c>
      <c r="F11" s="71">
        <v>0</v>
      </c>
      <c r="G11" s="71">
        <v>125.5</v>
      </c>
      <c r="H11" s="71">
        <v>-0.6</v>
      </c>
      <c r="I11" s="71">
        <v>7.1</v>
      </c>
      <c r="J11" s="71">
        <v>9.93</v>
      </c>
      <c r="K11" s="71">
        <v>236.7</v>
      </c>
    </row>
    <row r="12" spans="1:11" x14ac:dyDescent="0.3">
      <c r="A12" s="67">
        <v>42919</v>
      </c>
      <c r="B12" s="68" t="s">
        <v>1079</v>
      </c>
      <c r="C12" s="68" t="s">
        <v>1080</v>
      </c>
      <c r="D12" s="68">
        <v>98</v>
      </c>
      <c r="E12" s="68">
        <v>1.4139999999999999</v>
      </c>
      <c r="F12" s="68">
        <v>0</v>
      </c>
      <c r="G12" s="68">
        <v>126</v>
      </c>
      <c r="H12" s="69" t="s">
        <v>34</v>
      </c>
      <c r="I12" s="68">
        <v>7</v>
      </c>
      <c r="J12" s="68">
        <v>10.01</v>
      </c>
      <c r="K12" s="68">
        <v>237</v>
      </c>
    </row>
    <row r="13" spans="1:11" s="71" customFormat="1" x14ac:dyDescent="0.3">
      <c r="A13" s="70">
        <v>42919</v>
      </c>
      <c r="B13" s="71" t="s">
        <v>1081</v>
      </c>
      <c r="C13" s="71" t="s">
        <v>1080</v>
      </c>
      <c r="D13" s="71">
        <v>99.6</v>
      </c>
      <c r="E13" s="71">
        <v>1.452</v>
      </c>
      <c r="F13" s="71">
        <v>-0.2</v>
      </c>
      <c r="G13" s="71">
        <v>128.5</v>
      </c>
      <c r="H13" s="71">
        <v>-0.8</v>
      </c>
      <c r="I13" s="71">
        <v>7.02</v>
      </c>
      <c r="J13" s="71">
        <v>10.039999999999999</v>
      </c>
      <c r="K13" s="71">
        <v>240.7</v>
      </c>
    </row>
    <row r="14" spans="1:11" x14ac:dyDescent="0.3">
      <c r="A14" s="67">
        <v>42929</v>
      </c>
      <c r="B14" s="68" t="s">
        <v>1079</v>
      </c>
      <c r="C14" s="68" t="s">
        <v>1080</v>
      </c>
      <c r="D14" s="68">
        <v>98</v>
      </c>
      <c r="E14" s="68">
        <v>1.413</v>
      </c>
      <c r="F14" s="68">
        <v>0</v>
      </c>
      <c r="G14" s="68">
        <v>126</v>
      </c>
      <c r="H14" s="68">
        <v>0</v>
      </c>
      <c r="I14" s="68">
        <v>7</v>
      </c>
      <c r="J14" s="68">
        <v>10</v>
      </c>
      <c r="K14" s="68">
        <v>237</v>
      </c>
    </row>
    <row r="15" spans="1:11" s="71" customFormat="1" x14ac:dyDescent="0.3">
      <c r="A15" s="70">
        <v>42929</v>
      </c>
      <c r="B15" s="71" t="s">
        <v>1081</v>
      </c>
      <c r="C15" s="71" t="s">
        <v>1080</v>
      </c>
      <c r="D15" s="71">
        <v>94.8</v>
      </c>
      <c r="E15" s="71">
        <v>1.452</v>
      </c>
      <c r="F15" s="71">
        <v>0</v>
      </c>
      <c r="G15" s="71">
        <v>126.6</v>
      </c>
      <c r="H15" s="71">
        <v>0</v>
      </c>
      <c r="I15" s="71">
        <v>7</v>
      </c>
      <c r="J15" s="71">
        <v>9.99</v>
      </c>
      <c r="K15" s="71">
        <v>236.1</v>
      </c>
    </row>
    <row r="16" spans="1:11" x14ac:dyDescent="0.3">
      <c r="A16" s="67">
        <v>42934</v>
      </c>
      <c r="B16" s="68" t="s">
        <v>1079</v>
      </c>
      <c r="C16" s="68" t="s">
        <v>1080</v>
      </c>
      <c r="D16" s="68">
        <v>97.9</v>
      </c>
      <c r="E16" s="68">
        <v>1.413</v>
      </c>
      <c r="F16" s="68">
        <v>0</v>
      </c>
      <c r="G16" s="68">
        <v>126</v>
      </c>
      <c r="H16" s="68">
        <v>0</v>
      </c>
      <c r="I16" s="68">
        <v>7</v>
      </c>
      <c r="J16" s="68">
        <v>10</v>
      </c>
      <c r="K16" s="68">
        <v>237</v>
      </c>
    </row>
    <row r="17" spans="1:11" s="71" customFormat="1" x14ac:dyDescent="0.3">
      <c r="A17" s="70">
        <v>42934</v>
      </c>
      <c r="B17" s="71" t="s">
        <v>1081</v>
      </c>
      <c r="C17" s="71" t="s">
        <v>1080</v>
      </c>
      <c r="D17" s="71">
        <v>99.4</v>
      </c>
      <c r="E17" s="71">
        <v>1.413</v>
      </c>
      <c r="F17" s="71">
        <v>0.2</v>
      </c>
      <c r="G17" s="71">
        <v>119.1</v>
      </c>
      <c r="H17" s="71">
        <v>1</v>
      </c>
      <c r="I17" s="71">
        <v>6.93</v>
      </c>
      <c r="J17" s="71">
        <v>10.1</v>
      </c>
      <c r="K17" s="71">
        <v>238.4</v>
      </c>
    </row>
    <row r="18" spans="1:11" x14ac:dyDescent="0.3">
      <c r="A18" s="67">
        <v>42947</v>
      </c>
      <c r="B18" s="68" t="s">
        <v>1079</v>
      </c>
      <c r="C18" s="68" t="s">
        <v>1080</v>
      </c>
      <c r="D18" s="68">
        <v>98.4</v>
      </c>
      <c r="E18" s="68">
        <v>1.413</v>
      </c>
      <c r="F18" s="68">
        <v>0</v>
      </c>
      <c r="G18" s="68">
        <v>126</v>
      </c>
      <c r="H18" s="68">
        <v>0</v>
      </c>
      <c r="I18" s="68">
        <v>7</v>
      </c>
      <c r="J18" s="69">
        <v>10</v>
      </c>
      <c r="K18" s="68">
        <v>237</v>
      </c>
    </row>
    <row r="19" spans="1:11" s="71" customFormat="1" x14ac:dyDescent="0.3">
      <c r="A19" s="70">
        <v>42947</v>
      </c>
      <c r="B19" s="71" t="s">
        <v>1081</v>
      </c>
      <c r="C19" s="71" t="s">
        <v>1080</v>
      </c>
      <c r="D19" s="71">
        <v>97.3</v>
      </c>
      <c r="E19" s="71">
        <v>1.427</v>
      </c>
      <c r="F19" s="71">
        <v>-0.3</v>
      </c>
      <c r="G19" s="71">
        <v>125.8</v>
      </c>
      <c r="H19" s="71">
        <v>-0.2</v>
      </c>
      <c r="I19" s="71">
        <v>6.98</v>
      </c>
      <c r="J19" s="71">
        <v>9.99</v>
      </c>
      <c r="K19" s="71">
        <v>236.7</v>
      </c>
    </row>
    <row r="20" spans="1:11" x14ac:dyDescent="0.3">
      <c r="A20" s="67">
        <v>42955</v>
      </c>
      <c r="B20" s="68" t="s">
        <v>1079</v>
      </c>
      <c r="C20" s="68" t="s">
        <v>1080</v>
      </c>
      <c r="D20" s="68">
        <v>98.1</v>
      </c>
      <c r="E20" s="68">
        <v>1.413</v>
      </c>
      <c r="F20" s="68">
        <v>0</v>
      </c>
      <c r="G20" s="68">
        <v>126</v>
      </c>
      <c r="H20" s="68">
        <v>0</v>
      </c>
      <c r="I20" s="69">
        <v>7</v>
      </c>
      <c r="J20" s="68">
        <v>10</v>
      </c>
      <c r="K20" s="68">
        <v>237</v>
      </c>
    </row>
    <row r="21" spans="1:11" s="71" customFormat="1" x14ac:dyDescent="0.3">
      <c r="A21" s="70">
        <v>42955</v>
      </c>
      <c r="B21" s="71" t="s">
        <v>1081</v>
      </c>
      <c r="C21" s="71" t="s">
        <v>1080</v>
      </c>
      <c r="D21" s="71">
        <v>96.4</v>
      </c>
      <c r="E21" s="71">
        <v>1.4279999999999999</v>
      </c>
      <c r="F21" s="71">
        <v>0.3</v>
      </c>
      <c r="G21" s="71">
        <v>125.2</v>
      </c>
      <c r="H21" s="71">
        <v>0.7</v>
      </c>
      <c r="I21" s="71">
        <v>6.96</v>
      </c>
      <c r="J21" s="71">
        <v>9.98</v>
      </c>
      <c r="K21" s="71">
        <v>235.2</v>
      </c>
    </row>
    <row r="22" spans="1:11" x14ac:dyDescent="0.3">
      <c r="A22" s="67">
        <v>42963</v>
      </c>
      <c r="B22" s="68" t="s">
        <v>1079</v>
      </c>
      <c r="C22" s="68" t="s">
        <v>1080</v>
      </c>
      <c r="D22" s="68">
        <v>97.7</v>
      </c>
      <c r="E22" s="68">
        <v>1.413</v>
      </c>
      <c r="F22" s="68">
        <v>0</v>
      </c>
      <c r="G22" s="68">
        <v>126</v>
      </c>
      <c r="H22" s="68">
        <v>0</v>
      </c>
      <c r="I22" s="68">
        <v>7</v>
      </c>
      <c r="J22" s="68">
        <v>10</v>
      </c>
      <c r="K22" s="68">
        <v>237</v>
      </c>
    </row>
    <row r="23" spans="1:11" s="71" customFormat="1" x14ac:dyDescent="0.3">
      <c r="A23" s="70">
        <v>42963</v>
      </c>
      <c r="B23" s="71" t="s">
        <v>1081</v>
      </c>
      <c r="C23" s="71" t="s">
        <v>1080</v>
      </c>
      <c r="D23" s="71">
        <v>99</v>
      </c>
      <c r="E23" s="71">
        <v>1.4379999999999999</v>
      </c>
      <c r="F23" s="71">
        <v>0</v>
      </c>
      <c r="G23" s="71">
        <v>121.7</v>
      </c>
      <c r="H23" s="71">
        <v>-1.2</v>
      </c>
      <c r="I23" s="71">
        <v>7.02</v>
      </c>
      <c r="J23" s="71">
        <v>10.01</v>
      </c>
      <c r="K23" s="71">
        <v>237</v>
      </c>
    </row>
    <row r="24" spans="1:11" x14ac:dyDescent="0.3">
      <c r="A24" s="67">
        <v>42969</v>
      </c>
      <c r="B24" s="68" t="s">
        <v>1079</v>
      </c>
      <c r="C24" s="68" t="s">
        <v>1080</v>
      </c>
      <c r="D24" s="68">
        <v>97.6</v>
      </c>
      <c r="E24" s="68">
        <v>1.413</v>
      </c>
      <c r="F24" s="68">
        <v>0</v>
      </c>
      <c r="G24" s="68">
        <v>126</v>
      </c>
      <c r="H24" s="68">
        <v>0</v>
      </c>
      <c r="I24" s="68">
        <v>7</v>
      </c>
      <c r="J24" s="68">
        <v>10</v>
      </c>
      <c r="K24" s="68">
        <v>237</v>
      </c>
    </row>
    <row r="25" spans="1:11" s="71" customFormat="1" x14ac:dyDescent="0.3">
      <c r="A25" s="70">
        <v>42969</v>
      </c>
      <c r="B25" s="71" t="s">
        <v>1081</v>
      </c>
      <c r="C25" s="71" t="s">
        <v>1080</v>
      </c>
      <c r="D25" s="71">
        <v>98.6</v>
      </c>
      <c r="E25" s="71">
        <v>1.351</v>
      </c>
      <c r="F25" s="71">
        <v>0.1</v>
      </c>
      <c r="G25" s="71">
        <v>128.30000000000001</v>
      </c>
      <c r="H25" s="71" t="s">
        <v>34</v>
      </c>
      <c r="I25" s="71">
        <v>7.04</v>
      </c>
      <c r="J25" s="71">
        <v>10.029999999999999</v>
      </c>
      <c r="K25" s="71">
        <v>236.2</v>
      </c>
    </row>
    <row r="26" spans="1:11" x14ac:dyDescent="0.3">
      <c r="A26" s="67">
        <v>42983</v>
      </c>
      <c r="B26" s="68" t="s">
        <v>1079</v>
      </c>
      <c r="C26" s="68" t="s">
        <v>1080</v>
      </c>
      <c r="D26" s="68">
        <v>97.3</v>
      </c>
      <c r="E26" s="68">
        <v>1.413</v>
      </c>
      <c r="F26" s="68">
        <v>0</v>
      </c>
      <c r="G26" s="68">
        <v>126</v>
      </c>
      <c r="H26" s="69" t="s">
        <v>34</v>
      </c>
      <c r="I26" s="68">
        <v>7</v>
      </c>
      <c r="J26" s="68">
        <v>10</v>
      </c>
      <c r="K26" s="68">
        <v>237</v>
      </c>
    </row>
    <row r="27" spans="1:11" s="71" customFormat="1" x14ac:dyDescent="0.3">
      <c r="A27" s="70">
        <v>42983</v>
      </c>
      <c r="B27" s="71" t="s">
        <v>1081</v>
      </c>
      <c r="C27" s="71" t="s">
        <v>1080</v>
      </c>
      <c r="D27" s="71">
        <v>99.1</v>
      </c>
      <c r="E27" s="71">
        <v>1.4330000000000001</v>
      </c>
      <c r="F27" s="71">
        <v>0</v>
      </c>
      <c r="G27" s="71">
        <v>121.7</v>
      </c>
      <c r="H27" s="71">
        <v>0.7</v>
      </c>
      <c r="I27" s="71">
        <v>7.03</v>
      </c>
      <c r="J27" s="71">
        <v>10.039999999999999</v>
      </c>
      <c r="K27" s="71">
        <v>238.7</v>
      </c>
    </row>
    <row r="28" spans="1:11" x14ac:dyDescent="0.3">
      <c r="A28" s="67">
        <v>42998</v>
      </c>
      <c r="B28" s="68" t="s">
        <v>1079</v>
      </c>
      <c r="C28" s="68" t="s">
        <v>1080</v>
      </c>
      <c r="D28" s="68">
        <v>97.9</v>
      </c>
      <c r="E28" s="68">
        <v>1.413</v>
      </c>
      <c r="F28" s="68">
        <v>0</v>
      </c>
      <c r="G28" s="68">
        <v>126</v>
      </c>
      <c r="H28" s="68">
        <v>0</v>
      </c>
      <c r="I28" s="68">
        <v>7</v>
      </c>
      <c r="J28" s="68">
        <v>10</v>
      </c>
      <c r="K28" s="68">
        <v>237</v>
      </c>
    </row>
    <row r="29" spans="1:11" s="71" customFormat="1" x14ac:dyDescent="0.3">
      <c r="A29" s="70">
        <v>42998</v>
      </c>
      <c r="B29" s="71" t="s">
        <v>1081</v>
      </c>
      <c r="C29" s="71" t="s">
        <v>1080</v>
      </c>
      <c r="D29" s="71">
        <v>98</v>
      </c>
      <c r="E29" s="71">
        <v>1.35</v>
      </c>
      <c r="F29" s="71">
        <v>-0.1</v>
      </c>
      <c r="G29" s="69">
        <v>124.9</v>
      </c>
      <c r="H29" s="71">
        <v>0.6</v>
      </c>
      <c r="I29" s="71">
        <v>7</v>
      </c>
      <c r="J29" s="71">
        <v>10.02</v>
      </c>
      <c r="K29" s="71">
        <v>237.8</v>
      </c>
    </row>
    <row r="30" spans="1:11" x14ac:dyDescent="0.3">
      <c r="A30" s="67">
        <v>43010</v>
      </c>
      <c r="B30" s="68" t="s">
        <v>1079</v>
      </c>
      <c r="C30" s="68" t="s">
        <v>1080</v>
      </c>
      <c r="D30" s="68">
        <v>98.6</v>
      </c>
      <c r="E30" s="68">
        <v>1.413</v>
      </c>
      <c r="F30" s="68">
        <v>0</v>
      </c>
      <c r="G30" s="68">
        <v>126</v>
      </c>
      <c r="H30" s="68">
        <v>0.3</v>
      </c>
      <c r="I30" s="68">
        <v>7</v>
      </c>
      <c r="J30" s="68">
        <v>10</v>
      </c>
      <c r="K30" s="68">
        <v>237</v>
      </c>
    </row>
    <row r="31" spans="1:11" s="71" customFormat="1" x14ac:dyDescent="0.3">
      <c r="A31" s="70">
        <v>43010</v>
      </c>
      <c r="B31" s="71" t="s">
        <v>1081</v>
      </c>
      <c r="C31" s="71" t="s">
        <v>1080</v>
      </c>
      <c r="D31" s="71">
        <v>98.9</v>
      </c>
      <c r="E31" s="71">
        <v>1.413</v>
      </c>
      <c r="F31" s="71">
        <v>0</v>
      </c>
      <c r="G31" s="71">
        <v>126.3</v>
      </c>
      <c r="H31" s="71">
        <v>0</v>
      </c>
      <c r="I31" s="71">
        <v>7.02</v>
      </c>
      <c r="J31" s="71">
        <v>9.99</v>
      </c>
      <c r="K31" s="71">
        <v>237</v>
      </c>
    </row>
    <row r="32" spans="1:11" x14ac:dyDescent="0.3">
      <c r="A32" s="67">
        <v>43014</v>
      </c>
      <c r="B32" s="68" t="s">
        <v>1079</v>
      </c>
      <c r="C32" s="68" t="s">
        <v>1080</v>
      </c>
      <c r="D32" s="68">
        <v>98.3</v>
      </c>
      <c r="E32" s="68">
        <v>1.413</v>
      </c>
      <c r="F32" s="68">
        <v>0</v>
      </c>
      <c r="G32" s="68">
        <v>126.3</v>
      </c>
      <c r="H32" s="68">
        <v>0</v>
      </c>
      <c r="I32" s="68">
        <v>7</v>
      </c>
      <c r="J32" s="68">
        <v>10</v>
      </c>
      <c r="K32" s="68">
        <v>237</v>
      </c>
    </row>
    <row r="33" spans="1:12" s="71" customFormat="1" x14ac:dyDescent="0.3">
      <c r="A33" s="70">
        <v>43014</v>
      </c>
      <c r="B33" s="71" t="s">
        <v>1081</v>
      </c>
      <c r="C33" s="71" t="s">
        <v>1080</v>
      </c>
      <c r="D33" s="71">
        <v>99.4</v>
      </c>
      <c r="E33" s="71">
        <v>1.413</v>
      </c>
      <c r="F33" s="71">
        <v>0.4</v>
      </c>
      <c r="G33" s="71">
        <v>119.8</v>
      </c>
      <c r="H33" s="71">
        <v>0.3</v>
      </c>
      <c r="I33" s="71">
        <v>7.01</v>
      </c>
      <c r="J33" s="71">
        <v>9.9700000000000006</v>
      </c>
      <c r="K33" s="71">
        <v>237</v>
      </c>
    </row>
    <row r="34" spans="1:12" x14ac:dyDescent="0.3">
      <c r="A34" s="67">
        <v>43020</v>
      </c>
      <c r="B34" s="68" t="s">
        <v>1079</v>
      </c>
      <c r="C34" s="68" t="s">
        <v>1080</v>
      </c>
      <c r="D34" s="68">
        <v>98.4</v>
      </c>
      <c r="E34" s="68">
        <v>1.413</v>
      </c>
      <c r="F34" s="68">
        <v>-0.1</v>
      </c>
      <c r="G34" s="68">
        <v>126.1</v>
      </c>
      <c r="H34" s="68">
        <v>0</v>
      </c>
      <c r="I34" s="68">
        <v>7</v>
      </c>
      <c r="J34" s="68">
        <v>10.01</v>
      </c>
      <c r="K34" s="68">
        <v>237.2</v>
      </c>
    </row>
    <row r="35" spans="1:12" s="71" customFormat="1" x14ac:dyDescent="0.3">
      <c r="A35" s="70">
        <v>43020</v>
      </c>
      <c r="B35" s="71" t="s">
        <v>1081</v>
      </c>
      <c r="C35" s="71" t="s">
        <v>1080</v>
      </c>
      <c r="D35" s="71">
        <v>95.8</v>
      </c>
      <c r="E35" s="71">
        <v>1.4219999999999999</v>
      </c>
      <c r="F35" s="71">
        <v>-0.3</v>
      </c>
      <c r="G35" s="71">
        <v>132.80000000000001</v>
      </c>
      <c r="H35" s="71">
        <v>0.2</v>
      </c>
      <c r="I35" s="71">
        <v>7</v>
      </c>
      <c r="J35" s="71">
        <v>10.02</v>
      </c>
      <c r="K35" s="71">
        <v>234.9</v>
      </c>
    </row>
    <row r="36" spans="1:12" x14ac:dyDescent="0.3">
      <c r="A36" s="67">
        <v>43032</v>
      </c>
      <c r="B36" s="68" t="s">
        <v>1079</v>
      </c>
      <c r="C36" s="68" t="s">
        <v>1080</v>
      </c>
      <c r="D36" s="68">
        <v>96.7</v>
      </c>
      <c r="E36" s="68">
        <v>1.413</v>
      </c>
      <c r="F36" s="68">
        <v>0.1</v>
      </c>
      <c r="G36" s="68">
        <v>126</v>
      </c>
      <c r="H36" s="68">
        <v>-0.7</v>
      </c>
      <c r="I36" s="68">
        <v>7</v>
      </c>
      <c r="J36" s="68">
        <v>10</v>
      </c>
      <c r="K36" s="68">
        <v>237</v>
      </c>
    </row>
    <row r="37" spans="1:12" s="71" customFormat="1" x14ac:dyDescent="0.3">
      <c r="A37" s="70">
        <v>43032</v>
      </c>
      <c r="B37" s="71" t="s">
        <v>1081</v>
      </c>
      <c r="C37" s="71" t="s">
        <v>1080</v>
      </c>
      <c r="D37" s="71">
        <v>100.1</v>
      </c>
      <c r="E37" s="71">
        <v>1.4139999999999999</v>
      </c>
      <c r="F37" s="71">
        <v>0.1</v>
      </c>
      <c r="G37" s="71">
        <v>117.1</v>
      </c>
      <c r="H37" s="71">
        <v>-0.3</v>
      </c>
      <c r="I37" s="71">
        <v>7</v>
      </c>
      <c r="J37" s="71">
        <v>10.01</v>
      </c>
      <c r="K37" s="71">
        <v>237.2</v>
      </c>
    </row>
    <row r="38" spans="1:12" x14ac:dyDescent="0.3">
      <c r="A38" s="67">
        <v>43041</v>
      </c>
      <c r="B38" s="68" t="s">
        <v>1079</v>
      </c>
      <c r="C38" s="68" t="s">
        <v>1080</v>
      </c>
      <c r="D38" s="68">
        <v>97.9</v>
      </c>
      <c r="E38" s="68">
        <v>1.413</v>
      </c>
      <c r="F38" s="68">
        <v>0</v>
      </c>
      <c r="G38" s="69">
        <v>126</v>
      </c>
      <c r="H38" s="68">
        <v>-0.1</v>
      </c>
      <c r="I38" s="68">
        <v>7</v>
      </c>
      <c r="J38" s="68">
        <v>10</v>
      </c>
      <c r="K38" s="68">
        <v>237.1</v>
      </c>
    </row>
    <row r="39" spans="1:12" s="71" customFormat="1" x14ac:dyDescent="0.3">
      <c r="A39" s="70">
        <v>43041</v>
      </c>
      <c r="B39" s="71" t="s">
        <v>1081</v>
      </c>
      <c r="C39" s="71" t="s">
        <v>1080</v>
      </c>
      <c r="D39" s="71">
        <v>95.6</v>
      </c>
      <c r="E39" s="71">
        <v>1.423</v>
      </c>
      <c r="F39" s="71">
        <v>0.5</v>
      </c>
      <c r="G39" s="71">
        <v>120.3</v>
      </c>
      <c r="H39" s="71">
        <v>-0.2</v>
      </c>
      <c r="I39" s="71">
        <v>6.94</v>
      </c>
      <c r="J39" s="71">
        <v>9.98</v>
      </c>
      <c r="K39" s="71">
        <v>236.6</v>
      </c>
    </row>
    <row r="40" spans="1:12" x14ac:dyDescent="0.3">
      <c r="A40" s="67">
        <v>43046</v>
      </c>
      <c r="B40" s="68" t="s">
        <v>1079</v>
      </c>
      <c r="C40" s="68" t="s">
        <v>1080</v>
      </c>
      <c r="D40" s="68">
        <v>98.2</v>
      </c>
      <c r="E40" s="68">
        <v>1.413</v>
      </c>
      <c r="F40" s="68">
        <v>0.2</v>
      </c>
      <c r="G40" s="68">
        <v>126.3</v>
      </c>
      <c r="H40" s="68">
        <v>0</v>
      </c>
      <c r="I40" s="68">
        <v>7</v>
      </c>
      <c r="J40" s="68">
        <v>10</v>
      </c>
      <c r="K40" s="68">
        <v>237.1</v>
      </c>
    </row>
    <row r="41" spans="1:12" s="71" customFormat="1" x14ac:dyDescent="0.3">
      <c r="A41" s="70">
        <v>43046</v>
      </c>
      <c r="B41" s="71" t="s">
        <v>1081</v>
      </c>
      <c r="C41" s="71" t="s">
        <v>1080</v>
      </c>
      <c r="D41" s="71">
        <v>97.7</v>
      </c>
      <c r="E41" s="71">
        <v>1.3640000000000001</v>
      </c>
      <c r="F41" s="71">
        <v>3.0000000000000001E-3</v>
      </c>
      <c r="G41" s="72">
        <v>82.8</v>
      </c>
      <c r="H41" s="71">
        <v>0.1</v>
      </c>
      <c r="I41" s="72">
        <v>7.13</v>
      </c>
      <c r="J41" s="71">
        <v>9.9600000000000009</v>
      </c>
      <c r="K41" s="71">
        <v>235.6</v>
      </c>
    </row>
    <row r="42" spans="1:12" x14ac:dyDescent="0.3">
      <c r="A42" s="67">
        <v>43052</v>
      </c>
      <c r="B42" s="68" t="s">
        <v>1079</v>
      </c>
      <c r="C42" s="68" t="s">
        <v>1080</v>
      </c>
      <c r="D42" s="68">
        <v>99.3</v>
      </c>
      <c r="E42" s="68">
        <v>1.417</v>
      </c>
      <c r="F42" s="68">
        <v>4.0000000000000001E-3</v>
      </c>
      <c r="G42" s="69">
        <v>126.1</v>
      </c>
      <c r="H42" s="68">
        <v>0.1</v>
      </c>
      <c r="I42" s="69">
        <v>6.99</v>
      </c>
      <c r="J42" s="68">
        <v>10.01</v>
      </c>
      <c r="K42" s="68">
        <v>236.8</v>
      </c>
    </row>
    <row r="43" spans="1:12" s="71" customFormat="1" x14ac:dyDescent="0.3">
      <c r="A43" s="70">
        <v>43052</v>
      </c>
      <c r="B43" s="71" t="s">
        <v>1081</v>
      </c>
      <c r="C43" s="71" t="s">
        <v>1080</v>
      </c>
      <c r="D43" s="71">
        <v>100.4</v>
      </c>
      <c r="E43" s="71">
        <v>1.421</v>
      </c>
      <c r="F43" s="71">
        <v>1.8</v>
      </c>
      <c r="G43" s="71">
        <v>121.1</v>
      </c>
      <c r="H43" s="71">
        <v>0</v>
      </c>
      <c r="I43" s="71">
        <v>6.95</v>
      </c>
      <c r="J43" s="71">
        <v>10.02</v>
      </c>
      <c r="K43" s="71">
        <v>236.1</v>
      </c>
      <c r="L43" s="70"/>
    </row>
    <row r="44" spans="1:12" x14ac:dyDescent="0.3">
      <c r="A44" s="67">
        <v>43056</v>
      </c>
      <c r="B44" s="68" t="s">
        <v>1079</v>
      </c>
      <c r="C44" s="68" t="s">
        <v>1080</v>
      </c>
      <c r="D44" s="68">
        <v>97.7</v>
      </c>
      <c r="E44" s="68">
        <v>1.4139999999999999</v>
      </c>
      <c r="F44" s="68">
        <v>0</v>
      </c>
      <c r="G44" s="69">
        <v>126</v>
      </c>
      <c r="H44" s="68">
        <v>0</v>
      </c>
      <c r="I44" s="68">
        <v>7</v>
      </c>
      <c r="J44" s="68">
        <v>10.01</v>
      </c>
      <c r="K44" s="68">
        <v>237</v>
      </c>
    </row>
    <row r="45" spans="1:12" s="71" customFormat="1" x14ac:dyDescent="0.3">
      <c r="A45" s="70">
        <v>43056</v>
      </c>
      <c r="B45" s="71" t="s">
        <v>1081</v>
      </c>
      <c r="C45" s="71" t="s">
        <v>1080</v>
      </c>
      <c r="D45" s="71">
        <v>98.3</v>
      </c>
      <c r="E45" s="71">
        <v>1.4239999999999999</v>
      </c>
      <c r="F45" s="71">
        <v>-0.3</v>
      </c>
      <c r="G45" s="71">
        <v>133.69999999999999</v>
      </c>
      <c r="H45" s="71">
        <v>-0.1</v>
      </c>
      <c r="I45" s="71">
        <v>6.94</v>
      </c>
      <c r="J45" s="71">
        <v>10.050000000000001</v>
      </c>
      <c r="K45" s="71">
        <v>235.3</v>
      </c>
    </row>
    <row r="46" spans="1:12" x14ac:dyDescent="0.3">
      <c r="A46" s="67">
        <v>43066</v>
      </c>
      <c r="B46" s="68" t="s">
        <v>1079</v>
      </c>
      <c r="C46" s="68" t="s">
        <v>1082</v>
      </c>
      <c r="D46" s="68">
        <v>98.1</v>
      </c>
      <c r="E46" s="68">
        <v>1.413</v>
      </c>
      <c r="F46" s="68">
        <v>0</v>
      </c>
      <c r="G46" s="69">
        <v>126</v>
      </c>
      <c r="H46" s="68">
        <v>0</v>
      </c>
      <c r="I46" s="68">
        <v>7</v>
      </c>
      <c r="J46" s="68">
        <v>10</v>
      </c>
      <c r="K46" s="68">
        <v>223.4</v>
      </c>
    </row>
    <row r="47" spans="1:12" s="71" customFormat="1" x14ac:dyDescent="0.3">
      <c r="A47" s="70">
        <v>43066</v>
      </c>
      <c r="B47" s="71" t="s">
        <v>1081</v>
      </c>
      <c r="C47" s="71" t="s">
        <v>1082</v>
      </c>
      <c r="D47" s="71">
        <v>97.4</v>
      </c>
      <c r="E47" s="71">
        <v>1.351</v>
      </c>
      <c r="F47" s="71">
        <v>-0.2</v>
      </c>
      <c r="G47" s="71">
        <v>126.2</v>
      </c>
      <c r="H47" s="71">
        <v>0.2</v>
      </c>
      <c r="I47" s="71">
        <v>7.06</v>
      </c>
      <c r="J47" s="71">
        <v>9.9499999999999993</v>
      </c>
      <c r="K47" s="71">
        <v>236.4</v>
      </c>
    </row>
    <row r="48" spans="1:12" x14ac:dyDescent="0.3">
      <c r="A48" s="67">
        <v>43069</v>
      </c>
      <c r="B48" s="68" t="s">
        <v>1079</v>
      </c>
      <c r="C48" s="68" t="s">
        <v>1082</v>
      </c>
      <c r="D48" s="68">
        <v>97.5</v>
      </c>
      <c r="E48" s="68">
        <v>1.413</v>
      </c>
      <c r="F48" s="68">
        <v>0</v>
      </c>
      <c r="G48" s="68">
        <v>126.2</v>
      </c>
      <c r="H48" s="68">
        <v>0</v>
      </c>
      <c r="I48" s="68">
        <v>6.99</v>
      </c>
      <c r="J48" s="68">
        <v>10</v>
      </c>
      <c r="K48" s="68">
        <v>237.2</v>
      </c>
    </row>
    <row r="49" spans="1:11" s="71" customFormat="1" x14ac:dyDescent="0.3">
      <c r="A49" s="70">
        <v>43069</v>
      </c>
      <c r="B49" s="71" t="s">
        <v>1081</v>
      </c>
      <c r="C49" s="71" t="s">
        <v>1082</v>
      </c>
      <c r="D49" s="71">
        <v>98.8</v>
      </c>
      <c r="E49" s="71">
        <v>1.456</v>
      </c>
      <c r="F49" s="71">
        <v>-0.6</v>
      </c>
      <c r="G49" s="71">
        <v>125.9</v>
      </c>
      <c r="H49" s="71">
        <v>6.5</v>
      </c>
      <c r="I49" s="71">
        <v>7.1</v>
      </c>
      <c r="J49" s="71">
        <v>9.9700000000000006</v>
      </c>
      <c r="K49" s="71">
        <v>238.9</v>
      </c>
    </row>
    <row r="50" spans="1:11" x14ac:dyDescent="0.3">
      <c r="A50" s="67">
        <v>43069</v>
      </c>
      <c r="B50" s="68" t="s">
        <v>1079</v>
      </c>
      <c r="C50" s="68" t="s">
        <v>1082</v>
      </c>
      <c r="D50" s="68">
        <v>95.1</v>
      </c>
      <c r="E50" s="68">
        <v>1.4119999999999999</v>
      </c>
      <c r="F50" s="68">
        <v>-0.1</v>
      </c>
      <c r="G50" s="68">
        <v>127.3</v>
      </c>
      <c r="H50" s="68">
        <v>-7.2</v>
      </c>
      <c r="I50" s="68">
        <v>7.02</v>
      </c>
      <c r="J50" s="68">
        <v>10</v>
      </c>
      <c r="K50" s="68">
        <v>235.1</v>
      </c>
    </row>
    <row r="51" spans="1:11" s="71" customFormat="1" x14ac:dyDescent="0.3">
      <c r="A51" s="70">
        <v>43069</v>
      </c>
      <c r="B51" s="71" t="s">
        <v>1081</v>
      </c>
      <c r="C51" s="71" t="s">
        <v>1082</v>
      </c>
      <c r="D51" s="71">
        <v>99.7</v>
      </c>
      <c r="E51" s="71">
        <v>1.389</v>
      </c>
      <c r="F51" s="71">
        <v>-0.1</v>
      </c>
      <c r="G51" s="71">
        <v>125.3</v>
      </c>
      <c r="H51" s="71">
        <v>0.5</v>
      </c>
      <c r="I51" s="71">
        <v>6.96</v>
      </c>
      <c r="J51" s="71">
        <v>10.029999999999999</v>
      </c>
      <c r="K51" s="71">
        <v>236.9</v>
      </c>
    </row>
    <row r="52" spans="1:11" x14ac:dyDescent="0.3">
      <c r="A52" s="67">
        <v>43084</v>
      </c>
      <c r="B52" s="68" t="s">
        <v>1079</v>
      </c>
      <c r="C52" s="68" t="s">
        <v>1082</v>
      </c>
      <c r="D52" s="68">
        <v>97.5</v>
      </c>
      <c r="E52" s="68">
        <v>1.413</v>
      </c>
      <c r="F52" s="68">
        <v>0.1</v>
      </c>
      <c r="G52" s="68">
        <v>126</v>
      </c>
      <c r="H52" s="68">
        <v>-0.3</v>
      </c>
      <c r="I52" s="68">
        <v>6.99</v>
      </c>
      <c r="J52" s="68">
        <v>10.01</v>
      </c>
      <c r="K52" s="68">
        <v>237</v>
      </c>
    </row>
    <row r="53" spans="1:11" s="71" customFormat="1" x14ac:dyDescent="0.3">
      <c r="A53" s="70">
        <v>43084</v>
      </c>
      <c r="B53" s="71" t="s">
        <v>1081</v>
      </c>
      <c r="C53" s="71" t="s">
        <v>1082</v>
      </c>
      <c r="D53" s="71">
        <v>101.3</v>
      </c>
      <c r="E53" s="71">
        <v>1.381</v>
      </c>
      <c r="F53" s="71">
        <v>0</v>
      </c>
      <c r="G53" s="71">
        <v>126.6</v>
      </c>
      <c r="H53" s="71">
        <v>-0.3</v>
      </c>
      <c r="I53" s="71">
        <v>7.05</v>
      </c>
      <c r="J53" s="71">
        <v>9.99</v>
      </c>
      <c r="K53" s="71">
        <v>239.1</v>
      </c>
    </row>
    <row r="55" spans="1:11" s="71" customFormat="1" x14ac:dyDescent="0.3"/>
    <row r="57" spans="1:11" s="71" customFormat="1" x14ac:dyDescent="0.3"/>
    <row r="59" spans="1:11" s="71" customFormat="1" x14ac:dyDescent="0.3"/>
    <row r="61" spans="1:11" s="71" customFormat="1" x14ac:dyDescent="0.3"/>
    <row r="63" spans="1:11" s="71" customFormat="1" x14ac:dyDescent="0.3"/>
    <row r="65" s="71" customFormat="1" x14ac:dyDescent="0.3"/>
    <row r="67" s="71" customFormat="1" x14ac:dyDescent="0.3"/>
    <row r="69" s="71" customFormat="1" x14ac:dyDescent="0.3"/>
    <row r="71" s="71" customFormat="1" x14ac:dyDescent="0.3"/>
    <row r="73" s="71" customFormat="1" x14ac:dyDescent="0.3"/>
    <row r="75" s="71" customFormat="1" x14ac:dyDescent="0.3"/>
    <row r="77" s="71" customFormat="1" x14ac:dyDescent="0.3"/>
    <row r="79" s="71" customFormat="1" x14ac:dyDescent="0.3"/>
    <row r="81" s="71" customFormat="1" x14ac:dyDescent="0.3"/>
    <row r="83" s="71" customFormat="1" x14ac:dyDescent="0.3"/>
    <row r="85" s="71" customFormat="1" x14ac:dyDescent="0.3"/>
    <row r="87" s="71" customFormat="1" x14ac:dyDescent="0.3"/>
    <row r="89" s="71" customFormat="1" x14ac:dyDescent="0.3"/>
    <row r="91" s="71" customFormat="1" x14ac:dyDescent="0.3"/>
    <row r="93" s="71" customFormat="1" x14ac:dyDescent="0.3"/>
    <row r="95" s="71" customFormat="1" x14ac:dyDescent="0.3"/>
    <row r="97" s="71" customFormat="1" x14ac:dyDescent="0.3"/>
    <row r="99" s="71" customFormat="1" x14ac:dyDescent="0.3"/>
    <row r="101" s="71" customFormat="1" x14ac:dyDescent="0.3"/>
    <row r="103" s="71" customFormat="1" x14ac:dyDescent="0.3"/>
    <row r="105" s="71" customFormat="1" x14ac:dyDescent="0.3"/>
    <row r="107" s="71" customFormat="1" x14ac:dyDescent="0.3"/>
    <row r="109" s="71" customFormat="1" x14ac:dyDescent="0.3"/>
    <row r="111" s="71" customFormat="1" x14ac:dyDescent="0.3"/>
    <row r="113" s="71" customFormat="1" x14ac:dyDescent="0.3"/>
    <row r="115" s="71" customFormat="1" x14ac:dyDescent="0.3"/>
    <row r="117" s="71" customFormat="1" x14ac:dyDescent="0.3"/>
    <row r="119" s="71" customFormat="1" x14ac:dyDescent="0.3"/>
    <row r="121" s="71" customFormat="1" x14ac:dyDescent="0.3"/>
    <row r="123" s="71" customFormat="1" x14ac:dyDescent="0.3"/>
    <row r="125" s="71" customFormat="1" x14ac:dyDescent="0.3"/>
    <row r="127" s="71" customFormat="1" x14ac:dyDescent="0.3"/>
    <row r="129" s="71" customFormat="1" x14ac:dyDescent="0.3"/>
  </sheetData>
  <autoFilter ref="A1:L129" xr:uid="{00000000-0009-0000-0000-000002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T685"/>
  <sheetViews>
    <sheetView zoomScaleNormal="100" workbookViewId="0">
      <pane ySplit="1" topLeftCell="A254" activePane="bottomLeft" state="frozen"/>
      <selection pane="bottomLeft" activeCell="A329" sqref="A329:E330"/>
    </sheetView>
  </sheetViews>
  <sheetFormatPr defaultRowHeight="14.4" x14ac:dyDescent="0.3"/>
  <cols>
    <col min="1" max="1" width="9.6640625" style="17" bestFit="1" customWidth="1"/>
    <col min="2" max="2" width="9.109375" style="17"/>
    <col min="3" max="3" width="12.33203125" style="16" bestFit="1" customWidth="1"/>
    <col min="4" max="4" width="7.5546875" style="34" customWidth="1"/>
    <col min="5" max="5" width="14.6640625" style="17" customWidth="1"/>
    <col min="6" max="6" width="14.44140625" style="17" customWidth="1"/>
    <col min="7" max="7" width="11.109375" style="17" customWidth="1"/>
    <col min="8" max="8" width="8.6640625" style="17" customWidth="1"/>
    <col min="9" max="9" width="7.6640625" style="17" customWidth="1"/>
    <col min="10" max="10" width="6.6640625" style="17" customWidth="1"/>
    <col min="11" max="11" width="11.109375" style="17" customWidth="1"/>
    <col min="12" max="12" width="5.109375" style="17" customWidth="1"/>
    <col min="13" max="13" width="9.5546875" style="17" customWidth="1"/>
    <col min="14" max="14" width="33.109375" customWidth="1"/>
    <col min="15" max="15" width="25.6640625" customWidth="1"/>
  </cols>
  <sheetData>
    <row r="1" spans="1:20" ht="43.2" x14ac:dyDescent="0.3">
      <c r="A1" s="4" t="s">
        <v>1</v>
      </c>
      <c r="B1" s="4" t="s">
        <v>0</v>
      </c>
      <c r="C1" s="26" t="s">
        <v>14</v>
      </c>
      <c r="D1" s="32" t="s">
        <v>15</v>
      </c>
      <c r="E1" s="12" t="s">
        <v>40</v>
      </c>
      <c r="F1" s="5" t="s">
        <v>5</v>
      </c>
      <c r="G1" s="7" t="s">
        <v>9</v>
      </c>
      <c r="H1" s="9" t="s">
        <v>10</v>
      </c>
      <c r="I1" s="8" t="s">
        <v>6</v>
      </c>
      <c r="J1" s="9" t="s">
        <v>7</v>
      </c>
      <c r="K1" s="7" t="s">
        <v>8</v>
      </c>
      <c r="L1" s="7" t="s">
        <v>18</v>
      </c>
      <c r="M1" s="7" t="s">
        <v>19</v>
      </c>
      <c r="N1" s="7" t="s">
        <v>182</v>
      </c>
      <c r="O1" s="7" t="s">
        <v>993</v>
      </c>
      <c r="P1" s="8" t="s">
        <v>994</v>
      </c>
      <c r="Q1" s="9" t="s">
        <v>995</v>
      </c>
      <c r="R1" s="7" t="s">
        <v>996</v>
      </c>
      <c r="S1" s="7" t="s">
        <v>997</v>
      </c>
      <c r="T1" s="7" t="s">
        <v>998</v>
      </c>
    </row>
    <row r="2" spans="1:20" hidden="1" x14ac:dyDescent="0.3">
      <c r="A2" s="14" t="s">
        <v>24</v>
      </c>
      <c r="B2" s="14" t="s">
        <v>33</v>
      </c>
      <c r="C2" s="13">
        <v>42863</v>
      </c>
      <c r="D2" s="33">
        <f>E2*3.28084</f>
        <v>1.64042</v>
      </c>
      <c r="E2" s="89">
        <v>0.5</v>
      </c>
      <c r="F2" s="20">
        <v>17.66</v>
      </c>
      <c r="G2" s="21">
        <v>70.8</v>
      </c>
      <c r="H2" s="22">
        <v>6.73</v>
      </c>
      <c r="I2" s="23">
        <v>234</v>
      </c>
      <c r="J2" s="22">
        <v>7.13</v>
      </c>
      <c r="K2" s="21">
        <v>178.1</v>
      </c>
      <c r="L2" s="21">
        <v>4.5999999999999996</v>
      </c>
      <c r="M2" s="21">
        <v>12.1</v>
      </c>
      <c r="N2" s="21"/>
    </row>
    <row r="3" spans="1:20" hidden="1" x14ac:dyDescent="0.3">
      <c r="A3" s="14" t="s">
        <v>24</v>
      </c>
      <c r="B3" s="18" t="s">
        <v>33</v>
      </c>
      <c r="C3" s="13">
        <v>42863</v>
      </c>
      <c r="D3" s="22">
        <v>55</v>
      </c>
      <c r="E3" s="89">
        <f t="shared" ref="E3" si="0">D3/3.28084</f>
        <v>16.763999463552018</v>
      </c>
      <c r="F3" s="20">
        <v>15.22</v>
      </c>
      <c r="G3" s="21">
        <v>51.1</v>
      </c>
      <c r="H3" s="22">
        <v>5.13</v>
      </c>
      <c r="I3" s="23">
        <v>222</v>
      </c>
      <c r="J3" s="22">
        <v>6.99</v>
      </c>
      <c r="K3" s="21">
        <v>194.2</v>
      </c>
      <c r="L3" s="21">
        <v>6.4</v>
      </c>
      <c r="M3" s="21">
        <v>18.7</v>
      </c>
      <c r="N3" s="21"/>
    </row>
    <row r="4" spans="1:20" hidden="1" x14ac:dyDescent="0.3">
      <c r="A4" s="14" t="s">
        <v>24</v>
      </c>
      <c r="B4" s="14" t="s">
        <v>25</v>
      </c>
      <c r="C4" s="13">
        <v>42863</v>
      </c>
      <c r="D4" s="33">
        <f t="shared" ref="D4:D25" si="1">E4*3.28084</f>
        <v>1.64042</v>
      </c>
      <c r="E4" s="89">
        <v>0.5</v>
      </c>
      <c r="F4" s="20">
        <v>17.190000000000001</v>
      </c>
      <c r="G4" s="21">
        <v>64.400000000000006</v>
      </c>
      <c r="H4" s="22">
        <v>6.14</v>
      </c>
      <c r="I4" s="23">
        <v>216</v>
      </c>
      <c r="J4" s="22">
        <v>7.5</v>
      </c>
      <c r="K4" s="21">
        <v>187.6</v>
      </c>
      <c r="L4" s="21">
        <v>5.5</v>
      </c>
      <c r="M4" s="21">
        <v>20.100000000000001</v>
      </c>
      <c r="N4" s="21"/>
    </row>
    <row r="5" spans="1:20" hidden="1" x14ac:dyDescent="0.3">
      <c r="A5" s="14" t="s">
        <v>24</v>
      </c>
      <c r="B5" s="14" t="s">
        <v>25</v>
      </c>
      <c r="C5" s="13">
        <v>42863</v>
      </c>
      <c r="D5" s="33">
        <f t="shared" si="1"/>
        <v>33.717192679999997</v>
      </c>
      <c r="E5" s="89">
        <v>10.276999999999999</v>
      </c>
      <c r="F5" s="20">
        <v>14.08</v>
      </c>
      <c r="G5" s="21">
        <v>77.8</v>
      </c>
      <c r="H5" s="22">
        <v>8.02</v>
      </c>
      <c r="I5" s="23">
        <v>264</v>
      </c>
      <c r="J5" s="22">
        <v>7.45</v>
      </c>
      <c r="K5" s="21">
        <v>200.3</v>
      </c>
      <c r="L5" s="21">
        <v>6.6</v>
      </c>
      <c r="M5" s="21">
        <v>28.2</v>
      </c>
      <c r="N5" s="21"/>
    </row>
    <row r="6" spans="1:20" hidden="1" x14ac:dyDescent="0.3">
      <c r="A6" s="14" t="s">
        <v>24</v>
      </c>
      <c r="B6" s="14" t="s">
        <v>32</v>
      </c>
      <c r="C6" s="13">
        <v>42863</v>
      </c>
      <c r="D6" s="33">
        <f t="shared" si="1"/>
        <v>1.64042</v>
      </c>
      <c r="E6" s="89">
        <v>0.5</v>
      </c>
      <c r="F6" s="20">
        <v>17.600000000000001</v>
      </c>
      <c r="G6" s="21">
        <v>67.8</v>
      </c>
      <c r="H6" s="22">
        <v>6.47</v>
      </c>
      <c r="I6" s="23">
        <v>221</v>
      </c>
      <c r="J6" s="22">
        <v>7.75</v>
      </c>
      <c r="K6" s="21">
        <v>186.1</v>
      </c>
      <c r="L6" s="21">
        <v>4.9000000000000004</v>
      </c>
      <c r="M6" s="21">
        <v>14.4</v>
      </c>
      <c r="N6" s="21"/>
    </row>
    <row r="7" spans="1:20" hidden="1" x14ac:dyDescent="0.3">
      <c r="A7" s="14" t="s">
        <v>24</v>
      </c>
      <c r="B7" s="14" t="s">
        <v>32</v>
      </c>
      <c r="C7" s="13">
        <v>42863</v>
      </c>
      <c r="D7" s="74">
        <v>42.332000000000001</v>
      </c>
      <c r="E7" s="89">
        <f t="shared" ref="E7" si="2">D7/3.28084</f>
        <v>12.902793187110618</v>
      </c>
      <c r="F7" s="20">
        <v>14.3</v>
      </c>
      <c r="G7" s="21">
        <v>55.8</v>
      </c>
      <c r="H7" s="22">
        <v>5.71</v>
      </c>
      <c r="I7" s="23">
        <v>209</v>
      </c>
      <c r="J7" s="22" t="s">
        <v>53</v>
      </c>
      <c r="K7" s="21">
        <v>194.7</v>
      </c>
      <c r="L7" s="21">
        <v>6.4</v>
      </c>
      <c r="M7" s="21">
        <v>20.8</v>
      </c>
      <c r="N7" s="21"/>
    </row>
    <row r="8" spans="1:20" hidden="1" x14ac:dyDescent="0.3">
      <c r="A8" s="14" t="s">
        <v>24</v>
      </c>
      <c r="B8" s="14" t="s">
        <v>25</v>
      </c>
      <c r="C8" s="13">
        <v>42877</v>
      </c>
      <c r="D8" s="22">
        <f t="shared" si="1"/>
        <v>0.32808400000000004</v>
      </c>
      <c r="E8" s="89">
        <v>0.1</v>
      </c>
      <c r="F8" s="20">
        <v>23.8</v>
      </c>
      <c r="G8" s="21">
        <v>96.8</v>
      </c>
      <c r="H8" s="22">
        <v>8.2100000000000009</v>
      </c>
      <c r="I8" s="23">
        <v>451</v>
      </c>
      <c r="J8" s="22">
        <v>8.0399999999999991</v>
      </c>
      <c r="K8" s="21">
        <v>139.80000000000001</v>
      </c>
      <c r="L8" s="21">
        <v>16.5</v>
      </c>
      <c r="M8" s="21">
        <v>28.1</v>
      </c>
      <c r="N8" s="21"/>
    </row>
    <row r="9" spans="1:20" hidden="1" x14ac:dyDescent="0.3">
      <c r="A9" s="14" t="s">
        <v>24</v>
      </c>
      <c r="B9" s="14" t="s">
        <v>25</v>
      </c>
      <c r="C9" s="13">
        <v>42877</v>
      </c>
      <c r="D9" s="22">
        <f t="shared" si="1"/>
        <v>5.2493440000000007</v>
      </c>
      <c r="E9" s="89">
        <v>1.6</v>
      </c>
      <c r="F9" s="20">
        <v>23.04</v>
      </c>
      <c r="G9" s="21">
        <v>82.4</v>
      </c>
      <c r="H9" s="22">
        <v>7.04</v>
      </c>
      <c r="I9" s="23">
        <v>475</v>
      </c>
      <c r="J9" s="22">
        <v>7.92</v>
      </c>
      <c r="K9" s="21">
        <v>142.30000000000001</v>
      </c>
      <c r="L9" s="21">
        <v>11.2</v>
      </c>
      <c r="M9" s="21">
        <v>35.1</v>
      </c>
    </row>
    <row r="10" spans="1:20" hidden="1" x14ac:dyDescent="0.3">
      <c r="A10" s="14" t="s">
        <v>24</v>
      </c>
      <c r="B10" s="14" t="s">
        <v>32</v>
      </c>
      <c r="C10" s="13">
        <v>42877</v>
      </c>
      <c r="D10" s="22">
        <f>E10*3.28084</f>
        <v>0.32808400000000004</v>
      </c>
      <c r="E10" s="89">
        <v>0.1</v>
      </c>
      <c r="F10" s="20">
        <v>23.27</v>
      </c>
      <c r="G10" s="21">
        <v>116.5</v>
      </c>
      <c r="H10" s="22">
        <v>9.9</v>
      </c>
      <c r="I10" s="23">
        <v>268</v>
      </c>
      <c r="J10" s="22">
        <v>8.4</v>
      </c>
      <c r="K10" s="21">
        <v>138.69999999999999</v>
      </c>
      <c r="L10" s="21">
        <v>14.6</v>
      </c>
      <c r="M10" s="21">
        <v>15.1</v>
      </c>
    </row>
    <row r="11" spans="1:20" hidden="1" x14ac:dyDescent="0.3">
      <c r="A11" s="14" t="s">
        <v>24</v>
      </c>
      <c r="B11" s="14" t="s">
        <v>32</v>
      </c>
      <c r="C11" s="13">
        <v>42877</v>
      </c>
      <c r="D11" s="22">
        <v>38</v>
      </c>
      <c r="E11" s="89">
        <v>11.582000000000001</v>
      </c>
      <c r="F11" s="20">
        <v>16.32</v>
      </c>
      <c r="G11" s="21">
        <v>6.4</v>
      </c>
      <c r="H11" s="22">
        <v>0.6</v>
      </c>
      <c r="I11" s="23">
        <v>257</v>
      </c>
      <c r="J11" s="22">
        <v>7.47</v>
      </c>
      <c r="K11" s="21">
        <v>84.6</v>
      </c>
      <c r="L11" s="21">
        <v>4.5</v>
      </c>
      <c r="M11" s="21">
        <v>17.7</v>
      </c>
    </row>
    <row r="12" spans="1:20" hidden="1" x14ac:dyDescent="0.3">
      <c r="A12" s="14" t="s">
        <v>24</v>
      </c>
      <c r="B12" s="14" t="s">
        <v>33</v>
      </c>
      <c r="C12" s="13">
        <v>42877</v>
      </c>
      <c r="D12" s="22">
        <f t="shared" si="1"/>
        <v>0.32808400000000004</v>
      </c>
      <c r="E12" s="89">
        <v>0.1</v>
      </c>
      <c r="F12" s="20">
        <v>23.17</v>
      </c>
      <c r="G12" s="21">
        <v>133.80000000000001</v>
      </c>
      <c r="H12" s="22">
        <v>11.45</v>
      </c>
      <c r="I12" s="23">
        <v>242</v>
      </c>
      <c r="J12" s="22">
        <v>8.7899999999999991</v>
      </c>
      <c r="K12" s="21">
        <v>116.3</v>
      </c>
      <c r="L12" s="21">
        <v>17.2</v>
      </c>
      <c r="M12" s="21">
        <v>13.2</v>
      </c>
    </row>
    <row r="13" spans="1:20" hidden="1" x14ac:dyDescent="0.3">
      <c r="A13" s="14" t="s">
        <v>24</v>
      </c>
      <c r="B13" s="14" t="s">
        <v>33</v>
      </c>
      <c r="C13" s="13">
        <v>42877</v>
      </c>
      <c r="D13" s="22">
        <v>5</v>
      </c>
      <c r="E13" s="89">
        <v>1.52399</v>
      </c>
      <c r="F13" s="20">
        <v>22.01</v>
      </c>
      <c r="G13" s="21">
        <v>106.6</v>
      </c>
      <c r="H13" s="22">
        <v>9.31</v>
      </c>
      <c r="I13" s="23">
        <v>246</v>
      </c>
      <c r="J13" s="22">
        <v>8.5500000000000007</v>
      </c>
      <c r="K13" s="21">
        <v>123.4</v>
      </c>
      <c r="L13" s="21">
        <v>11.3</v>
      </c>
      <c r="M13" s="21">
        <v>11.6</v>
      </c>
    </row>
    <row r="14" spans="1:20" hidden="1" x14ac:dyDescent="0.3">
      <c r="A14" s="14" t="s">
        <v>24</v>
      </c>
      <c r="B14" s="14" t="s">
        <v>33</v>
      </c>
      <c r="C14" s="13">
        <v>42877</v>
      </c>
      <c r="D14" s="22">
        <v>10</v>
      </c>
      <c r="E14" s="89">
        <v>3.0478999999999998</v>
      </c>
      <c r="F14" s="20">
        <v>21.61</v>
      </c>
      <c r="G14" s="21">
        <v>95</v>
      </c>
      <c r="H14" s="22">
        <v>8.31</v>
      </c>
      <c r="I14" s="23">
        <v>246</v>
      </c>
      <c r="J14" s="22">
        <v>8.24</v>
      </c>
      <c r="K14" s="21">
        <v>128.6</v>
      </c>
      <c r="L14" s="21">
        <v>10.4</v>
      </c>
      <c r="M14" s="21">
        <v>10.1</v>
      </c>
    </row>
    <row r="15" spans="1:20" hidden="1" x14ac:dyDescent="0.3">
      <c r="A15" s="14" t="s">
        <v>24</v>
      </c>
      <c r="B15" s="14" t="s">
        <v>33</v>
      </c>
      <c r="C15" s="13">
        <v>42877</v>
      </c>
      <c r="D15" s="22">
        <v>15</v>
      </c>
      <c r="E15" s="89">
        <v>4.5719900000000004</v>
      </c>
      <c r="F15" s="20">
        <v>18.36</v>
      </c>
      <c r="G15" s="21">
        <v>52.7</v>
      </c>
      <c r="H15" s="22">
        <v>4.92</v>
      </c>
      <c r="I15" s="23">
        <v>246</v>
      </c>
      <c r="J15" s="22">
        <v>8</v>
      </c>
      <c r="K15" s="21">
        <v>142.6</v>
      </c>
      <c r="L15" s="21">
        <v>7.1</v>
      </c>
      <c r="M15" s="21">
        <v>8.1</v>
      </c>
    </row>
    <row r="16" spans="1:20" hidden="1" x14ac:dyDescent="0.3">
      <c r="A16" s="14" t="s">
        <v>24</v>
      </c>
      <c r="B16" s="14" t="s">
        <v>33</v>
      </c>
      <c r="C16" s="13">
        <v>42877</v>
      </c>
      <c r="D16" s="22">
        <v>20</v>
      </c>
      <c r="E16" s="89">
        <f t="shared" ref="E16:E22" si="3">D16/3.28084</f>
        <v>6.095999804928006</v>
      </c>
      <c r="F16" s="20">
        <v>17.02</v>
      </c>
      <c r="G16" s="21">
        <v>43.3</v>
      </c>
      <c r="H16" s="22">
        <v>4.16</v>
      </c>
      <c r="I16" s="23">
        <v>244</v>
      </c>
      <c r="J16" s="22">
        <v>7.71</v>
      </c>
      <c r="K16" s="21">
        <v>143.6</v>
      </c>
      <c r="L16" s="21">
        <v>4.5</v>
      </c>
      <c r="M16" s="21">
        <v>7.1</v>
      </c>
    </row>
    <row r="17" spans="1:13" hidden="1" x14ac:dyDescent="0.3">
      <c r="A17" s="14" t="s">
        <v>24</v>
      </c>
      <c r="B17" s="14" t="s">
        <v>33</v>
      </c>
      <c r="C17" s="13">
        <v>42877</v>
      </c>
      <c r="D17" s="22">
        <v>25</v>
      </c>
      <c r="E17" s="89">
        <f t="shared" si="3"/>
        <v>7.6199997561600075</v>
      </c>
      <c r="F17" s="20">
        <v>16.71</v>
      </c>
      <c r="G17" s="21">
        <v>38.1</v>
      </c>
      <c r="H17" s="22">
        <v>3.71</v>
      </c>
      <c r="I17" s="23">
        <v>243</v>
      </c>
      <c r="J17" s="22">
        <v>7.53</v>
      </c>
      <c r="K17" s="21">
        <v>147.4</v>
      </c>
      <c r="L17" s="21">
        <v>4.0999999999999996</v>
      </c>
      <c r="M17" s="21">
        <v>7.1</v>
      </c>
    </row>
    <row r="18" spans="1:13" hidden="1" x14ac:dyDescent="0.3">
      <c r="A18" s="14" t="s">
        <v>24</v>
      </c>
      <c r="B18" s="14" t="s">
        <v>33</v>
      </c>
      <c r="C18" s="13">
        <v>42877</v>
      </c>
      <c r="D18" s="22">
        <v>30</v>
      </c>
      <c r="E18" s="89">
        <f t="shared" si="3"/>
        <v>9.143999707392009</v>
      </c>
      <c r="F18" s="20">
        <v>16.46</v>
      </c>
      <c r="G18" s="21">
        <v>35.1</v>
      </c>
      <c r="H18" s="22">
        <v>3.41</v>
      </c>
      <c r="I18" s="23">
        <v>241</v>
      </c>
      <c r="J18" s="22">
        <v>7.46</v>
      </c>
      <c r="K18" s="21">
        <v>144.4</v>
      </c>
      <c r="L18" s="21">
        <v>4.0999999999999996</v>
      </c>
      <c r="M18" s="21">
        <v>7.4</v>
      </c>
    </row>
    <row r="19" spans="1:13" hidden="1" x14ac:dyDescent="0.3">
      <c r="A19" s="14" t="s">
        <v>24</v>
      </c>
      <c r="B19" s="14" t="s">
        <v>33</v>
      </c>
      <c r="C19" s="13">
        <v>42877</v>
      </c>
      <c r="D19" s="22">
        <v>35</v>
      </c>
      <c r="E19" s="89">
        <f t="shared" si="3"/>
        <v>10.66799965862401</v>
      </c>
      <c r="F19" s="20">
        <v>16.399999999999999</v>
      </c>
      <c r="G19" s="21">
        <v>29.9</v>
      </c>
      <c r="H19" s="22">
        <v>2.93</v>
      </c>
      <c r="I19" s="23">
        <v>238</v>
      </c>
      <c r="J19" s="22">
        <v>7.39</v>
      </c>
      <c r="K19" s="21">
        <v>145.1</v>
      </c>
      <c r="L19" s="21">
        <v>3.2</v>
      </c>
      <c r="M19" s="21">
        <v>7</v>
      </c>
    </row>
    <row r="20" spans="1:13" hidden="1" x14ac:dyDescent="0.3">
      <c r="A20" s="14" t="s">
        <v>24</v>
      </c>
      <c r="B20" s="14" t="s">
        <v>33</v>
      </c>
      <c r="C20" s="13">
        <v>42877</v>
      </c>
      <c r="D20" s="22">
        <v>40</v>
      </c>
      <c r="E20" s="89">
        <f t="shared" si="3"/>
        <v>12.191999609856012</v>
      </c>
      <c r="F20" s="20">
        <v>16.28</v>
      </c>
      <c r="G20" s="21">
        <v>26.6</v>
      </c>
      <c r="H20" s="22">
        <v>2.6</v>
      </c>
      <c r="I20" s="23">
        <v>239</v>
      </c>
      <c r="J20" s="22">
        <v>7.37</v>
      </c>
      <c r="K20" s="21">
        <v>144.69999999999999</v>
      </c>
      <c r="L20" s="21">
        <v>4.0999999999999996</v>
      </c>
      <c r="M20" s="21">
        <v>8.3000000000000007</v>
      </c>
    </row>
    <row r="21" spans="1:13" hidden="1" x14ac:dyDescent="0.3">
      <c r="A21" s="14" t="s">
        <v>24</v>
      </c>
      <c r="B21" s="14" t="s">
        <v>33</v>
      </c>
      <c r="C21" s="13">
        <v>42877</v>
      </c>
      <c r="D21" s="22">
        <v>45</v>
      </c>
      <c r="E21" s="89">
        <f t="shared" si="3"/>
        <v>13.715999561088013</v>
      </c>
      <c r="F21" s="20">
        <v>16.2</v>
      </c>
      <c r="G21" s="21">
        <v>24.3</v>
      </c>
      <c r="H21" s="22">
        <v>2.38</v>
      </c>
      <c r="I21" s="23">
        <v>239</v>
      </c>
      <c r="J21" s="22">
        <v>7.34</v>
      </c>
      <c r="K21" s="21">
        <v>147.80000000000001</v>
      </c>
      <c r="L21" s="21">
        <v>4.0999999999999996</v>
      </c>
      <c r="M21" s="21">
        <v>10</v>
      </c>
    </row>
    <row r="22" spans="1:13" hidden="1" x14ac:dyDescent="0.3">
      <c r="A22" s="14" t="s">
        <v>24</v>
      </c>
      <c r="B22" s="14" t="s">
        <v>33</v>
      </c>
      <c r="C22" s="13">
        <v>42877</v>
      </c>
      <c r="D22" s="22">
        <v>50</v>
      </c>
      <c r="E22" s="89">
        <f t="shared" si="3"/>
        <v>15.239999512320015</v>
      </c>
      <c r="F22" s="20">
        <v>16.04</v>
      </c>
      <c r="G22" s="21">
        <v>14.7</v>
      </c>
      <c r="H22" s="22">
        <v>1.43</v>
      </c>
      <c r="I22" s="23">
        <v>245</v>
      </c>
      <c r="J22" s="22">
        <v>7.3</v>
      </c>
      <c r="K22" s="21">
        <v>149.9</v>
      </c>
      <c r="L22" s="21">
        <v>4.4000000000000004</v>
      </c>
      <c r="M22" s="21">
        <v>8.8000000000000007</v>
      </c>
    </row>
    <row r="23" spans="1:13" hidden="1" x14ac:dyDescent="0.3">
      <c r="A23" s="14" t="s">
        <v>24</v>
      </c>
      <c r="B23" s="14" t="s">
        <v>32</v>
      </c>
      <c r="C23" s="13">
        <v>42885</v>
      </c>
      <c r="D23" s="22">
        <f t="shared" si="1"/>
        <v>0.32808400000000004</v>
      </c>
      <c r="E23" s="89">
        <v>0.1</v>
      </c>
      <c r="F23" s="20">
        <v>24.07</v>
      </c>
      <c r="G23" s="21">
        <v>122.8</v>
      </c>
      <c r="H23" s="22">
        <v>10.28</v>
      </c>
      <c r="I23" s="23">
        <v>269</v>
      </c>
      <c r="J23" s="22">
        <v>8.3800000000000008</v>
      </c>
      <c r="K23" s="21">
        <v>153</v>
      </c>
      <c r="L23" s="21">
        <v>20.6</v>
      </c>
      <c r="M23" s="21">
        <v>16.2</v>
      </c>
    </row>
    <row r="24" spans="1:13" hidden="1" x14ac:dyDescent="0.3">
      <c r="A24" s="14" t="s">
        <v>24</v>
      </c>
      <c r="B24" s="14" t="s">
        <v>32</v>
      </c>
      <c r="C24" s="13">
        <v>42885</v>
      </c>
      <c r="D24" s="22">
        <v>5.2469999999999999</v>
      </c>
      <c r="E24" s="89">
        <f>D24/3.28084</f>
        <v>1.5992855488228623</v>
      </c>
      <c r="F24" s="20">
        <v>23.59</v>
      </c>
      <c r="G24" s="21">
        <v>108.7</v>
      </c>
      <c r="H24" s="22">
        <v>9.24</v>
      </c>
      <c r="I24" s="23">
        <v>271</v>
      </c>
      <c r="J24" s="22">
        <v>8.51</v>
      </c>
      <c r="K24" s="21">
        <v>153.19999999999999</v>
      </c>
      <c r="L24" s="21">
        <v>20.5</v>
      </c>
      <c r="M24" s="21">
        <v>22.9</v>
      </c>
    </row>
    <row r="25" spans="1:13" hidden="1" x14ac:dyDescent="0.3">
      <c r="A25" s="14" t="s">
        <v>24</v>
      </c>
      <c r="B25" s="14" t="s">
        <v>25</v>
      </c>
      <c r="C25" s="13">
        <v>42885</v>
      </c>
      <c r="D25" s="22">
        <f t="shared" si="1"/>
        <v>0.32808400000000004</v>
      </c>
      <c r="E25" s="89">
        <v>0.1</v>
      </c>
      <c r="F25" s="20">
        <v>25.07</v>
      </c>
      <c r="G25" s="21">
        <v>88.8</v>
      </c>
      <c r="H25" s="22">
        <v>7.37</v>
      </c>
      <c r="I25" s="23">
        <v>335</v>
      </c>
      <c r="J25" s="22">
        <v>8.11</v>
      </c>
      <c r="K25" s="21">
        <v>105.3</v>
      </c>
      <c r="L25" s="21">
        <v>14</v>
      </c>
      <c r="M25" s="21">
        <v>48.8</v>
      </c>
    </row>
    <row r="26" spans="1:13" hidden="1" x14ac:dyDescent="0.3">
      <c r="A26" s="14" t="s">
        <v>24</v>
      </c>
      <c r="B26" s="14" t="s">
        <v>25</v>
      </c>
      <c r="C26" s="13">
        <v>42885</v>
      </c>
      <c r="D26" s="22">
        <v>6.516</v>
      </c>
      <c r="E26" s="89">
        <f t="shared" ref="E26" si="4">D26/3.28084</f>
        <v>1.9860767364455445</v>
      </c>
      <c r="F26" s="20">
        <v>23.43</v>
      </c>
      <c r="G26" s="21">
        <v>70.8</v>
      </c>
      <c r="H26" s="22">
        <v>6.02</v>
      </c>
      <c r="I26" s="23">
        <v>375</v>
      </c>
      <c r="J26" s="22">
        <v>7.87</v>
      </c>
      <c r="K26" s="21">
        <v>116.6</v>
      </c>
      <c r="L26" s="21">
        <v>5.2</v>
      </c>
      <c r="M26" s="21">
        <v>67.400000000000006</v>
      </c>
    </row>
    <row r="27" spans="1:13" hidden="1" x14ac:dyDescent="0.3">
      <c r="A27" s="14" t="s">
        <v>24</v>
      </c>
      <c r="B27" s="14" t="s">
        <v>33</v>
      </c>
      <c r="C27" s="13">
        <v>42885</v>
      </c>
      <c r="D27" s="22">
        <v>0.32800000000000001</v>
      </c>
      <c r="E27" s="89">
        <v>0.1</v>
      </c>
      <c r="F27" s="20">
        <v>2.4129999999999998</v>
      </c>
      <c r="G27" s="21">
        <v>130.9</v>
      </c>
      <c r="H27" s="22">
        <v>10.86</v>
      </c>
      <c r="I27" s="23">
        <v>249</v>
      </c>
      <c r="J27" s="22">
        <v>8.99</v>
      </c>
      <c r="K27" s="21">
        <v>75.2</v>
      </c>
      <c r="L27" s="21">
        <v>8.6999999999999993</v>
      </c>
      <c r="M27" s="21">
        <v>9.6</v>
      </c>
    </row>
    <row r="28" spans="1:13" hidden="1" x14ac:dyDescent="0.3">
      <c r="A28" s="14" t="s">
        <v>24</v>
      </c>
      <c r="B28" s="14" t="s">
        <v>33</v>
      </c>
      <c r="C28" s="13">
        <v>42885</v>
      </c>
      <c r="D28" s="22">
        <v>50</v>
      </c>
      <c r="E28" s="89">
        <f t="shared" ref="E28:E37" si="5">D28/3.28084</f>
        <v>15.239999512320015</v>
      </c>
      <c r="F28" s="20">
        <v>16.37</v>
      </c>
      <c r="G28" s="21">
        <v>14</v>
      </c>
      <c r="H28" s="22">
        <v>1.38</v>
      </c>
      <c r="I28" s="23">
        <v>250</v>
      </c>
      <c r="J28" s="22">
        <v>7.76</v>
      </c>
      <c r="K28" s="21">
        <v>110</v>
      </c>
      <c r="L28" s="21">
        <v>4.5</v>
      </c>
      <c r="M28" s="21">
        <v>6.9</v>
      </c>
    </row>
    <row r="29" spans="1:13" hidden="1" x14ac:dyDescent="0.3">
      <c r="A29" s="14" t="s">
        <v>24</v>
      </c>
      <c r="B29" s="14" t="s">
        <v>33</v>
      </c>
      <c r="C29" s="13">
        <v>42894</v>
      </c>
      <c r="D29" s="22">
        <v>0.39500000000000002</v>
      </c>
      <c r="E29" s="89">
        <f t="shared" si="5"/>
        <v>0.12039599614732813</v>
      </c>
      <c r="F29" s="20">
        <v>23.08</v>
      </c>
      <c r="G29" s="21">
        <v>139.69999999999999</v>
      </c>
      <c r="H29" s="22">
        <v>12</v>
      </c>
      <c r="I29" s="23">
        <v>235</v>
      </c>
      <c r="J29" s="22">
        <v>9.1300000000000008</v>
      </c>
      <c r="K29" s="21">
        <v>150.9</v>
      </c>
      <c r="L29" s="21">
        <v>6.8</v>
      </c>
      <c r="M29" s="21">
        <v>11.9</v>
      </c>
    </row>
    <row r="30" spans="1:13" hidden="1" x14ac:dyDescent="0.3">
      <c r="A30" s="14" t="s">
        <v>24</v>
      </c>
      <c r="B30" s="14" t="s">
        <v>33</v>
      </c>
      <c r="C30" s="13">
        <v>42894</v>
      </c>
      <c r="D30" s="22">
        <v>50</v>
      </c>
      <c r="E30" s="89">
        <v>15.24</v>
      </c>
      <c r="F30" s="20">
        <v>16.41</v>
      </c>
      <c r="G30" s="21">
        <v>11.5</v>
      </c>
      <c r="H30" s="22">
        <v>1.1000000000000001</v>
      </c>
      <c r="I30" s="23">
        <v>238</v>
      </c>
      <c r="J30" s="22">
        <v>8.26</v>
      </c>
      <c r="K30" s="21">
        <v>174.5</v>
      </c>
      <c r="L30" s="21">
        <v>5.0999999999999996</v>
      </c>
      <c r="M30" s="21">
        <v>6.3</v>
      </c>
    </row>
    <row r="31" spans="1:13" hidden="1" x14ac:dyDescent="0.3">
      <c r="A31" s="14" t="s">
        <v>24</v>
      </c>
      <c r="B31" s="14" t="s">
        <v>25</v>
      </c>
      <c r="C31" s="13">
        <v>42894</v>
      </c>
      <c r="D31" s="22">
        <v>0.379</v>
      </c>
      <c r="E31" s="89">
        <f t="shared" si="5"/>
        <v>0.11551919630338572</v>
      </c>
      <c r="F31" s="20">
        <v>24.42</v>
      </c>
      <c r="G31" s="21">
        <v>79.569999999999993</v>
      </c>
      <c r="H31" s="22">
        <v>6.63</v>
      </c>
      <c r="I31" s="23">
        <v>321</v>
      </c>
      <c r="J31" s="22">
        <v>8.2100000000000009</v>
      </c>
      <c r="K31" s="21">
        <v>120.1</v>
      </c>
      <c r="L31" s="21">
        <v>21.5</v>
      </c>
      <c r="M31" s="21">
        <v>49.1</v>
      </c>
    </row>
    <row r="32" spans="1:13" hidden="1" x14ac:dyDescent="0.3">
      <c r="A32" s="14" t="s">
        <v>24</v>
      </c>
      <c r="B32" s="14" t="s">
        <v>25</v>
      </c>
      <c r="C32" s="13">
        <v>42894</v>
      </c>
      <c r="D32" s="22">
        <v>7.2140000000000004</v>
      </c>
      <c r="E32" s="89">
        <f t="shared" si="5"/>
        <v>2.1988271296375319</v>
      </c>
      <c r="F32" s="20">
        <v>22.6</v>
      </c>
      <c r="G32" s="21">
        <v>67.099999999999994</v>
      </c>
      <c r="H32" s="22">
        <v>5.8</v>
      </c>
      <c r="I32" s="23">
        <v>304</v>
      </c>
      <c r="J32" s="22">
        <v>8.07</v>
      </c>
      <c r="K32" s="21">
        <v>117.3</v>
      </c>
      <c r="L32" s="21">
        <v>7.7</v>
      </c>
      <c r="M32" s="21">
        <v>48.8</v>
      </c>
    </row>
    <row r="33" spans="1:13" hidden="1" x14ac:dyDescent="0.3">
      <c r="A33" s="14" t="s">
        <v>24</v>
      </c>
      <c r="B33" s="14" t="s">
        <v>32</v>
      </c>
      <c r="C33" s="13">
        <v>42894</v>
      </c>
      <c r="D33" s="22">
        <v>0.36499999999999999</v>
      </c>
      <c r="E33" s="89">
        <f t="shared" si="5"/>
        <v>0.11125199643993611</v>
      </c>
      <c r="F33" s="20">
        <v>23.82</v>
      </c>
      <c r="G33" s="21">
        <v>135.4</v>
      </c>
      <c r="H33" s="22">
        <v>11.43</v>
      </c>
      <c r="I33" s="23">
        <v>260</v>
      </c>
      <c r="J33" s="22">
        <v>8.9700000000000006</v>
      </c>
      <c r="K33" s="21">
        <v>136.4</v>
      </c>
      <c r="L33" s="21">
        <v>8.6999999999999993</v>
      </c>
      <c r="M33" s="21">
        <v>15.8</v>
      </c>
    </row>
    <row r="34" spans="1:13" hidden="1" x14ac:dyDescent="0.3">
      <c r="A34" s="14" t="s">
        <v>24</v>
      </c>
      <c r="B34" s="14" t="s">
        <v>32</v>
      </c>
      <c r="C34" s="13">
        <v>42894</v>
      </c>
      <c r="D34" s="74">
        <v>38.209000000000003</v>
      </c>
      <c r="E34" s="89">
        <f t="shared" si="5"/>
        <v>11.646102827324711</v>
      </c>
      <c r="F34" s="20">
        <v>16.93</v>
      </c>
      <c r="G34" s="21">
        <v>6.17</v>
      </c>
      <c r="H34" s="22">
        <v>0.38</v>
      </c>
      <c r="I34" s="23">
        <v>248</v>
      </c>
      <c r="J34" s="22">
        <v>7.82</v>
      </c>
      <c r="K34" s="21">
        <v>9.4</v>
      </c>
      <c r="L34" s="21">
        <v>4</v>
      </c>
      <c r="M34" s="21">
        <v>5.3</v>
      </c>
    </row>
    <row r="35" spans="1:13" hidden="1" x14ac:dyDescent="0.3">
      <c r="A35" s="14" t="s">
        <v>24</v>
      </c>
      <c r="B35" s="14" t="s">
        <v>32</v>
      </c>
      <c r="C35" s="13">
        <v>42901</v>
      </c>
      <c r="D35" s="22">
        <v>0.32800000000000001</v>
      </c>
      <c r="E35" s="89">
        <v>0.1</v>
      </c>
      <c r="F35" s="20">
        <v>26.12</v>
      </c>
      <c r="G35" s="21">
        <v>156.1</v>
      </c>
      <c r="H35" s="22">
        <v>12.64</v>
      </c>
      <c r="I35" s="23">
        <v>258</v>
      </c>
      <c r="J35" s="22">
        <v>8.99</v>
      </c>
      <c r="K35" s="21">
        <v>166.2</v>
      </c>
      <c r="L35" s="21">
        <v>6.4</v>
      </c>
      <c r="M35" s="21">
        <v>20.3</v>
      </c>
    </row>
    <row r="36" spans="1:13" hidden="1" x14ac:dyDescent="0.3">
      <c r="A36" s="14" t="s">
        <v>24</v>
      </c>
      <c r="B36" s="14" t="s">
        <v>32</v>
      </c>
      <c r="C36" s="13">
        <v>42901</v>
      </c>
      <c r="D36" s="22">
        <f t="shared" ref="D36:D48" si="6">E36*3.28084</f>
        <v>39.370080000000002</v>
      </c>
      <c r="E36" s="89">
        <v>12</v>
      </c>
      <c r="F36" s="20">
        <v>16.89</v>
      </c>
      <c r="G36" s="21">
        <v>14.7</v>
      </c>
      <c r="H36" s="22">
        <v>1.37</v>
      </c>
      <c r="I36" s="23">
        <v>0.253</v>
      </c>
      <c r="J36" s="22">
        <v>8.5299999999999994</v>
      </c>
      <c r="K36" s="21">
        <v>3.9</v>
      </c>
      <c r="L36" s="21">
        <v>3.7</v>
      </c>
      <c r="M36" s="21">
        <v>9.1999999999999993</v>
      </c>
    </row>
    <row r="37" spans="1:13" hidden="1" x14ac:dyDescent="0.3">
      <c r="A37" s="14" t="s">
        <v>24</v>
      </c>
      <c r="B37" s="14" t="s">
        <v>25</v>
      </c>
      <c r="C37" s="13">
        <v>42901</v>
      </c>
      <c r="D37" s="33">
        <v>0.45600000000000002</v>
      </c>
      <c r="E37" s="89">
        <f t="shared" si="5"/>
        <v>0.13898879555235855</v>
      </c>
      <c r="F37" s="20">
        <v>27.58</v>
      </c>
      <c r="G37" s="21">
        <v>122.8</v>
      </c>
      <c r="H37" s="22">
        <v>9.75</v>
      </c>
      <c r="I37" s="23">
        <v>363</v>
      </c>
      <c r="J37" s="22">
        <v>8.56</v>
      </c>
      <c r="K37" s="21">
        <v>107.6</v>
      </c>
      <c r="L37" s="21">
        <v>14.6</v>
      </c>
      <c r="M37" s="21">
        <v>53.1</v>
      </c>
    </row>
    <row r="38" spans="1:13" hidden="1" x14ac:dyDescent="0.3">
      <c r="A38" s="14" t="s">
        <v>24</v>
      </c>
      <c r="B38" s="14" t="s">
        <v>25</v>
      </c>
      <c r="C38" s="13">
        <v>42901</v>
      </c>
      <c r="D38" s="33">
        <f t="shared" si="6"/>
        <v>6.56168</v>
      </c>
      <c r="E38" s="89">
        <v>2</v>
      </c>
      <c r="F38" s="20">
        <v>26.08</v>
      </c>
      <c r="G38" s="21">
        <v>65.099999999999994</v>
      </c>
      <c r="H38" s="22">
        <v>5.5</v>
      </c>
      <c r="I38" s="23">
        <v>452</v>
      </c>
      <c r="J38" s="22">
        <v>8.41</v>
      </c>
      <c r="K38" s="21">
        <v>116.8</v>
      </c>
      <c r="L38" s="21">
        <v>6.8</v>
      </c>
      <c r="M38" s="21">
        <v>40</v>
      </c>
    </row>
    <row r="39" spans="1:13" hidden="1" x14ac:dyDescent="0.3">
      <c r="A39" s="14" t="s">
        <v>24</v>
      </c>
      <c r="B39" s="14" t="s">
        <v>33</v>
      </c>
      <c r="C39" s="13">
        <v>42901</v>
      </c>
      <c r="D39" s="33">
        <v>0.32800000000000001</v>
      </c>
      <c r="E39" s="89">
        <v>0.1</v>
      </c>
      <c r="F39" s="20">
        <v>26.65</v>
      </c>
      <c r="G39" s="21">
        <v>181.6</v>
      </c>
      <c r="H39" s="22">
        <v>14.65</v>
      </c>
      <c r="I39" s="23">
        <v>239</v>
      </c>
      <c r="J39" s="22">
        <v>9.43</v>
      </c>
      <c r="K39" s="21">
        <v>55.6</v>
      </c>
      <c r="L39" s="21">
        <v>8.1999999999999993</v>
      </c>
      <c r="M39" s="21">
        <v>30.9</v>
      </c>
    </row>
    <row r="40" spans="1:13" hidden="1" x14ac:dyDescent="0.3">
      <c r="A40" s="14" t="s">
        <v>24</v>
      </c>
      <c r="B40" s="14" t="s">
        <v>33</v>
      </c>
      <c r="C40" s="13">
        <v>42901</v>
      </c>
      <c r="D40" s="33">
        <f t="shared" si="6"/>
        <v>32.808399999999999</v>
      </c>
      <c r="E40" s="89">
        <v>10</v>
      </c>
      <c r="F40" s="20">
        <v>17.43</v>
      </c>
      <c r="G40" s="21">
        <v>36</v>
      </c>
      <c r="H40" s="22">
        <v>2.92</v>
      </c>
      <c r="I40" s="23">
        <v>245</v>
      </c>
      <c r="J40" s="22">
        <v>8.9600000000000009</v>
      </c>
      <c r="K40" s="21">
        <v>76</v>
      </c>
      <c r="L40" s="21">
        <v>3.4</v>
      </c>
      <c r="M40" s="21">
        <v>5.6</v>
      </c>
    </row>
    <row r="41" spans="1:13" hidden="1" x14ac:dyDescent="0.3">
      <c r="A41" s="14" t="s">
        <v>24</v>
      </c>
      <c r="B41" s="14" t="s">
        <v>33</v>
      </c>
      <c r="C41" s="13">
        <v>42919</v>
      </c>
      <c r="D41" s="33">
        <v>0.32800000000000001</v>
      </c>
      <c r="E41" s="89">
        <v>0.1</v>
      </c>
      <c r="F41" s="20">
        <v>27.11</v>
      </c>
      <c r="G41" s="21">
        <v>182.6</v>
      </c>
      <c r="H41" s="22">
        <v>14.3</v>
      </c>
      <c r="I41" s="23">
        <v>233</v>
      </c>
      <c r="J41" s="22">
        <v>9.5</v>
      </c>
      <c r="K41" s="21">
        <v>115.9</v>
      </c>
      <c r="L41" s="21">
        <v>5.9</v>
      </c>
      <c r="M41" s="21">
        <v>29</v>
      </c>
    </row>
    <row r="42" spans="1:13" hidden="1" x14ac:dyDescent="0.3">
      <c r="A42" s="14" t="s">
        <v>24</v>
      </c>
      <c r="B42" s="14" t="s">
        <v>33</v>
      </c>
      <c r="C42" s="13">
        <v>42919</v>
      </c>
      <c r="D42" s="33">
        <f t="shared" si="6"/>
        <v>49.212600000000002</v>
      </c>
      <c r="E42" s="89">
        <v>15</v>
      </c>
      <c r="F42" s="20">
        <v>21.78</v>
      </c>
      <c r="G42" s="21">
        <v>7.1</v>
      </c>
      <c r="H42" s="22">
        <v>0.63</v>
      </c>
      <c r="I42" s="23">
        <v>207</v>
      </c>
      <c r="J42" s="22">
        <v>8.06</v>
      </c>
      <c r="K42" s="21">
        <v>75.3</v>
      </c>
      <c r="L42" s="21">
        <v>3.7</v>
      </c>
      <c r="M42" s="21">
        <v>10.3</v>
      </c>
    </row>
    <row r="43" spans="1:13" hidden="1" x14ac:dyDescent="0.3">
      <c r="A43" s="14" t="s">
        <v>24</v>
      </c>
      <c r="B43" s="14" t="s">
        <v>32</v>
      </c>
      <c r="C43" s="13">
        <v>42919</v>
      </c>
      <c r="D43" s="33">
        <f t="shared" si="6"/>
        <v>0.32808400000000004</v>
      </c>
      <c r="E43" s="89">
        <v>0.1</v>
      </c>
      <c r="F43" s="20">
        <v>21.07</v>
      </c>
      <c r="G43" s="21">
        <v>180.7</v>
      </c>
      <c r="H43" s="22">
        <v>14.23</v>
      </c>
      <c r="I43" s="23">
        <v>220</v>
      </c>
      <c r="J43" s="22">
        <v>9.16</v>
      </c>
      <c r="K43" s="21">
        <v>154</v>
      </c>
      <c r="L43" s="21">
        <v>9.6</v>
      </c>
      <c r="M43" s="21">
        <v>27.1</v>
      </c>
    </row>
    <row r="44" spans="1:13" hidden="1" x14ac:dyDescent="0.3">
      <c r="A44" s="14" t="s">
        <v>24</v>
      </c>
      <c r="B44" s="14" t="s">
        <v>32</v>
      </c>
      <c r="C44" s="13">
        <v>42919</v>
      </c>
      <c r="D44" s="33">
        <f t="shared" si="6"/>
        <v>39.370080000000002</v>
      </c>
      <c r="E44" s="89">
        <v>12</v>
      </c>
      <c r="F44" s="20">
        <v>22.32</v>
      </c>
      <c r="G44" s="21">
        <v>10.199999999999999</v>
      </c>
      <c r="H44" s="22">
        <v>0.93</v>
      </c>
      <c r="I44" s="23">
        <v>209</v>
      </c>
      <c r="J44" s="22">
        <v>8.2799999999999994</v>
      </c>
      <c r="K44" s="21">
        <v>87</v>
      </c>
      <c r="L44" s="21">
        <v>3.9</v>
      </c>
      <c r="M44" s="21">
        <v>12.4</v>
      </c>
    </row>
    <row r="45" spans="1:13" hidden="1" x14ac:dyDescent="0.3">
      <c r="A45" s="14" t="s">
        <v>24</v>
      </c>
      <c r="B45" s="14" t="s">
        <v>25</v>
      </c>
      <c r="C45" s="13">
        <v>42919</v>
      </c>
      <c r="D45" s="33">
        <f t="shared" si="6"/>
        <v>0.32808400000000004</v>
      </c>
      <c r="E45" s="89">
        <v>0.1</v>
      </c>
      <c r="F45" s="20">
        <v>28.94</v>
      </c>
      <c r="G45" s="21">
        <v>190.8</v>
      </c>
      <c r="H45" s="22">
        <v>14.81</v>
      </c>
      <c r="I45" s="23">
        <v>260</v>
      </c>
      <c r="J45" s="22">
        <v>9.16</v>
      </c>
      <c r="K45" s="21">
        <v>111.9</v>
      </c>
      <c r="L45" s="21">
        <v>17.8</v>
      </c>
      <c r="M45" s="21">
        <v>58.2</v>
      </c>
    </row>
    <row r="46" spans="1:13" hidden="1" x14ac:dyDescent="0.3">
      <c r="A46" s="14" t="s">
        <v>24</v>
      </c>
      <c r="B46" s="14" t="s">
        <v>25</v>
      </c>
      <c r="C46" s="13">
        <v>42919</v>
      </c>
      <c r="D46" s="33">
        <f t="shared" si="6"/>
        <v>9.8425200000000004</v>
      </c>
      <c r="E46" s="89">
        <v>3</v>
      </c>
      <c r="F46" s="20">
        <v>25.33</v>
      </c>
      <c r="G46" s="21">
        <v>67.900000000000006</v>
      </c>
      <c r="H46" s="22">
        <v>5.56</v>
      </c>
      <c r="I46" s="23">
        <v>448</v>
      </c>
      <c r="J46" s="22">
        <v>8.3699999999999992</v>
      </c>
      <c r="K46" s="21">
        <v>133.9</v>
      </c>
      <c r="L46" s="21">
        <v>3.7</v>
      </c>
      <c r="M46" s="21">
        <v>30.3</v>
      </c>
    </row>
    <row r="47" spans="1:13" hidden="1" x14ac:dyDescent="0.3">
      <c r="A47" s="14" t="s">
        <v>24</v>
      </c>
      <c r="B47" s="14" t="s">
        <v>25</v>
      </c>
      <c r="C47" s="13">
        <v>42935</v>
      </c>
      <c r="D47" s="33">
        <f t="shared" si="6"/>
        <v>0.32808400000000004</v>
      </c>
      <c r="E47" s="89">
        <v>0.1</v>
      </c>
      <c r="F47" s="20">
        <v>29.72</v>
      </c>
      <c r="G47" s="21">
        <v>163.6</v>
      </c>
      <c r="H47" s="22">
        <v>12.42</v>
      </c>
      <c r="I47" s="23">
        <v>240</v>
      </c>
      <c r="J47" s="22">
        <v>9.34</v>
      </c>
      <c r="K47" s="21">
        <v>103.8</v>
      </c>
      <c r="L47" s="21">
        <v>14.5</v>
      </c>
      <c r="M47" s="21">
        <v>39.299999999999997</v>
      </c>
    </row>
    <row r="48" spans="1:13" hidden="1" x14ac:dyDescent="0.3">
      <c r="A48" s="14" t="s">
        <v>24</v>
      </c>
      <c r="B48" s="14" t="s">
        <v>25</v>
      </c>
      <c r="C48" s="13">
        <v>42935</v>
      </c>
      <c r="D48" s="33">
        <f t="shared" si="6"/>
        <v>26.24672</v>
      </c>
      <c r="E48" s="89">
        <v>8</v>
      </c>
      <c r="F48" s="20">
        <v>27.61</v>
      </c>
      <c r="G48" s="21">
        <v>57.4</v>
      </c>
      <c r="H48" s="22">
        <v>4.46</v>
      </c>
      <c r="I48" s="23">
        <v>277</v>
      </c>
      <c r="J48" s="22">
        <v>8.2799999999999994</v>
      </c>
      <c r="K48" s="21">
        <v>53.2</v>
      </c>
      <c r="L48" s="21">
        <v>5.6</v>
      </c>
      <c r="M48" s="21">
        <v>38.700000000000003</v>
      </c>
    </row>
    <row r="49" spans="1:13" hidden="1" x14ac:dyDescent="0.3">
      <c r="A49" s="14" t="s">
        <v>24</v>
      </c>
      <c r="B49" s="14" t="s">
        <v>32</v>
      </c>
      <c r="C49" s="13">
        <v>42935</v>
      </c>
      <c r="D49" s="33">
        <v>0.32800000000000001</v>
      </c>
      <c r="E49" s="89">
        <v>0.1</v>
      </c>
      <c r="F49" s="20">
        <v>30.25</v>
      </c>
      <c r="G49" s="21">
        <v>220.2</v>
      </c>
      <c r="H49" s="22">
        <v>16.57</v>
      </c>
      <c r="I49" s="23">
        <v>236</v>
      </c>
      <c r="J49" s="22">
        <v>9.7200000000000006</v>
      </c>
      <c r="K49" s="21">
        <v>107.9</v>
      </c>
      <c r="L49" s="21">
        <v>5.9</v>
      </c>
      <c r="M49" s="21">
        <v>32.299999999999997</v>
      </c>
    </row>
    <row r="50" spans="1:13" hidden="1" x14ac:dyDescent="0.3">
      <c r="A50" s="14" t="s">
        <v>24</v>
      </c>
      <c r="B50" s="14" t="s">
        <v>32</v>
      </c>
      <c r="C50" s="13">
        <v>42935</v>
      </c>
      <c r="D50" s="33">
        <v>37</v>
      </c>
      <c r="E50" s="89">
        <f t="shared" ref="E50" si="7">D50/3.28084</f>
        <v>11.277599639116811</v>
      </c>
      <c r="F50" s="20">
        <v>22.5</v>
      </c>
      <c r="G50" s="21">
        <v>6.39</v>
      </c>
      <c r="H50" s="22">
        <v>0.54</v>
      </c>
      <c r="I50" s="23">
        <v>225</v>
      </c>
      <c r="J50" s="22">
        <v>7.82</v>
      </c>
      <c r="K50" s="21">
        <v>51.9</v>
      </c>
      <c r="L50" s="21">
        <v>5</v>
      </c>
      <c r="M50" s="21">
        <v>41.1</v>
      </c>
    </row>
    <row r="51" spans="1:13" hidden="1" x14ac:dyDescent="0.3">
      <c r="A51" s="14" t="s">
        <v>24</v>
      </c>
      <c r="B51" s="14" t="s">
        <v>33</v>
      </c>
      <c r="C51" s="13">
        <v>42935</v>
      </c>
      <c r="D51" s="33">
        <v>0.32800000000000001</v>
      </c>
      <c r="E51" s="89">
        <v>0.1</v>
      </c>
      <c r="F51" s="20">
        <v>31.47</v>
      </c>
      <c r="G51" s="21">
        <v>236.2</v>
      </c>
      <c r="H51" s="22">
        <v>17.38</v>
      </c>
      <c r="I51" s="23">
        <v>229</v>
      </c>
      <c r="J51" s="22">
        <v>9.92</v>
      </c>
      <c r="K51" s="21">
        <v>75.8</v>
      </c>
      <c r="L51" s="21">
        <v>4.7</v>
      </c>
      <c r="M51" s="21">
        <v>23.7</v>
      </c>
    </row>
    <row r="52" spans="1:13" hidden="1" x14ac:dyDescent="0.3">
      <c r="A52" s="14" t="s">
        <v>24</v>
      </c>
      <c r="B52" s="14" t="s">
        <v>33</v>
      </c>
      <c r="C52" s="13">
        <v>42935</v>
      </c>
      <c r="D52" s="33">
        <f t="shared" ref="D52:D64" si="8">E52*3.28084</f>
        <v>4.9212600000000002</v>
      </c>
      <c r="E52" s="89">
        <v>1.5</v>
      </c>
      <c r="F52" s="20">
        <v>29.9</v>
      </c>
      <c r="G52" s="21">
        <v>234.2</v>
      </c>
      <c r="H52" s="22">
        <v>17.12</v>
      </c>
      <c r="I52" s="23">
        <v>226</v>
      </c>
      <c r="J52" s="22">
        <v>9.92</v>
      </c>
      <c r="K52" s="21">
        <v>88.5</v>
      </c>
      <c r="L52" s="21">
        <v>7.7</v>
      </c>
      <c r="M52" s="21">
        <v>27</v>
      </c>
    </row>
    <row r="53" spans="1:13" hidden="1" x14ac:dyDescent="0.3">
      <c r="A53" s="14" t="s">
        <v>24</v>
      </c>
      <c r="B53" s="14" t="s">
        <v>33</v>
      </c>
      <c r="C53" s="13">
        <v>42935</v>
      </c>
      <c r="D53" s="33">
        <f t="shared" si="8"/>
        <v>9.8425200000000004</v>
      </c>
      <c r="E53" s="89">
        <v>3</v>
      </c>
      <c r="F53" s="20">
        <v>26.83</v>
      </c>
      <c r="G53" s="21">
        <v>42.2</v>
      </c>
      <c r="H53" s="22">
        <v>3.38</v>
      </c>
      <c r="I53" s="23">
        <v>219</v>
      </c>
      <c r="J53" s="22">
        <v>8.9499999999999993</v>
      </c>
      <c r="K53" s="21">
        <v>123.3</v>
      </c>
      <c r="L53" s="21">
        <v>4.9000000000000004</v>
      </c>
      <c r="M53" s="21">
        <v>17.3</v>
      </c>
    </row>
    <row r="54" spans="1:13" hidden="1" x14ac:dyDescent="0.3">
      <c r="A54" s="14" t="s">
        <v>24</v>
      </c>
      <c r="B54" s="14" t="s">
        <v>33</v>
      </c>
      <c r="C54" s="13">
        <v>42935</v>
      </c>
      <c r="D54" s="33">
        <f t="shared" si="8"/>
        <v>14.763780000000001</v>
      </c>
      <c r="E54" s="89">
        <v>4.5</v>
      </c>
      <c r="F54" s="20">
        <v>25.39</v>
      </c>
      <c r="G54" s="21">
        <v>7</v>
      </c>
      <c r="H54" s="22">
        <v>0.57999999999999996</v>
      </c>
      <c r="I54" s="23">
        <v>223</v>
      </c>
      <c r="J54" s="22">
        <v>8.4499999999999993</v>
      </c>
      <c r="K54" s="21">
        <v>118.2</v>
      </c>
      <c r="L54" s="21">
        <v>3.7</v>
      </c>
      <c r="M54" s="21">
        <v>5</v>
      </c>
    </row>
    <row r="55" spans="1:13" hidden="1" x14ac:dyDescent="0.3">
      <c r="A55" s="14" t="s">
        <v>24</v>
      </c>
      <c r="B55" s="14" t="s">
        <v>33</v>
      </c>
      <c r="C55" s="13">
        <v>42935</v>
      </c>
      <c r="D55" s="33">
        <f t="shared" si="8"/>
        <v>19.685040000000001</v>
      </c>
      <c r="E55" s="89">
        <v>6</v>
      </c>
      <c r="F55" s="20">
        <v>25.03</v>
      </c>
      <c r="G55" s="21">
        <v>5.5</v>
      </c>
      <c r="H55" s="22">
        <v>0.46</v>
      </c>
      <c r="I55" s="23">
        <v>221</v>
      </c>
      <c r="J55" s="22">
        <v>8.27</v>
      </c>
      <c r="K55" s="21">
        <v>98.2</v>
      </c>
      <c r="L55" s="21">
        <v>3.6</v>
      </c>
      <c r="M55" s="21">
        <v>4.4000000000000004</v>
      </c>
    </row>
    <row r="56" spans="1:13" hidden="1" x14ac:dyDescent="0.3">
      <c r="A56" s="14" t="s">
        <v>24</v>
      </c>
      <c r="B56" s="14" t="s">
        <v>33</v>
      </c>
      <c r="C56" s="13">
        <v>42935</v>
      </c>
      <c r="D56" s="33">
        <f t="shared" si="8"/>
        <v>24.606300000000001</v>
      </c>
      <c r="E56" s="89">
        <v>7.5</v>
      </c>
      <c r="F56" s="20">
        <v>23.49</v>
      </c>
      <c r="G56" s="21">
        <v>5.3</v>
      </c>
      <c r="H56" s="22">
        <v>0.45</v>
      </c>
      <c r="I56" s="23">
        <v>211</v>
      </c>
      <c r="J56" s="22">
        <v>8.15</v>
      </c>
      <c r="K56" s="21">
        <v>80.099999999999994</v>
      </c>
      <c r="L56" s="21">
        <v>3.7</v>
      </c>
      <c r="M56" s="21">
        <v>3.9</v>
      </c>
    </row>
    <row r="57" spans="1:13" hidden="1" x14ac:dyDescent="0.3">
      <c r="A57" s="14" t="s">
        <v>24</v>
      </c>
      <c r="B57" s="14" t="s">
        <v>33</v>
      </c>
      <c r="C57" s="13">
        <v>42935</v>
      </c>
      <c r="D57" s="33">
        <f t="shared" si="8"/>
        <v>29.527560000000001</v>
      </c>
      <c r="E57" s="89">
        <v>9</v>
      </c>
      <c r="F57" s="20">
        <v>22.81</v>
      </c>
      <c r="G57" s="21">
        <v>5</v>
      </c>
      <c r="H57" s="22">
        <v>0.43</v>
      </c>
      <c r="I57" s="23">
        <v>193</v>
      </c>
      <c r="J57" s="22">
        <v>7.87</v>
      </c>
      <c r="K57" s="21">
        <v>67.2</v>
      </c>
      <c r="L57" s="21">
        <v>4.5</v>
      </c>
      <c r="M57" s="21">
        <v>6.8</v>
      </c>
    </row>
    <row r="58" spans="1:13" hidden="1" x14ac:dyDescent="0.3">
      <c r="A58" s="14" t="s">
        <v>24</v>
      </c>
      <c r="B58" s="14" t="s">
        <v>33</v>
      </c>
      <c r="C58" s="13">
        <v>42935</v>
      </c>
      <c r="D58" s="33">
        <f t="shared" si="8"/>
        <v>34.448819999999998</v>
      </c>
      <c r="E58" s="89">
        <v>10.5</v>
      </c>
      <c r="F58" s="20">
        <v>22.22</v>
      </c>
      <c r="G58" s="21">
        <v>4.8</v>
      </c>
      <c r="H58" s="22">
        <v>0.41</v>
      </c>
      <c r="I58" s="23">
        <v>187</v>
      </c>
      <c r="J58" s="22">
        <v>7.75</v>
      </c>
      <c r="K58" s="21">
        <v>62.6</v>
      </c>
      <c r="L58" s="21">
        <v>4.4000000000000004</v>
      </c>
      <c r="M58" s="21">
        <v>5.9</v>
      </c>
    </row>
    <row r="59" spans="1:13" hidden="1" x14ac:dyDescent="0.3">
      <c r="A59" s="14" t="s">
        <v>24</v>
      </c>
      <c r="B59" s="14" t="s">
        <v>33</v>
      </c>
      <c r="C59" s="13">
        <v>42935</v>
      </c>
      <c r="D59" s="33">
        <f t="shared" si="8"/>
        <v>39.370080000000002</v>
      </c>
      <c r="E59" s="89">
        <v>12</v>
      </c>
      <c r="F59" s="20">
        <v>22.1</v>
      </c>
      <c r="G59" s="21">
        <v>4.7</v>
      </c>
      <c r="H59" s="22">
        <v>0.41</v>
      </c>
      <c r="I59" s="23">
        <v>190</v>
      </c>
      <c r="J59" s="22">
        <v>7.68</v>
      </c>
      <c r="K59" s="21">
        <v>58</v>
      </c>
      <c r="L59" s="21">
        <v>5.0999999999999996</v>
      </c>
      <c r="M59" s="21">
        <v>6.3</v>
      </c>
    </row>
    <row r="60" spans="1:13" hidden="1" x14ac:dyDescent="0.3">
      <c r="A60" s="14" t="s">
        <v>24</v>
      </c>
      <c r="B60" s="14" t="s">
        <v>33</v>
      </c>
      <c r="C60" s="13">
        <v>42935</v>
      </c>
      <c r="D60" s="33">
        <f t="shared" si="8"/>
        <v>44.291339999999998</v>
      </c>
      <c r="E60" s="89">
        <v>13.5</v>
      </c>
      <c r="F60" s="20">
        <v>21.94</v>
      </c>
      <c r="G60" s="21">
        <v>4.5999999999999996</v>
      </c>
      <c r="H60" s="22">
        <v>0.4</v>
      </c>
      <c r="I60" s="23">
        <v>194</v>
      </c>
      <c r="J60" s="22">
        <v>7.62</v>
      </c>
      <c r="K60" s="21">
        <v>49.1</v>
      </c>
      <c r="L60" s="21">
        <v>4.0999999999999996</v>
      </c>
      <c r="M60" s="21">
        <v>6.6</v>
      </c>
    </row>
    <row r="61" spans="1:13" hidden="1" x14ac:dyDescent="0.3">
      <c r="A61" s="14" t="s">
        <v>24</v>
      </c>
      <c r="B61" s="14" t="s">
        <v>33</v>
      </c>
      <c r="C61" s="13">
        <v>42935</v>
      </c>
      <c r="D61" s="33">
        <f t="shared" si="8"/>
        <v>49.212600000000002</v>
      </c>
      <c r="E61" s="89">
        <v>15</v>
      </c>
      <c r="F61" s="20">
        <v>21.76</v>
      </c>
      <c r="G61" s="21">
        <v>4.5999999999999996</v>
      </c>
      <c r="H61" s="22">
        <v>0.4</v>
      </c>
      <c r="I61" s="23">
        <v>196</v>
      </c>
      <c r="J61" s="22">
        <v>7.59</v>
      </c>
      <c r="K61" s="21">
        <v>39.299999999999997</v>
      </c>
      <c r="L61" s="21">
        <v>3.7</v>
      </c>
      <c r="M61" s="21">
        <v>7.7</v>
      </c>
    </row>
    <row r="62" spans="1:13" hidden="1" x14ac:dyDescent="0.3">
      <c r="A62" s="14" t="s">
        <v>24</v>
      </c>
      <c r="B62" s="14" t="s">
        <v>25</v>
      </c>
      <c r="C62" s="13">
        <v>42948</v>
      </c>
      <c r="D62" s="33">
        <f t="shared" si="8"/>
        <v>0.32808400000000004</v>
      </c>
      <c r="E62" s="89">
        <v>0.1</v>
      </c>
      <c r="F62" s="20">
        <v>26.64</v>
      </c>
      <c r="G62" s="21">
        <v>120.7</v>
      </c>
      <c r="H62" s="22">
        <v>10.38</v>
      </c>
      <c r="I62" s="23">
        <v>245</v>
      </c>
      <c r="J62" s="22">
        <v>8.9</v>
      </c>
      <c r="K62" s="21">
        <v>120.9</v>
      </c>
      <c r="L62" s="21">
        <v>10.8</v>
      </c>
      <c r="M62" s="21">
        <v>28.9</v>
      </c>
    </row>
    <row r="63" spans="1:13" hidden="1" x14ac:dyDescent="0.3">
      <c r="A63" s="14" t="s">
        <v>24</v>
      </c>
      <c r="B63" s="14" t="s">
        <v>25</v>
      </c>
      <c r="C63" s="13">
        <v>42948</v>
      </c>
      <c r="D63" s="33">
        <v>5</v>
      </c>
      <c r="E63" s="89">
        <f t="shared" ref="E63:E67" si="9">D63/3.28084</f>
        <v>1.5239999512320015</v>
      </c>
      <c r="F63" s="20">
        <v>26.49</v>
      </c>
      <c r="G63" s="21">
        <v>101.4</v>
      </c>
      <c r="H63" s="22">
        <v>8.2100000000000009</v>
      </c>
      <c r="I63" s="23">
        <v>257</v>
      </c>
      <c r="J63" s="22">
        <v>8.81</v>
      </c>
      <c r="K63" s="21">
        <v>122.1</v>
      </c>
      <c r="L63" s="21">
        <v>7.8</v>
      </c>
      <c r="M63" s="21">
        <v>27</v>
      </c>
    </row>
    <row r="64" spans="1:13" hidden="1" x14ac:dyDescent="0.3">
      <c r="A64" s="14" t="s">
        <v>24</v>
      </c>
      <c r="B64" s="14" t="s">
        <v>32</v>
      </c>
      <c r="C64" s="13">
        <v>42948</v>
      </c>
      <c r="D64" s="33">
        <f t="shared" si="8"/>
        <v>0.32808400000000004</v>
      </c>
      <c r="E64" s="89">
        <v>0.1</v>
      </c>
      <c r="F64" s="20">
        <v>27.86</v>
      </c>
      <c r="G64" s="21">
        <v>193.9</v>
      </c>
      <c r="H64" s="22">
        <v>15.15</v>
      </c>
      <c r="I64" s="23">
        <v>231</v>
      </c>
      <c r="J64" s="22">
        <v>9.4600000000000009</v>
      </c>
      <c r="K64" s="21">
        <v>119.3</v>
      </c>
      <c r="L64" s="21">
        <v>11.3</v>
      </c>
      <c r="M64" s="21">
        <v>28.9</v>
      </c>
    </row>
    <row r="65" spans="1:13" hidden="1" x14ac:dyDescent="0.3">
      <c r="A65" s="14" t="s">
        <v>24</v>
      </c>
      <c r="B65" s="14" t="s">
        <v>32</v>
      </c>
      <c r="C65" s="13">
        <v>42948</v>
      </c>
      <c r="D65" s="33">
        <v>37</v>
      </c>
      <c r="E65" s="89">
        <f t="shared" si="9"/>
        <v>11.277599639116811</v>
      </c>
      <c r="F65" s="20">
        <v>22.5</v>
      </c>
      <c r="G65" s="21">
        <v>5.5</v>
      </c>
      <c r="H65" s="22">
        <v>0.48</v>
      </c>
      <c r="I65" s="23">
        <v>229</v>
      </c>
      <c r="J65" s="22">
        <v>7.62</v>
      </c>
      <c r="K65" s="21">
        <v>-121.6</v>
      </c>
      <c r="L65" s="21">
        <v>4.4000000000000004</v>
      </c>
      <c r="M65" s="21">
        <v>36.4</v>
      </c>
    </row>
    <row r="66" spans="1:13" hidden="1" x14ac:dyDescent="0.3">
      <c r="A66" s="14" t="s">
        <v>24</v>
      </c>
      <c r="B66" s="14" t="s">
        <v>33</v>
      </c>
      <c r="C66" s="13">
        <v>42948</v>
      </c>
      <c r="D66" s="33">
        <v>0.32800000000000001</v>
      </c>
      <c r="E66" s="89">
        <v>0.1</v>
      </c>
      <c r="F66" s="20">
        <v>28.35</v>
      </c>
      <c r="G66" s="21">
        <v>203.1</v>
      </c>
      <c r="H66" s="22">
        <v>15.67</v>
      </c>
      <c r="I66" s="23">
        <v>219</v>
      </c>
      <c r="J66" s="22">
        <v>9.7100000000000009</v>
      </c>
      <c r="K66" s="21">
        <v>69.099999999999994</v>
      </c>
      <c r="L66" s="21">
        <v>9.4</v>
      </c>
      <c r="M66" s="21">
        <v>26.7</v>
      </c>
    </row>
    <row r="67" spans="1:13" hidden="1" x14ac:dyDescent="0.3">
      <c r="A67" s="14" t="s">
        <v>24</v>
      </c>
      <c r="B67" s="14" t="s">
        <v>33</v>
      </c>
      <c r="C67" s="13">
        <v>42948</v>
      </c>
      <c r="D67" s="33">
        <v>50</v>
      </c>
      <c r="E67" s="89">
        <f t="shared" si="9"/>
        <v>15.239999512320015</v>
      </c>
      <c r="F67" s="20">
        <v>21.72</v>
      </c>
      <c r="G67" s="21">
        <v>8</v>
      </c>
      <c r="H67" s="22">
        <v>0.72</v>
      </c>
      <c r="I67" s="23">
        <v>199</v>
      </c>
      <c r="J67" s="22">
        <v>8.33</v>
      </c>
      <c r="K67" s="21">
        <v>115.8</v>
      </c>
      <c r="L67" s="21">
        <v>2.9</v>
      </c>
      <c r="M67" s="21">
        <v>4.5</v>
      </c>
    </row>
    <row r="68" spans="1:13" hidden="1" x14ac:dyDescent="0.3">
      <c r="A68" s="14" t="s">
        <v>24</v>
      </c>
      <c r="B68" s="14" t="s">
        <v>25</v>
      </c>
      <c r="C68" s="13">
        <v>42965</v>
      </c>
      <c r="D68" s="33">
        <v>0.32800000000000001</v>
      </c>
      <c r="E68" s="89">
        <v>0.1</v>
      </c>
      <c r="F68" s="20">
        <v>28.95</v>
      </c>
      <c r="G68" s="21">
        <v>77.5</v>
      </c>
      <c r="H68" s="22">
        <v>6.01</v>
      </c>
      <c r="I68" s="23">
        <v>255</v>
      </c>
      <c r="J68" s="22">
        <v>8.6300000000000008</v>
      </c>
      <c r="K68" s="21">
        <v>218.9</v>
      </c>
      <c r="L68" s="21">
        <v>8.3000000000000007</v>
      </c>
      <c r="M68" s="21">
        <v>21.9</v>
      </c>
    </row>
    <row r="69" spans="1:13" hidden="1" x14ac:dyDescent="0.3">
      <c r="A69" s="14" t="s">
        <v>24</v>
      </c>
      <c r="B69" s="14" t="s">
        <v>25</v>
      </c>
      <c r="C69" s="13">
        <v>42965</v>
      </c>
      <c r="D69" s="33">
        <f t="shared" ref="D69" si="10">E69*3.28084</f>
        <v>6.56168</v>
      </c>
      <c r="E69" s="89">
        <v>2</v>
      </c>
      <c r="F69" s="20">
        <v>27.89</v>
      </c>
      <c r="G69" s="21">
        <v>63.8</v>
      </c>
      <c r="H69" s="22">
        <v>5.15</v>
      </c>
      <c r="I69" s="23">
        <v>261</v>
      </c>
      <c r="J69" s="22">
        <v>7.97</v>
      </c>
      <c r="K69" s="21">
        <v>242.1</v>
      </c>
      <c r="L69" s="21">
        <v>5.7</v>
      </c>
      <c r="M69" s="21">
        <v>38.5</v>
      </c>
    </row>
    <row r="70" spans="1:13" hidden="1" x14ac:dyDescent="0.3">
      <c r="A70" s="14" t="s">
        <v>24</v>
      </c>
      <c r="B70" s="14" t="s">
        <v>32</v>
      </c>
      <c r="C70" s="13">
        <v>42965</v>
      </c>
      <c r="D70" s="33">
        <v>0.32800000000000001</v>
      </c>
      <c r="E70" s="89">
        <v>0.1</v>
      </c>
      <c r="F70" s="20">
        <v>27.5</v>
      </c>
      <c r="G70" s="21">
        <v>112.1</v>
      </c>
      <c r="H70" s="22">
        <v>8.85</v>
      </c>
      <c r="I70" s="23">
        <v>229</v>
      </c>
      <c r="J70" s="22">
        <v>9.1199999999999992</v>
      </c>
      <c r="K70" s="21">
        <v>191.4</v>
      </c>
      <c r="L70" s="21">
        <v>7</v>
      </c>
      <c r="M70" s="21">
        <v>8.6</v>
      </c>
    </row>
    <row r="71" spans="1:13" hidden="1" x14ac:dyDescent="0.3">
      <c r="A71" s="14" t="s">
        <v>24</v>
      </c>
      <c r="B71" s="14" t="s">
        <v>32</v>
      </c>
      <c r="C71" s="13">
        <v>42965</v>
      </c>
      <c r="D71" s="33">
        <v>38.65</v>
      </c>
      <c r="E71" s="89">
        <f t="shared" ref="E71:E77" si="11">D71/3.28084</f>
        <v>11.780519623023372</v>
      </c>
      <c r="F71" s="20">
        <v>22.21</v>
      </c>
      <c r="G71" s="22">
        <v>7.7</v>
      </c>
      <c r="H71" s="22">
        <v>0.66</v>
      </c>
      <c r="I71" s="23">
        <v>252</v>
      </c>
      <c r="J71" s="22">
        <v>7.02</v>
      </c>
      <c r="K71" s="21">
        <v>-180.1</v>
      </c>
      <c r="L71" s="21">
        <v>5.0999999999999996</v>
      </c>
      <c r="M71" s="55">
        <v>88.5</v>
      </c>
    </row>
    <row r="72" spans="1:13" hidden="1" x14ac:dyDescent="0.3">
      <c r="A72" s="14" t="s">
        <v>24</v>
      </c>
      <c r="B72" s="14" t="s">
        <v>33</v>
      </c>
      <c r="C72" s="13">
        <v>42965</v>
      </c>
      <c r="D72" s="33">
        <v>0.32800000000000001</v>
      </c>
      <c r="E72" s="89">
        <v>0.1</v>
      </c>
      <c r="F72" s="20">
        <v>28.08</v>
      </c>
      <c r="G72" s="21">
        <v>141.30000000000001</v>
      </c>
      <c r="H72" s="22">
        <v>11.03</v>
      </c>
      <c r="I72" s="23">
        <v>204</v>
      </c>
      <c r="J72" s="22">
        <v>9.6199999999999992</v>
      </c>
      <c r="K72" s="21">
        <v>98.8</v>
      </c>
      <c r="L72" s="21">
        <v>5.8</v>
      </c>
      <c r="M72" s="21">
        <v>10.5</v>
      </c>
    </row>
    <row r="73" spans="1:13" hidden="1" x14ac:dyDescent="0.3">
      <c r="A73" s="14" t="s">
        <v>24</v>
      </c>
      <c r="B73" s="14" t="s">
        <v>33</v>
      </c>
      <c r="C73" s="13">
        <v>42965</v>
      </c>
      <c r="D73" s="33">
        <v>50.01</v>
      </c>
      <c r="E73" s="89">
        <f t="shared" si="11"/>
        <v>15.243047512222478</v>
      </c>
      <c r="F73" s="20">
        <v>21.5</v>
      </c>
      <c r="G73" s="21">
        <v>6.9</v>
      </c>
      <c r="H73" s="22">
        <v>0.6</v>
      </c>
      <c r="I73" s="23">
        <v>200</v>
      </c>
      <c r="J73" s="22">
        <v>7.28</v>
      </c>
      <c r="K73" s="21">
        <v>-42.2</v>
      </c>
      <c r="L73" s="21">
        <v>2.6</v>
      </c>
      <c r="M73" s="21">
        <v>2.4</v>
      </c>
    </row>
    <row r="74" spans="1:13" hidden="1" x14ac:dyDescent="0.3">
      <c r="A74" s="17" t="s">
        <v>24</v>
      </c>
      <c r="B74" s="17" t="s">
        <v>25</v>
      </c>
      <c r="C74" s="16">
        <v>42977</v>
      </c>
      <c r="D74" s="34">
        <v>0.32800000000000001</v>
      </c>
      <c r="E74" s="75">
        <v>0.1</v>
      </c>
      <c r="F74" s="17">
        <v>25.4</v>
      </c>
      <c r="G74" s="17">
        <v>83</v>
      </c>
      <c r="H74" s="17">
        <v>6.8</v>
      </c>
      <c r="I74" s="17">
        <v>264</v>
      </c>
      <c r="J74" s="17">
        <v>7.95</v>
      </c>
      <c r="K74" s="17">
        <v>194.5</v>
      </c>
      <c r="L74" s="17">
        <v>21.9</v>
      </c>
      <c r="M74" s="17">
        <v>22.7</v>
      </c>
    </row>
    <row r="75" spans="1:13" hidden="1" x14ac:dyDescent="0.3">
      <c r="A75" s="17" t="s">
        <v>24</v>
      </c>
      <c r="B75" s="17" t="s">
        <v>25</v>
      </c>
      <c r="C75" s="16">
        <v>42977</v>
      </c>
      <c r="D75" s="34">
        <v>4</v>
      </c>
      <c r="E75" s="89">
        <f t="shared" si="11"/>
        <v>1.2191999609856012</v>
      </c>
      <c r="F75" s="17">
        <v>25.06</v>
      </c>
      <c r="G75" s="17">
        <v>54.8</v>
      </c>
      <c r="H75" s="17">
        <v>4.5</v>
      </c>
      <c r="I75" s="17">
        <v>274</v>
      </c>
      <c r="J75" s="17">
        <v>7.7</v>
      </c>
      <c r="K75" s="17">
        <v>161.80000000000001</v>
      </c>
      <c r="L75" s="17">
        <v>9.1999999999999993</v>
      </c>
      <c r="M75" s="17">
        <v>37.5</v>
      </c>
    </row>
    <row r="76" spans="1:13" hidden="1" x14ac:dyDescent="0.3">
      <c r="A76" s="17" t="s">
        <v>24</v>
      </c>
      <c r="B76" s="17" t="s">
        <v>32</v>
      </c>
      <c r="C76" s="16">
        <v>42977</v>
      </c>
      <c r="D76" s="33">
        <v>0.32800000000000001</v>
      </c>
      <c r="E76" s="75">
        <v>0.1</v>
      </c>
      <c r="F76" s="17">
        <v>25.84</v>
      </c>
      <c r="G76" s="17">
        <v>71.2</v>
      </c>
      <c r="H76" s="17">
        <v>5.76</v>
      </c>
      <c r="I76" s="17">
        <v>231</v>
      </c>
      <c r="J76" s="17">
        <v>8.4700000000000006</v>
      </c>
      <c r="K76" s="17">
        <v>174.3</v>
      </c>
      <c r="L76" s="17">
        <v>7.8</v>
      </c>
      <c r="M76" s="17">
        <v>7</v>
      </c>
    </row>
    <row r="77" spans="1:13" hidden="1" x14ac:dyDescent="0.3">
      <c r="A77" s="17" t="s">
        <v>24</v>
      </c>
      <c r="B77" s="17" t="s">
        <v>32</v>
      </c>
      <c r="C77" s="16">
        <v>42977</v>
      </c>
      <c r="D77" s="34">
        <v>37</v>
      </c>
      <c r="E77" s="89">
        <f t="shared" si="11"/>
        <v>11.277599639116811</v>
      </c>
      <c r="F77" s="17">
        <v>22.32</v>
      </c>
      <c r="G77" s="17">
        <v>6.3</v>
      </c>
      <c r="H77" s="17">
        <v>0.54</v>
      </c>
      <c r="I77" s="17">
        <v>255</v>
      </c>
      <c r="J77" s="17">
        <v>7.01</v>
      </c>
      <c r="K77" s="17">
        <v>202.7</v>
      </c>
      <c r="L77" s="17">
        <v>6.6</v>
      </c>
      <c r="M77" s="17">
        <v>51.2</v>
      </c>
    </row>
    <row r="78" spans="1:13" hidden="1" x14ac:dyDescent="0.3">
      <c r="A78" s="17" t="s">
        <v>24</v>
      </c>
      <c r="B78" s="17" t="s">
        <v>33</v>
      </c>
      <c r="C78" s="16">
        <v>42977</v>
      </c>
      <c r="D78" s="33">
        <f t="shared" ref="D78:D90" si="12">E78*3.28084</f>
        <v>0.32808400000000004</v>
      </c>
      <c r="E78" s="75">
        <v>0.1</v>
      </c>
      <c r="F78" s="17">
        <v>26.24</v>
      </c>
      <c r="G78" s="17">
        <v>100.6</v>
      </c>
      <c r="H78" s="17">
        <v>7.98</v>
      </c>
      <c r="I78" s="17">
        <v>210</v>
      </c>
      <c r="J78" s="17">
        <v>9.26</v>
      </c>
      <c r="K78" s="17">
        <v>71.599999999999994</v>
      </c>
      <c r="L78" s="17">
        <v>4.2</v>
      </c>
      <c r="M78" s="17">
        <v>4.8</v>
      </c>
    </row>
    <row r="79" spans="1:13" hidden="1" x14ac:dyDescent="0.3">
      <c r="A79" s="17" t="s">
        <v>24</v>
      </c>
      <c r="B79" s="17" t="s">
        <v>33</v>
      </c>
      <c r="C79" s="16">
        <v>42977</v>
      </c>
      <c r="D79" s="33">
        <f t="shared" si="12"/>
        <v>4.9212600000000002</v>
      </c>
      <c r="E79" s="75">
        <v>1.5</v>
      </c>
      <c r="F79" s="17">
        <v>25.32</v>
      </c>
      <c r="G79" s="17">
        <v>83.8</v>
      </c>
      <c r="H79" s="17">
        <v>6.89</v>
      </c>
      <c r="I79" s="17">
        <v>209</v>
      </c>
      <c r="J79" s="17">
        <v>9.18</v>
      </c>
      <c r="K79" s="17">
        <v>96.1</v>
      </c>
      <c r="L79" s="17">
        <v>4.5</v>
      </c>
      <c r="M79" s="17">
        <v>5</v>
      </c>
    </row>
    <row r="80" spans="1:13" hidden="1" x14ac:dyDescent="0.3">
      <c r="A80" s="17" t="s">
        <v>24</v>
      </c>
      <c r="B80" s="17" t="s">
        <v>33</v>
      </c>
      <c r="C80" s="16">
        <v>42977</v>
      </c>
      <c r="D80" s="33">
        <f t="shared" si="12"/>
        <v>9.8425200000000004</v>
      </c>
      <c r="E80" s="75">
        <v>3</v>
      </c>
      <c r="F80" s="17">
        <v>25.23</v>
      </c>
      <c r="G80" s="17">
        <v>76.2</v>
      </c>
      <c r="H80" s="17">
        <v>6.26</v>
      </c>
      <c r="I80" s="17">
        <v>210</v>
      </c>
      <c r="J80" s="17">
        <v>9.11</v>
      </c>
      <c r="K80" s="17">
        <v>111.3</v>
      </c>
      <c r="L80" s="17">
        <v>4.5</v>
      </c>
      <c r="M80" s="17">
        <v>4.9000000000000004</v>
      </c>
    </row>
    <row r="81" spans="1:13" hidden="1" x14ac:dyDescent="0.3">
      <c r="A81" s="17" t="s">
        <v>24</v>
      </c>
      <c r="B81" s="17" t="s">
        <v>33</v>
      </c>
      <c r="C81" s="16">
        <v>42977</v>
      </c>
      <c r="D81" s="33">
        <f t="shared" si="12"/>
        <v>14.763780000000001</v>
      </c>
      <c r="E81" s="75">
        <v>4.5</v>
      </c>
      <c r="F81" s="17">
        <v>25.19</v>
      </c>
      <c r="G81" s="17">
        <v>74.900000000000006</v>
      </c>
      <c r="H81" s="17">
        <v>6.16</v>
      </c>
      <c r="I81" s="17">
        <v>210</v>
      </c>
      <c r="J81" s="17">
        <v>9.1</v>
      </c>
      <c r="K81" s="17">
        <v>117.8</v>
      </c>
      <c r="L81" s="17">
        <v>4.7</v>
      </c>
      <c r="M81" s="17">
        <v>5</v>
      </c>
    </row>
    <row r="82" spans="1:13" hidden="1" x14ac:dyDescent="0.3">
      <c r="A82" s="17" t="s">
        <v>24</v>
      </c>
      <c r="B82" s="17" t="s">
        <v>33</v>
      </c>
      <c r="C82" s="16">
        <v>42977</v>
      </c>
      <c r="D82" s="33">
        <f t="shared" si="12"/>
        <v>19.685040000000001</v>
      </c>
      <c r="E82" s="75">
        <v>6</v>
      </c>
      <c r="F82" s="17">
        <v>25.16</v>
      </c>
      <c r="G82" s="17">
        <v>74</v>
      </c>
      <c r="H82" s="17">
        <v>6.09</v>
      </c>
      <c r="I82" s="17">
        <v>210</v>
      </c>
      <c r="J82" s="17">
        <v>9.1</v>
      </c>
      <c r="K82" s="17">
        <v>121.4</v>
      </c>
      <c r="L82" s="17">
        <v>4.2</v>
      </c>
      <c r="M82" s="17">
        <v>5</v>
      </c>
    </row>
    <row r="83" spans="1:13" hidden="1" x14ac:dyDescent="0.3">
      <c r="A83" s="17" t="s">
        <v>24</v>
      </c>
      <c r="B83" s="17" t="s">
        <v>33</v>
      </c>
      <c r="C83" s="16">
        <v>42977</v>
      </c>
      <c r="D83" s="33">
        <f t="shared" si="12"/>
        <v>24.606300000000001</v>
      </c>
      <c r="E83" s="75">
        <v>7.5</v>
      </c>
      <c r="F83" s="17">
        <v>25.1</v>
      </c>
      <c r="G83" s="17">
        <v>38</v>
      </c>
      <c r="H83" s="17">
        <v>3.18</v>
      </c>
      <c r="I83" s="17">
        <v>211</v>
      </c>
      <c r="J83" s="17">
        <v>9.0299999999999994</v>
      </c>
      <c r="K83" s="17">
        <v>124.9</v>
      </c>
      <c r="L83" s="17">
        <v>4</v>
      </c>
      <c r="M83" s="17">
        <v>4.3</v>
      </c>
    </row>
    <row r="84" spans="1:13" hidden="1" x14ac:dyDescent="0.3">
      <c r="A84" s="17" t="s">
        <v>24</v>
      </c>
      <c r="B84" s="17" t="s">
        <v>33</v>
      </c>
      <c r="C84" s="16">
        <v>42977</v>
      </c>
      <c r="D84" s="33">
        <f t="shared" si="12"/>
        <v>29.527560000000001</v>
      </c>
      <c r="E84" s="75">
        <v>9</v>
      </c>
      <c r="F84" s="17">
        <v>24.88</v>
      </c>
      <c r="G84" s="17">
        <v>18.3</v>
      </c>
      <c r="H84" s="17">
        <v>1.51</v>
      </c>
      <c r="I84" s="17">
        <v>214</v>
      </c>
      <c r="J84" s="17">
        <v>8.4600000000000009</v>
      </c>
      <c r="K84" s="17">
        <v>138.9</v>
      </c>
      <c r="L84" s="17">
        <v>4</v>
      </c>
      <c r="M84" s="17">
        <v>4</v>
      </c>
    </row>
    <row r="85" spans="1:13" hidden="1" x14ac:dyDescent="0.3">
      <c r="A85" s="17" t="s">
        <v>24</v>
      </c>
      <c r="B85" s="17" t="s">
        <v>33</v>
      </c>
      <c r="C85" s="16">
        <v>42977</v>
      </c>
      <c r="D85" s="33">
        <f t="shared" si="12"/>
        <v>34.448819999999998</v>
      </c>
      <c r="E85" s="75">
        <v>10.5</v>
      </c>
      <c r="F85" s="17">
        <v>24.13</v>
      </c>
      <c r="G85" s="17">
        <v>7.8</v>
      </c>
      <c r="H85" s="17">
        <v>0.49</v>
      </c>
      <c r="I85" s="17">
        <v>214</v>
      </c>
      <c r="J85" s="17">
        <v>7.97</v>
      </c>
      <c r="K85" s="17">
        <v>-87.4</v>
      </c>
      <c r="L85" s="17">
        <v>4.0999999999999996</v>
      </c>
      <c r="M85" s="17">
        <v>4.7</v>
      </c>
    </row>
    <row r="86" spans="1:13" hidden="1" x14ac:dyDescent="0.3">
      <c r="A86" s="17" t="s">
        <v>24</v>
      </c>
      <c r="B86" s="17" t="s">
        <v>33</v>
      </c>
      <c r="C86" s="16">
        <v>42977</v>
      </c>
      <c r="D86" s="33">
        <f t="shared" si="12"/>
        <v>39.370080000000002</v>
      </c>
      <c r="E86" s="75">
        <v>12</v>
      </c>
      <c r="F86" s="17">
        <v>23.07</v>
      </c>
      <c r="G86" s="17">
        <v>5.4</v>
      </c>
      <c r="H86" s="17">
        <v>0.46</v>
      </c>
      <c r="I86" s="17">
        <v>205</v>
      </c>
      <c r="J86" s="17">
        <v>7.67</v>
      </c>
      <c r="K86" s="17">
        <v>-50.3</v>
      </c>
      <c r="L86" s="17">
        <v>5.0999999999999996</v>
      </c>
      <c r="M86" s="17">
        <v>4.2</v>
      </c>
    </row>
    <row r="87" spans="1:13" hidden="1" x14ac:dyDescent="0.3">
      <c r="A87" s="17" t="s">
        <v>24</v>
      </c>
      <c r="B87" s="17" t="s">
        <v>33</v>
      </c>
      <c r="C87" s="16">
        <v>42977</v>
      </c>
      <c r="D87" s="33">
        <f t="shared" si="12"/>
        <v>44.291339999999998</v>
      </c>
      <c r="E87" s="75">
        <v>13.5</v>
      </c>
      <c r="F87" s="17">
        <v>22.24</v>
      </c>
      <c r="G87" s="17">
        <v>5</v>
      </c>
      <c r="H87" s="17">
        <v>0.44</v>
      </c>
      <c r="I87" s="17">
        <v>197</v>
      </c>
      <c r="J87" s="17">
        <v>7.49</v>
      </c>
      <c r="K87" s="17">
        <v>-30.2</v>
      </c>
      <c r="L87" s="17">
        <v>4</v>
      </c>
      <c r="M87" s="17">
        <v>4.5</v>
      </c>
    </row>
    <row r="88" spans="1:13" hidden="1" x14ac:dyDescent="0.3">
      <c r="A88" s="17" t="s">
        <v>24</v>
      </c>
      <c r="B88" s="17" t="s">
        <v>33</v>
      </c>
      <c r="C88" s="16">
        <v>42977</v>
      </c>
      <c r="D88" s="33">
        <f t="shared" si="12"/>
        <v>49.212600000000002</v>
      </c>
      <c r="E88" s="75">
        <v>15</v>
      </c>
      <c r="F88" s="17">
        <v>21.82</v>
      </c>
      <c r="G88" s="17">
        <v>4.9000000000000004</v>
      </c>
      <c r="H88" s="17">
        <v>0.43</v>
      </c>
      <c r="I88" s="17">
        <v>198</v>
      </c>
      <c r="J88" s="17">
        <v>7.33</v>
      </c>
      <c r="K88" s="17">
        <v>-66.099999999999994</v>
      </c>
      <c r="L88" s="17">
        <v>4.0999999999999996</v>
      </c>
      <c r="M88" s="17">
        <v>4.5999999999999996</v>
      </c>
    </row>
    <row r="89" spans="1:13" hidden="1" x14ac:dyDescent="0.3">
      <c r="A89" s="17" t="s">
        <v>24</v>
      </c>
      <c r="B89" s="17" t="s">
        <v>25</v>
      </c>
      <c r="C89" s="16">
        <v>42992</v>
      </c>
      <c r="D89" s="34">
        <v>0.32800000000000001</v>
      </c>
      <c r="E89" s="75">
        <v>0.1</v>
      </c>
      <c r="F89" s="17">
        <v>21.71</v>
      </c>
      <c r="G89" s="17">
        <v>56.1</v>
      </c>
      <c r="H89" s="17">
        <v>4.93</v>
      </c>
      <c r="I89" s="17">
        <v>241</v>
      </c>
      <c r="J89" s="17">
        <v>7.73</v>
      </c>
      <c r="K89" s="17">
        <v>124.7</v>
      </c>
      <c r="L89" s="17">
        <v>10.9</v>
      </c>
      <c r="M89" s="17">
        <v>8.6</v>
      </c>
    </row>
    <row r="90" spans="1:13" hidden="1" x14ac:dyDescent="0.3">
      <c r="A90" s="17" t="s">
        <v>24</v>
      </c>
      <c r="B90" s="17" t="s">
        <v>25</v>
      </c>
      <c r="C90" s="16">
        <v>42992</v>
      </c>
      <c r="D90" s="33">
        <f t="shared" si="12"/>
        <v>3.28084</v>
      </c>
      <c r="E90" s="75">
        <v>1</v>
      </c>
      <c r="F90" s="17">
        <v>21.19</v>
      </c>
      <c r="G90" s="17">
        <v>42.8</v>
      </c>
      <c r="H90" s="17">
        <v>3.79</v>
      </c>
      <c r="I90" s="17">
        <v>246</v>
      </c>
      <c r="J90" s="17">
        <v>7.61</v>
      </c>
      <c r="K90" s="17">
        <v>133.6</v>
      </c>
      <c r="L90" s="17">
        <v>6.9</v>
      </c>
      <c r="M90" s="17">
        <v>7.3</v>
      </c>
    </row>
    <row r="91" spans="1:13" hidden="1" x14ac:dyDescent="0.3">
      <c r="A91" s="17" t="s">
        <v>24</v>
      </c>
      <c r="B91" s="17" t="s">
        <v>32</v>
      </c>
      <c r="C91" s="16">
        <v>42992</v>
      </c>
      <c r="D91" s="34">
        <v>0.32800000000000001</v>
      </c>
      <c r="E91" s="75">
        <v>0.1</v>
      </c>
      <c r="F91" s="17">
        <v>22.17</v>
      </c>
      <c r="G91" s="17">
        <v>41.3</v>
      </c>
      <c r="H91" s="17">
        <v>3.6</v>
      </c>
      <c r="I91" s="17">
        <v>235</v>
      </c>
      <c r="J91" s="17">
        <v>7.68</v>
      </c>
      <c r="K91" s="17">
        <v>147.69999999999999</v>
      </c>
      <c r="L91" s="17">
        <v>7</v>
      </c>
      <c r="M91" s="17">
        <v>5.3</v>
      </c>
    </row>
    <row r="92" spans="1:13" hidden="1" x14ac:dyDescent="0.3">
      <c r="A92" s="17" t="s">
        <v>24</v>
      </c>
      <c r="B92" s="17" t="s">
        <v>32</v>
      </c>
      <c r="C92" s="16">
        <v>42992</v>
      </c>
      <c r="D92" s="34">
        <v>23</v>
      </c>
      <c r="E92" s="89">
        <f t="shared" ref="E92:E94" si="13">D92/3.28084</f>
        <v>7.0103997756672074</v>
      </c>
      <c r="F92" s="17">
        <v>21.81</v>
      </c>
      <c r="G92" s="17">
        <v>27.7</v>
      </c>
      <c r="H92" s="17">
        <v>2.42</v>
      </c>
      <c r="I92" s="17">
        <v>241</v>
      </c>
      <c r="J92" s="17">
        <v>7.52</v>
      </c>
      <c r="K92" s="17">
        <v>158.69999999999999</v>
      </c>
      <c r="L92" s="17">
        <v>4.8</v>
      </c>
      <c r="M92" s="17">
        <v>6.8</v>
      </c>
    </row>
    <row r="93" spans="1:13" hidden="1" x14ac:dyDescent="0.3">
      <c r="A93" s="17" t="s">
        <v>24</v>
      </c>
      <c r="B93" s="17" t="s">
        <v>33</v>
      </c>
      <c r="C93" s="16">
        <v>42992</v>
      </c>
      <c r="D93" s="34">
        <v>0.32800000000000001</v>
      </c>
      <c r="E93" s="75">
        <v>0.1</v>
      </c>
      <c r="F93" s="17">
        <v>22.22</v>
      </c>
      <c r="G93" s="17">
        <v>50.5</v>
      </c>
      <c r="H93" s="17">
        <v>4.3899999999999997</v>
      </c>
      <c r="I93" s="17">
        <v>222</v>
      </c>
      <c r="J93" s="17">
        <v>7.86</v>
      </c>
      <c r="K93" s="17">
        <v>140.9</v>
      </c>
      <c r="L93" s="17">
        <v>9.9</v>
      </c>
      <c r="M93" s="17">
        <v>3.9</v>
      </c>
    </row>
    <row r="94" spans="1:13" hidden="1" x14ac:dyDescent="0.3">
      <c r="A94" s="17" t="s">
        <v>24</v>
      </c>
      <c r="B94" s="17" t="s">
        <v>33</v>
      </c>
      <c r="C94" s="16">
        <v>42992</v>
      </c>
      <c r="D94" s="34">
        <v>48</v>
      </c>
      <c r="E94" s="89">
        <f t="shared" si="13"/>
        <v>14.630399531827216</v>
      </c>
      <c r="F94" s="17">
        <v>21.8</v>
      </c>
      <c r="G94" s="17">
        <v>6.5</v>
      </c>
      <c r="H94" s="17">
        <v>0.56999999999999995</v>
      </c>
      <c r="I94" s="17">
        <v>221</v>
      </c>
      <c r="J94" s="17">
        <v>7.43</v>
      </c>
      <c r="K94" s="17">
        <v>54.5</v>
      </c>
      <c r="L94" s="17">
        <v>4</v>
      </c>
      <c r="M94" s="17">
        <v>6.4</v>
      </c>
    </row>
    <row r="95" spans="1:13" hidden="1" x14ac:dyDescent="0.3">
      <c r="A95" s="17" t="s">
        <v>24</v>
      </c>
      <c r="B95" s="17" t="s">
        <v>25</v>
      </c>
      <c r="C95" s="16">
        <v>43007</v>
      </c>
      <c r="D95" s="34">
        <v>0.32800000000000001</v>
      </c>
      <c r="E95" s="75">
        <v>0.1</v>
      </c>
      <c r="F95" s="17">
        <v>23.16</v>
      </c>
      <c r="G95" s="17">
        <v>51.7</v>
      </c>
      <c r="H95" s="17">
        <v>4.42</v>
      </c>
      <c r="I95" s="17">
        <v>253</v>
      </c>
      <c r="J95" s="17">
        <v>7.48</v>
      </c>
      <c r="K95" s="17">
        <v>108</v>
      </c>
      <c r="L95" s="17">
        <v>7.6</v>
      </c>
      <c r="M95" s="17">
        <v>17</v>
      </c>
    </row>
    <row r="96" spans="1:13" hidden="1" x14ac:dyDescent="0.3">
      <c r="A96" s="17" t="s">
        <v>24</v>
      </c>
      <c r="B96" s="17" t="s">
        <v>25</v>
      </c>
      <c r="C96" s="16">
        <v>43007</v>
      </c>
      <c r="D96" s="34">
        <v>3.28</v>
      </c>
      <c r="E96" s="75">
        <v>1</v>
      </c>
      <c r="F96" s="17">
        <v>22.71</v>
      </c>
      <c r="G96" s="17">
        <v>34</v>
      </c>
      <c r="H96" s="17">
        <v>2.91</v>
      </c>
      <c r="I96" s="17">
        <v>260</v>
      </c>
      <c r="J96" s="17">
        <v>7.39</v>
      </c>
      <c r="K96" s="17">
        <v>111.3</v>
      </c>
      <c r="L96" s="17">
        <v>7.7</v>
      </c>
      <c r="M96" s="17">
        <v>32.299999999999997</v>
      </c>
    </row>
    <row r="97" spans="1:13" hidden="1" x14ac:dyDescent="0.3">
      <c r="A97" s="17" t="s">
        <v>24</v>
      </c>
      <c r="B97" s="17" t="s">
        <v>32</v>
      </c>
      <c r="C97" s="16">
        <v>43007</v>
      </c>
      <c r="D97" s="34">
        <v>0.32800000000000001</v>
      </c>
      <c r="E97" s="75">
        <v>0.1</v>
      </c>
      <c r="F97" s="17">
        <v>24.46</v>
      </c>
      <c r="G97" s="17">
        <v>107</v>
      </c>
      <c r="H97" s="17">
        <v>8.92</v>
      </c>
      <c r="I97" s="17">
        <v>223</v>
      </c>
      <c r="J97" s="17">
        <v>8.82</v>
      </c>
      <c r="K97" s="17">
        <v>134.4</v>
      </c>
      <c r="L97" s="17">
        <v>8.1</v>
      </c>
      <c r="M97" s="17">
        <v>6.1</v>
      </c>
    </row>
    <row r="98" spans="1:13" hidden="1" x14ac:dyDescent="0.3">
      <c r="A98" s="17" t="s">
        <v>24</v>
      </c>
      <c r="B98" s="17" t="s">
        <v>32</v>
      </c>
      <c r="C98" s="16">
        <v>43007</v>
      </c>
      <c r="D98" s="33">
        <f t="shared" ref="D98:D161" si="14">E98*3.28084</f>
        <v>19.685040000000001</v>
      </c>
      <c r="E98" s="75">
        <v>6</v>
      </c>
      <c r="F98" s="17">
        <v>22.58</v>
      </c>
      <c r="G98" s="17">
        <v>10.8</v>
      </c>
      <c r="H98" s="17">
        <v>0.9</v>
      </c>
      <c r="I98" s="17">
        <v>226</v>
      </c>
      <c r="J98" s="17">
        <v>7.77</v>
      </c>
      <c r="K98" s="17">
        <v>151.5</v>
      </c>
      <c r="L98" s="17">
        <v>3.5</v>
      </c>
      <c r="M98" s="17">
        <v>2.7</v>
      </c>
    </row>
    <row r="99" spans="1:13" hidden="1" x14ac:dyDescent="0.3">
      <c r="A99" s="17" t="s">
        <v>24</v>
      </c>
      <c r="B99" s="17" t="s">
        <v>33</v>
      </c>
      <c r="C99" s="16">
        <v>43007</v>
      </c>
      <c r="D99" s="34">
        <v>0.32800000000000001</v>
      </c>
      <c r="E99" s="75">
        <v>0.1</v>
      </c>
      <c r="F99" s="17">
        <v>24.43</v>
      </c>
      <c r="G99" s="17">
        <v>117.3</v>
      </c>
      <c r="H99" s="17">
        <v>9.8000000000000007</v>
      </c>
      <c r="I99" s="17">
        <v>211</v>
      </c>
      <c r="J99" s="17">
        <v>9.1300000000000008</v>
      </c>
      <c r="K99" s="17">
        <v>175</v>
      </c>
      <c r="L99" s="17">
        <v>6.3</v>
      </c>
      <c r="M99" s="17">
        <v>4</v>
      </c>
    </row>
    <row r="100" spans="1:13" hidden="1" x14ac:dyDescent="0.3">
      <c r="A100" s="17" t="s">
        <v>24</v>
      </c>
      <c r="B100" s="17" t="s">
        <v>33</v>
      </c>
      <c r="C100" s="16">
        <v>43007</v>
      </c>
      <c r="D100" s="33">
        <f t="shared" si="14"/>
        <v>4.9212600000000002</v>
      </c>
      <c r="E100" s="75">
        <v>1.5</v>
      </c>
      <c r="F100" s="17">
        <v>23.52</v>
      </c>
      <c r="G100" s="17">
        <v>107</v>
      </c>
      <c r="H100" s="17">
        <v>9.06</v>
      </c>
      <c r="I100" s="17">
        <v>211</v>
      </c>
      <c r="J100" s="17">
        <v>9.07</v>
      </c>
      <c r="K100" s="17">
        <v>58.9</v>
      </c>
      <c r="L100" s="17">
        <v>14</v>
      </c>
      <c r="M100" s="17">
        <v>5.5</v>
      </c>
    </row>
    <row r="101" spans="1:13" hidden="1" x14ac:dyDescent="0.3">
      <c r="A101" s="17" t="s">
        <v>24</v>
      </c>
      <c r="B101" s="17" t="s">
        <v>33</v>
      </c>
      <c r="C101" s="16">
        <v>43007</v>
      </c>
      <c r="D101" s="33">
        <f t="shared" si="14"/>
        <v>9.8425200000000004</v>
      </c>
      <c r="E101" s="75">
        <v>3</v>
      </c>
      <c r="F101" s="17">
        <v>23.07</v>
      </c>
      <c r="G101" s="17">
        <v>85.4</v>
      </c>
      <c r="H101" s="17">
        <v>7.26</v>
      </c>
      <c r="I101" s="17">
        <v>212</v>
      </c>
      <c r="J101" s="17">
        <v>8.7899999999999991</v>
      </c>
      <c r="K101" s="17">
        <v>46.7</v>
      </c>
      <c r="L101" s="17">
        <v>9.1999999999999993</v>
      </c>
      <c r="M101" s="17">
        <v>4</v>
      </c>
    </row>
    <row r="102" spans="1:13" hidden="1" x14ac:dyDescent="0.3">
      <c r="A102" s="17" t="s">
        <v>24</v>
      </c>
      <c r="B102" s="17" t="s">
        <v>33</v>
      </c>
      <c r="C102" s="16">
        <v>43007</v>
      </c>
      <c r="D102" s="33">
        <f t="shared" si="14"/>
        <v>14.763780000000001</v>
      </c>
      <c r="E102" s="75">
        <v>4.5</v>
      </c>
      <c r="F102" s="17">
        <v>22.8</v>
      </c>
      <c r="G102" s="17">
        <v>62.5</v>
      </c>
      <c r="H102" s="17">
        <v>4.3899999999999997</v>
      </c>
      <c r="I102" s="17">
        <v>214</v>
      </c>
      <c r="J102" s="17">
        <v>8.2100000000000009</v>
      </c>
      <c r="K102" s="17">
        <v>23.9</v>
      </c>
      <c r="L102" s="17">
        <v>8.1</v>
      </c>
      <c r="M102" s="17">
        <v>3.2</v>
      </c>
    </row>
    <row r="103" spans="1:13" hidden="1" x14ac:dyDescent="0.3">
      <c r="A103" s="17" t="s">
        <v>24</v>
      </c>
      <c r="B103" s="17" t="s">
        <v>33</v>
      </c>
      <c r="C103" s="16">
        <v>43007</v>
      </c>
      <c r="D103" s="33">
        <f t="shared" si="14"/>
        <v>19.685040000000001</v>
      </c>
      <c r="E103" s="75">
        <v>6</v>
      </c>
      <c r="F103" s="17">
        <v>22.23</v>
      </c>
      <c r="G103" s="17">
        <v>16.899999999999999</v>
      </c>
      <c r="H103" s="17">
        <v>1.59</v>
      </c>
      <c r="I103" s="17">
        <v>216</v>
      </c>
      <c r="J103" s="17">
        <v>7.5</v>
      </c>
      <c r="K103" s="17">
        <v>-12.1</v>
      </c>
      <c r="L103" s="17">
        <v>4.2</v>
      </c>
      <c r="M103" s="17">
        <v>3.2</v>
      </c>
    </row>
    <row r="104" spans="1:13" hidden="1" x14ac:dyDescent="0.3">
      <c r="A104" s="17" t="s">
        <v>24</v>
      </c>
      <c r="B104" s="17" t="s">
        <v>33</v>
      </c>
      <c r="C104" s="16">
        <v>43007</v>
      </c>
      <c r="D104" s="33">
        <f t="shared" si="14"/>
        <v>24.606300000000001</v>
      </c>
      <c r="E104" s="75">
        <v>7.5</v>
      </c>
      <c r="F104" s="17">
        <v>21.9</v>
      </c>
      <c r="G104" s="17">
        <v>4.5999999999999996</v>
      </c>
      <c r="H104" s="17">
        <v>0.41</v>
      </c>
      <c r="I104" s="17">
        <v>216</v>
      </c>
      <c r="J104" s="17">
        <v>7.4</v>
      </c>
      <c r="K104" s="17">
        <v>-37</v>
      </c>
      <c r="L104" s="17">
        <v>2.6</v>
      </c>
      <c r="M104" s="17">
        <v>2.1</v>
      </c>
    </row>
    <row r="105" spans="1:13" hidden="1" x14ac:dyDescent="0.3">
      <c r="A105" s="17" t="s">
        <v>24</v>
      </c>
      <c r="B105" s="17" t="s">
        <v>33</v>
      </c>
      <c r="C105" s="16">
        <v>43007</v>
      </c>
      <c r="D105" s="33">
        <f t="shared" si="14"/>
        <v>29.527560000000001</v>
      </c>
      <c r="E105" s="75">
        <v>9</v>
      </c>
      <c r="F105" s="17">
        <v>21.83</v>
      </c>
      <c r="G105" s="17">
        <v>4.7</v>
      </c>
      <c r="H105" s="17">
        <v>0.41</v>
      </c>
      <c r="I105" s="17">
        <v>217</v>
      </c>
      <c r="J105" s="17">
        <v>7.39</v>
      </c>
      <c r="K105" s="17">
        <v>-41.1</v>
      </c>
      <c r="L105" s="17">
        <v>2.4</v>
      </c>
      <c r="M105" s="17">
        <v>1.4</v>
      </c>
    </row>
    <row r="106" spans="1:13" hidden="1" x14ac:dyDescent="0.3">
      <c r="A106" s="17" t="s">
        <v>24</v>
      </c>
      <c r="B106" s="17" t="s">
        <v>33</v>
      </c>
      <c r="C106" s="16">
        <v>43007</v>
      </c>
      <c r="D106" s="33">
        <f t="shared" si="14"/>
        <v>34.448819999999998</v>
      </c>
      <c r="E106" s="75">
        <v>10.5</v>
      </c>
      <c r="F106" s="17">
        <v>21.77</v>
      </c>
      <c r="G106" s="17">
        <v>5.2</v>
      </c>
      <c r="H106" s="17">
        <v>0.45</v>
      </c>
      <c r="I106" s="17">
        <v>222</v>
      </c>
      <c r="J106" s="17">
        <v>7.38</v>
      </c>
      <c r="K106" s="17">
        <v>-73.2</v>
      </c>
      <c r="L106" s="17">
        <v>2.5</v>
      </c>
      <c r="M106" s="17">
        <v>2.7</v>
      </c>
    </row>
    <row r="107" spans="1:13" hidden="1" x14ac:dyDescent="0.3">
      <c r="A107" s="17" t="s">
        <v>24</v>
      </c>
      <c r="B107" s="17" t="s">
        <v>33</v>
      </c>
      <c r="C107" s="16">
        <v>43007</v>
      </c>
      <c r="D107" s="33">
        <f t="shared" si="14"/>
        <v>39.370080000000002</v>
      </c>
      <c r="E107" s="75">
        <v>12</v>
      </c>
      <c r="F107" s="17">
        <v>21.7</v>
      </c>
      <c r="G107" s="17">
        <v>5.4</v>
      </c>
      <c r="H107" s="17">
        <v>0.48</v>
      </c>
      <c r="I107" s="17">
        <v>226</v>
      </c>
      <c r="J107" s="17">
        <v>7.34</v>
      </c>
      <c r="K107" s="17">
        <v>-88.4</v>
      </c>
      <c r="L107" s="17">
        <v>3.6</v>
      </c>
      <c r="M107" s="17">
        <v>1.9</v>
      </c>
    </row>
    <row r="108" spans="1:13" hidden="1" x14ac:dyDescent="0.3">
      <c r="A108" s="17" t="s">
        <v>24</v>
      </c>
      <c r="B108" s="17" t="s">
        <v>33</v>
      </c>
      <c r="C108" s="16">
        <v>43007</v>
      </c>
      <c r="D108" s="33">
        <f t="shared" si="14"/>
        <v>44.291339999999998</v>
      </c>
      <c r="E108" s="75">
        <v>13.5</v>
      </c>
      <c r="F108" s="17">
        <v>21.66</v>
      </c>
      <c r="G108" s="17">
        <v>6.1</v>
      </c>
      <c r="H108" s="17">
        <v>0.53</v>
      </c>
      <c r="I108" s="17">
        <v>227</v>
      </c>
      <c r="J108" s="17">
        <v>7.34</v>
      </c>
      <c r="K108" s="17">
        <v>-93.3</v>
      </c>
      <c r="L108" s="17">
        <v>2.9</v>
      </c>
      <c r="M108" s="17">
        <v>3.5</v>
      </c>
    </row>
    <row r="109" spans="1:13" hidden="1" x14ac:dyDescent="0.3">
      <c r="A109" s="17" t="s">
        <v>24</v>
      </c>
      <c r="B109" s="17" t="s">
        <v>33</v>
      </c>
      <c r="C109" s="16">
        <v>43007</v>
      </c>
      <c r="D109" s="33">
        <f t="shared" si="14"/>
        <v>49.212600000000002</v>
      </c>
      <c r="E109" s="75">
        <v>15</v>
      </c>
      <c r="F109" s="17">
        <v>21.43</v>
      </c>
      <c r="G109" s="17">
        <v>8</v>
      </c>
      <c r="H109" s="17">
        <v>0.68</v>
      </c>
      <c r="I109" s="17">
        <v>232</v>
      </c>
      <c r="J109" s="17">
        <v>7.49</v>
      </c>
      <c r="K109" s="17">
        <v>-100.2</v>
      </c>
      <c r="L109" s="17">
        <v>3.7</v>
      </c>
      <c r="M109" s="17">
        <v>6.5</v>
      </c>
    </row>
    <row r="110" spans="1:13" hidden="1" x14ac:dyDescent="0.3">
      <c r="A110" s="17" t="s">
        <v>24</v>
      </c>
      <c r="B110" s="17" t="s">
        <v>25</v>
      </c>
      <c r="C110" s="16">
        <v>43018</v>
      </c>
      <c r="D110" s="33">
        <f t="shared" si="14"/>
        <v>0.32808400000000004</v>
      </c>
      <c r="E110" s="75">
        <v>0.1</v>
      </c>
      <c r="F110" s="17">
        <v>22.87</v>
      </c>
      <c r="G110" s="17">
        <v>77.8</v>
      </c>
      <c r="H110" s="17">
        <v>6.7</v>
      </c>
      <c r="I110" s="17">
        <v>446</v>
      </c>
      <c r="J110" s="17">
        <v>7.82</v>
      </c>
      <c r="K110" s="17">
        <v>62.2</v>
      </c>
      <c r="L110" s="17">
        <v>4.2</v>
      </c>
      <c r="M110" s="17">
        <v>17.5</v>
      </c>
    </row>
    <row r="111" spans="1:13" hidden="1" x14ac:dyDescent="0.3">
      <c r="A111" s="17" t="s">
        <v>24</v>
      </c>
      <c r="B111" s="17" t="s">
        <v>25</v>
      </c>
      <c r="C111" s="16">
        <v>43018</v>
      </c>
      <c r="D111" s="33">
        <f t="shared" si="14"/>
        <v>5.9055119999999999</v>
      </c>
      <c r="E111" s="75">
        <v>1.8</v>
      </c>
      <c r="F111" s="17">
        <v>21.07</v>
      </c>
      <c r="G111" s="17">
        <v>67.3</v>
      </c>
      <c r="H111" s="17">
        <v>5.99</v>
      </c>
      <c r="I111" s="17">
        <v>449</v>
      </c>
      <c r="J111" s="17">
        <v>7.77</v>
      </c>
      <c r="K111" s="17">
        <v>65.099999999999994</v>
      </c>
      <c r="L111" s="17">
        <v>4.4000000000000004</v>
      </c>
      <c r="M111" s="17">
        <v>25.1</v>
      </c>
    </row>
    <row r="112" spans="1:13" hidden="1" x14ac:dyDescent="0.3">
      <c r="A112" s="17" t="s">
        <v>24</v>
      </c>
      <c r="B112" s="17" t="s">
        <v>32</v>
      </c>
      <c r="C112" s="16">
        <v>43018</v>
      </c>
      <c r="D112" s="33">
        <f t="shared" si="14"/>
        <v>0.32808400000000004</v>
      </c>
      <c r="E112" s="75">
        <v>0.1</v>
      </c>
      <c r="F112" s="17">
        <v>23</v>
      </c>
      <c r="G112" s="17">
        <v>92.8</v>
      </c>
      <c r="H112" s="17">
        <v>7.95</v>
      </c>
      <c r="I112" s="17">
        <v>240</v>
      </c>
      <c r="J112" s="17">
        <v>8.26</v>
      </c>
      <c r="K112" s="17">
        <v>76.900000000000006</v>
      </c>
      <c r="L112" s="17">
        <v>14</v>
      </c>
      <c r="M112" s="17">
        <v>5.7</v>
      </c>
    </row>
    <row r="113" spans="1:20" hidden="1" x14ac:dyDescent="0.3">
      <c r="A113" s="17" t="s">
        <v>24</v>
      </c>
      <c r="B113" s="17" t="s">
        <v>32</v>
      </c>
      <c r="C113" s="16">
        <v>43018</v>
      </c>
      <c r="D113" s="33">
        <f t="shared" si="14"/>
        <v>19.685040000000001</v>
      </c>
      <c r="E113" s="75">
        <v>6</v>
      </c>
      <c r="F113" s="17">
        <v>22.26</v>
      </c>
      <c r="G113" s="17">
        <v>35.700000000000003</v>
      </c>
      <c r="H113" s="17">
        <v>3.06</v>
      </c>
      <c r="I113" s="17">
        <v>239</v>
      </c>
      <c r="J113" s="17">
        <v>7.66</v>
      </c>
      <c r="K113" s="17">
        <v>81.7</v>
      </c>
      <c r="L113" s="17">
        <v>4.4000000000000004</v>
      </c>
      <c r="M113" s="17">
        <v>3.8</v>
      </c>
    </row>
    <row r="114" spans="1:20" hidden="1" x14ac:dyDescent="0.3">
      <c r="A114" s="17" t="s">
        <v>24</v>
      </c>
      <c r="B114" s="17" t="s">
        <v>33</v>
      </c>
      <c r="C114" s="16">
        <v>43018</v>
      </c>
      <c r="D114" s="33">
        <f t="shared" si="14"/>
        <v>0.32808400000000004</v>
      </c>
      <c r="E114" s="75">
        <v>0.1</v>
      </c>
      <c r="F114" s="17">
        <v>23.23</v>
      </c>
      <c r="G114" s="17">
        <v>122.8</v>
      </c>
      <c r="H114" s="17">
        <v>10.45</v>
      </c>
      <c r="I114" s="17">
        <v>226</v>
      </c>
      <c r="J114" s="17">
        <v>8.92</v>
      </c>
      <c r="K114" s="17">
        <v>52.7</v>
      </c>
      <c r="L114" s="17">
        <v>27.1</v>
      </c>
      <c r="M114" s="17">
        <v>4.2</v>
      </c>
    </row>
    <row r="115" spans="1:20" hidden="1" x14ac:dyDescent="0.3">
      <c r="A115" s="17" t="s">
        <v>24</v>
      </c>
      <c r="B115" s="17" t="s">
        <v>33</v>
      </c>
      <c r="C115" s="16">
        <v>43018</v>
      </c>
      <c r="D115" s="33">
        <f t="shared" si="14"/>
        <v>49.212600000000002</v>
      </c>
      <c r="E115" s="75">
        <v>15</v>
      </c>
      <c r="F115" s="17">
        <v>21.48</v>
      </c>
      <c r="G115" s="17">
        <v>11</v>
      </c>
      <c r="H115" s="17">
        <v>0.95</v>
      </c>
      <c r="I115" s="17">
        <v>247</v>
      </c>
      <c r="J115" s="17">
        <v>7.5</v>
      </c>
      <c r="K115" s="17">
        <v>-108.9</v>
      </c>
      <c r="L115" s="17">
        <v>2.9</v>
      </c>
      <c r="M115" s="17">
        <v>11.3</v>
      </c>
    </row>
    <row r="116" spans="1:20" hidden="1" x14ac:dyDescent="0.3">
      <c r="A116" s="17" t="s">
        <v>24</v>
      </c>
      <c r="B116" s="17" t="s">
        <v>25</v>
      </c>
      <c r="C116" s="16">
        <v>43034</v>
      </c>
      <c r="D116" s="33">
        <f t="shared" si="14"/>
        <v>0.32808400000000004</v>
      </c>
      <c r="E116" s="75">
        <v>0.1</v>
      </c>
      <c r="F116" s="17">
        <v>16.72</v>
      </c>
      <c r="G116" s="24">
        <v>57</v>
      </c>
      <c r="H116" s="17">
        <v>5.29</v>
      </c>
      <c r="I116" s="17">
        <v>236</v>
      </c>
      <c r="J116" s="17">
        <v>7.39</v>
      </c>
      <c r="K116" s="17">
        <v>86.8</v>
      </c>
      <c r="L116" s="17">
        <v>6.7</v>
      </c>
      <c r="M116" s="17">
        <v>6</v>
      </c>
    </row>
    <row r="117" spans="1:20" hidden="1" x14ac:dyDescent="0.3">
      <c r="A117" s="17" t="s">
        <v>24</v>
      </c>
      <c r="B117" s="17" t="s">
        <v>25</v>
      </c>
      <c r="C117" s="16">
        <v>43034</v>
      </c>
      <c r="D117" s="33">
        <f t="shared" si="14"/>
        <v>3.9370079999999996</v>
      </c>
      <c r="E117" s="75">
        <v>1.2</v>
      </c>
      <c r="F117" s="17">
        <v>15.74</v>
      </c>
      <c r="G117" s="24">
        <v>50.9</v>
      </c>
      <c r="H117" s="17">
        <v>5.28</v>
      </c>
      <c r="I117" s="17">
        <v>240</v>
      </c>
      <c r="J117" s="17">
        <v>7.4</v>
      </c>
      <c r="K117" s="17">
        <v>85.2</v>
      </c>
      <c r="L117" s="17">
        <v>3.8</v>
      </c>
      <c r="M117" s="17">
        <v>5.9</v>
      </c>
    </row>
    <row r="118" spans="1:20" hidden="1" x14ac:dyDescent="0.3">
      <c r="A118" s="17" t="s">
        <v>24</v>
      </c>
      <c r="B118" s="17" t="s">
        <v>32</v>
      </c>
      <c r="C118" s="16">
        <v>43034</v>
      </c>
      <c r="D118" s="33">
        <f t="shared" si="14"/>
        <v>0.32808400000000004</v>
      </c>
      <c r="E118" s="75">
        <v>0.1</v>
      </c>
      <c r="F118" s="17">
        <v>18.559999999999999</v>
      </c>
      <c r="G118" s="24">
        <v>42.7</v>
      </c>
      <c r="H118" s="17">
        <v>3.98</v>
      </c>
      <c r="I118" s="17">
        <v>235</v>
      </c>
      <c r="J118" s="17">
        <v>7.53</v>
      </c>
      <c r="K118" s="17">
        <v>68.900000000000006</v>
      </c>
      <c r="L118" s="17">
        <v>3.8</v>
      </c>
      <c r="M118" s="17">
        <v>9.1</v>
      </c>
    </row>
    <row r="119" spans="1:20" hidden="1" x14ac:dyDescent="0.3">
      <c r="A119" s="17" t="s">
        <v>24</v>
      </c>
      <c r="B119" s="17" t="s">
        <v>32</v>
      </c>
      <c r="C119" s="16">
        <v>43034</v>
      </c>
      <c r="D119" s="33">
        <f t="shared" si="14"/>
        <v>36.089239999999997</v>
      </c>
      <c r="E119" s="75">
        <v>11</v>
      </c>
      <c r="F119" s="17">
        <v>17.7</v>
      </c>
      <c r="G119" s="24">
        <v>43.6</v>
      </c>
      <c r="H119" s="17">
        <v>4.16</v>
      </c>
      <c r="I119" s="17">
        <v>239</v>
      </c>
      <c r="J119" s="17">
        <v>7.43</v>
      </c>
      <c r="K119" s="17">
        <v>70.3</v>
      </c>
      <c r="L119" s="17">
        <v>3.6</v>
      </c>
      <c r="M119" s="17">
        <v>18.399999999999999</v>
      </c>
    </row>
    <row r="120" spans="1:20" hidden="1" x14ac:dyDescent="0.3">
      <c r="A120" s="17" t="s">
        <v>24</v>
      </c>
      <c r="B120" s="17" t="s">
        <v>33</v>
      </c>
      <c r="C120" s="16">
        <v>43034</v>
      </c>
      <c r="D120" s="33">
        <f t="shared" si="14"/>
        <v>0.32808400000000004</v>
      </c>
      <c r="E120" s="75">
        <v>0.1</v>
      </c>
      <c r="F120" s="17">
        <v>19.690000000000001</v>
      </c>
      <c r="G120" s="24">
        <v>12.2</v>
      </c>
      <c r="H120" s="17">
        <v>1.1000000000000001</v>
      </c>
      <c r="I120" s="17">
        <v>234</v>
      </c>
      <c r="J120" s="17">
        <v>7.32</v>
      </c>
      <c r="K120" s="17">
        <v>62.3</v>
      </c>
      <c r="L120" s="17">
        <v>2</v>
      </c>
      <c r="M120" s="17">
        <v>1.1000000000000001</v>
      </c>
    </row>
    <row r="121" spans="1:20" hidden="1" x14ac:dyDescent="0.3">
      <c r="A121" s="17" t="s">
        <v>24</v>
      </c>
      <c r="B121" s="17" t="s">
        <v>33</v>
      </c>
      <c r="C121" s="16">
        <v>43034</v>
      </c>
      <c r="D121" s="33">
        <f t="shared" si="14"/>
        <v>4.9212600000000002</v>
      </c>
      <c r="E121" s="75">
        <v>1.5</v>
      </c>
      <c r="F121" s="17">
        <v>19.350000000000001</v>
      </c>
      <c r="G121" s="24">
        <v>10.1</v>
      </c>
      <c r="H121" s="17">
        <v>0.94</v>
      </c>
      <c r="I121" s="17">
        <v>234</v>
      </c>
      <c r="J121" s="17">
        <v>7.31</v>
      </c>
      <c r="K121" s="17">
        <v>60.4</v>
      </c>
      <c r="L121" s="17">
        <v>3.8</v>
      </c>
      <c r="M121" s="17">
        <v>1.4</v>
      </c>
      <c r="N121" s="10"/>
      <c r="O121" s="10"/>
      <c r="P121" s="10"/>
      <c r="Q121" s="10"/>
      <c r="R121" s="10"/>
      <c r="S121" s="10"/>
      <c r="T121" s="10"/>
    </row>
    <row r="122" spans="1:20" hidden="1" x14ac:dyDescent="0.3">
      <c r="A122" s="17" t="s">
        <v>24</v>
      </c>
      <c r="B122" s="17" t="s">
        <v>33</v>
      </c>
      <c r="C122" s="16">
        <v>43034</v>
      </c>
      <c r="D122" s="33">
        <f t="shared" si="14"/>
        <v>9.8425200000000004</v>
      </c>
      <c r="E122" s="75">
        <v>3</v>
      </c>
      <c r="F122" s="17">
        <v>19.3</v>
      </c>
      <c r="G122" s="24">
        <v>10.9</v>
      </c>
      <c r="H122" s="17">
        <v>1</v>
      </c>
      <c r="I122" s="17">
        <v>234</v>
      </c>
      <c r="J122" s="17">
        <v>7.32</v>
      </c>
      <c r="K122" s="17">
        <v>59.4</v>
      </c>
      <c r="L122" s="17">
        <v>3.1</v>
      </c>
      <c r="M122" s="17">
        <v>1.4</v>
      </c>
      <c r="N122" s="10"/>
      <c r="O122" s="10"/>
      <c r="P122" s="10"/>
      <c r="Q122" s="10"/>
      <c r="R122" s="10"/>
      <c r="S122" s="10"/>
      <c r="T122" s="10"/>
    </row>
    <row r="123" spans="1:20" hidden="1" x14ac:dyDescent="0.3">
      <c r="A123" s="17" t="s">
        <v>24</v>
      </c>
      <c r="B123" s="17" t="s">
        <v>33</v>
      </c>
      <c r="C123" s="16">
        <v>43034</v>
      </c>
      <c r="D123" s="33">
        <f t="shared" si="14"/>
        <v>14.763780000000001</v>
      </c>
      <c r="E123" s="75">
        <v>4.5</v>
      </c>
      <c r="F123" s="17">
        <v>19.28</v>
      </c>
      <c r="G123" s="24">
        <v>11</v>
      </c>
      <c r="H123" s="17">
        <v>1.01</v>
      </c>
      <c r="I123" s="17">
        <v>234</v>
      </c>
      <c r="J123" s="17">
        <v>7.32</v>
      </c>
      <c r="K123" s="17">
        <v>58.4</v>
      </c>
      <c r="L123" s="17">
        <v>3</v>
      </c>
      <c r="M123" s="17">
        <v>1.2</v>
      </c>
      <c r="N123" s="10"/>
      <c r="O123" s="10"/>
      <c r="P123" s="10"/>
      <c r="Q123" s="10"/>
      <c r="R123" s="10"/>
      <c r="S123" s="10"/>
      <c r="T123" s="10"/>
    </row>
    <row r="124" spans="1:20" hidden="1" x14ac:dyDescent="0.3">
      <c r="A124" s="17" t="s">
        <v>24</v>
      </c>
      <c r="B124" s="17" t="s">
        <v>33</v>
      </c>
      <c r="C124" s="16">
        <v>43034</v>
      </c>
      <c r="D124" s="33">
        <f t="shared" si="14"/>
        <v>19.685040000000001</v>
      </c>
      <c r="E124" s="75">
        <v>6</v>
      </c>
      <c r="F124" s="17">
        <v>19.260000000000002</v>
      </c>
      <c r="G124" s="24">
        <v>12.5</v>
      </c>
      <c r="H124" s="17">
        <v>1.1499999999999999</v>
      </c>
      <c r="I124" s="17">
        <v>234</v>
      </c>
      <c r="J124" s="17">
        <v>7.32</v>
      </c>
      <c r="K124" s="17">
        <v>57.3</v>
      </c>
      <c r="L124" s="17">
        <v>2.5</v>
      </c>
      <c r="M124" s="17">
        <v>1.3</v>
      </c>
      <c r="N124" s="10"/>
      <c r="O124" s="10"/>
      <c r="P124" s="10"/>
      <c r="Q124" s="10"/>
      <c r="R124" s="10"/>
      <c r="S124" s="10"/>
      <c r="T124" s="10"/>
    </row>
    <row r="125" spans="1:20" hidden="1" x14ac:dyDescent="0.3">
      <c r="A125" s="17" t="s">
        <v>24</v>
      </c>
      <c r="B125" s="17" t="s">
        <v>33</v>
      </c>
      <c r="C125" s="16">
        <v>43034</v>
      </c>
      <c r="D125" s="33">
        <f t="shared" si="14"/>
        <v>24.606300000000001</v>
      </c>
      <c r="E125" s="75">
        <v>7.5</v>
      </c>
      <c r="F125" s="17">
        <v>19.22</v>
      </c>
      <c r="G125" s="24">
        <v>14.1</v>
      </c>
      <c r="H125" s="17">
        <v>1.3</v>
      </c>
      <c r="I125" s="17">
        <v>233</v>
      </c>
      <c r="J125" s="17">
        <v>7.34</v>
      </c>
      <c r="K125" s="17">
        <v>55.7</v>
      </c>
      <c r="L125" s="17">
        <v>2.7</v>
      </c>
      <c r="M125" s="17">
        <v>1.4</v>
      </c>
      <c r="N125" s="10"/>
      <c r="O125" s="10"/>
      <c r="P125" s="10"/>
      <c r="Q125" s="10"/>
      <c r="R125" s="10"/>
      <c r="S125" s="10"/>
      <c r="T125" s="10"/>
    </row>
    <row r="126" spans="1:20" hidden="1" x14ac:dyDescent="0.3">
      <c r="A126" s="17" t="s">
        <v>24</v>
      </c>
      <c r="B126" s="17" t="s">
        <v>33</v>
      </c>
      <c r="C126" s="16">
        <v>43034</v>
      </c>
      <c r="D126" s="33">
        <f t="shared" si="14"/>
        <v>29.527560000000001</v>
      </c>
      <c r="E126" s="75">
        <v>9</v>
      </c>
      <c r="F126" s="17">
        <v>19.190000000000001</v>
      </c>
      <c r="G126" s="24">
        <v>16.100000000000001</v>
      </c>
      <c r="H126" s="17">
        <v>1.48</v>
      </c>
      <c r="I126" s="17">
        <v>233</v>
      </c>
      <c r="J126" s="17">
        <v>7.34</v>
      </c>
      <c r="K126" s="17">
        <v>54.2</v>
      </c>
      <c r="L126" s="17">
        <v>3.2</v>
      </c>
      <c r="M126" s="17">
        <v>1.2</v>
      </c>
      <c r="N126" s="10"/>
      <c r="O126" s="10"/>
      <c r="P126" s="10"/>
      <c r="Q126" s="10"/>
      <c r="R126" s="10"/>
      <c r="S126" s="10"/>
      <c r="T126" s="10"/>
    </row>
    <row r="127" spans="1:20" hidden="1" x14ac:dyDescent="0.3">
      <c r="A127" s="17" t="s">
        <v>24</v>
      </c>
      <c r="B127" s="17" t="s">
        <v>33</v>
      </c>
      <c r="C127" s="16">
        <v>43034</v>
      </c>
      <c r="D127" s="33">
        <f t="shared" si="14"/>
        <v>34.448819999999998</v>
      </c>
      <c r="E127" s="75">
        <v>10.5</v>
      </c>
      <c r="F127" s="17">
        <v>19.149999999999999</v>
      </c>
      <c r="G127" s="24">
        <v>18.2</v>
      </c>
      <c r="H127" s="17">
        <v>1.68</v>
      </c>
      <c r="I127" s="17">
        <v>233</v>
      </c>
      <c r="J127" s="17">
        <v>7.35</v>
      </c>
      <c r="K127" s="17">
        <v>53.1</v>
      </c>
      <c r="L127" s="17">
        <v>3.2</v>
      </c>
      <c r="M127" s="17">
        <v>1.4</v>
      </c>
      <c r="N127" s="10"/>
      <c r="O127" s="10"/>
      <c r="P127" s="10"/>
      <c r="Q127" s="10"/>
      <c r="R127" s="10"/>
      <c r="S127" s="10"/>
      <c r="T127" s="10"/>
    </row>
    <row r="128" spans="1:20" hidden="1" x14ac:dyDescent="0.3">
      <c r="A128" s="17" t="s">
        <v>24</v>
      </c>
      <c r="B128" s="17" t="s">
        <v>33</v>
      </c>
      <c r="C128" s="16">
        <v>43034</v>
      </c>
      <c r="D128" s="33">
        <f t="shared" si="14"/>
        <v>39.370080000000002</v>
      </c>
      <c r="E128" s="75">
        <v>12</v>
      </c>
      <c r="F128" s="17">
        <v>19.14</v>
      </c>
      <c r="G128" s="24">
        <v>18.899999999999999</v>
      </c>
      <c r="H128" s="17">
        <v>1.75</v>
      </c>
      <c r="I128" s="17">
        <v>233</v>
      </c>
      <c r="J128" s="17">
        <v>7.36</v>
      </c>
      <c r="K128" s="17">
        <v>51.2</v>
      </c>
      <c r="L128" s="17">
        <v>3</v>
      </c>
      <c r="M128" s="17">
        <v>1.3</v>
      </c>
      <c r="N128" s="10"/>
      <c r="O128" s="10"/>
      <c r="P128" s="10"/>
      <c r="Q128" s="10"/>
      <c r="R128" s="10"/>
      <c r="S128" s="10"/>
      <c r="T128" s="10"/>
    </row>
    <row r="129" spans="1:20" hidden="1" x14ac:dyDescent="0.3">
      <c r="A129" s="17" t="s">
        <v>24</v>
      </c>
      <c r="B129" s="17" t="s">
        <v>33</v>
      </c>
      <c r="C129" s="16">
        <v>43034</v>
      </c>
      <c r="D129" s="33">
        <f t="shared" si="14"/>
        <v>44.291339999999998</v>
      </c>
      <c r="E129" s="75">
        <v>13.5</v>
      </c>
      <c r="F129" s="17">
        <v>19.13</v>
      </c>
      <c r="G129" s="24">
        <v>20</v>
      </c>
      <c r="H129" s="17">
        <v>1.84</v>
      </c>
      <c r="I129" s="17">
        <v>233</v>
      </c>
      <c r="J129" s="17">
        <v>7.36</v>
      </c>
      <c r="K129" s="17">
        <v>50.3</v>
      </c>
      <c r="L129" s="17">
        <v>3</v>
      </c>
      <c r="M129" s="17">
        <v>1.4</v>
      </c>
    </row>
    <row r="130" spans="1:20" hidden="1" x14ac:dyDescent="0.3">
      <c r="A130" s="17" t="s">
        <v>24</v>
      </c>
      <c r="B130" s="17" t="s">
        <v>33</v>
      </c>
      <c r="C130" s="16">
        <v>43034</v>
      </c>
      <c r="D130" s="33">
        <f t="shared" si="14"/>
        <v>49.212600000000002</v>
      </c>
      <c r="E130" s="75">
        <v>15</v>
      </c>
      <c r="F130" s="17">
        <v>19.13</v>
      </c>
      <c r="G130" s="24">
        <v>21.5</v>
      </c>
      <c r="H130" s="17">
        <v>1.96</v>
      </c>
      <c r="I130" s="17">
        <v>233</v>
      </c>
      <c r="J130" s="17">
        <v>7.4</v>
      </c>
      <c r="K130" s="17">
        <v>48.6</v>
      </c>
      <c r="L130" s="17">
        <v>2.7</v>
      </c>
      <c r="M130" s="17">
        <v>1.4</v>
      </c>
    </row>
    <row r="131" spans="1:20" hidden="1" x14ac:dyDescent="0.3">
      <c r="A131" s="17" t="s">
        <v>24</v>
      </c>
      <c r="B131" s="17" t="s">
        <v>25</v>
      </c>
      <c r="C131" s="16">
        <v>43048</v>
      </c>
      <c r="D131" s="33">
        <f t="shared" si="14"/>
        <v>0.32808400000000004</v>
      </c>
      <c r="E131" s="75">
        <v>0.1</v>
      </c>
      <c r="F131" s="17">
        <v>14.42</v>
      </c>
      <c r="G131" s="24">
        <v>58.7</v>
      </c>
      <c r="H131" s="24">
        <v>5.98</v>
      </c>
      <c r="I131" s="17">
        <v>188</v>
      </c>
      <c r="J131" s="73">
        <v>7.78</v>
      </c>
      <c r="K131" s="17">
        <v>26.8</v>
      </c>
      <c r="L131" s="17">
        <v>5.2</v>
      </c>
      <c r="M131" s="73">
        <v>22.3</v>
      </c>
      <c r="Q131">
        <v>1</v>
      </c>
      <c r="T131">
        <v>1</v>
      </c>
    </row>
    <row r="132" spans="1:20" hidden="1" x14ac:dyDescent="0.3">
      <c r="A132" s="17" t="s">
        <v>24</v>
      </c>
      <c r="B132" s="17" t="s">
        <v>25</v>
      </c>
      <c r="C132" s="16">
        <v>43048</v>
      </c>
      <c r="D132" s="33">
        <f t="shared" si="14"/>
        <v>3.28084</v>
      </c>
      <c r="E132" s="75">
        <v>1</v>
      </c>
      <c r="F132" s="17">
        <v>13.54</v>
      </c>
      <c r="G132" s="24">
        <v>55.8</v>
      </c>
      <c r="H132" s="24">
        <v>5.81</v>
      </c>
      <c r="I132" s="17">
        <v>188</v>
      </c>
      <c r="J132" s="73">
        <v>7.66</v>
      </c>
      <c r="K132" s="17">
        <v>36.4</v>
      </c>
      <c r="L132" s="17">
        <v>5.6</v>
      </c>
      <c r="M132" s="73">
        <v>21.6</v>
      </c>
      <c r="Q132">
        <v>1</v>
      </c>
      <c r="T132">
        <v>1</v>
      </c>
    </row>
    <row r="133" spans="1:20" hidden="1" x14ac:dyDescent="0.3">
      <c r="A133" s="17" t="s">
        <v>24</v>
      </c>
      <c r="B133" s="17" t="s">
        <v>32</v>
      </c>
      <c r="C133" s="16">
        <v>43048</v>
      </c>
      <c r="D133" s="33">
        <f t="shared" si="14"/>
        <v>0.32808400000000004</v>
      </c>
      <c r="E133" s="75">
        <v>0.1</v>
      </c>
      <c r="F133" s="17">
        <v>15.38</v>
      </c>
      <c r="G133" s="24">
        <v>47.1</v>
      </c>
      <c r="H133" s="24">
        <v>4.71</v>
      </c>
      <c r="I133" s="17">
        <v>224</v>
      </c>
      <c r="J133" s="73">
        <v>7.57</v>
      </c>
      <c r="K133" s="17">
        <v>60.1</v>
      </c>
      <c r="L133" s="17">
        <v>3.6</v>
      </c>
      <c r="M133" s="73">
        <v>7.8</v>
      </c>
      <c r="Q133">
        <v>1</v>
      </c>
      <c r="T133">
        <v>1</v>
      </c>
    </row>
    <row r="134" spans="1:20" hidden="1" x14ac:dyDescent="0.3">
      <c r="A134" s="17" t="s">
        <v>24</v>
      </c>
      <c r="B134" s="17" t="s">
        <v>32</v>
      </c>
      <c r="C134" s="16">
        <v>43048</v>
      </c>
      <c r="D134" s="33">
        <f t="shared" si="14"/>
        <v>32.808399999999999</v>
      </c>
      <c r="E134" s="75">
        <v>10</v>
      </c>
      <c r="F134" s="17">
        <v>13.32</v>
      </c>
      <c r="G134" s="24">
        <v>58.1</v>
      </c>
      <c r="H134" s="24">
        <v>6.07</v>
      </c>
      <c r="I134" s="17">
        <v>185</v>
      </c>
      <c r="J134" s="73">
        <v>7.51</v>
      </c>
      <c r="K134" s="17">
        <v>64.2</v>
      </c>
      <c r="L134" s="17">
        <v>5.7</v>
      </c>
      <c r="M134" s="73">
        <v>27.1</v>
      </c>
      <c r="Q134">
        <v>1</v>
      </c>
      <c r="T134">
        <v>1</v>
      </c>
    </row>
    <row r="135" spans="1:20" hidden="1" x14ac:dyDescent="0.3">
      <c r="A135" s="17" t="s">
        <v>24</v>
      </c>
      <c r="B135" s="17" t="s">
        <v>33</v>
      </c>
      <c r="C135" s="16">
        <v>43048</v>
      </c>
      <c r="D135" s="33">
        <f t="shared" si="14"/>
        <v>3.28084</v>
      </c>
      <c r="E135" s="75">
        <v>1</v>
      </c>
      <c r="F135" s="17">
        <v>15.87</v>
      </c>
      <c r="G135" s="24">
        <v>42.3</v>
      </c>
      <c r="H135" s="24">
        <v>4.1399999999999997</v>
      </c>
      <c r="I135" s="17">
        <v>230</v>
      </c>
      <c r="J135" s="73">
        <v>7.53</v>
      </c>
      <c r="K135" s="17">
        <v>62.2</v>
      </c>
      <c r="L135" s="17">
        <v>2</v>
      </c>
      <c r="M135" s="73">
        <v>5.6</v>
      </c>
      <c r="Q135">
        <v>1</v>
      </c>
      <c r="T135">
        <v>1</v>
      </c>
    </row>
    <row r="136" spans="1:20" hidden="1" x14ac:dyDescent="0.3">
      <c r="A136" s="17" t="s">
        <v>24</v>
      </c>
      <c r="B136" s="17" t="s">
        <v>33</v>
      </c>
      <c r="C136" s="16">
        <v>43048</v>
      </c>
      <c r="D136" s="33">
        <f t="shared" si="14"/>
        <v>49.212600000000002</v>
      </c>
      <c r="E136" s="75">
        <v>15</v>
      </c>
      <c r="F136" s="17">
        <v>15.58</v>
      </c>
      <c r="G136" s="24">
        <v>34.799999999999997</v>
      </c>
      <c r="H136" s="24">
        <v>3.45</v>
      </c>
      <c r="I136" s="17">
        <v>233</v>
      </c>
      <c r="J136" s="73">
        <v>7.4</v>
      </c>
      <c r="K136" s="17">
        <v>60.4</v>
      </c>
      <c r="L136" s="17">
        <v>3.2</v>
      </c>
      <c r="M136" s="73">
        <v>3.6</v>
      </c>
      <c r="Q136">
        <v>1</v>
      </c>
      <c r="T136">
        <v>1</v>
      </c>
    </row>
    <row r="137" spans="1:20" hidden="1" x14ac:dyDescent="0.3">
      <c r="A137" s="17" t="s">
        <v>24</v>
      </c>
      <c r="B137" s="17" t="s">
        <v>25</v>
      </c>
      <c r="C137" s="16">
        <v>43059</v>
      </c>
      <c r="D137" s="33">
        <f t="shared" si="14"/>
        <v>0.32808400000000004</v>
      </c>
      <c r="E137" s="75">
        <v>0.1</v>
      </c>
      <c r="F137" s="17">
        <v>7.01</v>
      </c>
      <c r="G137" s="24">
        <v>90.2</v>
      </c>
      <c r="H137" s="24">
        <v>10.94</v>
      </c>
      <c r="I137" s="17">
        <v>303</v>
      </c>
      <c r="J137" s="17">
        <v>7.23</v>
      </c>
      <c r="K137" s="17">
        <v>221.6</v>
      </c>
      <c r="L137" s="17">
        <v>7.7</v>
      </c>
      <c r="M137" s="19">
        <v>-11.5</v>
      </c>
      <c r="T137">
        <v>1</v>
      </c>
    </row>
    <row r="138" spans="1:20" hidden="1" x14ac:dyDescent="0.3">
      <c r="A138" s="17" t="s">
        <v>24</v>
      </c>
      <c r="B138" s="17" t="s">
        <v>25</v>
      </c>
      <c r="C138" s="16">
        <v>43059</v>
      </c>
      <c r="D138" s="33">
        <f t="shared" si="14"/>
        <v>3.28084</v>
      </c>
      <c r="E138" s="75">
        <v>1</v>
      </c>
      <c r="F138" s="17">
        <v>7</v>
      </c>
      <c r="G138" s="24">
        <v>89.3</v>
      </c>
      <c r="H138" s="24">
        <v>10.82</v>
      </c>
      <c r="I138" s="17">
        <v>303</v>
      </c>
      <c r="J138" s="17">
        <v>7.38</v>
      </c>
      <c r="K138" s="17">
        <v>214.4</v>
      </c>
      <c r="L138" s="17">
        <v>7.5</v>
      </c>
      <c r="M138" s="19">
        <v>-11.8</v>
      </c>
      <c r="T138">
        <v>1</v>
      </c>
    </row>
    <row r="139" spans="1:20" hidden="1" x14ac:dyDescent="0.3">
      <c r="A139" s="17" t="s">
        <v>24</v>
      </c>
      <c r="B139" s="17" t="s">
        <v>32</v>
      </c>
      <c r="C139" s="16">
        <v>43059</v>
      </c>
      <c r="D139" s="33">
        <f t="shared" si="14"/>
        <v>0.32808400000000004</v>
      </c>
      <c r="E139" s="75">
        <v>0.1</v>
      </c>
      <c r="F139" s="17">
        <v>11.46</v>
      </c>
      <c r="G139" s="24">
        <v>66.3</v>
      </c>
      <c r="H139" s="24">
        <v>7</v>
      </c>
      <c r="I139" s="17">
        <v>236</v>
      </c>
      <c r="J139" s="17">
        <v>7.46</v>
      </c>
      <c r="K139" s="17">
        <v>-48.1</v>
      </c>
      <c r="L139" s="17">
        <v>2.7</v>
      </c>
      <c r="M139" s="19">
        <v>3.5</v>
      </c>
      <c r="T139">
        <v>1</v>
      </c>
    </row>
    <row r="140" spans="1:20" hidden="1" x14ac:dyDescent="0.3">
      <c r="A140" s="17" t="s">
        <v>24</v>
      </c>
      <c r="B140" s="17" t="s">
        <v>32</v>
      </c>
      <c r="C140" s="16">
        <v>43059</v>
      </c>
      <c r="D140" s="33">
        <f t="shared" si="14"/>
        <v>39.370080000000002</v>
      </c>
      <c r="E140" s="75">
        <v>12</v>
      </c>
      <c r="F140" s="17">
        <v>8.15</v>
      </c>
      <c r="G140" s="24">
        <v>77.900000000000006</v>
      </c>
      <c r="H140" s="24">
        <v>9.2100000000000009</v>
      </c>
      <c r="I140" s="17">
        <v>310</v>
      </c>
      <c r="J140" s="17">
        <v>7.43</v>
      </c>
      <c r="K140" s="17">
        <v>-27.1</v>
      </c>
      <c r="L140" s="17">
        <v>6.6</v>
      </c>
      <c r="M140" s="19">
        <v>-1.3</v>
      </c>
      <c r="T140">
        <v>1</v>
      </c>
    </row>
    <row r="141" spans="1:20" hidden="1" x14ac:dyDescent="0.3">
      <c r="A141" s="17" t="s">
        <v>24</v>
      </c>
      <c r="B141" s="17" t="s">
        <v>33</v>
      </c>
      <c r="C141" s="16">
        <v>43059</v>
      </c>
      <c r="D141" s="34">
        <f t="shared" si="14"/>
        <v>0.32808400000000004</v>
      </c>
      <c r="E141" s="75">
        <v>0.1</v>
      </c>
      <c r="F141" s="17">
        <v>12.64</v>
      </c>
      <c r="G141" s="24">
        <v>47.2</v>
      </c>
      <c r="H141" s="24">
        <v>5.01</v>
      </c>
      <c r="I141" s="17">
        <v>227</v>
      </c>
      <c r="J141" s="17">
        <v>7.39</v>
      </c>
      <c r="K141" s="17">
        <v>-143.69999999999999</v>
      </c>
      <c r="L141" s="17">
        <v>2.2000000000000002</v>
      </c>
      <c r="M141" s="19">
        <v>3.5</v>
      </c>
      <c r="T141">
        <v>1</v>
      </c>
    </row>
    <row r="142" spans="1:20" hidden="1" x14ac:dyDescent="0.3">
      <c r="A142" s="17" t="s">
        <v>24</v>
      </c>
      <c r="B142" s="17" t="s">
        <v>33</v>
      </c>
      <c r="C142" s="16">
        <v>43059</v>
      </c>
      <c r="D142" s="34">
        <f t="shared" si="14"/>
        <v>4.9212600000000002</v>
      </c>
      <c r="E142" s="75">
        <v>1.5</v>
      </c>
      <c r="F142" s="17">
        <v>12.64</v>
      </c>
      <c r="G142" s="24">
        <v>47.1</v>
      </c>
      <c r="H142" s="24">
        <v>5</v>
      </c>
      <c r="I142" s="17">
        <v>227</v>
      </c>
      <c r="J142" s="17">
        <v>7.39</v>
      </c>
      <c r="K142" s="17">
        <v>-148</v>
      </c>
      <c r="L142" s="17">
        <v>2.2999999999999998</v>
      </c>
      <c r="M142" s="19">
        <v>3.5</v>
      </c>
      <c r="T142">
        <v>1</v>
      </c>
    </row>
    <row r="143" spans="1:20" hidden="1" x14ac:dyDescent="0.3">
      <c r="A143" s="17" t="s">
        <v>24</v>
      </c>
      <c r="B143" s="17" t="s">
        <v>33</v>
      </c>
      <c r="C143" s="16">
        <v>43059</v>
      </c>
      <c r="D143" s="34">
        <f t="shared" si="14"/>
        <v>9.8425200000000004</v>
      </c>
      <c r="E143" s="75">
        <v>3</v>
      </c>
      <c r="F143" s="17">
        <v>12.63</v>
      </c>
      <c r="G143" s="24">
        <v>47</v>
      </c>
      <c r="H143" s="24">
        <v>5</v>
      </c>
      <c r="I143" s="17">
        <v>227</v>
      </c>
      <c r="J143" s="17">
        <v>7.39</v>
      </c>
      <c r="K143" s="17">
        <v>-149</v>
      </c>
      <c r="L143" s="17">
        <v>2.8</v>
      </c>
      <c r="M143" s="19">
        <v>3.5</v>
      </c>
      <c r="T143">
        <v>1</v>
      </c>
    </row>
    <row r="144" spans="1:20" hidden="1" x14ac:dyDescent="0.3">
      <c r="A144" s="17" t="s">
        <v>24</v>
      </c>
      <c r="B144" s="17" t="s">
        <v>33</v>
      </c>
      <c r="C144" s="16">
        <v>43059</v>
      </c>
      <c r="D144" s="34">
        <f t="shared" si="14"/>
        <v>14.763780000000001</v>
      </c>
      <c r="E144" s="75">
        <v>4.5</v>
      </c>
      <c r="F144" s="17">
        <v>12.63</v>
      </c>
      <c r="G144" s="24">
        <v>46.9</v>
      </c>
      <c r="H144" s="24">
        <v>4.9800000000000004</v>
      </c>
      <c r="I144" s="17">
        <v>227</v>
      </c>
      <c r="J144" s="17">
        <v>7.39</v>
      </c>
      <c r="K144" s="17">
        <v>-152.19999999999999</v>
      </c>
      <c r="L144" s="17">
        <v>2.6</v>
      </c>
      <c r="M144" s="19">
        <v>3.5</v>
      </c>
      <c r="T144">
        <v>1</v>
      </c>
    </row>
    <row r="145" spans="1:20" hidden="1" x14ac:dyDescent="0.3">
      <c r="A145" s="17" t="s">
        <v>24</v>
      </c>
      <c r="B145" s="17" t="s">
        <v>33</v>
      </c>
      <c r="C145" s="16">
        <v>43059</v>
      </c>
      <c r="D145" s="34">
        <f t="shared" si="14"/>
        <v>19.685040000000001</v>
      </c>
      <c r="E145" s="75">
        <v>6</v>
      </c>
      <c r="F145" s="17">
        <v>12.63</v>
      </c>
      <c r="G145" s="24">
        <v>46.7</v>
      </c>
      <c r="H145" s="24">
        <v>4.96</v>
      </c>
      <c r="I145" s="17">
        <v>227</v>
      </c>
      <c r="J145" s="17">
        <v>7.39</v>
      </c>
      <c r="K145" s="17">
        <v>-157.4</v>
      </c>
      <c r="L145" s="17">
        <v>3.2</v>
      </c>
      <c r="M145" s="19">
        <v>3.5</v>
      </c>
      <c r="T145">
        <v>1</v>
      </c>
    </row>
    <row r="146" spans="1:20" hidden="1" x14ac:dyDescent="0.3">
      <c r="A146" s="17" t="s">
        <v>24</v>
      </c>
      <c r="B146" s="17" t="s">
        <v>33</v>
      </c>
      <c r="C146" s="16">
        <v>43059</v>
      </c>
      <c r="D146" s="34">
        <f t="shared" si="14"/>
        <v>24.606300000000001</v>
      </c>
      <c r="E146" s="75">
        <v>7.5</v>
      </c>
      <c r="F146" s="17">
        <v>12.62</v>
      </c>
      <c r="G146" s="24">
        <v>46.5</v>
      </c>
      <c r="H146" s="24">
        <v>4.9400000000000004</v>
      </c>
      <c r="I146" s="17">
        <v>227</v>
      </c>
      <c r="J146" s="17">
        <v>7.38</v>
      </c>
      <c r="K146" s="17">
        <v>-152</v>
      </c>
      <c r="L146" s="17">
        <v>3.3</v>
      </c>
      <c r="M146" s="19">
        <v>3.5</v>
      </c>
      <c r="T146">
        <v>1</v>
      </c>
    </row>
    <row r="147" spans="1:20" hidden="1" x14ac:dyDescent="0.3">
      <c r="A147" s="17" t="s">
        <v>24</v>
      </c>
      <c r="B147" s="17" t="s">
        <v>33</v>
      </c>
      <c r="C147" s="16">
        <v>43059</v>
      </c>
      <c r="D147" s="34">
        <f t="shared" si="14"/>
        <v>29.527560000000001</v>
      </c>
      <c r="E147" s="75">
        <v>9</v>
      </c>
      <c r="F147" s="17">
        <v>12.6</v>
      </c>
      <c r="G147" s="24">
        <v>46.7</v>
      </c>
      <c r="H147" s="24">
        <v>4.96</v>
      </c>
      <c r="I147" s="17">
        <v>227</v>
      </c>
      <c r="J147" s="17">
        <v>7.37</v>
      </c>
      <c r="K147" s="17">
        <v>-155.5</v>
      </c>
      <c r="L147" s="17">
        <v>2.4</v>
      </c>
      <c r="M147" s="19">
        <v>3.5</v>
      </c>
      <c r="T147">
        <v>1</v>
      </c>
    </row>
    <row r="148" spans="1:20" hidden="1" x14ac:dyDescent="0.3">
      <c r="A148" s="17" t="s">
        <v>24</v>
      </c>
      <c r="B148" s="17" t="s">
        <v>33</v>
      </c>
      <c r="C148" s="16">
        <v>43059</v>
      </c>
      <c r="D148" s="34">
        <f t="shared" si="14"/>
        <v>34.448819999999998</v>
      </c>
      <c r="E148" s="75">
        <v>10.5</v>
      </c>
      <c r="F148" s="17">
        <v>12.58</v>
      </c>
      <c r="G148" s="24">
        <v>46.5</v>
      </c>
      <c r="H148" s="24">
        <v>4.95</v>
      </c>
      <c r="I148" s="17">
        <v>227</v>
      </c>
      <c r="J148" s="17">
        <v>7.38</v>
      </c>
      <c r="K148" s="17">
        <v>-165.4</v>
      </c>
      <c r="L148" s="17">
        <v>2.4</v>
      </c>
      <c r="M148" s="19">
        <v>3.5</v>
      </c>
      <c r="T148">
        <v>1</v>
      </c>
    </row>
    <row r="149" spans="1:20" hidden="1" x14ac:dyDescent="0.3">
      <c r="A149" s="17" t="s">
        <v>24</v>
      </c>
      <c r="B149" s="17" t="s">
        <v>33</v>
      </c>
      <c r="C149" s="16">
        <v>43059</v>
      </c>
      <c r="D149" s="34">
        <f t="shared" si="14"/>
        <v>39.370080000000002</v>
      </c>
      <c r="E149" s="75">
        <v>12</v>
      </c>
      <c r="F149" s="17">
        <v>12.55</v>
      </c>
      <c r="G149" s="24">
        <v>46.6</v>
      </c>
      <c r="H149" s="24">
        <v>4.95</v>
      </c>
      <c r="I149" s="17">
        <v>227</v>
      </c>
      <c r="J149" s="17">
        <v>7.38</v>
      </c>
      <c r="K149" s="17">
        <v>-160.69999999999999</v>
      </c>
      <c r="L149" s="17">
        <v>2.6</v>
      </c>
      <c r="M149" s="19">
        <v>3.5</v>
      </c>
      <c r="T149">
        <v>1</v>
      </c>
    </row>
    <row r="150" spans="1:20" hidden="1" x14ac:dyDescent="0.3">
      <c r="A150" s="17" t="s">
        <v>24</v>
      </c>
      <c r="B150" s="17" t="s">
        <v>33</v>
      </c>
      <c r="C150" s="16">
        <v>43059</v>
      </c>
      <c r="D150" s="34">
        <f t="shared" si="14"/>
        <v>44.291339999999998</v>
      </c>
      <c r="E150" s="75">
        <v>13.5</v>
      </c>
      <c r="F150" s="17">
        <v>12.52</v>
      </c>
      <c r="G150" s="24">
        <v>46.4</v>
      </c>
      <c r="H150" s="24">
        <v>4.93</v>
      </c>
      <c r="I150" s="17">
        <v>227</v>
      </c>
      <c r="J150" s="17">
        <v>7.38</v>
      </c>
      <c r="K150" s="17">
        <v>-166.3</v>
      </c>
      <c r="L150" s="17">
        <v>3.1</v>
      </c>
      <c r="M150" s="19">
        <v>3.5</v>
      </c>
      <c r="T150">
        <v>1</v>
      </c>
    </row>
    <row r="151" spans="1:20" hidden="1" x14ac:dyDescent="0.3">
      <c r="A151" s="17" t="s">
        <v>24</v>
      </c>
      <c r="B151" s="17" t="s">
        <v>33</v>
      </c>
      <c r="C151" s="16">
        <v>43059</v>
      </c>
      <c r="D151" s="34">
        <f t="shared" si="14"/>
        <v>45.931759999999997</v>
      </c>
      <c r="E151" s="75">
        <v>14</v>
      </c>
      <c r="F151" s="17">
        <v>12.49</v>
      </c>
      <c r="G151" s="24">
        <v>46.2</v>
      </c>
      <c r="H151" s="24">
        <v>4.91</v>
      </c>
      <c r="I151" s="17">
        <v>227</v>
      </c>
      <c r="J151" s="17">
        <v>7.41</v>
      </c>
      <c r="K151" s="17">
        <v>-172.3</v>
      </c>
      <c r="L151" s="17">
        <v>3</v>
      </c>
      <c r="M151" s="19">
        <v>3.5</v>
      </c>
      <c r="T151">
        <v>1</v>
      </c>
    </row>
    <row r="152" spans="1:20" hidden="1" x14ac:dyDescent="0.3">
      <c r="A152" s="17" t="s">
        <v>24</v>
      </c>
      <c r="B152" s="17" t="s">
        <v>33</v>
      </c>
      <c r="C152" s="16">
        <v>43073</v>
      </c>
      <c r="D152" s="34">
        <f t="shared" si="14"/>
        <v>0.32808400000000004</v>
      </c>
      <c r="E152" s="75">
        <v>0.1</v>
      </c>
      <c r="F152" s="17">
        <v>10.62</v>
      </c>
      <c r="G152" s="24">
        <v>42.5</v>
      </c>
      <c r="H152" s="24">
        <v>4.42</v>
      </c>
      <c r="I152" s="17">
        <v>246</v>
      </c>
      <c r="J152" s="17">
        <v>7.14</v>
      </c>
      <c r="K152" s="17">
        <v>165.4</v>
      </c>
      <c r="L152" s="17">
        <v>4.4000000000000004</v>
      </c>
      <c r="M152" s="17">
        <v>6.6</v>
      </c>
    </row>
    <row r="153" spans="1:20" hidden="1" x14ac:dyDescent="0.3">
      <c r="A153" s="17" t="s">
        <v>24</v>
      </c>
      <c r="B153" s="17" t="s">
        <v>33</v>
      </c>
      <c r="C153" s="16">
        <v>43073</v>
      </c>
      <c r="D153" s="34">
        <f t="shared" si="14"/>
        <v>49.212600000000002</v>
      </c>
      <c r="E153" s="75">
        <v>15</v>
      </c>
      <c r="F153" s="17">
        <v>10.58</v>
      </c>
      <c r="G153" s="24">
        <v>3.1</v>
      </c>
      <c r="H153" s="24">
        <v>0.34</v>
      </c>
      <c r="I153" s="17">
        <v>256</v>
      </c>
      <c r="J153" s="17">
        <v>7.26</v>
      </c>
      <c r="K153" s="17">
        <v>-41.4</v>
      </c>
      <c r="L153" s="17">
        <v>6.4</v>
      </c>
      <c r="M153" s="19">
        <v>-1.7</v>
      </c>
      <c r="T153">
        <v>1</v>
      </c>
    </row>
    <row r="154" spans="1:20" hidden="1" x14ac:dyDescent="0.3">
      <c r="A154" s="17" t="s">
        <v>24</v>
      </c>
      <c r="B154" s="17" t="s">
        <v>32</v>
      </c>
      <c r="C154" s="16">
        <v>43073</v>
      </c>
      <c r="D154" s="34">
        <f t="shared" si="14"/>
        <v>0.32808400000000004</v>
      </c>
      <c r="E154" s="75">
        <v>0.1</v>
      </c>
      <c r="F154" s="17">
        <v>10.33</v>
      </c>
      <c r="G154" s="24">
        <v>47.7</v>
      </c>
      <c r="H154" s="24">
        <v>5.34</v>
      </c>
      <c r="I154" s="17">
        <v>245</v>
      </c>
      <c r="J154" s="17">
        <v>7.16</v>
      </c>
      <c r="K154" s="17">
        <v>182.2</v>
      </c>
      <c r="L154" s="17">
        <v>3.9</v>
      </c>
      <c r="M154" s="17">
        <v>8.3000000000000007</v>
      </c>
    </row>
    <row r="155" spans="1:20" hidden="1" x14ac:dyDescent="0.3">
      <c r="A155" s="17" t="s">
        <v>24</v>
      </c>
      <c r="B155" s="17" t="s">
        <v>32</v>
      </c>
      <c r="C155" s="16">
        <v>43073</v>
      </c>
      <c r="D155" s="34">
        <f t="shared" si="14"/>
        <v>39.370080000000002</v>
      </c>
      <c r="E155" s="75">
        <v>12</v>
      </c>
      <c r="F155" s="17">
        <v>8.65</v>
      </c>
      <c r="G155" s="24">
        <v>55.6</v>
      </c>
      <c r="H155" s="24">
        <v>6.47</v>
      </c>
      <c r="I155" s="17">
        <v>337</v>
      </c>
      <c r="J155" s="17">
        <v>7.35</v>
      </c>
      <c r="K155" s="17">
        <v>147.5</v>
      </c>
      <c r="L155" s="17">
        <v>4.2</v>
      </c>
      <c r="M155" s="17">
        <v>27.2</v>
      </c>
    </row>
    <row r="156" spans="1:20" hidden="1" x14ac:dyDescent="0.3">
      <c r="A156" s="17" t="s">
        <v>24</v>
      </c>
      <c r="B156" s="17" t="s">
        <v>25</v>
      </c>
      <c r="C156" s="16">
        <v>43073</v>
      </c>
      <c r="D156" s="34">
        <f t="shared" si="14"/>
        <v>0.32808400000000004</v>
      </c>
      <c r="E156" s="75">
        <v>0.1</v>
      </c>
      <c r="F156" s="17">
        <v>8.6300000000000008</v>
      </c>
      <c r="G156" s="24">
        <v>78.099999999999994</v>
      </c>
      <c r="H156" s="24">
        <v>8.14</v>
      </c>
      <c r="I156" s="17">
        <v>316</v>
      </c>
      <c r="J156" s="17">
        <v>7.51</v>
      </c>
      <c r="K156" s="17">
        <v>145.1</v>
      </c>
      <c r="L156" s="17">
        <v>9</v>
      </c>
      <c r="M156" s="17">
        <v>13.1</v>
      </c>
    </row>
    <row r="157" spans="1:20" hidden="1" x14ac:dyDescent="0.3">
      <c r="A157" s="17" t="s">
        <v>24</v>
      </c>
      <c r="B157" s="17" t="s">
        <v>25</v>
      </c>
      <c r="C157" s="16">
        <v>43073</v>
      </c>
      <c r="D157" s="34">
        <f t="shared" si="14"/>
        <v>3.28084</v>
      </c>
      <c r="E157" s="75">
        <v>1</v>
      </c>
      <c r="F157" s="17">
        <v>8.58</v>
      </c>
      <c r="G157" s="24">
        <v>69.8</v>
      </c>
      <c r="H157" s="24">
        <v>8.18</v>
      </c>
      <c r="I157" s="17">
        <v>316</v>
      </c>
      <c r="J157" s="17">
        <v>7.52</v>
      </c>
      <c r="K157" s="17">
        <v>142.6</v>
      </c>
      <c r="L157" s="17">
        <v>8.9</v>
      </c>
      <c r="M157" s="17">
        <v>12.1</v>
      </c>
    </row>
    <row r="158" spans="1:20" hidden="1" x14ac:dyDescent="0.3">
      <c r="A158" s="17" t="s">
        <v>24</v>
      </c>
      <c r="B158" s="17" t="s">
        <v>32</v>
      </c>
      <c r="C158" s="16">
        <v>43088</v>
      </c>
      <c r="D158" s="34">
        <f t="shared" si="14"/>
        <v>0.32808400000000004</v>
      </c>
      <c r="E158" s="75">
        <v>0.1</v>
      </c>
      <c r="F158" s="17">
        <v>7.11</v>
      </c>
      <c r="G158" s="24">
        <v>69.3</v>
      </c>
      <c r="H158" s="24">
        <v>8.39</v>
      </c>
      <c r="I158" s="17">
        <v>255</v>
      </c>
      <c r="J158" s="17">
        <v>7.57</v>
      </c>
      <c r="K158" s="17">
        <v>168.6</v>
      </c>
      <c r="L158" s="17">
        <v>6</v>
      </c>
      <c r="M158" s="17">
        <v>5.8</v>
      </c>
    </row>
    <row r="159" spans="1:20" hidden="1" x14ac:dyDescent="0.3">
      <c r="A159" s="17" t="s">
        <v>24</v>
      </c>
      <c r="B159" s="17" t="s">
        <v>32</v>
      </c>
      <c r="C159" s="16">
        <v>43088</v>
      </c>
      <c r="D159" s="34">
        <f t="shared" si="14"/>
        <v>39.370080000000002</v>
      </c>
      <c r="E159" s="75">
        <v>12</v>
      </c>
      <c r="F159" s="17">
        <v>5.51</v>
      </c>
      <c r="G159" s="24">
        <v>76.8</v>
      </c>
      <c r="H159" s="24">
        <v>9.6300000000000008</v>
      </c>
      <c r="I159" s="17">
        <v>308</v>
      </c>
      <c r="J159" s="17">
        <v>7.47</v>
      </c>
      <c r="K159" s="17">
        <v>186.6</v>
      </c>
      <c r="L159" s="17">
        <v>4.7</v>
      </c>
      <c r="M159" s="17">
        <v>13.5</v>
      </c>
    </row>
    <row r="160" spans="1:20" hidden="1" x14ac:dyDescent="0.3">
      <c r="A160" s="17" t="s">
        <v>24</v>
      </c>
      <c r="B160" s="17" t="s">
        <v>25</v>
      </c>
      <c r="C160" s="16">
        <v>43088</v>
      </c>
      <c r="D160" s="34">
        <f t="shared" si="14"/>
        <v>0.32808400000000004</v>
      </c>
      <c r="E160" s="75">
        <v>0.1</v>
      </c>
      <c r="F160" s="17">
        <v>6.05</v>
      </c>
      <c r="G160" s="24">
        <v>85.6</v>
      </c>
      <c r="H160" s="24">
        <v>10.63</v>
      </c>
      <c r="I160" s="17">
        <v>298</v>
      </c>
      <c r="J160" s="17">
        <v>7.63</v>
      </c>
      <c r="K160" s="17">
        <v>160.5</v>
      </c>
      <c r="L160" s="17">
        <v>7.3</v>
      </c>
      <c r="M160" s="17">
        <v>10.4</v>
      </c>
    </row>
    <row r="161" spans="1:13" hidden="1" x14ac:dyDescent="0.3">
      <c r="A161" s="17" t="s">
        <v>24</v>
      </c>
      <c r="B161" s="17" t="s">
        <v>25</v>
      </c>
      <c r="C161" s="16">
        <v>43088</v>
      </c>
      <c r="D161" s="34">
        <f t="shared" si="14"/>
        <v>3.28084</v>
      </c>
      <c r="E161" s="75">
        <v>1</v>
      </c>
      <c r="F161" s="17">
        <v>6.03</v>
      </c>
      <c r="G161" s="24">
        <v>83.8</v>
      </c>
      <c r="H161" s="24">
        <v>10.42</v>
      </c>
      <c r="I161" s="17">
        <v>298</v>
      </c>
      <c r="J161" s="17">
        <v>7.59</v>
      </c>
      <c r="K161" s="17">
        <v>161.19999999999999</v>
      </c>
      <c r="L161" s="17">
        <v>7.1</v>
      </c>
      <c r="M161" s="17">
        <v>10.5</v>
      </c>
    </row>
    <row r="162" spans="1:13" hidden="1" x14ac:dyDescent="0.3">
      <c r="A162" s="17" t="s">
        <v>24</v>
      </c>
      <c r="B162" s="19" t="s">
        <v>33</v>
      </c>
      <c r="C162" s="16">
        <v>43088</v>
      </c>
      <c r="D162" s="34">
        <f t="shared" ref="D162:D185" si="15">E162*3.28084</f>
        <v>0.32808400000000004</v>
      </c>
      <c r="E162" s="75">
        <v>0.1</v>
      </c>
      <c r="F162" s="17">
        <v>7.4</v>
      </c>
      <c r="G162" s="24">
        <v>68.5</v>
      </c>
      <c r="H162" s="24">
        <v>7.88</v>
      </c>
      <c r="I162" s="17">
        <v>252</v>
      </c>
      <c r="J162" s="17">
        <v>7.01</v>
      </c>
      <c r="K162" s="17">
        <v>248</v>
      </c>
      <c r="L162" s="17">
        <v>4</v>
      </c>
      <c r="M162" s="17">
        <v>5.7</v>
      </c>
    </row>
    <row r="163" spans="1:13" hidden="1" x14ac:dyDescent="0.3">
      <c r="A163" s="17" t="s">
        <v>24</v>
      </c>
      <c r="B163" s="19" t="s">
        <v>33</v>
      </c>
      <c r="C163" s="16">
        <v>43088</v>
      </c>
      <c r="D163" s="34">
        <f t="shared" si="15"/>
        <v>4.9212600000000002</v>
      </c>
      <c r="E163" s="75">
        <v>1.5</v>
      </c>
      <c r="F163" s="17">
        <v>7.4</v>
      </c>
      <c r="G163" s="24">
        <v>64.099999999999994</v>
      </c>
      <c r="H163" s="24">
        <v>7.71</v>
      </c>
      <c r="I163" s="17">
        <v>252</v>
      </c>
      <c r="J163" s="17">
        <v>7.03</v>
      </c>
      <c r="K163" s="17">
        <v>240.4</v>
      </c>
      <c r="L163" s="17">
        <v>4.5999999999999996</v>
      </c>
      <c r="M163" s="17">
        <v>6</v>
      </c>
    </row>
    <row r="164" spans="1:13" hidden="1" x14ac:dyDescent="0.3">
      <c r="A164" s="17" t="s">
        <v>24</v>
      </c>
      <c r="B164" s="19" t="s">
        <v>33</v>
      </c>
      <c r="C164" s="16">
        <v>43088</v>
      </c>
      <c r="D164" s="34">
        <f t="shared" si="15"/>
        <v>9.8425200000000004</v>
      </c>
      <c r="E164" s="75">
        <v>3</v>
      </c>
      <c r="F164" s="17">
        <v>7.39</v>
      </c>
      <c r="G164" s="24">
        <v>63.4</v>
      </c>
      <c r="H164" s="24">
        <v>7.62</v>
      </c>
      <c r="I164" s="17">
        <v>252</v>
      </c>
      <c r="J164" s="17">
        <v>7.08</v>
      </c>
      <c r="K164" s="17">
        <v>232</v>
      </c>
      <c r="L164" s="17">
        <v>4.5999999999999996</v>
      </c>
      <c r="M164" s="17">
        <v>5.9</v>
      </c>
    </row>
    <row r="165" spans="1:13" hidden="1" x14ac:dyDescent="0.3">
      <c r="A165" s="17" t="s">
        <v>24</v>
      </c>
      <c r="B165" s="19" t="s">
        <v>33</v>
      </c>
      <c r="C165" s="16">
        <v>43088</v>
      </c>
      <c r="D165" s="34">
        <f t="shared" si="15"/>
        <v>14.763780000000001</v>
      </c>
      <c r="E165" s="75">
        <v>4.5</v>
      </c>
      <c r="F165" s="17">
        <v>7.38</v>
      </c>
      <c r="G165" s="24">
        <v>63.2</v>
      </c>
      <c r="H165" s="24">
        <v>7.61</v>
      </c>
      <c r="I165" s="17">
        <v>252</v>
      </c>
      <c r="J165" s="17">
        <v>7.12</v>
      </c>
      <c r="K165" s="17">
        <v>227.3</v>
      </c>
      <c r="L165" s="17">
        <v>4.3</v>
      </c>
      <c r="M165" s="17">
        <v>5.8</v>
      </c>
    </row>
    <row r="166" spans="1:13" hidden="1" x14ac:dyDescent="0.3">
      <c r="A166" s="17" t="s">
        <v>24</v>
      </c>
      <c r="B166" s="19" t="s">
        <v>33</v>
      </c>
      <c r="C166" s="16">
        <v>43088</v>
      </c>
      <c r="D166" s="34">
        <f t="shared" si="15"/>
        <v>19.685040000000001</v>
      </c>
      <c r="E166" s="75">
        <v>6</v>
      </c>
      <c r="F166" s="17">
        <v>7.37</v>
      </c>
      <c r="G166" s="24">
        <v>63.3</v>
      </c>
      <c r="H166" s="24">
        <v>7.61</v>
      </c>
      <c r="I166" s="17">
        <v>252</v>
      </c>
      <c r="J166" s="17">
        <v>7.16</v>
      </c>
      <c r="K166" s="17">
        <v>222.4</v>
      </c>
      <c r="L166" s="17">
        <v>4.5999999999999996</v>
      </c>
      <c r="M166" s="17">
        <v>5.8</v>
      </c>
    </row>
    <row r="167" spans="1:13" hidden="1" x14ac:dyDescent="0.3">
      <c r="A167" s="17" t="s">
        <v>24</v>
      </c>
      <c r="B167" s="19" t="s">
        <v>33</v>
      </c>
      <c r="C167" s="16">
        <v>43088</v>
      </c>
      <c r="D167" s="34">
        <f t="shared" si="15"/>
        <v>24.606300000000001</v>
      </c>
      <c r="E167" s="75">
        <v>7.5</v>
      </c>
      <c r="F167" s="17">
        <v>7.36</v>
      </c>
      <c r="G167" s="24">
        <v>63.6</v>
      </c>
      <c r="H167" s="24">
        <v>7.64</v>
      </c>
      <c r="I167" s="17">
        <v>252</v>
      </c>
      <c r="J167" s="17">
        <v>7.18</v>
      </c>
      <c r="K167" s="17">
        <v>219</v>
      </c>
      <c r="L167" s="17">
        <v>4.7</v>
      </c>
      <c r="M167" s="17">
        <v>5.7</v>
      </c>
    </row>
    <row r="168" spans="1:13" hidden="1" x14ac:dyDescent="0.3">
      <c r="A168" s="17" t="s">
        <v>24</v>
      </c>
      <c r="B168" s="19" t="s">
        <v>33</v>
      </c>
      <c r="C168" s="16">
        <v>43088</v>
      </c>
      <c r="D168" s="34">
        <f t="shared" si="15"/>
        <v>29.527560000000001</v>
      </c>
      <c r="E168" s="75">
        <v>9</v>
      </c>
      <c r="F168" s="17">
        <v>7.36</v>
      </c>
      <c r="G168" s="24">
        <v>63.1</v>
      </c>
      <c r="H168" s="24">
        <v>7.58</v>
      </c>
      <c r="I168" s="17">
        <v>252</v>
      </c>
      <c r="J168" s="17">
        <v>7.21</v>
      </c>
      <c r="K168" s="17">
        <v>213.7</v>
      </c>
      <c r="L168" s="17">
        <v>4.2</v>
      </c>
      <c r="M168" s="17">
        <v>6.5</v>
      </c>
    </row>
    <row r="169" spans="1:13" hidden="1" x14ac:dyDescent="0.3">
      <c r="A169" s="17" t="s">
        <v>24</v>
      </c>
      <c r="B169" s="19" t="s">
        <v>33</v>
      </c>
      <c r="C169" s="16">
        <v>43088</v>
      </c>
      <c r="D169" s="34">
        <f t="shared" si="15"/>
        <v>34.448819999999998</v>
      </c>
      <c r="E169" s="75">
        <v>10.5</v>
      </c>
      <c r="F169" s="17">
        <v>7.35</v>
      </c>
      <c r="G169" s="24">
        <v>63.3</v>
      </c>
      <c r="H169" s="24">
        <v>7.6</v>
      </c>
      <c r="I169" s="17">
        <v>252</v>
      </c>
      <c r="J169" s="17">
        <v>7.23</v>
      </c>
      <c r="K169" s="17">
        <v>208.7</v>
      </c>
      <c r="L169" s="17">
        <v>3.8</v>
      </c>
      <c r="M169" s="17">
        <v>6.4</v>
      </c>
    </row>
    <row r="170" spans="1:13" hidden="1" x14ac:dyDescent="0.3">
      <c r="A170" s="17" t="s">
        <v>24</v>
      </c>
      <c r="B170" s="19" t="s">
        <v>33</v>
      </c>
      <c r="C170" s="16">
        <v>43088</v>
      </c>
      <c r="D170" s="34">
        <f t="shared" si="15"/>
        <v>39.370080000000002</v>
      </c>
      <c r="E170" s="75">
        <v>12</v>
      </c>
      <c r="F170" s="17">
        <v>7.35</v>
      </c>
      <c r="G170" s="24">
        <v>63.3</v>
      </c>
      <c r="H170" s="24">
        <v>7.6</v>
      </c>
      <c r="I170" s="17">
        <v>252</v>
      </c>
      <c r="J170" s="17">
        <v>7.26</v>
      </c>
      <c r="K170" s="17">
        <v>203.2</v>
      </c>
      <c r="L170" s="17">
        <v>3.6</v>
      </c>
      <c r="M170" s="17">
        <v>6.2</v>
      </c>
    </row>
    <row r="171" spans="1:13" hidden="1" x14ac:dyDescent="0.3">
      <c r="A171" s="17" t="s">
        <v>24</v>
      </c>
      <c r="B171" s="19" t="s">
        <v>33</v>
      </c>
      <c r="C171" s="16">
        <v>43088</v>
      </c>
      <c r="D171" s="34">
        <f t="shared" si="15"/>
        <v>44.291339999999998</v>
      </c>
      <c r="E171" s="75">
        <v>13.5</v>
      </c>
      <c r="F171" s="17">
        <v>7.35</v>
      </c>
      <c r="G171" s="24">
        <v>63</v>
      </c>
      <c r="H171" s="24">
        <v>7.57</v>
      </c>
      <c r="I171" s="17">
        <v>252</v>
      </c>
      <c r="J171" s="17">
        <v>7.28</v>
      </c>
      <c r="K171" s="17">
        <v>200.7</v>
      </c>
      <c r="L171" s="17">
        <v>4.4000000000000004</v>
      </c>
      <c r="M171" s="17">
        <v>6.7</v>
      </c>
    </row>
    <row r="172" spans="1:13" hidden="1" x14ac:dyDescent="0.3">
      <c r="A172" s="17" t="s">
        <v>24</v>
      </c>
      <c r="B172" s="19" t="s">
        <v>33</v>
      </c>
      <c r="C172" s="16">
        <v>43088</v>
      </c>
      <c r="D172" s="34">
        <f t="shared" si="15"/>
        <v>45.931759999999997</v>
      </c>
      <c r="E172" s="75">
        <v>14</v>
      </c>
      <c r="F172" s="17">
        <v>7.35</v>
      </c>
      <c r="G172" s="24">
        <v>63</v>
      </c>
      <c r="H172" s="24">
        <v>7.57</v>
      </c>
      <c r="I172" s="17">
        <v>252</v>
      </c>
      <c r="J172" s="17">
        <v>7.37</v>
      </c>
      <c r="K172" s="17">
        <v>156.4</v>
      </c>
      <c r="L172" s="17">
        <v>3.8</v>
      </c>
      <c r="M172" s="17">
        <v>6.3</v>
      </c>
    </row>
    <row r="173" spans="1:13" hidden="1" x14ac:dyDescent="0.3">
      <c r="A173" s="17" t="s">
        <v>97</v>
      </c>
      <c r="B173" s="35" t="s">
        <v>98</v>
      </c>
      <c r="C173" s="16">
        <v>42865</v>
      </c>
      <c r="D173" s="34">
        <f>E173*3.28084</f>
        <v>1.4599738</v>
      </c>
      <c r="E173" s="75">
        <v>0.44500000000000001</v>
      </c>
      <c r="F173" s="17">
        <v>15.4</v>
      </c>
      <c r="G173" s="24">
        <v>93.8</v>
      </c>
      <c r="H173" s="24">
        <v>9.4499999999999993</v>
      </c>
      <c r="I173" s="17">
        <v>460</v>
      </c>
      <c r="J173" s="17">
        <v>8.14</v>
      </c>
      <c r="K173" s="17">
        <v>194.8</v>
      </c>
      <c r="L173" s="17">
        <v>5.2</v>
      </c>
      <c r="M173" s="17">
        <v>19</v>
      </c>
    </row>
    <row r="174" spans="1:13" hidden="1" x14ac:dyDescent="0.3">
      <c r="A174" s="17" t="s">
        <v>97</v>
      </c>
      <c r="B174" s="17" t="s">
        <v>98</v>
      </c>
      <c r="C174" s="16">
        <v>42865</v>
      </c>
      <c r="D174" s="34">
        <f>E174*3.28084</f>
        <v>16.404199999999999</v>
      </c>
      <c r="E174" s="75">
        <v>5</v>
      </c>
      <c r="F174" s="17">
        <v>13.03</v>
      </c>
      <c r="G174" s="24">
        <v>91.9</v>
      </c>
      <c r="H174" s="24">
        <v>9.68</v>
      </c>
      <c r="I174" s="17">
        <v>525</v>
      </c>
      <c r="J174" s="17">
        <v>8.07</v>
      </c>
      <c r="K174" s="17">
        <v>200.1</v>
      </c>
      <c r="L174" s="17">
        <v>3.1</v>
      </c>
      <c r="M174" s="17">
        <v>12.6</v>
      </c>
    </row>
    <row r="175" spans="1:13" hidden="1" x14ac:dyDescent="0.3">
      <c r="A175" s="17" t="s">
        <v>97</v>
      </c>
      <c r="B175" s="17" t="s">
        <v>99</v>
      </c>
      <c r="C175" s="16">
        <v>42865</v>
      </c>
      <c r="D175" s="34">
        <v>0.3</v>
      </c>
      <c r="E175" s="89">
        <f>D175/3.28084</f>
        <v>9.1439997073920087E-2</v>
      </c>
      <c r="F175" s="17">
        <v>13.34</v>
      </c>
      <c r="G175" s="17">
        <v>86.7</v>
      </c>
      <c r="H175" s="17">
        <v>9.09</v>
      </c>
      <c r="I175" s="17">
        <v>373</v>
      </c>
      <c r="J175" s="17">
        <v>7.82</v>
      </c>
      <c r="K175" s="17">
        <v>178.1</v>
      </c>
      <c r="L175" s="17">
        <v>4.2</v>
      </c>
      <c r="M175" s="17">
        <v>20.7</v>
      </c>
    </row>
    <row r="176" spans="1:13" hidden="1" x14ac:dyDescent="0.3">
      <c r="A176" s="17" t="s">
        <v>97</v>
      </c>
      <c r="B176" s="17" t="s">
        <v>99</v>
      </c>
      <c r="C176" s="16">
        <v>42865</v>
      </c>
      <c r="D176" s="34">
        <v>3.359</v>
      </c>
      <c r="E176" s="89">
        <f>D176/3.28084</f>
        <v>1.0238231672376588</v>
      </c>
      <c r="F176" s="17">
        <v>12.75</v>
      </c>
      <c r="G176" s="17">
        <v>86.1</v>
      </c>
      <c r="H176" s="17">
        <v>9.11</v>
      </c>
      <c r="I176" s="17">
        <v>376</v>
      </c>
      <c r="J176" s="17">
        <v>7.81</v>
      </c>
      <c r="K176" s="17">
        <v>179.5</v>
      </c>
      <c r="L176" s="17">
        <v>5.2</v>
      </c>
      <c r="M176" s="17">
        <v>18.600000000000001</v>
      </c>
    </row>
    <row r="177" spans="1:13" hidden="1" x14ac:dyDescent="0.3">
      <c r="A177" s="17" t="s">
        <v>97</v>
      </c>
      <c r="B177" s="17" t="s">
        <v>99</v>
      </c>
      <c r="C177" s="16">
        <v>42865</v>
      </c>
      <c r="D177" s="34">
        <v>6.83</v>
      </c>
      <c r="E177" s="89">
        <f>D177/3.28084</f>
        <v>2.0817839333829142</v>
      </c>
      <c r="F177" s="17">
        <v>12.66</v>
      </c>
      <c r="G177" s="17">
        <v>85.2</v>
      </c>
      <c r="H177" s="17">
        <v>9.0399999999999991</v>
      </c>
      <c r="I177" s="17">
        <v>382</v>
      </c>
      <c r="J177" s="17">
        <v>7.78</v>
      </c>
      <c r="K177" s="17">
        <v>181.3</v>
      </c>
      <c r="L177" s="17">
        <v>4.8</v>
      </c>
      <c r="M177" s="17">
        <v>18.8</v>
      </c>
    </row>
    <row r="178" spans="1:13" hidden="1" x14ac:dyDescent="0.3">
      <c r="A178" s="17" t="s">
        <v>97</v>
      </c>
      <c r="B178" s="17" t="s">
        <v>99</v>
      </c>
      <c r="C178" s="16">
        <v>42865</v>
      </c>
      <c r="D178" s="34">
        <v>10.26</v>
      </c>
      <c r="E178" s="89">
        <f>D178/3.28084</f>
        <v>3.1272478999280673</v>
      </c>
      <c r="F178" s="17">
        <v>12.51</v>
      </c>
      <c r="G178" s="17">
        <v>84.1</v>
      </c>
      <c r="H178" s="17">
        <v>8.94</v>
      </c>
      <c r="I178" s="17">
        <v>424</v>
      </c>
      <c r="J178" s="17">
        <v>7.76</v>
      </c>
      <c r="K178" s="17">
        <v>183.2</v>
      </c>
      <c r="L178" s="17">
        <v>4</v>
      </c>
      <c r="M178" s="17">
        <v>16.5</v>
      </c>
    </row>
    <row r="179" spans="1:13" hidden="1" x14ac:dyDescent="0.3">
      <c r="A179" s="17" t="s">
        <v>97</v>
      </c>
      <c r="B179" s="17" t="s">
        <v>99</v>
      </c>
      <c r="C179" s="16">
        <v>42865</v>
      </c>
      <c r="D179" s="34">
        <v>13.48</v>
      </c>
      <c r="E179" s="89">
        <f>D179/3.28084</f>
        <v>4.1087038685214763</v>
      </c>
      <c r="F179" s="17">
        <v>12.18</v>
      </c>
      <c r="G179" s="17">
        <v>81.400000000000006</v>
      </c>
      <c r="H179" s="17">
        <v>8.7100000000000009</v>
      </c>
      <c r="I179" s="17">
        <v>407</v>
      </c>
      <c r="J179" s="17">
        <v>7.78</v>
      </c>
      <c r="K179" s="17">
        <v>182.6</v>
      </c>
      <c r="L179" s="17">
        <v>4.3</v>
      </c>
      <c r="M179" s="17">
        <v>16.399999999999999</v>
      </c>
    </row>
    <row r="180" spans="1:13" hidden="1" x14ac:dyDescent="0.3">
      <c r="A180" s="17" t="s">
        <v>97</v>
      </c>
      <c r="B180" s="17" t="s">
        <v>99</v>
      </c>
      <c r="C180" s="16">
        <v>42865</v>
      </c>
      <c r="D180" s="34">
        <v>16.760000000000002</v>
      </c>
      <c r="E180" s="89">
        <f>D180/3.28084</f>
        <v>5.1084478365296695</v>
      </c>
      <c r="F180" s="17">
        <v>11.9</v>
      </c>
      <c r="G180" s="17">
        <v>79.3</v>
      </c>
      <c r="H180" s="17">
        <v>8.5500000000000007</v>
      </c>
      <c r="I180" s="17">
        <v>372</v>
      </c>
      <c r="J180" s="17">
        <v>7.75</v>
      </c>
      <c r="K180" s="17">
        <v>184.3</v>
      </c>
      <c r="L180" s="17">
        <v>4.5999999999999996</v>
      </c>
      <c r="M180" s="17">
        <v>16.5</v>
      </c>
    </row>
    <row r="181" spans="1:13" hidden="1" x14ac:dyDescent="0.3">
      <c r="A181" s="17" t="s">
        <v>97</v>
      </c>
      <c r="B181" s="17" t="s">
        <v>99</v>
      </c>
      <c r="C181" s="16">
        <v>42865</v>
      </c>
      <c r="D181" s="34">
        <v>21.3</v>
      </c>
      <c r="E181" s="89">
        <f>D181/3.28084</f>
        <v>6.492239792248327</v>
      </c>
      <c r="F181" s="17">
        <v>11.6</v>
      </c>
      <c r="G181" s="17">
        <v>76.3</v>
      </c>
      <c r="H181" s="17">
        <v>8.27</v>
      </c>
      <c r="I181" s="17">
        <v>361</v>
      </c>
      <c r="J181" s="17">
        <v>7.73</v>
      </c>
      <c r="K181" s="17">
        <v>185.2</v>
      </c>
      <c r="L181" s="17">
        <v>5</v>
      </c>
      <c r="M181" s="17">
        <v>16.7</v>
      </c>
    </row>
    <row r="182" spans="1:13" hidden="1" x14ac:dyDescent="0.3">
      <c r="A182" s="17" t="s">
        <v>97</v>
      </c>
      <c r="B182" s="17" t="s">
        <v>99</v>
      </c>
      <c r="C182" s="16">
        <v>42865</v>
      </c>
      <c r="D182" s="34">
        <v>24.97</v>
      </c>
      <c r="E182" s="89">
        <f>D182/3.28084</f>
        <v>7.6108557564526151</v>
      </c>
      <c r="F182" s="17">
        <v>11.59</v>
      </c>
      <c r="G182" s="17">
        <v>66.599999999999994</v>
      </c>
      <c r="H182" s="17">
        <v>7.19</v>
      </c>
      <c r="I182" s="17">
        <v>364</v>
      </c>
      <c r="J182" s="17">
        <v>7.68</v>
      </c>
      <c r="K182" s="17">
        <v>186.9</v>
      </c>
      <c r="L182" s="17">
        <v>5.7</v>
      </c>
      <c r="M182" s="17">
        <v>18.600000000000001</v>
      </c>
    </row>
    <row r="183" spans="1:13" hidden="1" x14ac:dyDescent="0.3">
      <c r="A183" s="17" t="s">
        <v>97</v>
      </c>
      <c r="B183" s="17" t="s">
        <v>98</v>
      </c>
      <c r="C183" s="16">
        <v>42881</v>
      </c>
      <c r="D183" s="34">
        <f>E183*3.28084</f>
        <v>0.32808400000000004</v>
      </c>
      <c r="E183" s="75">
        <v>0.1</v>
      </c>
      <c r="F183" s="17">
        <v>16.84</v>
      </c>
      <c r="G183" s="17">
        <v>84</v>
      </c>
      <c r="H183" s="17">
        <v>8.14</v>
      </c>
      <c r="I183" s="17">
        <v>470</v>
      </c>
      <c r="J183" s="17">
        <v>7.73</v>
      </c>
      <c r="K183" s="17">
        <v>179.9</v>
      </c>
      <c r="L183" s="17">
        <v>3.1</v>
      </c>
      <c r="M183" s="17">
        <v>49.3</v>
      </c>
    </row>
    <row r="184" spans="1:13" hidden="1" x14ac:dyDescent="0.3">
      <c r="A184" s="17" t="s">
        <v>97</v>
      </c>
      <c r="B184" s="17" t="s">
        <v>98</v>
      </c>
      <c r="C184" s="16">
        <v>42881</v>
      </c>
      <c r="D184" s="34">
        <f>E184*3.28084</f>
        <v>3.7729659999999998</v>
      </c>
      <c r="E184" s="75">
        <v>1.1499999999999999</v>
      </c>
      <c r="F184" s="17">
        <v>14.99</v>
      </c>
      <c r="G184" s="17">
        <v>88</v>
      </c>
      <c r="H184" s="17">
        <v>8.8699999999999992</v>
      </c>
      <c r="I184" s="17">
        <v>543</v>
      </c>
      <c r="J184" s="17">
        <v>7.79</v>
      </c>
      <c r="K184" s="17">
        <v>182.2</v>
      </c>
      <c r="L184" s="17">
        <v>4</v>
      </c>
      <c r="M184" s="17">
        <v>27.1</v>
      </c>
    </row>
    <row r="185" spans="1:13" hidden="1" x14ac:dyDescent="0.3">
      <c r="A185" s="17" t="s">
        <v>97</v>
      </c>
      <c r="B185" s="17" t="s">
        <v>99</v>
      </c>
      <c r="C185" s="16">
        <v>42881</v>
      </c>
      <c r="D185" s="34">
        <f>E185*3.28084</f>
        <v>0.32808400000000004</v>
      </c>
      <c r="E185" s="75">
        <v>0.1</v>
      </c>
      <c r="F185" s="17">
        <v>20.11</v>
      </c>
      <c r="G185" s="17">
        <v>117.2</v>
      </c>
      <c r="H185" s="17">
        <v>10.63</v>
      </c>
      <c r="I185" s="17">
        <v>445</v>
      </c>
      <c r="J185" s="17">
        <v>8.49</v>
      </c>
      <c r="K185" s="17">
        <v>155.09</v>
      </c>
      <c r="L185" s="17">
        <v>7.5</v>
      </c>
      <c r="M185" s="17">
        <v>26</v>
      </c>
    </row>
    <row r="186" spans="1:13" hidden="1" x14ac:dyDescent="0.3">
      <c r="A186" s="17" t="s">
        <v>97</v>
      </c>
      <c r="B186" s="17" t="s">
        <v>99</v>
      </c>
      <c r="C186" s="16">
        <v>42881</v>
      </c>
      <c r="D186" s="34">
        <v>3.1</v>
      </c>
      <c r="E186" s="89">
        <f>D186/3.28084</f>
        <v>0.94487996976384103</v>
      </c>
      <c r="F186" s="17">
        <v>19.510000000000002</v>
      </c>
      <c r="G186" s="17">
        <v>114.9</v>
      </c>
      <c r="H186" s="17">
        <v>10.52</v>
      </c>
      <c r="I186" s="17">
        <v>442</v>
      </c>
      <c r="J186" s="17">
        <v>8.4499999999999993</v>
      </c>
      <c r="K186" s="17">
        <v>158.6</v>
      </c>
      <c r="L186" s="17">
        <v>21.7</v>
      </c>
      <c r="M186" s="17">
        <v>26.9</v>
      </c>
    </row>
    <row r="187" spans="1:13" hidden="1" x14ac:dyDescent="0.3">
      <c r="A187" s="17" t="s">
        <v>97</v>
      </c>
      <c r="B187" s="17" t="s">
        <v>99</v>
      </c>
      <c r="C187" s="16">
        <v>42881</v>
      </c>
      <c r="D187" s="34">
        <v>6.1</v>
      </c>
      <c r="E187" s="89">
        <f>D187/3.28084</f>
        <v>1.8592799405030418</v>
      </c>
      <c r="F187" s="17">
        <v>18.77</v>
      </c>
      <c r="G187" s="17">
        <v>100.4</v>
      </c>
      <c r="H187" s="17">
        <v>9.2799999999999994</v>
      </c>
      <c r="I187" s="17">
        <v>439</v>
      </c>
      <c r="J187" s="17">
        <v>8.3699999999999992</v>
      </c>
      <c r="K187" s="17">
        <v>162</v>
      </c>
      <c r="L187" s="17">
        <v>16.399999999999999</v>
      </c>
      <c r="M187" s="17">
        <v>30</v>
      </c>
    </row>
    <row r="188" spans="1:13" hidden="1" x14ac:dyDescent="0.3">
      <c r="A188" s="17" t="s">
        <v>97</v>
      </c>
      <c r="B188" s="17" t="s">
        <v>99</v>
      </c>
      <c r="C188" s="16">
        <v>42881</v>
      </c>
      <c r="D188" s="34">
        <v>9.1999999999999993</v>
      </c>
      <c r="E188" s="89">
        <f>D188/3.28084</f>
        <v>2.8041599102668826</v>
      </c>
      <c r="F188" s="17">
        <v>17.36</v>
      </c>
      <c r="G188" s="17">
        <v>80.7</v>
      </c>
      <c r="H188" s="17">
        <v>7.7</v>
      </c>
      <c r="I188" s="17">
        <v>419</v>
      </c>
      <c r="J188" s="17">
        <v>8.2100000000000009</v>
      </c>
      <c r="K188" s="17">
        <v>167.8</v>
      </c>
      <c r="L188" s="17">
        <v>12.2</v>
      </c>
      <c r="M188" s="17">
        <v>43.8</v>
      </c>
    </row>
    <row r="189" spans="1:13" hidden="1" x14ac:dyDescent="0.3">
      <c r="A189" s="17" t="s">
        <v>97</v>
      </c>
      <c r="B189" s="17" t="s">
        <v>99</v>
      </c>
      <c r="C189" s="16">
        <v>42881</v>
      </c>
      <c r="D189" s="34">
        <v>12.2</v>
      </c>
      <c r="E189" s="89">
        <f>D189/3.28084</f>
        <v>3.7185598810060836</v>
      </c>
      <c r="F189" s="17">
        <v>16.5</v>
      </c>
      <c r="G189" s="17">
        <v>74.7</v>
      </c>
      <c r="H189" s="17">
        <v>7.28</v>
      </c>
      <c r="I189" s="17">
        <v>382</v>
      </c>
      <c r="J189" s="17">
        <v>8.1</v>
      </c>
      <c r="K189" s="17">
        <v>168.9</v>
      </c>
      <c r="L189" s="17">
        <v>9.8000000000000007</v>
      </c>
      <c r="M189" s="17">
        <v>68.099999999999994</v>
      </c>
    </row>
    <row r="190" spans="1:13" hidden="1" x14ac:dyDescent="0.3">
      <c r="A190" s="17" t="s">
        <v>97</v>
      </c>
      <c r="B190" s="17" t="s">
        <v>99</v>
      </c>
      <c r="C190" s="16">
        <v>42881</v>
      </c>
      <c r="D190" s="34">
        <v>15.2</v>
      </c>
      <c r="E190" s="89">
        <f>D190/3.28084</f>
        <v>4.6329598517452846</v>
      </c>
      <c r="F190" s="17">
        <v>16.059999999999999</v>
      </c>
      <c r="G190" s="17">
        <v>64.900000000000006</v>
      </c>
      <c r="H190" s="17">
        <v>6.37</v>
      </c>
      <c r="I190" s="17">
        <v>401</v>
      </c>
      <c r="J190" s="17">
        <v>8.01</v>
      </c>
      <c r="K190" s="17">
        <v>169.7</v>
      </c>
      <c r="L190" s="17">
        <v>8.9</v>
      </c>
      <c r="M190" s="17">
        <v>53.1</v>
      </c>
    </row>
    <row r="191" spans="1:13" hidden="1" x14ac:dyDescent="0.3">
      <c r="A191" s="17" t="s">
        <v>97</v>
      </c>
      <c r="B191" s="17" t="s">
        <v>99</v>
      </c>
      <c r="C191" s="16">
        <v>42881</v>
      </c>
      <c r="D191" s="34">
        <v>18</v>
      </c>
      <c r="E191" s="89">
        <f>D191/3.28084</f>
        <v>5.4863998244352059</v>
      </c>
      <c r="F191" s="17">
        <v>15.05</v>
      </c>
      <c r="G191" s="17">
        <v>45.1</v>
      </c>
      <c r="H191" s="17">
        <v>4.4800000000000004</v>
      </c>
      <c r="I191" s="17">
        <v>412</v>
      </c>
      <c r="J191" s="17">
        <v>7.92</v>
      </c>
      <c r="K191" s="17">
        <v>171.1</v>
      </c>
      <c r="L191" s="17">
        <v>6.1</v>
      </c>
      <c r="M191" s="17">
        <v>36.1</v>
      </c>
    </row>
    <row r="192" spans="1:13" hidden="1" x14ac:dyDescent="0.3">
      <c r="A192" s="17" t="s">
        <v>97</v>
      </c>
      <c r="B192" s="17" t="s">
        <v>99</v>
      </c>
      <c r="C192" s="16">
        <v>42881</v>
      </c>
      <c r="D192" s="34">
        <v>21.05</v>
      </c>
      <c r="E192" s="89">
        <f>D192/3.28084</f>
        <v>6.4160397946867267</v>
      </c>
      <c r="F192" s="17">
        <v>13.59</v>
      </c>
      <c r="G192" s="17">
        <v>26.6</v>
      </c>
      <c r="H192" s="17">
        <v>2.71</v>
      </c>
      <c r="I192" s="17">
        <v>457</v>
      </c>
      <c r="J192" s="17">
        <v>7.8</v>
      </c>
      <c r="K192" s="17">
        <v>174.2</v>
      </c>
      <c r="L192" s="17">
        <v>4</v>
      </c>
      <c r="M192" s="17">
        <v>8.8000000000000007</v>
      </c>
    </row>
    <row r="193" spans="1:13" hidden="1" x14ac:dyDescent="0.3">
      <c r="A193" s="17" t="s">
        <v>97</v>
      </c>
      <c r="B193" s="17" t="s">
        <v>99</v>
      </c>
      <c r="C193" s="16">
        <v>42881</v>
      </c>
      <c r="D193" s="34">
        <v>23</v>
      </c>
      <c r="E193" s="89">
        <f>D193/3.28084</f>
        <v>7.0103997756672074</v>
      </c>
      <c r="F193" s="17">
        <v>13.21</v>
      </c>
      <c r="G193" s="17">
        <v>22</v>
      </c>
      <c r="H193" s="17">
        <v>2.23</v>
      </c>
      <c r="I193" s="17">
        <v>453</v>
      </c>
      <c r="J193" s="17">
        <v>7.74</v>
      </c>
      <c r="K193" s="17">
        <v>175.1</v>
      </c>
      <c r="L193" s="17">
        <v>3.1</v>
      </c>
      <c r="M193" s="17">
        <v>6.1</v>
      </c>
    </row>
    <row r="194" spans="1:13" hidden="1" x14ac:dyDescent="0.3">
      <c r="A194" s="17" t="s">
        <v>97</v>
      </c>
      <c r="B194" s="17" t="s">
        <v>99</v>
      </c>
      <c r="C194" s="16">
        <v>42881</v>
      </c>
      <c r="D194" s="34">
        <v>25.1</v>
      </c>
      <c r="E194" s="89">
        <f>D194/3.28084</f>
        <v>7.650479755184648</v>
      </c>
      <c r="F194" s="17">
        <v>12.63</v>
      </c>
      <c r="G194" s="17">
        <v>13</v>
      </c>
      <c r="H194" s="17">
        <v>1.32</v>
      </c>
      <c r="I194" s="17">
        <v>448</v>
      </c>
      <c r="J194" s="17">
        <v>7.68</v>
      </c>
      <c r="K194" s="17">
        <v>177</v>
      </c>
      <c r="L194" s="17">
        <v>3.7</v>
      </c>
      <c r="M194" s="17">
        <v>5.6</v>
      </c>
    </row>
    <row r="195" spans="1:13" hidden="1" x14ac:dyDescent="0.3">
      <c r="A195" s="17" t="s">
        <v>97</v>
      </c>
      <c r="B195" s="17" t="s">
        <v>99</v>
      </c>
      <c r="C195" s="16">
        <v>42895</v>
      </c>
      <c r="D195" s="34">
        <f>E195*3.28084</f>
        <v>0.32808400000000004</v>
      </c>
      <c r="E195" s="89">
        <v>0.1</v>
      </c>
      <c r="F195" s="17">
        <v>24.72</v>
      </c>
      <c r="G195" s="17">
        <v>250.4</v>
      </c>
      <c r="H195" s="17">
        <v>20.83</v>
      </c>
      <c r="I195" s="17">
        <v>362</v>
      </c>
      <c r="J195" s="17">
        <v>8.98</v>
      </c>
      <c r="K195" s="17">
        <v>142.30000000000001</v>
      </c>
      <c r="L195" s="17">
        <v>12.1</v>
      </c>
      <c r="M195" s="17">
        <v>7</v>
      </c>
    </row>
    <row r="196" spans="1:13" hidden="1" x14ac:dyDescent="0.3">
      <c r="A196" s="17" t="s">
        <v>97</v>
      </c>
      <c r="B196" s="17" t="s">
        <v>99</v>
      </c>
      <c r="C196" s="16">
        <v>42895</v>
      </c>
      <c r="D196" s="34">
        <f>E196*3.28084</f>
        <v>3.28084</v>
      </c>
      <c r="E196" s="75">
        <v>1</v>
      </c>
      <c r="F196" s="17">
        <v>24.46</v>
      </c>
      <c r="G196" s="17">
        <v>262.10000000000002</v>
      </c>
      <c r="H196" s="17">
        <v>21.86</v>
      </c>
      <c r="I196" s="17">
        <v>360</v>
      </c>
      <c r="J196" s="17">
        <v>8.91</v>
      </c>
      <c r="K196" s="17">
        <v>145.4</v>
      </c>
      <c r="L196" s="17">
        <v>31.3</v>
      </c>
      <c r="M196" s="17">
        <v>8.6999999999999993</v>
      </c>
    </row>
    <row r="197" spans="1:13" hidden="1" x14ac:dyDescent="0.3">
      <c r="A197" s="17" t="s">
        <v>97</v>
      </c>
      <c r="B197" s="17" t="s">
        <v>99</v>
      </c>
      <c r="C197" s="16">
        <v>42895</v>
      </c>
      <c r="D197" s="34">
        <f>E197*3.28084</f>
        <v>6.56168</v>
      </c>
      <c r="E197" s="75">
        <v>2</v>
      </c>
      <c r="F197" s="17">
        <v>21.53</v>
      </c>
      <c r="G197" s="17">
        <v>131</v>
      </c>
      <c r="H197" s="17">
        <v>11.4</v>
      </c>
      <c r="I197" s="17">
        <v>411</v>
      </c>
      <c r="J197" s="17">
        <v>8.57</v>
      </c>
      <c r="K197" s="17">
        <v>153.6</v>
      </c>
      <c r="L197" s="17">
        <v>16.7</v>
      </c>
      <c r="M197" s="17">
        <v>6.4</v>
      </c>
    </row>
    <row r="198" spans="1:13" hidden="1" x14ac:dyDescent="0.3">
      <c r="A198" s="17" t="s">
        <v>97</v>
      </c>
      <c r="B198" s="17" t="s">
        <v>99</v>
      </c>
      <c r="C198" s="16">
        <v>42895</v>
      </c>
      <c r="D198" s="34">
        <f>E198*3.28084</f>
        <v>9.8425200000000004</v>
      </c>
      <c r="E198" s="75">
        <v>3</v>
      </c>
      <c r="F198" s="17">
        <v>20.8</v>
      </c>
      <c r="G198" s="17">
        <v>76.2</v>
      </c>
      <c r="H198" s="17">
        <v>6.78</v>
      </c>
      <c r="I198" s="17">
        <v>428</v>
      </c>
      <c r="J198" s="17">
        <v>8.26</v>
      </c>
      <c r="K198" s="17">
        <v>156.6</v>
      </c>
      <c r="L198" s="17">
        <v>12.6</v>
      </c>
      <c r="M198" s="17">
        <v>7.7</v>
      </c>
    </row>
    <row r="199" spans="1:13" hidden="1" x14ac:dyDescent="0.3">
      <c r="A199" s="17" t="s">
        <v>97</v>
      </c>
      <c r="B199" s="17" t="s">
        <v>99</v>
      </c>
      <c r="C199" s="16">
        <v>42895</v>
      </c>
      <c r="D199" s="34">
        <f>E199*3.28084</f>
        <v>13.12336</v>
      </c>
      <c r="E199" s="75">
        <v>4</v>
      </c>
      <c r="F199" s="17">
        <v>19.48</v>
      </c>
      <c r="G199" s="17">
        <v>26.3</v>
      </c>
      <c r="H199" s="17">
        <v>2.37</v>
      </c>
      <c r="I199" s="17">
        <v>439</v>
      </c>
      <c r="J199" s="17">
        <v>8.0399999999999991</v>
      </c>
      <c r="K199" s="17">
        <v>158.6</v>
      </c>
      <c r="L199" s="17">
        <v>10</v>
      </c>
      <c r="M199" s="17">
        <v>7.2</v>
      </c>
    </row>
    <row r="200" spans="1:13" hidden="1" x14ac:dyDescent="0.3">
      <c r="A200" s="17" t="s">
        <v>97</v>
      </c>
      <c r="B200" s="17" t="s">
        <v>99</v>
      </c>
      <c r="C200" s="16">
        <v>42895</v>
      </c>
      <c r="D200" s="34">
        <f>E200*3.28084</f>
        <v>16.404199999999999</v>
      </c>
      <c r="E200" s="75">
        <v>5</v>
      </c>
      <c r="F200" s="17">
        <v>16.41</v>
      </c>
      <c r="G200" s="17">
        <v>9.8000000000000007</v>
      </c>
      <c r="H200" s="17">
        <v>0.92</v>
      </c>
      <c r="I200" s="17">
        <v>436</v>
      </c>
      <c r="J200" s="17">
        <v>7.89</v>
      </c>
      <c r="K200" s="17">
        <v>156.80000000000001</v>
      </c>
      <c r="L200" s="17">
        <v>8.4</v>
      </c>
      <c r="M200" s="17">
        <v>9.1</v>
      </c>
    </row>
    <row r="201" spans="1:13" hidden="1" x14ac:dyDescent="0.3">
      <c r="A201" s="17" t="s">
        <v>97</v>
      </c>
      <c r="B201" s="17" t="s">
        <v>99</v>
      </c>
      <c r="C201" s="16">
        <v>42895</v>
      </c>
      <c r="D201" s="34">
        <f>E201*3.28084</f>
        <v>19.685040000000001</v>
      </c>
      <c r="E201" s="75">
        <v>6</v>
      </c>
      <c r="F201" s="17">
        <v>15.15</v>
      </c>
      <c r="G201" s="17">
        <v>7.3</v>
      </c>
      <c r="H201" s="17">
        <v>0.72</v>
      </c>
      <c r="I201" s="17">
        <v>436</v>
      </c>
      <c r="J201" s="17">
        <v>7.79</v>
      </c>
      <c r="K201" s="17">
        <v>152.1</v>
      </c>
      <c r="L201" s="17">
        <v>7.8</v>
      </c>
      <c r="M201" s="17">
        <v>12.1</v>
      </c>
    </row>
    <row r="202" spans="1:13" hidden="1" x14ac:dyDescent="0.3">
      <c r="A202" s="17" t="s">
        <v>97</v>
      </c>
      <c r="B202" s="17" t="s">
        <v>99</v>
      </c>
      <c r="C202" s="16">
        <v>42895</v>
      </c>
      <c r="D202" s="34">
        <f>E202*3.28084</f>
        <v>22.965879999999999</v>
      </c>
      <c r="E202" s="75">
        <v>7</v>
      </c>
      <c r="F202" s="17">
        <v>14.23</v>
      </c>
      <c r="G202" s="17">
        <v>6</v>
      </c>
      <c r="H202" s="17">
        <v>0.61</v>
      </c>
      <c r="I202" s="17">
        <v>438</v>
      </c>
      <c r="J202" s="17">
        <v>7.59</v>
      </c>
      <c r="K202" s="17">
        <v>142.1</v>
      </c>
      <c r="L202" s="17">
        <v>8.6999999999999993</v>
      </c>
      <c r="M202" s="17">
        <v>9.9</v>
      </c>
    </row>
    <row r="203" spans="1:13" hidden="1" x14ac:dyDescent="0.3">
      <c r="A203" s="17" t="s">
        <v>97</v>
      </c>
      <c r="B203" s="17" t="s">
        <v>99</v>
      </c>
      <c r="C203" s="16">
        <v>42895</v>
      </c>
      <c r="D203" s="34">
        <f>E203*3.28084</f>
        <v>26.24672</v>
      </c>
      <c r="E203" s="75">
        <v>8</v>
      </c>
      <c r="F203" s="17">
        <v>13.57</v>
      </c>
      <c r="G203" s="17">
        <v>5.5</v>
      </c>
      <c r="H203" s="17">
        <v>0.56999999999999995</v>
      </c>
      <c r="I203" s="17">
        <v>445</v>
      </c>
      <c r="J203" s="17">
        <v>7.61</v>
      </c>
      <c r="K203" s="17">
        <v>95</v>
      </c>
      <c r="L203" s="17">
        <v>8.1999999999999993</v>
      </c>
      <c r="M203" s="17">
        <v>12.3</v>
      </c>
    </row>
    <row r="204" spans="1:13" hidden="1" x14ac:dyDescent="0.3">
      <c r="A204" s="17" t="s">
        <v>97</v>
      </c>
      <c r="B204" s="17" t="s">
        <v>98</v>
      </c>
      <c r="C204" s="16">
        <v>42895</v>
      </c>
      <c r="D204" s="34">
        <f>E204*3.28084</f>
        <v>0.32808400000000004</v>
      </c>
      <c r="E204" s="75">
        <v>0.1</v>
      </c>
      <c r="F204" s="17">
        <v>23.36</v>
      </c>
      <c r="G204" s="17">
        <v>177.2</v>
      </c>
      <c r="H204" s="17">
        <v>15.11</v>
      </c>
      <c r="I204" s="17">
        <v>418</v>
      </c>
      <c r="J204" s="17">
        <v>8.7200000000000006</v>
      </c>
      <c r="K204" s="17">
        <v>120.3</v>
      </c>
      <c r="L204" s="17">
        <v>17.8</v>
      </c>
      <c r="M204" s="17">
        <v>19.7</v>
      </c>
    </row>
    <row r="205" spans="1:13" hidden="1" x14ac:dyDescent="0.3">
      <c r="A205" s="17" t="s">
        <v>97</v>
      </c>
      <c r="B205" s="17" t="s">
        <v>98</v>
      </c>
      <c r="C205" s="16">
        <v>42895</v>
      </c>
      <c r="D205" s="34">
        <f>E205*3.28084</f>
        <v>3.28084</v>
      </c>
      <c r="E205" s="75">
        <v>1</v>
      </c>
      <c r="F205" s="17">
        <v>23.26</v>
      </c>
      <c r="G205" s="17">
        <v>178.7</v>
      </c>
      <c r="H205" s="17">
        <v>15.26</v>
      </c>
      <c r="I205" s="17">
        <v>417</v>
      </c>
      <c r="J205" s="17">
        <v>8.76</v>
      </c>
      <c r="K205" s="17">
        <v>125.1</v>
      </c>
      <c r="L205" s="17">
        <v>23.7</v>
      </c>
      <c r="M205" s="17">
        <v>22.8</v>
      </c>
    </row>
    <row r="206" spans="1:13" hidden="1" x14ac:dyDescent="0.3">
      <c r="A206" s="17" t="s">
        <v>185</v>
      </c>
      <c r="B206" s="17" t="s">
        <v>98</v>
      </c>
      <c r="C206" s="16">
        <v>42912</v>
      </c>
      <c r="D206" s="34">
        <v>0.34699999999999998</v>
      </c>
      <c r="E206" s="89">
        <f>D206/3.28084</f>
        <v>0.1057655966155009</v>
      </c>
      <c r="F206" s="17">
        <v>21.59</v>
      </c>
      <c r="G206" s="17">
        <v>90.4</v>
      </c>
      <c r="H206" s="17">
        <v>7.96</v>
      </c>
      <c r="I206" s="17">
        <v>424</v>
      </c>
      <c r="J206" s="17">
        <v>7.87</v>
      </c>
      <c r="K206" s="17">
        <v>170.1</v>
      </c>
      <c r="L206" s="17">
        <v>2.2000000000000002</v>
      </c>
      <c r="M206" s="17">
        <v>25.1</v>
      </c>
    </row>
    <row r="207" spans="1:13" hidden="1" x14ac:dyDescent="0.3">
      <c r="A207" s="17" t="s">
        <v>97</v>
      </c>
      <c r="B207" s="17" t="s">
        <v>98</v>
      </c>
      <c r="C207" s="16">
        <v>42912</v>
      </c>
      <c r="D207" s="34">
        <v>3</v>
      </c>
      <c r="E207" s="89">
        <f>D207/3.28084</f>
        <v>0.91439997073920098</v>
      </c>
      <c r="F207" s="17">
        <v>20.45</v>
      </c>
      <c r="G207" s="17">
        <v>90.7</v>
      </c>
      <c r="H207" s="17">
        <v>8.07</v>
      </c>
      <c r="I207" s="17">
        <v>488</v>
      </c>
      <c r="J207" s="17">
        <v>7.97</v>
      </c>
      <c r="K207" s="17">
        <v>169.5</v>
      </c>
      <c r="L207" s="17">
        <v>3.8</v>
      </c>
      <c r="M207" s="17">
        <v>27.5</v>
      </c>
    </row>
    <row r="208" spans="1:13" hidden="1" x14ac:dyDescent="0.3">
      <c r="A208" s="17" t="s">
        <v>97</v>
      </c>
      <c r="B208" s="17" t="s">
        <v>99</v>
      </c>
      <c r="C208" s="16">
        <v>42912</v>
      </c>
      <c r="D208" s="34">
        <v>0.35599999999999998</v>
      </c>
      <c r="E208" s="89">
        <f>D208/3.28084</f>
        <v>0.10850879652771851</v>
      </c>
      <c r="F208" s="17">
        <v>22.77</v>
      </c>
      <c r="G208" s="17">
        <v>91.8</v>
      </c>
      <c r="H208" s="17">
        <v>7.91</v>
      </c>
      <c r="I208" s="17">
        <v>375</v>
      </c>
      <c r="J208" s="17">
        <v>8.11</v>
      </c>
      <c r="K208" s="36">
        <v>184</v>
      </c>
      <c r="L208" s="17">
        <v>4.0999999999999996</v>
      </c>
      <c r="M208" s="17">
        <v>24.1</v>
      </c>
    </row>
    <row r="209" spans="1:13" hidden="1" x14ac:dyDescent="0.3">
      <c r="A209" s="17" t="s">
        <v>97</v>
      </c>
      <c r="B209" s="17" t="s">
        <v>99</v>
      </c>
      <c r="C209" s="16">
        <v>42912</v>
      </c>
      <c r="D209" s="34">
        <v>23.3</v>
      </c>
      <c r="E209" s="89">
        <f>D209/3.28084</f>
        <v>7.1018397727411271</v>
      </c>
      <c r="F209" s="17">
        <v>14.24</v>
      </c>
      <c r="G209" s="17">
        <v>6.2</v>
      </c>
      <c r="H209" s="17">
        <v>0.64</v>
      </c>
      <c r="I209" s="17">
        <v>481</v>
      </c>
      <c r="J209" s="17">
        <v>7.81</v>
      </c>
      <c r="K209" s="17">
        <v>195.8</v>
      </c>
      <c r="L209" s="17">
        <v>5.5</v>
      </c>
      <c r="M209" s="17">
        <v>6.5</v>
      </c>
    </row>
    <row r="210" spans="1:13" hidden="1" x14ac:dyDescent="0.3">
      <c r="A210" s="17" t="s">
        <v>97</v>
      </c>
      <c r="B210" s="17" t="s">
        <v>99</v>
      </c>
      <c r="C210" s="16">
        <v>42912</v>
      </c>
      <c r="D210" s="34">
        <f>E210*3.28084</f>
        <v>3.28084</v>
      </c>
      <c r="E210" s="89">
        <v>1</v>
      </c>
      <c r="F210" s="17">
        <v>22.73</v>
      </c>
      <c r="G210" s="17">
        <v>89</v>
      </c>
      <c r="H210" s="17">
        <v>7.67</v>
      </c>
      <c r="I210" s="17">
        <v>375</v>
      </c>
      <c r="J210" s="17">
        <v>8.16</v>
      </c>
      <c r="K210" s="17">
        <v>173.7</v>
      </c>
      <c r="L210" s="17">
        <v>7.1</v>
      </c>
      <c r="M210" s="17">
        <v>25.1</v>
      </c>
    </row>
    <row r="211" spans="1:13" hidden="1" x14ac:dyDescent="0.3">
      <c r="A211" s="17" t="s">
        <v>97</v>
      </c>
      <c r="B211" s="17" t="s">
        <v>99</v>
      </c>
      <c r="C211" s="16">
        <v>42912</v>
      </c>
      <c r="D211" s="34">
        <f>E211*3.28084</f>
        <v>6.56168</v>
      </c>
      <c r="E211" s="75">
        <v>2</v>
      </c>
      <c r="F211" s="17">
        <v>22.56</v>
      </c>
      <c r="G211" s="17">
        <v>86.9</v>
      </c>
      <c r="H211" s="17">
        <v>7.52</v>
      </c>
      <c r="I211" s="17">
        <v>375</v>
      </c>
      <c r="J211" s="17">
        <v>8.18</v>
      </c>
      <c r="K211" s="17">
        <v>174.4</v>
      </c>
      <c r="L211" s="17">
        <v>7.8</v>
      </c>
      <c r="M211" s="17">
        <v>24.9</v>
      </c>
    </row>
    <row r="212" spans="1:13" hidden="1" x14ac:dyDescent="0.3">
      <c r="A212" s="17" t="s">
        <v>97</v>
      </c>
      <c r="B212" s="17" t="s">
        <v>99</v>
      </c>
      <c r="C212" s="16">
        <v>42912</v>
      </c>
      <c r="D212" s="34">
        <f>E212*3.28084</f>
        <v>9.8425200000000004</v>
      </c>
      <c r="E212" s="75">
        <v>3</v>
      </c>
      <c r="F212" s="17">
        <v>22.46</v>
      </c>
      <c r="G212" s="17">
        <v>84.1</v>
      </c>
      <c r="H212" s="17">
        <v>7.28</v>
      </c>
      <c r="I212" s="17">
        <v>375</v>
      </c>
      <c r="J212" s="17">
        <v>8.17</v>
      </c>
      <c r="K212" s="17">
        <v>175.4</v>
      </c>
      <c r="L212" s="17">
        <v>6.5</v>
      </c>
      <c r="M212" s="17">
        <v>25</v>
      </c>
    </row>
    <row r="213" spans="1:13" hidden="1" x14ac:dyDescent="0.3">
      <c r="A213" s="17" t="s">
        <v>97</v>
      </c>
      <c r="B213" s="17" t="s">
        <v>99</v>
      </c>
      <c r="C213" s="16">
        <v>42912</v>
      </c>
      <c r="D213" s="34">
        <f>E213*3.28084</f>
        <v>13.12336</v>
      </c>
      <c r="E213" s="75">
        <v>4</v>
      </c>
      <c r="F213" s="17">
        <v>22.45</v>
      </c>
      <c r="G213" s="17">
        <v>83.5</v>
      </c>
      <c r="H213" s="17">
        <v>7.23</v>
      </c>
      <c r="I213" s="17">
        <v>376</v>
      </c>
      <c r="J213" s="17">
        <v>8.17</v>
      </c>
      <c r="K213" s="17">
        <v>176.5</v>
      </c>
      <c r="L213" s="17">
        <v>7.6</v>
      </c>
      <c r="M213" s="17">
        <v>24.7</v>
      </c>
    </row>
    <row r="214" spans="1:13" hidden="1" x14ac:dyDescent="0.3">
      <c r="A214" s="17" t="s">
        <v>97</v>
      </c>
      <c r="B214" s="17" t="s">
        <v>99</v>
      </c>
      <c r="C214" s="16">
        <v>42912</v>
      </c>
      <c r="D214" s="34">
        <f>E214*3.28084</f>
        <v>16.404199999999999</v>
      </c>
      <c r="E214" s="75">
        <v>5</v>
      </c>
      <c r="F214" s="17">
        <v>22.45</v>
      </c>
      <c r="G214" s="17">
        <v>83.7</v>
      </c>
      <c r="H214" s="17">
        <v>7.25</v>
      </c>
      <c r="I214" s="17">
        <v>375</v>
      </c>
      <c r="J214" s="17">
        <v>8.16</v>
      </c>
      <c r="K214" s="17">
        <v>177.6</v>
      </c>
      <c r="L214" s="17">
        <v>6.4</v>
      </c>
      <c r="M214" s="17">
        <v>24.8</v>
      </c>
    </row>
    <row r="215" spans="1:13" hidden="1" x14ac:dyDescent="0.3">
      <c r="A215" s="17" t="s">
        <v>97</v>
      </c>
      <c r="B215" s="17" t="s">
        <v>99</v>
      </c>
      <c r="C215" s="16">
        <v>42912</v>
      </c>
      <c r="D215" s="34">
        <f>E215*3.28084</f>
        <v>19.685040000000001</v>
      </c>
      <c r="E215" s="75">
        <v>6</v>
      </c>
      <c r="F215" s="17">
        <v>15.05</v>
      </c>
      <c r="G215" s="17">
        <v>5.8</v>
      </c>
      <c r="H215" s="17">
        <v>0.59</v>
      </c>
      <c r="I215" s="17">
        <v>469</v>
      </c>
      <c r="J215" s="17">
        <v>7.76</v>
      </c>
      <c r="K215" s="17">
        <v>194.5</v>
      </c>
      <c r="L215" s="17">
        <v>3.6</v>
      </c>
      <c r="M215" s="17">
        <v>6</v>
      </c>
    </row>
    <row r="216" spans="1:13" hidden="1" x14ac:dyDescent="0.3">
      <c r="A216" s="17" t="s">
        <v>97</v>
      </c>
      <c r="B216" s="17" t="s">
        <v>99</v>
      </c>
      <c r="C216" s="16">
        <v>42912</v>
      </c>
      <c r="D216" s="34">
        <f>E216*3.28084</f>
        <v>22.965879999999999</v>
      </c>
      <c r="E216" s="75">
        <v>7</v>
      </c>
      <c r="F216" s="17">
        <v>14.55</v>
      </c>
      <c r="G216" s="17">
        <v>5.0999999999999996</v>
      </c>
      <c r="H216" s="17">
        <v>0.52</v>
      </c>
      <c r="I216" s="17">
        <v>473</v>
      </c>
      <c r="J216" s="17">
        <v>7.71</v>
      </c>
      <c r="K216" s="17">
        <v>193.7</v>
      </c>
      <c r="L216" s="17">
        <v>3.6</v>
      </c>
      <c r="M216" s="17">
        <v>6.3</v>
      </c>
    </row>
    <row r="217" spans="1:13" hidden="1" x14ac:dyDescent="0.3">
      <c r="A217" s="17" t="s">
        <v>97</v>
      </c>
      <c r="B217" s="17" t="s">
        <v>98</v>
      </c>
      <c r="C217" s="16">
        <v>42926</v>
      </c>
      <c r="D217" s="34">
        <v>0.39600000000000002</v>
      </c>
      <c r="E217" s="89">
        <f>D217/3.28084</f>
        <v>0.12070079613757453</v>
      </c>
      <c r="F217" s="17">
        <v>24.56</v>
      </c>
      <c r="G217" s="17">
        <v>148.69999999999999</v>
      </c>
      <c r="H217" s="17">
        <v>12.38</v>
      </c>
      <c r="I217" s="17">
        <v>389</v>
      </c>
      <c r="J217" s="17">
        <v>8.39</v>
      </c>
      <c r="K217" s="17">
        <v>134.6</v>
      </c>
      <c r="L217" s="17">
        <v>16.100000000000001</v>
      </c>
      <c r="M217" s="17">
        <v>43.7</v>
      </c>
    </row>
    <row r="218" spans="1:13" hidden="1" x14ac:dyDescent="0.3">
      <c r="A218" s="17" t="s">
        <v>97</v>
      </c>
      <c r="B218" s="17" t="s">
        <v>98</v>
      </c>
      <c r="C218" s="16">
        <v>42926</v>
      </c>
      <c r="D218" s="34">
        <v>1.345</v>
      </c>
      <c r="E218" s="89">
        <f>D218/3.28084</f>
        <v>0.40995598688140844</v>
      </c>
      <c r="F218" s="17">
        <v>24.52</v>
      </c>
      <c r="G218" s="17">
        <v>149.5</v>
      </c>
      <c r="H218" s="17">
        <v>12.44</v>
      </c>
      <c r="I218" s="17">
        <v>389</v>
      </c>
      <c r="J218" s="17">
        <v>8.4600000000000009</v>
      </c>
      <c r="K218" s="17">
        <v>142.4</v>
      </c>
      <c r="L218" s="17">
        <v>17.100000000000001</v>
      </c>
      <c r="M218" s="17">
        <v>44.4</v>
      </c>
    </row>
    <row r="219" spans="1:13" hidden="1" x14ac:dyDescent="0.3">
      <c r="A219" s="17" t="s">
        <v>97</v>
      </c>
      <c r="B219" s="17" t="s">
        <v>186</v>
      </c>
      <c r="C219" s="16">
        <v>42926</v>
      </c>
      <c r="D219" s="34">
        <v>0.38</v>
      </c>
      <c r="E219" s="89">
        <f>D219/3.28084</f>
        <v>0.11582399629363212</v>
      </c>
      <c r="F219" s="17">
        <v>24.91</v>
      </c>
      <c r="G219" s="17">
        <v>146.9</v>
      </c>
      <c r="H219" s="17">
        <v>12.13</v>
      </c>
      <c r="I219" s="17">
        <v>390</v>
      </c>
      <c r="J219" s="17">
        <v>8.6300000000000008</v>
      </c>
      <c r="K219" s="17">
        <v>141.6</v>
      </c>
      <c r="L219" s="17">
        <v>13.9</v>
      </c>
      <c r="M219" s="17">
        <v>19</v>
      </c>
    </row>
    <row r="220" spans="1:13" hidden="1" x14ac:dyDescent="0.3">
      <c r="A220" s="17" t="s">
        <v>97</v>
      </c>
      <c r="B220" s="17" t="s">
        <v>186</v>
      </c>
      <c r="C220" s="16">
        <v>42926</v>
      </c>
      <c r="D220" s="34">
        <v>7.63</v>
      </c>
      <c r="E220" s="89">
        <f>D220/3.28084</f>
        <v>2.3256239255800342</v>
      </c>
      <c r="F220" s="17">
        <v>24.79</v>
      </c>
      <c r="G220" s="17">
        <v>147.1</v>
      </c>
      <c r="H220" s="17">
        <v>12.18</v>
      </c>
      <c r="I220" s="17">
        <v>383</v>
      </c>
      <c r="J220" s="17">
        <v>8.59</v>
      </c>
      <c r="K220" s="17">
        <v>162.6</v>
      </c>
      <c r="L220" s="17">
        <v>17.899999999999999</v>
      </c>
      <c r="M220" s="17">
        <v>21</v>
      </c>
    </row>
    <row r="221" spans="1:13" hidden="1" x14ac:dyDescent="0.3">
      <c r="A221" s="17" t="s">
        <v>97</v>
      </c>
      <c r="B221" s="17" t="s">
        <v>187</v>
      </c>
      <c r="C221" s="16">
        <v>42926</v>
      </c>
      <c r="D221" s="34">
        <v>0.38600000000000001</v>
      </c>
      <c r="E221" s="89">
        <f>D221/3.28084</f>
        <v>0.11765279623511052</v>
      </c>
      <c r="F221" s="17">
        <v>24.52</v>
      </c>
      <c r="G221" s="17">
        <v>143.5</v>
      </c>
      <c r="H221" s="17">
        <v>11.95</v>
      </c>
      <c r="I221" s="17">
        <v>387</v>
      </c>
      <c r="J221" s="17">
        <v>8.6300000000000008</v>
      </c>
      <c r="K221" s="17">
        <v>154.1</v>
      </c>
      <c r="L221" s="17">
        <v>12.2</v>
      </c>
      <c r="M221" s="17">
        <v>53.1</v>
      </c>
    </row>
    <row r="222" spans="1:13" hidden="1" x14ac:dyDescent="0.3">
      <c r="A222" s="17" t="s">
        <v>97</v>
      </c>
      <c r="B222" s="17" t="s">
        <v>187</v>
      </c>
      <c r="C222" s="16">
        <v>42926</v>
      </c>
      <c r="D222" s="34">
        <v>4.1349999999999998</v>
      </c>
      <c r="E222" s="89">
        <f>D222/3.28084</f>
        <v>1.2603479596688651</v>
      </c>
      <c r="F222" s="17">
        <v>22.32</v>
      </c>
      <c r="G222" s="17">
        <v>118.8</v>
      </c>
      <c r="H222" s="17">
        <v>10.3</v>
      </c>
      <c r="I222" s="17">
        <v>346</v>
      </c>
      <c r="J222" s="17">
        <v>8.5299999999999994</v>
      </c>
      <c r="K222" s="17">
        <v>164.7</v>
      </c>
      <c r="L222" s="17">
        <v>10.3</v>
      </c>
      <c r="M222" s="17">
        <v>98.6</v>
      </c>
    </row>
    <row r="223" spans="1:13" hidden="1" x14ac:dyDescent="0.3">
      <c r="A223" s="17" t="s">
        <v>97</v>
      </c>
      <c r="B223" s="17" t="s">
        <v>188</v>
      </c>
      <c r="C223" s="16">
        <v>42926</v>
      </c>
      <c r="D223" s="34">
        <v>0.37</v>
      </c>
      <c r="E223" s="89">
        <f>D223/3.28084</f>
        <v>0.11277599639116812</v>
      </c>
      <c r="F223" s="17">
        <v>23.94</v>
      </c>
      <c r="G223" s="17">
        <v>137.1</v>
      </c>
      <c r="H223" s="17">
        <v>11.52</v>
      </c>
      <c r="I223" s="17">
        <v>395</v>
      </c>
      <c r="J223" s="17">
        <v>8.75</v>
      </c>
      <c r="K223" s="17">
        <v>155.5</v>
      </c>
      <c r="L223" s="17">
        <v>15.9</v>
      </c>
      <c r="M223" s="17">
        <v>54.9</v>
      </c>
    </row>
    <row r="224" spans="1:13" hidden="1" x14ac:dyDescent="0.3">
      <c r="A224" s="17" t="s">
        <v>97</v>
      </c>
      <c r="B224" s="17" t="s">
        <v>188</v>
      </c>
      <c r="C224" s="16">
        <v>42926</v>
      </c>
      <c r="D224" s="34">
        <v>3.1</v>
      </c>
      <c r="E224" s="89">
        <f>D224/3.28084</f>
        <v>0.94487996976384103</v>
      </c>
      <c r="F224" s="17">
        <v>23.51</v>
      </c>
      <c r="G224" s="17">
        <v>131.1</v>
      </c>
      <c r="H224" s="17">
        <v>11.12</v>
      </c>
      <c r="I224" s="17">
        <v>387</v>
      </c>
      <c r="J224" s="17">
        <v>8.7100000000000009</v>
      </c>
      <c r="K224" s="17">
        <v>160.4</v>
      </c>
      <c r="L224" s="17">
        <v>13.6</v>
      </c>
      <c r="M224" s="17">
        <v>61.1</v>
      </c>
    </row>
    <row r="225" spans="1:13" hidden="1" x14ac:dyDescent="0.3">
      <c r="A225" s="17" t="s">
        <v>97</v>
      </c>
      <c r="B225" s="17" t="s">
        <v>189</v>
      </c>
      <c r="C225" s="16">
        <v>42926</v>
      </c>
      <c r="D225" s="34">
        <v>0.57599999999999996</v>
      </c>
      <c r="E225" s="89">
        <f>D225/3.28084</f>
        <v>0.17556479438192657</v>
      </c>
      <c r="F225" s="17">
        <v>26.1</v>
      </c>
      <c r="G225" s="17">
        <v>146.30000000000001</v>
      </c>
      <c r="H225" s="17">
        <v>11.97</v>
      </c>
      <c r="I225" s="17">
        <v>409</v>
      </c>
      <c r="J225" s="17">
        <v>8.75</v>
      </c>
      <c r="K225" s="17">
        <v>159.19999999999999</v>
      </c>
      <c r="L225" s="17">
        <v>9.4</v>
      </c>
      <c r="M225" s="17">
        <v>29.5</v>
      </c>
    </row>
    <row r="226" spans="1:13" hidden="1" x14ac:dyDescent="0.3">
      <c r="A226" s="17" t="s">
        <v>97</v>
      </c>
      <c r="B226" s="17" t="s">
        <v>189</v>
      </c>
      <c r="C226" s="16">
        <v>42926</v>
      </c>
      <c r="D226" s="34">
        <v>9.3000000000000007</v>
      </c>
      <c r="E226" s="89">
        <f>D226/3.28084</f>
        <v>2.8346399092915231</v>
      </c>
      <c r="F226" s="17">
        <v>22.49</v>
      </c>
      <c r="G226" s="17">
        <v>97.7</v>
      </c>
      <c r="H226" s="17">
        <v>8.49</v>
      </c>
      <c r="I226" s="17">
        <v>404</v>
      </c>
      <c r="J226" s="17">
        <v>8.58</v>
      </c>
      <c r="K226" s="17">
        <v>169.3</v>
      </c>
      <c r="L226" s="17">
        <v>10.199999999999999</v>
      </c>
      <c r="M226" s="17">
        <v>87.8</v>
      </c>
    </row>
    <row r="227" spans="1:13" hidden="1" x14ac:dyDescent="0.3">
      <c r="A227" s="17" t="s">
        <v>97</v>
      </c>
      <c r="B227" s="17" t="s">
        <v>190</v>
      </c>
      <c r="C227" s="16">
        <v>42926</v>
      </c>
      <c r="D227" s="34">
        <f>E227*3.28084</f>
        <v>0.32808400000000004</v>
      </c>
      <c r="E227" s="75">
        <v>0.1</v>
      </c>
      <c r="F227" s="17">
        <v>25.2</v>
      </c>
      <c r="G227" s="17">
        <v>149.6</v>
      </c>
      <c r="H227" s="17">
        <v>12.32</v>
      </c>
      <c r="I227" s="17">
        <v>388</v>
      </c>
      <c r="J227" s="17">
        <v>8.8000000000000007</v>
      </c>
      <c r="K227" s="17">
        <v>165.2</v>
      </c>
      <c r="L227" s="17">
        <v>16.100000000000001</v>
      </c>
      <c r="M227" s="17">
        <v>21.3</v>
      </c>
    </row>
    <row r="228" spans="1:13" hidden="1" x14ac:dyDescent="0.3">
      <c r="A228" s="17" t="s">
        <v>97</v>
      </c>
      <c r="B228" s="17" t="s">
        <v>191</v>
      </c>
      <c r="C228" s="16">
        <v>42926</v>
      </c>
      <c r="D228" s="34">
        <f>E228*3.28084</f>
        <v>0.32808400000000004</v>
      </c>
      <c r="E228" s="75">
        <v>0.1</v>
      </c>
      <c r="F228" s="17">
        <v>25.26</v>
      </c>
      <c r="G228" s="17">
        <v>148.9</v>
      </c>
      <c r="H228" s="17">
        <v>12.26</v>
      </c>
      <c r="I228" s="17">
        <v>378</v>
      </c>
      <c r="J228" s="17">
        <v>8.81</v>
      </c>
      <c r="K228" s="17">
        <v>160.30000000000001</v>
      </c>
      <c r="L228" s="17">
        <v>17.2</v>
      </c>
      <c r="M228" s="17">
        <v>19.5</v>
      </c>
    </row>
    <row r="229" spans="1:13" hidden="1" x14ac:dyDescent="0.3">
      <c r="A229" s="17" t="s">
        <v>97</v>
      </c>
      <c r="B229" s="17" t="s">
        <v>192</v>
      </c>
      <c r="C229" s="16">
        <v>42926</v>
      </c>
      <c r="D229" s="34">
        <f>E229*3.28084</f>
        <v>0.32808400000000004</v>
      </c>
      <c r="E229" s="75">
        <v>0.1</v>
      </c>
      <c r="F229" s="17">
        <v>25.01</v>
      </c>
      <c r="G229" s="17">
        <v>143.4</v>
      </c>
      <c r="H229" s="17">
        <v>11.86</v>
      </c>
      <c r="I229" s="17">
        <v>377</v>
      </c>
      <c r="J229" s="17">
        <v>8.81</v>
      </c>
      <c r="K229" s="17">
        <v>154.30000000000001</v>
      </c>
      <c r="L229" s="17">
        <v>19.100000000000001</v>
      </c>
      <c r="M229" s="17">
        <v>23.1</v>
      </c>
    </row>
    <row r="230" spans="1:13" hidden="1" x14ac:dyDescent="0.3">
      <c r="A230" s="17" t="s">
        <v>97</v>
      </c>
      <c r="B230" s="17" t="s">
        <v>193</v>
      </c>
      <c r="C230" s="16">
        <v>42926</v>
      </c>
      <c r="D230" s="34">
        <f>E230*3.28084</f>
        <v>0.32808400000000004</v>
      </c>
      <c r="E230" s="75">
        <v>0.1</v>
      </c>
      <c r="F230" s="17">
        <v>24.91</v>
      </c>
      <c r="G230" s="17">
        <v>149.6</v>
      </c>
      <c r="H230" s="17">
        <v>12.39</v>
      </c>
      <c r="I230" s="17">
        <v>370</v>
      </c>
      <c r="J230" s="17">
        <v>8.8000000000000007</v>
      </c>
      <c r="K230" s="17">
        <v>165.6</v>
      </c>
      <c r="L230" s="17">
        <v>20.2</v>
      </c>
      <c r="M230" s="17">
        <v>20.6</v>
      </c>
    </row>
    <row r="231" spans="1:13" hidden="1" x14ac:dyDescent="0.3">
      <c r="A231" s="17" t="s">
        <v>97</v>
      </c>
      <c r="B231" s="17" t="s">
        <v>194</v>
      </c>
      <c r="C231" s="16">
        <v>42926</v>
      </c>
      <c r="D231" s="34">
        <f>E231*3.28084</f>
        <v>0.32808400000000004</v>
      </c>
      <c r="E231" s="75">
        <v>0.1</v>
      </c>
      <c r="F231" s="17">
        <v>25.45</v>
      </c>
      <c r="G231" s="17">
        <v>152.6</v>
      </c>
      <c r="H231" s="17">
        <v>12.49</v>
      </c>
      <c r="I231" s="17">
        <v>378</v>
      </c>
      <c r="J231" s="17">
        <v>8.75</v>
      </c>
      <c r="K231" s="17">
        <v>170.4</v>
      </c>
      <c r="L231" s="17">
        <v>18.7</v>
      </c>
      <c r="M231" s="17">
        <v>36.299999999999997</v>
      </c>
    </row>
    <row r="232" spans="1:13" hidden="1" x14ac:dyDescent="0.3">
      <c r="A232" s="17" t="s">
        <v>97</v>
      </c>
      <c r="B232" s="17" t="s">
        <v>195</v>
      </c>
      <c r="C232" s="16">
        <v>42926</v>
      </c>
      <c r="D232" s="34">
        <f>E232*3.28084</f>
        <v>0.32808400000000004</v>
      </c>
      <c r="E232" s="75">
        <v>0.1</v>
      </c>
      <c r="F232" s="17">
        <v>26.15</v>
      </c>
      <c r="G232" s="17">
        <v>185</v>
      </c>
      <c r="H232" s="17">
        <v>14.99</v>
      </c>
      <c r="I232" s="17">
        <v>370</v>
      </c>
      <c r="J232" s="17">
        <v>8.92</v>
      </c>
      <c r="K232" s="17">
        <v>164.6</v>
      </c>
      <c r="L232" s="17">
        <v>24.2</v>
      </c>
      <c r="M232" s="17">
        <v>15.9</v>
      </c>
    </row>
    <row r="233" spans="1:13" hidden="1" x14ac:dyDescent="0.3">
      <c r="A233" s="17" t="s">
        <v>97</v>
      </c>
      <c r="B233" s="17" t="s">
        <v>196</v>
      </c>
      <c r="C233" s="16">
        <v>42926</v>
      </c>
      <c r="D233" s="34">
        <f>E233*3.28084</f>
        <v>0.32808400000000004</v>
      </c>
      <c r="E233" s="75">
        <v>0.1</v>
      </c>
      <c r="F233" s="17">
        <v>25.59</v>
      </c>
      <c r="G233" s="17">
        <v>170.8</v>
      </c>
      <c r="H233" s="17">
        <v>13.96</v>
      </c>
      <c r="I233" s="17">
        <v>375</v>
      </c>
      <c r="J233" s="17">
        <v>8.84</v>
      </c>
      <c r="K233" s="17">
        <v>152.9</v>
      </c>
      <c r="L233" s="17">
        <v>18.7</v>
      </c>
      <c r="M233" s="17">
        <v>15.9</v>
      </c>
    </row>
    <row r="234" spans="1:13" hidden="1" x14ac:dyDescent="0.3">
      <c r="A234" s="17" t="s">
        <v>97</v>
      </c>
      <c r="B234" s="17" t="s">
        <v>197</v>
      </c>
      <c r="C234" s="16">
        <v>42926</v>
      </c>
      <c r="D234" s="34">
        <f>E234*3.28084</f>
        <v>0.32808400000000004</v>
      </c>
      <c r="E234" s="75">
        <v>0.1</v>
      </c>
      <c r="F234" s="17">
        <v>26.12</v>
      </c>
      <c r="G234" s="17">
        <v>186.6</v>
      </c>
      <c r="H234" s="17">
        <v>15.11</v>
      </c>
      <c r="I234" s="17">
        <v>370</v>
      </c>
      <c r="J234" s="17">
        <v>8.83</v>
      </c>
      <c r="K234" s="17">
        <v>162.5</v>
      </c>
      <c r="L234" s="17">
        <v>18.600000000000001</v>
      </c>
      <c r="M234" s="17">
        <v>15.7</v>
      </c>
    </row>
    <row r="235" spans="1:13" hidden="1" x14ac:dyDescent="0.3">
      <c r="A235" s="17" t="s">
        <v>97</v>
      </c>
      <c r="B235" s="17" t="s">
        <v>198</v>
      </c>
      <c r="C235" s="16">
        <v>42926</v>
      </c>
      <c r="D235" s="34">
        <f>E235*3.28084</f>
        <v>0.32808400000000004</v>
      </c>
      <c r="E235" s="75">
        <v>0.1</v>
      </c>
      <c r="F235" s="17">
        <v>24.69</v>
      </c>
      <c r="G235" s="17">
        <v>140.6</v>
      </c>
      <c r="H235" s="17">
        <v>11.67</v>
      </c>
      <c r="I235" s="17">
        <v>378</v>
      </c>
      <c r="J235" s="17">
        <v>8.7899999999999991</v>
      </c>
      <c r="K235" s="17">
        <v>159.1</v>
      </c>
      <c r="L235" s="17">
        <v>13.9</v>
      </c>
      <c r="M235" s="17">
        <v>20.6</v>
      </c>
    </row>
    <row r="236" spans="1:13" hidden="1" x14ac:dyDescent="0.3">
      <c r="A236" s="17" t="s">
        <v>97</v>
      </c>
      <c r="B236" s="17" t="s">
        <v>99</v>
      </c>
      <c r="C236" s="16">
        <v>42926</v>
      </c>
      <c r="D236" s="34">
        <f>E236*3.28084</f>
        <v>0.32808400000000004</v>
      </c>
      <c r="E236" s="75">
        <v>0.1</v>
      </c>
      <c r="F236" s="17">
        <v>25.51</v>
      </c>
      <c r="G236" s="24">
        <v>172.1</v>
      </c>
      <c r="H236" s="24">
        <v>14.1</v>
      </c>
      <c r="I236" s="17">
        <v>372</v>
      </c>
      <c r="J236" s="17">
        <v>8.94</v>
      </c>
      <c r="K236" s="17">
        <v>156.30000000000001</v>
      </c>
      <c r="L236" s="17">
        <v>20.5</v>
      </c>
      <c r="M236" s="17">
        <v>17.600000000000001</v>
      </c>
    </row>
    <row r="237" spans="1:13" hidden="1" x14ac:dyDescent="0.3">
      <c r="A237" s="17" t="s">
        <v>97</v>
      </c>
      <c r="B237" s="17" t="s">
        <v>99</v>
      </c>
      <c r="C237" s="16">
        <v>42926</v>
      </c>
      <c r="D237" s="34">
        <f>E237*3.28084</f>
        <v>3.28084</v>
      </c>
      <c r="E237" s="75">
        <v>1</v>
      </c>
      <c r="F237" s="17">
        <v>23.63</v>
      </c>
      <c r="G237" s="24">
        <v>109.8</v>
      </c>
      <c r="H237" s="24">
        <v>9.2200000000000006</v>
      </c>
      <c r="I237" s="17">
        <v>387</v>
      </c>
      <c r="J237" s="17">
        <v>8.5399999999999991</v>
      </c>
      <c r="K237" s="17">
        <v>176.5</v>
      </c>
      <c r="L237" s="17">
        <v>14</v>
      </c>
      <c r="M237" s="17">
        <v>31.3</v>
      </c>
    </row>
    <row r="238" spans="1:13" hidden="1" x14ac:dyDescent="0.3">
      <c r="A238" s="17" t="s">
        <v>97</v>
      </c>
      <c r="B238" s="17" t="s">
        <v>99</v>
      </c>
      <c r="C238" s="16">
        <v>42926</v>
      </c>
      <c r="D238" s="34">
        <f>E238*3.28084</f>
        <v>6.56168</v>
      </c>
      <c r="E238" s="75">
        <v>2</v>
      </c>
      <c r="F238" s="17">
        <v>21.88</v>
      </c>
      <c r="G238" s="24">
        <v>57.6</v>
      </c>
      <c r="H238" s="24">
        <v>5.0199999999999996</v>
      </c>
      <c r="I238" s="17">
        <v>377</v>
      </c>
      <c r="J238" s="17">
        <v>8.2799999999999994</v>
      </c>
      <c r="K238" s="17">
        <v>182.1</v>
      </c>
      <c r="L238" s="17">
        <v>5.7</v>
      </c>
      <c r="M238" s="17">
        <v>26.9</v>
      </c>
    </row>
    <row r="239" spans="1:13" hidden="1" x14ac:dyDescent="0.3">
      <c r="A239" s="17" t="s">
        <v>97</v>
      </c>
      <c r="B239" s="17" t="s">
        <v>99</v>
      </c>
      <c r="C239" s="16">
        <v>42926</v>
      </c>
      <c r="D239" s="34">
        <f>E239*3.28084</f>
        <v>9.8425200000000004</v>
      </c>
      <c r="E239" s="75">
        <v>3</v>
      </c>
      <c r="F239" s="17">
        <v>20.67</v>
      </c>
      <c r="G239" s="24">
        <v>41.2</v>
      </c>
      <c r="H239" s="24">
        <v>3.68</v>
      </c>
      <c r="I239" s="17">
        <v>301</v>
      </c>
      <c r="J239" s="17">
        <v>8.18</v>
      </c>
      <c r="K239" s="17">
        <v>183.6</v>
      </c>
      <c r="L239" s="17">
        <v>4.5</v>
      </c>
      <c r="M239" s="17">
        <v>38.6</v>
      </c>
    </row>
    <row r="240" spans="1:13" hidden="1" x14ac:dyDescent="0.3">
      <c r="A240" s="17" t="s">
        <v>97</v>
      </c>
      <c r="B240" s="17" t="s">
        <v>99</v>
      </c>
      <c r="C240" s="16">
        <v>42926</v>
      </c>
      <c r="D240" s="34">
        <f>E240*3.28084</f>
        <v>13.12336</v>
      </c>
      <c r="E240" s="75">
        <v>4</v>
      </c>
      <c r="F240" s="17">
        <v>20.52</v>
      </c>
      <c r="G240" s="24">
        <v>1.92</v>
      </c>
      <c r="H240" s="24">
        <v>21.4</v>
      </c>
      <c r="I240" s="17">
        <v>347</v>
      </c>
      <c r="J240" s="17">
        <v>7.99</v>
      </c>
      <c r="K240" s="17">
        <v>186.3</v>
      </c>
      <c r="L240" s="17">
        <v>4.0999999999999996</v>
      </c>
      <c r="M240" s="17">
        <v>33</v>
      </c>
    </row>
    <row r="241" spans="1:13" hidden="1" x14ac:dyDescent="0.3">
      <c r="A241" s="17" t="s">
        <v>97</v>
      </c>
      <c r="B241" s="17" t="s">
        <v>99</v>
      </c>
      <c r="C241" s="16">
        <v>42926</v>
      </c>
      <c r="D241" s="34">
        <f>E241*3.28084</f>
        <v>16.404199999999999</v>
      </c>
      <c r="E241" s="75">
        <v>5</v>
      </c>
      <c r="F241" s="17">
        <v>19.850000000000001</v>
      </c>
      <c r="G241" s="24">
        <v>1.41</v>
      </c>
      <c r="H241" s="24">
        <v>16.2</v>
      </c>
      <c r="I241" s="17">
        <v>351</v>
      </c>
      <c r="J241" s="17">
        <v>7.93</v>
      </c>
      <c r="K241" s="17">
        <v>188.1</v>
      </c>
      <c r="L241" s="17">
        <v>3.9</v>
      </c>
      <c r="M241" s="17">
        <v>29.8</v>
      </c>
    </row>
    <row r="242" spans="1:13" hidden="1" x14ac:dyDescent="0.3">
      <c r="A242" s="17" t="s">
        <v>97</v>
      </c>
      <c r="B242" s="17" t="s">
        <v>99</v>
      </c>
      <c r="C242" s="16">
        <v>42926</v>
      </c>
      <c r="D242" s="34">
        <f>E242*3.28084</f>
        <v>19.685040000000001</v>
      </c>
      <c r="E242" s="75">
        <v>6</v>
      </c>
      <c r="F242" s="17">
        <v>18.46</v>
      </c>
      <c r="G242" s="24">
        <v>0.54</v>
      </c>
      <c r="H242" s="24">
        <v>5.8</v>
      </c>
      <c r="I242" s="17">
        <v>467</v>
      </c>
      <c r="J242" s="17">
        <v>7.81</v>
      </c>
      <c r="K242" s="17">
        <v>193.5</v>
      </c>
      <c r="L242" s="17">
        <v>4.3</v>
      </c>
      <c r="M242" s="17">
        <v>16.5</v>
      </c>
    </row>
    <row r="243" spans="1:13" hidden="1" x14ac:dyDescent="0.3">
      <c r="A243" s="17" t="s">
        <v>97</v>
      </c>
      <c r="B243" s="17" t="s">
        <v>99</v>
      </c>
      <c r="C243" s="16">
        <v>42926</v>
      </c>
      <c r="D243" s="34">
        <f>E243*3.28084</f>
        <v>22.965879999999999</v>
      </c>
      <c r="E243" s="75">
        <v>7</v>
      </c>
      <c r="F243" s="17">
        <v>16.600000000000001</v>
      </c>
      <c r="G243" s="24">
        <v>0.49</v>
      </c>
      <c r="H243" s="24">
        <v>5</v>
      </c>
      <c r="I243" s="17">
        <v>489</v>
      </c>
      <c r="J243" s="17">
        <v>7.76</v>
      </c>
      <c r="K243" s="17">
        <v>194.3</v>
      </c>
      <c r="L243" s="17">
        <v>4.9000000000000004</v>
      </c>
      <c r="M243" s="17">
        <v>12.7</v>
      </c>
    </row>
    <row r="244" spans="1:13" hidden="1" x14ac:dyDescent="0.3">
      <c r="A244" s="17" t="s">
        <v>97</v>
      </c>
      <c r="B244" s="17" t="s">
        <v>99</v>
      </c>
      <c r="C244" s="16">
        <v>42926</v>
      </c>
      <c r="D244" s="34">
        <f>E244*3.28084</f>
        <v>26.24672</v>
      </c>
      <c r="E244" s="75">
        <v>8</v>
      </c>
      <c r="F244" s="17">
        <v>15.66</v>
      </c>
      <c r="G244" s="24">
        <v>0.47</v>
      </c>
      <c r="H244" s="24">
        <v>4.8</v>
      </c>
      <c r="I244" s="17">
        <v>499</v>
      </c>
      <c r="J244" s="17">
        <v>7.72</v>
      </c>
      <c r="K244" s="17">
        <v>183.6</v>
      </c>
      <c r="L244" s="17">
        <v>4.5</v>
      </c>
      <c r="M244" s="17">
        <v>10.5</v>
      </c>
    </row>
    <row r="245" spans="1:13" hidden="1" x14ac:dyDescent="0.3">
      <c r="A245" s="17" t="s">
        <v>97</v>
      </c>
      <c r="B245" s="17" t="s">
        <v>99</v>
      </c>
      <c r="C245" s="16">
        <v>42930</v>
      </c>
      <c r="D245" s="34">
        <f>E245*3.28084</f>
        <v>0.32808400000000004</v>
      </c>
      <c r="E245" s="75">
        <v>0.1</v>
      </c>
      <c r="F245" s="17">
        <v>27.31</v>
      </c>
      <c r="G245" s="24">
        <v>220.1</v>
      </c>
      <c r="H245" s="24">
        <v>17.43</v>
      </c>
      <c r="I245" s="17">
        <v>336</v>
      </c>
      <c r="J245" s="17">
        <v>8.92</v>
      </c>
      <c r="K245" s="17">
        <v>138.19999999999999</v>
      </c>
      <c r="L245" s="17">
        <v>19.5</v>
      </c>
      <c r="M245" s="17">
        <v>9.4</v>
      </c>
    </row>
    <row r="246" spans="1:13" hidden="1" x14ac:dyDescent="0.3">
      <c r="A246" s="17" t="s">
        <v>97</v>
      </c>
      <c r="B246" s="17" t="s">
        <v>99</v>
      </c>
      <c r="C246" s="16">
        <v>42930</v>
      </c>
      <c r="D246" s="34">
        <f>E246*3.28084</f>
        <v>3.28084</v>
      </c>
      <c r="E246" s="75">
        <v>1</v>
      </c>
      <c r="F246" s="17">
        <v>26.3</v>
      </c>
      <c r="G246" s="17">
        <v>213.8</v>
      </c>
      <c r="H246" s="17">
        <v>17.2</v>
      </c>
      <c r="I246" s="17">
        <v>353</v>
      </c>
      <c r="J246" s="17">
        <v>8.93</v>
      </c>
      <c r="K246" s="17">
        <v>141.69999999999999</v>
      </c>
      <c r="L246" s="17">
        <v>22.2</v>
      </c>
      <c r="M246" s="17">
        <v>10.1</v>
      </c>
    </row>
    <row r="247" spans="1:13" hidden="1" x14ac:dyDescent="0.3">
      <c r="A247" s="17" t="s">
        <v>97</v>
      </c>
      <c r="B247" s="17" t="s">
        <v>99</v>
      </c>
      <c r="C247" s="16">
        <v>42930</v>
      </c>
      <c r="D247" s="34">
        <f>E247*3.28084</f>
        <v>6.56168</v>
      </c>
      <c r="E247" s="75">
        <v>2</v>
      </c>
      <c r="F247" s="17">
        <v>24.87</v>
      </c>
      <c r="G247" s="17">
        <v>144</v>
      </c>
      <c r="H247" s="17">
        <v>11.87</v>
      </c>
      <c r="I247" s="17">
        <v>366</v>
      </c>
      <c r="J247" s="17">
        <v>8.74</v>
      </c>
      <c r="K247" s="17">
        <v>149.1</v>
      </c>
      <c r="L247" s="17">
        <v>19.2</v>
      </c>
      <c r="M247" s="17">
        <v>8.1999999999999993</v>
      </c>
    </row>
    <row r="248" spans="1:13" hidden="1" x14ac:dyDescent="0.3">
      <c r="A248" s="17" t="s">
        <v>97</v>
      </c>
      <c r="B248" s="17" t="s">
        <v>99</v>
      </c>
      <c r="C248" s="16">
        <v>42930</v>
      </c>
      <c r="D248" s="34">
        <f>E248*3.28084</f>
        <v>9.8425200000000004</v>
      </c>
      <c r="E248" s="75">
        <v>3</v>
      </c>
      <c r="F248" s="17">
        <v>22.11</v>
      </c>
      <c r="G248" s="17">
        <v>48.5</v>
      </c>
      <c r="H248" s="17">
        <v>4.2</v>
      </c>
      <c r="I248" s="17">
        <v>372</v>
      </c>
      <c r="J248" s="17">
        <v>8.33</v>
      </c>
      <c r="K248" s="17">
        <v>161.4</v>
      </c>
      <c r="L248" s="17">
        <v>6.7</v>
      </c>
      <c r="M248" s="17">
        <v>7.8</v>
      </c>
    </row>
    <row r="249" spans="1:13" hidden="1" x14ac:dyDescent="0.3">
      <c r="A249" s="17" t="s">
        <v>97</v>
      </c>
      <c r="B249" s="17" t="s">
        <v>99</v>
      </c>
      <c r="C249" s="16">
        <v>42930</v>
      </c>
      <c r="D249" s="34">
        <f>E249*3.28084</f>
        <v>13.12336</v>
      </c>
      <c r="E249" s="75">
        <v>4</v>
      </c>
      <c r="F249" s="17">
        <v>21.28</v>
      </c>
      <c r="G249" s="17">
        <v>30.9</v>
      </c>
      <c r="H249" s="17">
        <v>2.73</v>
      </c>
      <c r="I249" s="17">
        <v>366</v>
      </c>
      <c r="J249" s="17">
        <v>7.99</v>
      </c>
      <c r="K249" s="17">
        <v>173.1</v>
      </c>
      <c r="L249" s="17">
        <v>4</v>
      </c>
      <c r="M249" s="17">
        <v>9.6</v>
      </c>
    </row>
    <row r="250" spans="1:13" hidden="1" x14ac:dyDescent="0.3">
      <c r="A250" s="17" t="s">
        <v>97</v>
      </c>
      <c r="B250" s="17" t="s">
        <v>99</v>
      </c>
      <c r="C250" s="16">
        <v>42930</v>
      </c>
      <c r="D250" s="34">
        <f>E250*3.28084</f>
        <v>16.404199999999999</v>
      </c>
      <c r="E250" s="75">
        <v>5</v>
      </c>
      <c r="F250" s="17">
        <v>20.6</v>
      </c>
      <c r="G250" s="17">
        <v>14.7</v>
      </c>
      <c r="H250" s="17">
        <v>1.32</v>
      </c>
      <c r="I250" s="17">
        <v>372</v>
      </c>
      <c r="J250" s="17">
        <v>7.82</v>
      </c>
      <c r="K250" s="17">
        <v>176.7</v>
      </c>
      <c r="L250" s="17">
        <v>4.3</v>
      </c>
      <c r="M250" s="17">
        <v>9.6999999999999993</v>
      </c>
    </row>
    <row r="251" spans="1:13" hidden="1" x14ac:dyDescent="0.3">
      <c r="A251" s="17" t="s">
        <v>97</v>
      </c>
      <c r="B251" s="17" t="s">
        <v>99</v>
      </c>
      <c r="C251" s="16">
        <v>42930</v>
      </c>
      <c r="D251" s="34">
        <f>E251*3.28084</f>
        <v>19.685040000000001</v>
      </c>
      <c r="E251" s="75">
        <v>6</v>
      </c>
      <c r="F251" s="17">
        <v>18.71</v>
      </c>
      <c r="G251" s="17">
        <v>6</v>
      </c>
      <c r="H251" s="17">
        <v>0.56000000000000005</v>
      </c>
      <c r="I251" s="17">
        <v>417</v>
      </c>
      <c r="J251" s="17">
        <v>7.72</v>
      </c>
      <c r="K251" s="17">
        <v>181.2</v>
      </c>
      <c r="L251" s="17">
        <v>4.5999999999999996</v>
      </c>
      <c r="M251" s="17">
        <v>13</v>
      </c>
    </row>
    <row r="252" spans="1:13" hidden="1" x14ac:dyDescent="0.3">
      <c r="A252" s="17" t="s">
        <v>97</v>
      </c>
      <c r="B252" s="17" t="s">
        <v>99</v>
      </c>
      <c r="C252" s="16">
        <v>42930</v>
      </c>
      <c r="D252" s="34">
        <f>E252*3.28084</f>
        <v>22.965879999999999</v>
      </c>
      <c r="E252" s="75">
        <v>7</v>
      </c>
      <c r="F252" s="17">
        <v>17</v>
      </c>
      <c r="G252" s="17">
        <v>5.3</v>
      </c>
      <c r="H252" s="17">
        <v>0.51</v>
      </c>
      <c r="I252" s="17">
        <v>470</v>
      </c>
      <c r="J252" s="17">
        <v>7.64</v>
      </c>
      <c r="K252" s="17">
        <v>182.6</v>
      </c>
      <c r="L252" s="17">
        <v>4.2</v>
      </c>
      <c r="M252" s="17">
        <v>11.9</v>
      </c>
    </row>
    <row r="253" spans="1:13" hidden="1" x14ac:dyDescent="0.3">
      <c r="A253" s="17" t="s">
        <v>97</v>
      </c>
      <c r="B253" s="17" t="s">
        <v>99</v>
      </c>
      <c r="C253" s="16">
        <v>42930</v>
      </c>
      <c r="D253" s="34">
        <f>E253*3.28084</f>
        <v>26.24672</v>
      </c>
      <c r="E253" s="75">
        <v>8</v>
      </c>
      <c r="F253" s="17">
        <v>16.170000000000002</v>
      </c>
      <c r="G253" s="17">
        <v>5</v>
      </c>
      <c r="H253" s="17">
        <v>0.49</v>
      </c>
      <c r="I253" s="17">
        <v>482</v>
      </c>
      <c r="J253" s="17">
        <v>7.6</v>
      </c>
      <c r="K253" s="17">
        <v>134.80000000000001</v>
      </c>
      <c r="L253" s="17">
        <v>4.3</v>
      </c>
      <c r="M253" s="17">
        <v>10.3</v>
      </c>
    </row>
    <row r="254" spans="1:13" hidden="1" x14ac:dyDescent="0.3">
      <c r="A254" s="17" t="s">
        <v>97</v>
      </c>
      <c r="B254" s="17" t="s">
        <v>98</v>
      </c>
      <c r="C254" s="16">
        <v>42930</v>
      </c>
      <c r="D254" s="34">
        <f>E254*3.28084</f>
        <v>0.32808400000000004</v>
      </c>
      <c r="E254" s="75">
        <v>0.1</v>
      </c>
      <c r="F254" s="17">
        <v>26.74</v>
      </c>
      <c r="G254" s="17">
        <v>179.5</v>
      </c>
      <c r="H254" s="17">
        <v>14.32</v>
      </c>
      <c r="I254" s="17">
        <v>414</v>
      </c>
      <c r="J254" s="17">
        <v>8.5399999999999991</v>
      </c>
      <c r="K254" s="17">
        <v>138.80000000000001</v>
      </c>
      <c r="L254" s="17">
        <v>11</v>
      </c>
      <c r="M254" s="17">
        <v>16.2</v>
      </c>
    </row>
    <row r="255" spans="1:13" hidden="1" x14ac:dyDescent="0.3">
      <c r="A255" s="17" t="s">
        <v>97</v>
      </c>
      <c r="B255" s="17" t="s">
        <v>98</v>
      </c>
      <c r="C255" s="16">
        <v>42930</v>
      </c>
      <c r="D255" s="34">
        <f>E255*3.28084</f>
        <v>3.28084</v>
      </c>
      <c r="E255" s="75">
        <v>1</v>
      </c>
      <c r="F255" s="17">
        <v>24.56</v>
      </c>
      <c r="G255" s="17">
        <v>96.4</v>
      </c>
      <c r="H255" s="17">
        <v>7.84</v>
      </c>
      <c r="I255" s="17">
        <v>457</v>
      </c>
      <c r="J255" s="17">
        <v>8.11</v>
      </c>
      <c r="K255" s="17">
        <v>155.5</v>
      </c>
      <c r="L255" s="17">
        <v>15</v>
      </c>
      <c r="M255" s="17">
        <v>67.400000000000006</v>
      </c>
    </row>
    <row r="256" spans="1:13" hidden="1" x14ac:dyDescent="0.3">
      <c r="A256" s="17" t="s">
        <v>97</v>
      </c>
      <c r="B256" s="17" t="s">
        <v>99</v>
      </c>
      <c r="C256" s="16">
        <v>42942</v>
      </c>
      <c r="D256" s="34">
        <f>E256*3.28084</f>
        <v>0.32808400000000004</v>
      </c>
      <c r="E256" s="75">
        <v>0.1</v>
      </c>
      <c r="F256" s="17">
        <v>27.64</v>
      </c>
      <c r="G256" s="17">
        <v>175.7</v>
      </c>
      <c r="H256" s="17">
        <v>13.81</v>
      </c>
      <c r="I256" s="17">
        <v>380</v>
      </c>
      <c r="J256" s="17">
        <v>8.4</v>
      </c>
      <c r="K256" s="17">
        <v>163.19999999999999</v>
      </c>
      <c r="L256" s="17">
        <v>7.9</v>
      </c>
      <c r="M256" s="17">
        <v>8.1</v>
      </c>
    </row>
    <row r="257" spans="1:13" hidden="1" x14ac:dyDescent="0.3">
      <c r="A257" s="17" t="s">
        <v>97</v>
      </c>
      <c r="B257" s="17" t="s">
        <v>99</v>
      </c>
      <c r="C257" s="16">
        <v>42942</v>
      </c>
      <c r="D257" s="34">
        <f>E257*3.28084</f>
        <v>3.28084</v>
      </c>
      <c r="E257" s="75">
        <v>1</v>
      </c>
      <c r="F257" s="17">
        <v>25.79</v>
      </c>
      <c r="G257" s="17">
        <v>191.6</v>
      </c>
      <c r="H257" s="17">
        <v>15.59</v>
      </c>
      <c r="I257" s="17">
        <v>374</v>
      </c>
      <c r="J257" s="17">
        <v>8.5</v>
      </c>
      <c r="K257" s="17">
        <v>165.6</v>
      </c>
      <c r="L257" s="17">
        <v>27.6</v>
      </c>
      <c r="M257" s="17">
        <v>11.9</v>
      </c>
    </row>
    <row r="258" spans="1:13" hidden="1" x14ac:dyDescent="0.3">
      <c r="A258" s="17" t="s">
        <v>97</v>
      </c>
      <c r="B258" s="17" t="s">
        <v>99</v>
      </c>
      <c r="C258" s="16">
        <v>42942</v>
      </c>
      <c r="D258" s="34">
        <f>E258*3.28084</f>
        <v>6.56168</v>
      </c>
      <c r="E258" s="75">
        <v>2</v>
      </c>
      <c r="F258" s="17">
        <v>25.33</v>
      </c>
      <c r="G258" s="17">
        <v>145.4</v>
      </c>
      <c r="H258" s="17">
        <v>11.93</v>
      </c>
      <c r="I258" s="17">
        <v>381</v>
      </c>
      <c r="J258" s="17">
        <v>8.35</v>
      </c>
      <c r="K258" s="17">
        <v>172.1</v>
      </c>
      <c r="L258" s="17">
        <v>22.9</v>
      </c>
      <c r="M258" s="17">
        <v>11.3</v>
      </c>
    </row>
    <row r="259" spans="1:13" hidden="1" x14ac:dyDescent="0.3">
      <c r="A259" s="17" t="s">
        <v>97</v>
      </c>
      <c r="B259" s="17" t="s">
        <v>99</v>
      </c>
      <c r="C259" s="16">
        <v>42942</v>
      </c>
      <c r="D259" s="34">
        <f>E259*3.28084</f>
        <v>9.8425200000000004</v>
      </c>
      <c r="E259" s="75">
        <v>3</v>
      </c>
      <c r="F259" s="17">
        <v>25.07</v>
      </c>
      <c r="G259" s="17">
        <v>74.599999999999994</v>
      </c>
      <c r="H259" s="17">
        <v>6.19</v>
      </c>
      <c r="I259" s="17">
        <v>422</v>
      </c>
      <c r="J259" s="17">
        <v>8.09</v>
      </c>
      <c r="K259" s="17">
        <v>179.5</v>
      </c>
      <c r="L259" s="17">
        <v>16.3</v>
      </c>
      <c r="M259" s="17">
        <v>12.5</v>
      </c>
    </row>
    <row r="260" spans="1:13" hidden="1" x14ac:dyDescent="0.3">
      <c r="A260" s="17" t="s">
        <v>97</v>
      </c>
      <c r="B260" s="17" t="s">
        <v>99</v>
      </c>
      <c r="C260" s="16">
        <v>42942</v>
      </c>
      <c r="D260" s="34">
        <f>E260*3.28084</f>
        <v>13.12336</v>
      </c>
      <c r="E260" s="75">
        <v>4</v>
      </c>
      <c r="F260" s="17">
        <v>23.43</v>
      </c>
      <c r="G260" s="17">
        <v>9.4</v>
      </c>
      <c r="H260" s="17">
        <v>0.78</v>
      </c>
      <c r="I260" s="17">
        <v>404</v>
      </c>
      <c r="J260" s="17">
        <v>7.84</v>
      </c>
      <c r="K260" s="17">
        <v>184.2</v>
      </c>
      <c r="L260" s="17">
        <v>9.6</v>
      </c>
      <c r="M260" s="17">
        <v>9.1</v>
      </c>
    </row>
    <row r="261" spans="1:13" hidden="1" x14ac:dyDescent="0.3">
      <c r="A261" s="17" t="s">
        <v>97</v>
      </c>
      <c r="B261" s="17" t="s">
        <v>99</v>
      </c>
      <c r="C261" s="16">
        <v>42942</v>
      </c>
      <c r="D261" s="34">
        <f>E261*3.28084</f>
        <v>16.404199999999999</v>
      </c>
      <c r="E261" s="75">
        <v>5</v>
      </c>
      <c r="F261" s="17">
        <v>20.84</v>
      </c>
      <c r="G261" s="17">
        <v>6.6</v>
      </c>
      <c r="H261" s="17">
        <v>0.56999999999999995</v>
      </c>
      <c r="I261" s="17">
        <v>392</v>
      </c>
      <c r="J261" s="17">
        <v>7.61</v>
      </c>
      <c r="K261" s="17">
        <v>193.1</v>
      </c>
      <c r="L261" s="17">
        <v>7.4</v>
      </c>
      <c r="M261" s="17">
        <v>16.399999999999999</v>
      </c>
    </row>
    <row r="262" spans="1:13" hidden="1" x14ac:dyDescent="0.3">
      <c r="A262" s="17" t="s">
        <v>97</v>
      </c>
      <c r="B262" s="17" t="s">
        <v>99</v>
      </c>
      <c r="C262" s="16">
        <v>42942</v>
      </c>
      <c r="D262" s="34">
        <f>E262*3.28084</f>
        <v>19.685040000000001</v>
      </c>
      <c r="E262" s="75">
        <v>6</v>
      </c>
      <c r="F262" s="17">
        <v>19.14</v>
      </c>
      <c r="G262" s="17">
        <v>5.6</v>
      </c>
      <c r="H262" s="17">
        <v>0.51</v>
      </c>
      <c r="I262" s="17">
        <v>411</v>
      </c>
      <c r="J262" s="17">
        <v>7.34</v>
      </c>
      <c r="K262" s="17">
        <v>193.9</v>
      </c>
      <c r="L262" s="17">
        <v>6.7</v>
      </c>
      <c r="M262" s="17">
        <v>15.6</v>
      </c>
    </row>
    <row r="263" spans="1:13" hidden="1" x14ac:dyDescent="0.3">
      <c r="A263" s="17" t="s">
        <v>97</v>
      </c>
      <c r="B263" s="17" t="s">
        <v>99</v>
      </c>
      <c r="C263" s="16">
        <v>42942</v>
      </c>
      <c r="D263" s="34">
        <f>E263*3.28084</f>
        <v>22.965879999999999</v>
      </c>
      <c r="E263" s="75">
        <v>7</v>
      </c>
      <c r="F263" s="17">
        <v>17.690000000000001</v>
      </c>
      <c r="G263" s="17">
        <v>5.3</v>
      </c>
      <c r="H263" s="17">
        <v>0.5</v>
      </c>
      <c r="I263" s="17">
        <v>446</v>
      </c>
      <c r="J263" s="17">
        <v>7.43</v>
      </c>
      <c r="K263" s="17">
        <v>195.8</v>
      </c>
      <c r="L263" s="17">
        <v>6.8</v>
      </c>
      <c r="M263" s="17">
        <v>13.4</v>
      </c>
    </row>
    <row r="264" spans="1:13" hidden="1" x14ac:dyDescent="0.3">
      <c r="A264" s="17" t="s">
        <v>97</v>
      </c>
      <c r="B264" s="17" t="s">
        <v>98</v>
      </c>
      <c r="C264" s="16">
        <v>42942</v>
      </c>
      <c r="D264" s="34">
        <f>E264*3.28084</f>
        <v>0.32808400000000004</v>
      </c>
      <c r="E264" s="75">
        <v>0.1</v>
      </c>
      <c r="F264" s="17">
        <v>28.54</v>
      </c>
      <c r="G264" s="17">
        <v>225</v>
      </c>
      <c r="H264" s="17">
        <v>17.5</v>
      </c>
      <c r="I264" s="17">
        <v>364</v>
      </c>
      <c r="J264" s="17">
        <v>8.7899999999999991</v>
      </c>
      <c r="K264" s="17">
        <v>25.4</v>
      </c>
      <c r="L264" s="17">
        <v>11.4</v>
      </c>
      <c r="M264" s="17">
        <v>19.600000000000001</v>
      </c>
    </row>
    <row r="265" spans="1:13" hidden="1" x14ac:dyDescent="0.3">
      <c r="A265" s="17" t="s">
        <v>97</v>
      </c>
      <c r="B265" s="17" t="s">
        <v>98</v>
      </c>
      <c r="C265" s="16">
        <v>42942</v>
      </c>
      <c r="D265" s="34">
        <f>E265*3.28084</f>
        <v>3.28084</v>
      </c>
      <c r="E265" s="75">
        <v>1</v>
      </c>
      <c r="F265" s="17">
        <v>26.85</v>
      </c>
      <c r="G265" s="17">
        <v>224.6</v>
      </c>
      <c r="H265" s="17">
        <v>17.87</v>
      </c>
      <c r="I265" s="17">
        <v>381</v>
      </c>
      <c r="J265" s="17">
        <v>8.66</v>
      </c>
      <c r="K265" s="17">
        <v>50.1</v>
      </c>
      <c r="L265" s="17">
        <v>16.600000000000001</v>
      </c>
      <c r="M265" s="17">
        <v>30.7</v>
      </c>
    </row>
    <row r="266" spans="1:13" hidden="1" x14ac:dyDescent="0.3">
      <c r="A266" s="17" t="s">
        <v>97</v>
      </c>
      <c r="B266" s="17" t="s">
        <v>99</v>
      </c>
      <c r="C266" s="16">
        <v>42956</v>
      </c>
      <c r="D266" s="34">
        <f>E266*3.28084</f>
        <v>0.32808400000000004</v>
      </c>
      <c r="E266" s="75">
        <v>0.1</v>
      </c>
      <c r="F266" s="17">
        <v>25.91</v>
      </c>
      <c r="G266" s="17">
        <v>178.7</v>
      </c>
      <c r="H266" s="17">
        <v>14.47</v>
      </c>
      <c r="I266" s="17">
        <v>359</v>
      </c>
      <c r="J266" s="17">
        <v>8.8800000000000008</v>
      </c>
      <c r="K266" s="17">
        <v>216.3</v>
      </c>
      <c r="L266" s="17">
        <v>11.9</v>
      </c>
      <c r="M266" s="17">
        <v>8.8000000000000007</v>
      </c>
    </row>
    <row r="267" spans="1:13" hidden="1" x14ac:dyDescent="0.3">
      <c r="A267" s="17" t="s">
        <v>97</v>
      </c>
      <c r="B267" s="17" t="s">
        <v>99</v>
      </c>
      <c r="C267" s="16">
        <v>42956</v>
      </c>
      <c r="D267" s="34">
        <f>E267*3.28084</f>
        <v>3.28084</v>
      </c>
      <c r="E267" s="75">
        <v>1</v>
      </c>
      <c r="F267" s="17">
        <v>24.98</v>
      </c>
      <c r="G267" s="17">
        <v>186.3</v>
      </c>
      <c r="H267" s="17">
        <v>15.34</v>
      </c>
      <c r="I267" s="17">
        <v>354</v>
      </c>
      <c r="J267" s="17">
        <v>8.89</v>
      </c>
      <c r="K267" s="17">
        <v>236.9</v>
      </c>
      <c r="L267" s="17">
        <v>24.9</v>
      </c>
      <c r="M267" s="17">
        <v>8.9</v>
      </c>
    </row>
    <row r="268" spans="1:13" hidden="1" x14ac:dyDescent="0.3">
      <c r="A268" s="17" t="s">
        <v>97</v>
      </c>
      <c r="B268" s="17" t="s">
        <v>99</v>
      </c>
      <c r="C268" s="16">
        <v>42956</v>
      </c>
      <c r="D268" s="34">
        <f>E268*3.28084</f>
        <v>6.56168</v>
      </c>
      <c r="E268" s="75">
        <v>2</v>
      </c>
      <c r="F268" s="17">
        <v>24.64</v>
      </c>
      <c r="G268" s="17">
        <v>126.2</v>
      </c>
      <c r="H268" s="17">
        <v>10.67</v>
      </c>
      <c r="I268" s="17">
        <v>374</v>
      </c>
      <c r="J268" s="17">
        <v>8.32</v>
      </c>
      <c r="K268" s="17">
        <v>257</v>
      </c>
      <c r="L268" s="17">
        <v>20</v>
      </c>
      <c r="M268" s="17">
        <v>7.7</v>
      </c>
    </row>
    <row r="269" spans="1:13" hidden="1" x14ac:dyDescent="0.3">
      <c r="A269" s="17" t="s">
        <v>97</v>
      </c>
      <c r="B269" s="17" t="s">
        <v>99</v>
      </c>
      <c r="C269" s="16">
        <v>42956</v>
      </c>
      <c r="D269" s="34">
        <f>E269*3.28084</f>
        <v>9.8425200000000004</v>
      </c>
      <c r="E269" s="75">
        <v>3</v>
      </c>
      <c r="F269" s="17">
        <v>24.1</v>
      </c>
      <c r="G269" s="17">
        <v>57.2</v>
      </c>
      <c r="H269" s="17">
        <v>4.84</v>
      </c>
      <c r="I269" s="17">
        <v>388</v>
      </c>
      <c r="J269" s="17">
        <v>7.92</v>
      </c>
      <c r="K269" s="17">
        <v>250.5</v>
      </c>
      <c r="L269" s="17">
        <v>15</v>
      </c>
      <c r="M269" s="17">
        <v>8.1</v>
      </c>
    </row>
    <row r="270" spans="1:13" hidden="1" x14ac:dyDescent="0.3">
      <c r="A270" s="17" t="s">
        <v>97</v>
      </c>
      <c r="B270" s="17" t="s">
        <v>99</v>
      </c>
      <c r="C270" s="16">
        <v>42956</v>
      </c>
      <c r="D270" s="34">
        <f>E270*3.28084</f>
        <v>13.12336</v>
      </c>
      <c r="E270" s="75">
        <v>4</v>
      </c>
      <c r="F270" s="17">
        <v>23.88</v>
      </c>
      <c r="G270" s="17">
        <v>22.2</v>
      </c>
      <c r="H270" s="17">
        <v>1.94</v>
      </c>
      <c r="I270" s="17">
        <v>392</v>
      </c>
      <c r="J270" s="17">
        <v>7.65</v>
      </c>
      <c r="K270" s="17">
        <v>258</v>
      </c>
      <c r="L270" s="17">
        <v>12.4</v>
      </c>
      <c r="M270" s="17">
        <v>8.3000000000000007</v>
      </c>
    </row>
    <row r="271" spans="1:13" hidden="1" x14ac:dyDescent="0.3">
      <c r="A271" s="17" t="s">
        <v>97</v>
      </c>
      <c r="B271" s="17" t="s">
        <v>99</v>
      </c>
      <c r="C271" s="16">
        <v>42956</v>
      </c>
      <c r="D271" s="34">
        <f>E271*3.28084</f>
        <v>16.404199999999999</v>
      </c>
      <c r="E271" s="75">
        <v>5</v>
      </c>
      <c r="F271" s="17">
        <v>23.33</v>
      </c>
      <c r="G271" s="17">
        <v>5.6</v>
      </c>
      <c r="H271" s="17">
        <v>0.48</v>
      </c>
      <c r="I271" s="17">
        <v>396</v>
      </c>
      <c r="J271" s="17">
        <v>7.55</v>
      </c>
      <c r="K271" s="17">
        <v>242.6</v>
      </c>
      <c r="L271" s="17">
        <v>10.5</v>
      </c>
      <c r="M271" s="17">
        <v>8.1999999999999993</v>
      </c>
    </row>
    <row r="272" spans="1:13" hidden="1" x14ac:dyDescent="0.3">
      <c r="A272" s="17" t="s">
        <v>97</v>
      </c>
      <c r="B272" s="17" t="s">
        <v>99</v>
      </c>
      <c r="C272" s="16">
        <v>42956</v>
      </c>
      <c r="D272" s="34">
        <f>E272*3.28084</f>
        <v>19.685040000000001</v>
      </c>
      <c r="E272" s="75">
        <v>6</v>
      </c>
      <c r="F272" s="17">
        <v>19.57</v>
      </c>
      <c r="G272" s="17">
        <v>5</v>
      </c>
      <c r="H272" s="17">
        <v>0.46</v>
      </c>
      <c r="I272" s="17">
        <v>424</v>
      </c>
      <c r="J272" s="17">
        <v>7.38</v>
      </c>
      <c r="K272" s="17">
        <v>189.2</v>
      </c>
      <c r="L272" s="17">
        <v>8</v>
      </c>
      <c r="M272" s="17">
        <v>6.2</v>
      </c>
    </row>
    <row r="273" spans="1:13" hidden="1" x14ac:dyDescent="0.3">
      <c r="A273" s="17" t="s">
        <v>97</v>
      </c>
      <c r="B273" s="17" t="s">
        <v>99</v>
      </c>
      <c r="C273" s="16">
        <v>42956</v>
      </c>
      <c r="D273" s="34">
        <f>E273*3.28084</f>
        <v>22.965879999999999</v>
      </c>
      <c r="E273" s="75">
        <v>7</v>
      </c>
      <c r="F273" s="17">
        <v>17.71</v>
      </c>
      <c r="G273" s="17">
        <v>4.5999999999999996</v>
      </c>
      <c r="H273" s="17">
        <v>0.44</v>
      </c>
      <c r="I273" s="17">
        <v>459</v>
      </c>
      <c r="J273" s="17">
        <v>7.31</v>
      </c>
      <c r="K273" s="17">
        <v>-190.1</v>
      </c>
      <c r="L273" s="17">
        <v>8.6</v>
      </c>
      <c r="M273" s="17">
        <v>6.5</v>
      </c>
    </row>
    <row r="274" spans="1:13" hidden="1" x14ac:dyDescent="0.3">
      <c r="A274" s="17" t="s">
        <v>97</v>
      </c>
      <c r="B274" s="17" t="s">
        <v>99</v>
      </c>
      <c r="C274" s="16">
        <v>42956</v>
      </c>
      <c r="D274" s="34">
        <f>E274*3.28084</f>
        <v>26.24672</v>
      </c>
      <c r="E274" s="75">
        <v>8</v>
      </c>
      <c r="F274" s="17">
        <v>16.7</v>
      </c>
      <c r="G274" s="17">
        <v>4.4000000000000004</v>
      </c>
      <c r="H274" s="17">
        <v>0.43</v>
      </c>
      <c r="I274" s="17">
        <v>509</v>
      </c>
      <c r="J274" s="17">
        <v>7.24</v>
      </c>
      <c r="K274" s="17">
        <v>-249.5</v>
      </c>
      <c r="L274" s="17">
        <v>8.5</v>
      </c>
      <c r="M274" s="17">
        <v>11.3</v>
      </c>
    </row>
    <row r="275" spans="1:13" hidden="1" x14ac:dyDescent="0.3">
      <c r="A275" s="17" t="s">
        <v>97</v>
      </c>
      <c r="B275" s="17" t="s">
        <v>98</v>
      </c>
      <c r="C275" s="16">
        <v>42956</v>
      </c>
      <c r="D275" s="34">
        <f>E275*3.28084</f>
        <v>0.32808400000000004</v>
      </c>
      <c r="E275" s="75">
        <v>0.1</v>
      </c>
      <c r="F275" s="17">
        <v>25.68</v>
      </c>
      <c r="G275" s="17">
        <v>183.8</v>
      </c>
      <c r="H275" s="17">
        <v>15.01</v>
      </c>
      <c r="I275" s="17">
        <v>372</v>
      </c>
      <c r="J275" s="17">
        <v>8.89</v>
      </c>
      <c r="K275" s="17">
        <v>198.8</v>
      </c>
      <c r="L275" s="17">
        <v>24.6</v>
      </c>
      <c r="M275" s="17">
        <v>17.3</v>
      </c>
    </row>
    <row r="276" spans="1:13" hidden="1" x14ac:dyDescent="0.3">
      <c r="A276" s="17" t="s">
        <v>97</v>
      </c>
      <c r="B276" s="17" t="s">
        <v>98</v>
      </c>
      <c r="C276" s="16">
        <v>42956</v>
      </c>
      <c r="D276" s="34">
        <f>E276*3.28084</f>
        <v>3.28084</v>
      </c>
      <c r="E276" s="75">
        <v>1</v>
      </c>
      <c r="F276" s="17">
        <v>23.77</v>
      </c>
      <c r="G276" s="17">
        <v>160.19999999999999</v>
      </c>
      <c r="H276" s="17">
        <v>13.54</v>
      </c>
      <c r="I276" s="17">
        <v>394</v>
      </c>
      <c r="J276" s="17">
        <v>8.67</v>
      </c>
      <c r="K276" s="17">
        <v>216.3</v>
      </c>
      <c r="L276" s="17">
        <v>27.7</v>
      </c>
      <c r="M276" s="17">
        <v>26.4</v>
      </c>
    </row>
    <row r="277" spans="1:13" hidden="1" x14ac:dyDescent="0.3">
      <c r="A277" s="17" t="s">
        <v>97</v>
      </c>
      <c r="B277" s="17" t="s">
        <v>99</v>
      </c>
      <c r="C277" s="16">
        <v>42971</v>
      </c>
      <c r="D277" s="34">
        <f>E277*3.28084</f>
        <v>0.32808400000000004</v>
      </c>
      <c r="E277" s="75">
        <v>0.1</v>
      </c>
      <c r="F277" s="17">
        <v>26.48</v>
      </c>
      <c r="G277" s="17">
        <v>123.4</v>
      </c>
      <c r="H277" s="17">
        <v>9.94</v>
      </c>
      <c r="I277" s="17">
        <v>316</v>
      </c>
      <c r="J277" s="17">
        <v>8.7899999999999991</v>
      </c>
      <c r="K277" s="17">
        <v>138.6</v>
      </c>
      <c r="L277" s="17">
        <v>19.2</v>
      </c>
      <c r="M277" s="17">
        <v>9.4</v>
      </c>
    </row>
    <row r="278" spans="1:13" hidden="1" x14ac:dyDescent="0.3">
      <c r="A278" s="17" t="s">
        <v>97</v>
      </c>
      <c r="B278" s="17" t="s">
        <v>99</v>
      </c>
      <c r="C278" s="16">
        <v>42971</v>
      </c>
      <c r="D278" s="34">
        <f>E278*3.28084</f>
        <v>3.28084</v>
      </c>
      <c r="E278" s="75">
        <v>1</v>
      </c>
      <c r="F278" s="17">
        <v>26.3</v>
      </c>
      <c r="G278" s="17">
        <v>111.4</v>
      </c>
      <c r="H278" s="17">
        <v>8.9700000000000006</v>
      </c>
      <c r="I278" s="17">
        <v>317</v>
      </c>
      <c r="J278" s="17">
        <v>8.67</v>
      </c>
      <c r="K278" s="17">
        <v>159.19999999999999</v>
      </c>
      <c r="L278" s="17">
        <v>24.4</v>
      </c>
      <c r="M278" s="17">
        <v>9.6</v>
      </c>
    </row>
    <row r="279" spans="1:13" hidden="1" x14ac:dyDescent="0.3">
      <c r="A279" s="17" t="s">
        <v>97</v>
      </c>
      <c r="B279" s="17" t="s">
        <v>99</v>
      </c>
      <c r="C279" s="16">
        <v>42971</v>
      </c>
      <c r="D279" s="34">
        <f>E279*3.28084</f>
        <v>6.56168</v>
      </c>
      <c r="E279" s="75">
        <v>2</v>
      </c>
      <c r="F279" s="17">
        <v>26.26</v>
      </c>
      <c r="G279" s="17">
        <v>107</v>
      </c>
      <c r="H279" s="17">
        <v>8.6300000000000008</v>
      </c>
      <c r="I279" s="17">
        <v>317</v>
      </c>
      <c r="J279" s="17">
        <v>8.6300000000000008</v>
      </c>
      <c r="K279" s="17">
        <v>162.80000000000001</v>
      </c>
      <c r="L279" s="17">
        <v>24</v>
      </c>
      <c r="M279" s="17">
        <v>9.5</v>
      </c>
    </row>
    <row r="280" spans="1:13" hidden="1" x14ac:dyDescent="0.3">
      <c r="A280" s="17" t="s">
        <v>97</v>
      </c>
      <c r="B280" s="17" t="s">
        <v>99</v>
      </c>
      <c r="C280" s="16">
        <v>42971</v>
      </c>
      <c r="D280" s="34">
        <f>E280*3.28084</f>
        <v>9.8425200000000004</v>
      </c>
      <c r="E280" s="75">
        <v>3</v>
      </c>
      <c r="F280" s="17">
        <v>26.2</v>
      </c>
      <c r="G280" s="17">
        <v>98</v>
      </c>
      <c r="H280" s="17">
        <v>7.9</v>
      </c>
      <c r="I280" s="17">
        <v>316</v>
      </c>
      <c r="J280" s="17">
        <v>8.5500000000000007</v>
      </c>
      <c r="K280" s="17">
        <v>171.5</v>
      </c>
      <c r="L280" s="17">
        <v>24.1</v>
      </c>
      <c r="M280" s="17">
        <v>9.6</v>
      </c>
    </row>
    <row r="281" spans="1:13" hidden="1" x14ac:dyDescent="0.3">
      <c r="A281" s="17" t="s">
        <v>97</v>
      </c>
      <c r="B281" s="17" t="s">
        <v>99</v>
      </c>
      <c r="C281" s="16">
        <v>42971</v>
      </c>
      <c r="D281" s="34">
        <f>E281*3.28084</f>
        <v>13.12336</v>
      </c>
      <c r="E281" s="75">
        <v>4</v>
      </c>
      <c r="F281" s="17">
        <v>26</v>
      </c>
      <c r="G281" s="17">
        <v>82.5</v>
      </c>
      <c r="H281" s="17">
        <v>6.71</v>
      </c>
      <c r="I281" s="17">
        <v>324</v>
      </c>
      <c r="J281" s="17">
        <v>8.34</v>
      </c>
      <c r="K281" s="17">
        <v>178.1</v>
      </c>
      <c r="L281" s="17">
        <v>22.3</v>
      </c>
      <c r="M281" s="17">
        <v>10.4</v>
      </c>
    </row>
    <row r="282" spans="1:13" hidden="1" x14ac:dyDescent="0.3">
      <c r="A282" s="17" t="s">
        <v>97</v>
      </c>
      <c r="B282" s="17" t="s">
        <v>99</v>
      </c>
      <c r="C282" s="16">
        <v>42971</v>
      </c>
      <c r="D282" s="34">
        <f>E282*3.28084</f>
        <v>16.404199999999999</v>
      </c>
      <c r="E282" s="75">
        <v>5</v>
      </c>
      <c r="F282" s="17">
        <v>23.73</v>
      </c>
      <c r="G282" s="17">
        <v>6.5</v>
      </c>
      <c r="H282" s="17">
        <v>0.55000000000000004</v>
      </c>
      <c r="I282" s="17">
        <v>375</v>
      </c>
      <c r="J282" s="17">
        <v>7.53</v>
      </c>
      <c r="K282" s="17">
        <v>155</v>
      </c>
      <c r="L282" s="17">
        <v>7.8</v>
      </c>
      <c r="M282" s="17">
        <v>6.9</v>
      </c>
    </row>
    <row r="283" spans="1:13" hidden="1" x14ac:dyDescent="0.3">
      <c r="A283" s="17" t="s">
        <v>97</v>
      </c>
      <c r="B283" s="17" t="s">
        <v>99</v>
      </c>
      <c r="C283" s="16">
        <v>42971</v>
      </c>
      <c r="D283" s="34">
        <f>E283*3.28084</f>
        <v>19.685040000000001</v>
      </c>
      <c r="E283" s="75">
        <v>6</v>
      </c>
      <c r="F283" s="17">
        <v>20.9</v>
      </c>
      <c r="G283" s="17">
        <v>5.4</v>
      </c>
      <c r="H283" s="17">
        <v>0.48</v>
      </c>
      <c r="I283" s="17">
        <v>411</v>
      </c>
      <c r="J283" s="17">
        <v>7.32</v>
      </c>
      <c r="K283" s="17">
        <v>-58</v>
      </c>
      <c r="L283" s="17">
        <v>9.1999999999999993</v>
      </c>
      <c r="M283" s="17">
        <v>15.2</v>
      </c>
    </row>
    <row r="284" spans="1:13" hidden="1" x14ac:dyDescent="0.3">
      <c r="A284" s="17" t="s">
        <v>97</v>
      </c>
      <c r="B284" s="17" t="s">
        <v>99</v>
      </c>
      <c r="C284" s="16">
        <v>42971</v>
      </c>
      <c r="D284" s="34">
        <f>E284*3.28084</f>
        <v>22.965879999999999</v>
      </c>
      <c r="E284" s="75">
        <v>7</v>
      </c>
      <c r="F284" s="17">
        <v>18.760000000000002</v>
      </c>
      <c r="G284" s="17">
        <v>4.8</v>
      </c>
      <c r="H284" s="17">
        <v>0.44</v>
      </c>
      <c r="I284" s="17">
        <v>456</v>
      </c>
      <c r="J284" s="17">
        <v>7.24</v>
      </c>
      <c r="K284" s="17">
        <v>-182.3</v>
      </c>
      <c r="L284" s="17">
        <v>10.199999999999999</v>
      </c>
      <c r="M284" s="17">
        <v>13</v>
      </c>
    </row>
    <row r="285" spans="1:13" hidden="1" x14ac:dyDescent="0.3">
      <c r="A285" s="17" t="s">
        <v>97</v>
      </c>
      <c r="B285" s="17" t="s">
        <v>99</v>
      </c>
      <c r="C285" s="16">
        <v>42971</v>
      </c>
      <c r="D285" s="34">
        <f>E285*3.28084</f>
        <v>26.24672</v>
      </c>
      <c r="E285" s="75">
        <v>8</v>
      </c>
      <c r="F285" s="17">
        <v>17.55</v>
      </c>
      <c r="G285" s="17">
        <v>4.5</v>
      </c>
      <c r="H285" s="17">
        <v>0.43</v>
      </c>
      <c r="I285" s="17">
        <v>484</v>
      </c>
      <c r="J285" s="17">
        <v>7.17</v>
      </c>
      <c r="K285" s="17">
        <v>-214</v>
      </c>
      <c r="L285" s="17">
        <v>17.3</v>
      </c>
      <c r="M285" s="17">
        <v>19</v>
      </c>
    </row>
    <row r="286" spans="1:13" hidden="1" x14ac:dyDescent="0.3">
      <c r="A286" s="17" t="s">
        <v>97</v>
      </c>
      <c r="B286" s="17" t="s">
        <v>98</v>
      </c>
      <c r="C286" s="16">
        <v>42971</v>
      </c>
      <c r="D286" s="34">
        <f>E286*3.28084</f>
        <v>0.32808400000000004</v>
      </c>
      <c r="E286" s="75">
        <v>0.1</v>
      </c>
      <c r="F286" s="17">
        <v>25.86</v>
      </c>
      <c r="G286" s="17">
        <v>109.1</v>
      </c>
      <c r="H286" s="17">
        <v>8.86</v>
      </c>
      <c r="I286" s="17">
        <v>327</v>
      </c>
      <c r="J286" s="17">
        <v>8.4700000000000006</v>
      </c>
      <c r="K286" s="17">
        <v>96.6</v>
      </c>
      <c r="L286" s="17">
        <v>23.1</v>
      </c>
      <c r="M286" s="17">
        <v>35.6</v>
      </c>
    </row>
    <row r="287" spans="1:13" hidden="1" x14ac:dyDescent="0.3">
      <c r="A287" s="17" t="s">
        <v>97</v>
      </c>
      <c r="B287" s="17" t="s">
        <v>98</v>
      </c>
      <c r="C287" s="16">
        <v>42971</v>
      </c>
      <c r="D287" s="34">
        <f>E287*3.28084</f>
        <v>3.28084</v>
      </c>
      <c r="E287" s="75">
        <v>1</v>
      </c>
      <c r="F287" s="17">
        <v>24.99</v>
      </c>
      <c r="G287" s="17">
        <v>77.5</v>
      </c>
      <c r="H287" s="17">
        <v>6.41</v>
      </c>
      <c r="I287" s="17">
        <v>325</v>
      </c>
      <c r="J287" s="17">
        <v>8.19</v>
      </c>
      <c r="K287" s="17">
        <v>119.1</v>
      </c>
      <c r="L287" s="17">
        <v>26.9</v>
      </c>
      <c r="M287" s="17">
        <v>50.1</v>
      </c>
    </row>
    <row r="288" spans="1:13" hidden="1" x14ac:dyDescent="0.3">
      <c r="A288" s="17" t="s">
        <v>97</v>
      </c>
      <c r="B288" s="17" t="s">
        <v>98</v>
      </c>
      <c r="C288" s="16">
        <v>42978</v>
      </c>
      <c r="D288" s="34">
        <f>E288*3.28084</f>
        <v>0.32808400000000004</v>
      </c>
      <c r="E288" s="75">
        <v>0.1</v>
      </c>
      <c r="F288" s="17">
        <v>24.08</v>
      </c>
      <c r="G288" s="17">
        <v>146.5</v>
      </c>
      <c r="H288" s="17">
        <v>12.31</v>
      </c>
      <c r="I288" s="17">
        <v>310</v>
      </c>
      <c r="J288" s="17">
        <v>8.85</v>
      </c>
      <c r="K288" s="17">
        <v>120.5</v>
      </c>
      <c r="L288" s="17">
        <v>38.799999999999997</v>
      </c>
      <c r="M288" s="17">
        <v>23.5</v>
      </c>
    </row>
    <row r="289" spans="1:13" hidden="1" x14ac:dyDescent="0.3">
      <c r="A289" s="17" t="s">
        <v>97</v>
      </c>
      <c r="B289" s="17" t="s">
        <v>98</v>
      </c>
      <c r="C289" s="16">
        <v>42978</v>
      </c>
      <c r="D289" s="34">
        <f>E289*3.28084</f>
        <v>3.28084</v>
      </c>
      <c r="E289" s="75">
        <v>1</v>
      </c>
      <c r="F289" s="17">
        <v>23.66</v>
      </c>
      <c r="G289" s="17">
        <v>120.8</v>
      </c>
      <c r="H289" s="17">
        <v>10.210000000000001</v>
      </c>
      <c r="I289" s="17">
        <v>312</v>
      </c>
      <c r="J289" s="17">
        <v>8.36</v>
      </c>
      <c r="K289" s="17">
        <v>132.4</v>
      </c>
      <c r="L289" s="17">
        <v>31.3</v>
      </c>
      <c r="M289" s="17">
        <v>36.799999999999997</v>
      </c>
    </row>
    <row r="290" spans="1:13" hidden="1" x14ac:dyDescent="0.3">
      <c r="A290" s="17" t="s">
        <v>97</v>
      </c>
      <c r="B290" s="17" t="s">
        <v>186</v>
      </c>
      <c r="C290" s="16">
        <v>42978</v>
      </c>
      <c r="D290" s="34">
        <f>E290*3.28084</f>
        <v>0.32808400000000004</v>
      </c>
      <c r="E290" s="75">
        <v>0.1</v>
      </c>
      <c r="F290" s="17">
        <v>25.11</v>
      </c>
      <c r="G290" s="17">
        <v>168.3</v>
      </c>
      <c r="H290" s="17">
        <v>13.89</v>
      </c>
      <c r="I290" s="17">
        <v>312</v>
      </c>
      <c r="J290" s="17">
        <v>9.02</v>
      </c>
      <c r="K290" s="17">
        <v>97.6</v>
      </c>
      <c r="L290" s="17">
        <v>25.9</v>
      </c>
      <c r="M290" s="17">
        <v>9.9</v>
      </c>
    </row>
    <row r="291" spans="1:13" hidden="1" x14ac:dyDescent="0.3">
      <c r="A291" s="17" t="s">
        <v>97</v>
      </c>
      <c r="B291" s="17" t="s">
        <v>187</v>
      </c>
      <c r="C291" s="16">
        <v>42978</v>
      </c>
      <c r="D291" s="34">
        <f>E291*3.28084</f>
        <v>0.32808400000000004</v>
      </c>
      <c r="E291" s="75">
        <v>0.1</v>
      </c>
      <c r="F291" s="17">
        <v>24.78</v>
      </c>
      <c r="G291" s="17">
        <v>159.5</v>
      </c>
      <c r="H291" s="17">
        <v>13.24</v>
      </c>
      <c r="I291" s="17">
        <v>313</v>
      </c>
      <c r="J291" s="17">
        <v>8.98</v>
      </c>
      <c r="K291" s="17">
        <v>105.2</v>
      </c>
      <c r="L291" s="17">
        <v>33.9</v>
      </c>
      <c r="M291" s="17">
        <v>13.6</v>
      </c>
    </row>
    <row r="292" spans="1:13" hidden="1" x14ac:dyDescent="0.3">
      <c r="A292" s="17" t="s">
        <v>97</v>
      </c>
      <c r="B292" s="17" t="s">
        <v>188</v>
      </c>
      <c r="C292" s="16">
        <v>42978</v>
      </c>
      <c r="D292" s="34">
        <f>E292*3.28084</f>
        <v>0.32808400000000004</v>
      </c>
      <c r="E292" s="75">
        <v>0.1</v>
      </c>
      <c r="F292" s="17">
        <v>25.28</v>
      </c>
      <c r="G292" s="17">
        <v>157</v>
      </c>
      <c r="H292" s="17">
        <v>12.91</v>
      </c>
      <c r="I292" s="17">
        <v>314</v>
      </c>
      <c r="J292" s="17">
        <v>8.9700000000000006</v>
      </c>
      <c r="K292" s="17">
        <v>124.4</v>
      </c>
      <c r="L292" s="17">
        <v>22.9</v>
      </c>
      <c r="M292" s="17">
        <v>12.5</v>
      </c>
    </row>
    <row r="293" spans="1:13" hidden="1" x14ac:dyDescent="0.3">
      <c r="A293" s="17" t="s">
        <v>97</v>
      </c>
      <c r="B293" s="17" t="s">
        <v>189</v>
      </c>
      <c r="C293" s="16">
        <v>42978</v>
      </c>
      <c r="D293" s="34">
        <f>E293*3.28084</f>
        <v>0.32808400000000004</v>
      </c>
      <c r="E293" s="75">
        <v>0.1</v>
      </c>
      <c r="F293" s="17">
        <v>25.31</v>
      </c>
      <c r="G293" s="17">
        <v>172.6</v>
      </c>
      <c r="H293" s="17">
        <v>14.17</v>
      </c>
      <c r="I293" s="17">
        <v>310</v>
      </c>
      <c r="J293" s="17">
        <v>9.07</v>
      </c>
      <c r="K293" s="17">
        <v>113.8</v>
      </c>
      <c r="L293" s="17">
        <v>27.7</v>
      </c>
      <c r="M293" s="17">
        <v>9.6999999999999993</v>
      </c>
    </row>
    <row r="294" spans="1:13" hidden="1" x14ac:dyDescent="0.3">
      <c r="A294" s="17" t="s">
        <v>97</v>
      </c>
      <c r="B294" s="17" t="s">
        <v>190</v>
      </c>
      <c r="C294" s="16">
        <v>42978</v>
      </c>
      <c r="D294" s="34">
        <f>E294*3.28084</f>
        <v>0.32808400000000004</v>
      </c>
      <c r="E294" s="75">
        <v>0.1</v>
      </c>
      <c r="F294" s="17">
        <v>25.57</v>
      </c>
      <c r="G294" s="17">
        <v>185.9</v>
      </c>
      <c r="H294" s="17">
        <v>15.19</v>
      </c>
      <c r="I294" s="17">
        <v>309</v>
      </c>
      <c r="J294" s="17">
        <v>9.1300000000000008</v>
      </c>
      <c r="K294" s="17">
        <v>100.8</v>
      </c>
      <c r="L294" s="17">
        <v>24.7</v>
      </c>
      <c r="M294" s="17">
        <v>9.6999999999999993</v>
      </c>
    </row>
    <row r="295" spans="1:13" hidden="1" x14ac:dyDescent="0.3">
      <c r="A295" s="17" t="s">
        <v>97</v>
      </c>
      <c r="B295" s="17" t="s">
        <v>191</v>
      </c>
      <c r="C295" s="16">
        <v>42978</v>
      </c>
      <c r="D295" s="34">
        <f>E295*3.28084</f>
        <v>0.32808400000000004</v>
      </c>
      <c r="E295" s="75">
        <v>0.1</v>
      </c>
      <c r="F295" s="17">
        <v>25.44</v>
      </c>
      <c r="G295" s="17">
        <v>155.9</v>
      </c>
      <c r="H295" s="17">
        <v>12.77</v>
      </c>
      <c r="I295" s="17">
        <v>316</v>
      </c>
      <c r="J295" s="17">
        <v>8.98</v>
      </c>
      <c r="K295" s="17">
        <v>111.9</v>
      </c>
      <c r="L295" s="17">
        <v>18</v>
      </c>
      <c r="M295" s="17">
        <v>8.8000000000000007</v>
      </c>
    </row>
    <row r="296" spans="1:13" hidden="1" x14ac:dyDescent="0.3">
      <c r="A296" s="17" t="s">
        <v>97</v>
      </c>
      <c r="B296" s="17" t="s">
        <v>192</v>
      </c>
      <c r="C296" s="16">
        <v>42978</v>
      </c>
      <c r="D296" s="34">
        <f>E296*3.28084</f>
        <v>0.32808400000000004</v>
      </c>
      <c r="E296" s="75">
        <v>0.1</v>
      </c>
      <c r="F296" s="17">
        <v>25.61</v>
      </c>
      <c r="G296" s="17">
        <v>181.3</v>
      </c>
      <c r="H296" s="17">
        <v>14.84</v>
      </c>
      <c r="I296" s="17">
        <v>312</v>
      </c>
      <c r="J296" s="17">
        <v>8.9700000000000006</v>
      </c>
      <c r="K296" s="17">
        <v>135.1</v>
      </c>
      <c r="L296" s="17">
        <v>28.9</v>
      </c>
      <c r="M296" s="17">
        <v>10</v>
      </c>
    </row>
    <row r="297" spans="1:13" hidden="1" x14ac:dyDescent="0.3">
      <c r="A297" s="17" t="s">
        <v>97</v>
      </c>
      <c r="B297" s="17" t="s">
        <v>193</v>
      </c>
      <c r="C297" s="16">
        <v>42978</v>
      </c>
      <c r="D297" s="34">
        <f>E297*3.28084</f>
        <v>0.32808400000000004</v>
      </c>
      <c r="E297" s="75">
        <v>0.1</v>
      </c>
      <c r="F297" s="17">
        <v>26.1</v>
      </c>
      <c r="G297" s="17">
        <v>128</v>
      </c>
      <c r="H297" s="17">
        <v>10.39</v>
      </c>
      <c r="I297" s="17">
        <v>319</v>
      </c>
      <c r="J297" s="17">
        <v>8.83</v>
      </c>
      <c r="K297" s="17">
        <v>141.5</v>
      </c>
      <c r="L297" s="17">
        <v>26.4</v>
      </c>
      <c r="M297" s="17">
        <v>8.8000000000000007</v>
      </c>
    </row>
    <row r="298" spans="1:13" hidden="1" x14ac:dyDescent="0.3">
      <c r="A298" s="17" t="s">
        <v>97</v>
      </c>
      <c r="B298" s="17" t="s">
        <v>199</v>
      </c>
      <c r="C298" s="16">
        <v>42978</v>
      </c>
      <c r="D298" s="34">
        <f>E298*3.28084</f>
        <v>0.32808400000000004</v>
      </c>
      <c r="E298" s="75">
        <v>0.1</v>
      </c>
      <c r="F298" s="17">
        <v>25.22</v>
      </c>
      <c r="G298" s="17">
        <v>139.9</v>
      </c>
      <c r="H298" s="17">
        <v>11.48</v>
      </c>
      <c r="I298" s="17">
        <v>319</v>
      </c>
      <c r="J298" s="17">
        <v>8.8800000000000008</v>
      </c>
      <c r="K298" s="17">
        <v>146.1</v>
      </c>
      <c r="L298" s="17">
        <v>29.1</v>
      </c>
      <c r="M298" s="17">
        <v>21.1</v>
      </c>
    </row>
    <row r="299" spans="1:13" hidden="1" x14ac:dyDescent="0.3">
      <c r="A299" s="17" t="s">
        <v>97</v>
      </c>
      <c r="B299" s="17" t="s">
        <v>195</v>
      </c>
      <c r="C299" s="16">
        <v>42978</v>
      </c>
      <c r="D299" s="34">
        <f>E299*3.28084</f>
        <v>0.32808400000000004</v>
      </c>
      <c r="E299" s="75">
        <v>0.1</v>
      </c>
      <c r="F299" s="17">
        <v>26.35</v>
      </c>
      <c r="G299" s="17">
        <v>157.4</v>
      </c>
      <c r="H299" s="17">
        <v>12.71</v>
      </c>
      <c r="I299" s="17">
        <v>316</v>
      </c>
      <c r="J299" s="17">
        <v>9.01</v>
      </c>
      <c r="K299" s="17">
        <v>131.1</v>
      </c>
      <c r="L299" s="17">
        <v>20.5</v>
      </c>
      <c r="M299" s="17">
        <v>8.1</v>
      </c>
    </row>
    <row r="300" spans="1:13" hidden="1" x14ac:dyDescent="0.3">
      <c r="A300" s="17" t="s">
        <v>97</v>
      </c>
      <c r="B300" s="17" t="s">
        <v>196</v>
      </c>
      <c r="C300" s="16">
        <v>42978</v>
      </c>
      <c r="D300" s="34">
        <f>E300*3.28084</f>
        <v>0.32808400000000004</v>
      </c>
      <c r="E300" s="75">
        <v>0.1</v>
      </c>
      <c r="F300" s="17">
        <v>27</v>
      </c>
      <c r="G300" s="17">
        <v>261.2</v>
      </c>
      <c r="H300" s="17">
        <v>20.9</v>
      </c>
      <c r="I300" s="17">
        <v>298</v>
      </c>
      <c r="J300" s="17">
        <v>9.4</v>
      </c>
      <c r="K300" s="17">
        <v>119.8</v>
      </c>
      <c r="L300" s="17">
        <v>45.8</v>
      </c>
      <c r="M300" s="17">
        <v>13.3</v>
      </c>
    </row>
    <row r="301" spans="1:13" hidden="1" x14ac:dyDescent="0.3">
      <c r="A301" s="17" t="s">
        <v>97</v>
      </c>
      <c r="B301" s="17" t="s">
        <v>197</v>
      </c>
      <c r="C301" s="16">
        <v>42978</v>
      </c>
      <c r="D301" s="34">
        <f>E301*3.28084</f>
        <v>0.32808400000000004</v>
      </c>
      <c r="E301" s="75">
        <v>0.1</v>
      </c>
      <c r="F301" s="17">
        <v>27.12</v>
      </c>
      <c r="G301" s="17">
        <v>233.5</v>
      </c>
      <c r="H301" s="17">
        <v>18.57</v>
      </c>
      <c r="I301" s="17">
        <v>304</v>
      </c>
      <c r="J301" s="17">
        <v>9.2899999999999991</v>
      </c>
      <c r="K301" s="17">
        <v>118.6</v>
      </c>
      <c r="L301" s="17">
        <v>17</v>
      </c>
      <c r="M301" s="17">
        <v>10.6</v>
      </c>
    </row>
    <row r="302" spans="1:13" hidden="1" x14ac:dyDescent="0.3">
      <c r="A302" s="17" t="s">
        <v>97</v>
      </c>
      <c r="B302" s="17" t="s">
        <v>198</v>
      </c>
      <c r="C302" s="16">
        <v>42978</v>
      </c>
      <c r="D302" s="34">
        <f>E302*3.28084</f>
        <v>0.32808400000000004</v>
      </c>
      <c r="E302" s="75">
        <v>0.1</v>
      </c>
      <c r="F302" s="17">
        <v>26.86</v>
      </c>
      <c r="G302" s="17">
        <v>239.5</v>
      </c>
      <c r="H302" s="17">
        <v>19.079999999999998</v>
      </c>
      <c r="I302" s="17">
        <v>303</v>
      </c>
      <c r="J302" s="17">
        <v>9.31</v>
      </c>
      <c r="K302" s="17">
        <v>128.4</v>
      </c>
      <c r="L302" s="17">
        <v>27.3</v>
      </c>
      <c r="M302" s="17">
        <v>11.7</v>
      </c>
    </row>
    <row r="303" spans="1:13" hidden="1" x14ac:dyDescent="0.3">
      <c r="A303" s="17" t="s">
        <v>97</v>
      </c>
      <c r="B303" s="17" t="s">
        <v>99</v>
      </c>
      <c r="C303" s="16">
        <v>42978</v>
      </c>
      <c r="D303" s="34">
        <f>E303*3.28084</f>
        <v>0.32808400000000004</v>
      </c>
      <c r="E303" s="75">
        <v>0.1</v>
      </c>
      <c r="F303" s="17">
        <v>27.04</v>
      </c>
      <c r="G303" s="17">
        <v>225.8</v>
      </c>
      <c r="H303" s="17">
        <v>18.02</v>
      </c>
      <c r="I303" s="17">
        <v>305</v>
      </c>
      <c r="J303" s="17">
        <v>9.27</v>
      </c>
      <c r="K303" s="17">
        <v>130.9</v>
      </c>
      <c r="L303" s="17">
        <v>20</v>
      </c>
      <c r="M303" s="17">
        <v>10.4</v>
      </c>
    </row>
    <row r="304" spans="1:13" hidden="1" x14ac:dyDescent="0.3">
      <c r="A304" s="17" t="s">
        <v>97</v>
      </c>
      <c r="B304" s="17" t="s">
        <v>99</v>
      </c>
      <c r="C304" s="16">
        <v>42978</v>
      </c>
      <c r="D304" s="34">
        <f>E304*3.28084</f>
        <v>3.28084</v>
      </c>
      <c r="E304" s="75">
        <v>1</v>
      </c>
      <c r="F304" s="17">
        <v>25.7</v>
      </c>
      <c r="G304" s="17">
        <v>190.6</v>
      </c>
      <c r="H304" s="17">
        <v>15.6</v>
      </c>
      <c r="I304" s="17">
        <v>310</v>
      </c>
      <c r="J304" s="17">
        <v>9.1</v>
      </c>
      <c r="K304" s="17">
        <v>145.80000000000001</v>
      </c>
      <c r="L304" s="17">
        <v>40.799999999999997</v>
      </c>
      <c r="M304" s="17">
        <v>10.8</v>
      </c>
    </row>
    <row r="305" spans="1:13" hidden="1" x14ac:dyDescent="0.3">
      <c r="A305" s="17" t="s">
        <v>97</v>
      </c>
      <c r="B305" s="17" t="s">
        <v>99</v>
      </c>
      <c r="C305" s="16">
        <v>42978</v>
      </c>
      <c r="D305" s="34">
        <f>E305*3.28084</f>
        <v>6.56168</v>
      </c>
      <c r="E305" s="75">
        <v>2</v>
      </c>
      <c r="F305" s="17">
        <v>24.8</v>
      </c>
      <c r="G305" s="17">
        <v>101.3</v>
      </c>
      <c r="H305" s="17">
        <v>8.1199999999999992</v>
      </c>
      <c r="I305" s="17">
        <v>317</v>
      </c>
      <c r="J305" s="17">
        <v>8.64</v>
      </c>
      <c r="K305" s="17">
        <v>180.5</v>
      </c>
      <c r="L305" s="17">
        <v>24.4</v>
      </c>
      <c r="M305" s="17">
        <v>8.8000000000000007</v>
      </c>
    </row>
    <row r="306" spans="1:13" hidden="1" x14ac:dyDescent="0.3">
      <c r="A306" s="17" t="s">
        <v>97</v>
      </c>
      <c r="B306" s="17" t="s">
        <v>99</v>
      </c>
      <c r="C306" s="16">
        <v>42978</v>
      </c>
      <c r="D306" s="34">
        <f>E306*3.28084</f>
        <v>9.8425200000000004</v>
      </c>
      <c r="E306" s="75">
        <v>3</v>
      </c>
      <c r="F306" s="17">
        <v>24.1</v>
      </c>
      <c r="G306" s="17">
        <v>33.4</v>
      </c>
      <c r="H306" s="17">
        <v>2.8</v>
      </c>
      <c r="I306" s="17">
        <v>330</v>
      </c>
      <c r="J306" s="17">
        <v>7.87</v>
      </c>
      <c r="K306" s="17">
        <v>203.1</v>
      </c>
      <c r="L306" s="17">
        <v>15.6</v>
      </c>
      <c r="M306" s="17">
        <v>8</v>
      </c>
    </row>
    <row r="307" spans="1:13" hidden="1" x14ac:dyDescent="0.3">
      <c r="A307" s="17" t="s">
        <v>97</v>
      </c>
      <c r="B307" s="17" t="s">
        <v>99</v>
      </c>
      <c r="C307" s="16">
        <v>42978</v>
      </c>
      <c r="D307" s="34">
        <f>E307*3.28084</f>
        <v>13.12336</v>
      </c>
      <c r="E307" s="75">
        <v>4</v>
      </c>
      <c r="F307" s="17">
        <v>23.89</v>
      </c>
      <c r="G307" s="17">
        <v>71.5</v>
      </c>
      <c r="H307" s="17">
        <v>0.62</v>
      </c>
      <c r="I307" s="17">
        <v>338</v>
      </c>
      <c r="J307" s="17">
        <v>7.65</v>
      </c>
      <c r="K307" s="17">
        <v>208.9</v>
      </c>
      <c r="L307" s="17">
        <v>61.1</v>
      </c>
      <c r="M307" s="17">
        <v>12.4</v>
      </c>
    </row>
    <row r="308" spans="1:13" hidden="1" x14ac:dyDescent="0.3">
      <c r="A308" s="17" t="s">
        <v>97</v>
      </c>
      <c r="B308" s="17" t="s">
        <v>99</v>
      </c>
      <c r="C308" s="16">
        <v>42978</v>
      </c>
      <c r="D308" s="34">
        <f>E308*3.28084</f>
        <v>16.404199999999999</v>
      </c>
      <c r="E308" s="75">
        <v>5</v>
      </c>
      <c r="F308" s="17">
        <v>23.53</v>
      </c>
      <c r="G308" s="17">
        <v>0.55000000000000004</v>
      </c>
      <c r="H308" s="17">
        <v>6.6</v>
      </c>
      <c r="I308" s="17">
        <v>350</v>
      </c>
      <c r="J308" s="17">
        <v>7.54</v>
      </c>
      <c r="K308" s="17">
        <v>210.2</v>
      </c>
      <c r="L308" s="17">
        <v>12.1</v>
      </c>
      <c r="M308" s="17">
        <v>17.899999999999999</v>
      </c>
    </row>
    <row r="309" spans="1:13" hidden="1" x14ac:dyDescent="0.3">
      <c r="A309" s="17" t="s">
        <v>97</v>
      </c>
      <c r="B309" s="17" t="s">
        <v>99</v>
      </c>
      <c r="C309" s="16">
        <v>42978</v>
      </c>
      <c r="D309" s="34">
        <f>E309*3.28084</f>
        <v>19.685040000000001</v>
      </c>
      <c r="E309" s="75">
        <v>6</v>
      </c>
      <c r="F309" s="17">
        <v>21.16</v>
      </c>
      <c r="G309" s="17">
        <v>0.55000000000000004</v>
      </c>
      <c r="H309" s="17">
        <v>5.7</v>
      </c>
      <c r="I309" s="17">
        <v>418</v>
      </c>
      <c r="J309" s="17">
        <v>7.24</v>
      </c>
      <c r="K309" s="17">
        <v>-105.9</v>
      </c>
      <c r="L309" s="17">
        <v>9.5</v>
      </c>
      <c r="M309" s="17">
        <v>15.5</v>
      </c>
    </row>
    <row r="310" spans="1:13" hidden="1" x14ac:dyDescent="0.3">
      <c r="A310" s="17" t="s">
        <v>97</v>
      </c>
      <c r="B310" s="17" t="s">
        <v>99</v>
      </c>
      <c r="C310" s="16">
        <v>42978</v>
      </c>
      <c r="D310" s="34">
        <f>E310*3.28084</f>
        <v>22.965879999999999</v>
      </c>
      <c r="E310" s="75">
        <v>7</v>
      </c>
      <c r="F310" s="17">
        <v>18.7</v>
      </c>
      <c r="G310" s="17">
        <v>0.47</v>
      </c>
      <c r="H310" s="17">
        <v>5.0999999999999996</v>
      </c>
      <c r="I310" s="17">
        <v>462</v>
      </c>
      <c r="J310" s="17">
        <v>7.13</v>
      </c>
      <c r="K310" s="17">
        <v>-147.69999999999999</v>
      </c>
      <c r="L310" s="17">
        <v>8.6</v>
      </c>
      <c r="M310" s="17">
        <v>13.4</v>
      </c>
    </row>
    <row r="311" spans="1:13" hidden="1" x14ac:dyDescent="0.3">
      <c r="A311" s="17" t="s">
        <v>97</v>
      </c>
      <c r="B311" s="17" t="s">
        <v>99</v>
      </c>
      <c r="C311" s="16">
        <v>42993</v>
      </c>
      <c r="D311" s="34">
        <f>E311*3.28084</f>
        <v>0.32808400000000004</v>
      </c>
      <c r="E311" s="75">
        <v>0.1</v>
      </c>
      <c r="F311" s="17">
        <v>20.79</v>
      </c>
      <c r="G311" s="17">
        <v>92.1</v>
      </c>
      <c r="H311" s="17">
        <v>8.24</v>
      </c>
      <c r="I311" s="17">
        <v>343</v>
      </c>
      <c r="J311" s="17">
        <v>8.36</v>
      </c>
      <c r="K311" s="17">
        <v>154.6</v>
      </c>
      <c r="L311" s="17">
        <v>27.1</v>
      </c>
      <c r="M311" s="17">
        <v>7.4</v>
      </c>
    </row>
    <row r="312" spans="1:13" hidden="1" x14ac:dyDescent="0.3">
      <c r="A312" s="17" t="s">
        <v>97</v>
      </c>
      <c r="B312" s="17" t="s">
        <v>99</v>
      </c>
      <c r="C312" s="16">
        <v>42993</v>
      </c>
      <c r="D312" s="34">
        <f>E312*3.28084</f>
        <v>3.28084</v>
      </c>
      <c r="E312" s="75">
        <v>1</v>
      </c>
      <c r="F312" s="17">
        <v>20.420000000000002</v>
      </c>
      <c r="G312" s="17">
        <v>72.599999999999994</v>
      </c>
      <c r="H312" s="17">
        <v>6.54</v>
      </c>
      <c r="I312" s="17">
        <v>344</v>
      </c>
      <c r="J312" s="17">
        <v>8.1300000000000008</v>
      </c>
      <c r="K312" s="17">
        <v>163.9</v>
      </c>
      <c r="L312" s="17">
        <v>33</v>
      </c>
      <c r="M312" s="17">
        <v>7.5</v>
      </c>
    </row>
    <row r="313" spans="1:13" hidden="1" x14ac:dyDescent="0.3">
      <c r="A313" s="17" t="s">
        <v>97</v>
      </c>
      <c r="B313" s="17" t="s">
        <v>99</v>
      </c>
      <c r="C313" s="16">
        <v>42993</v>
      </c>
      <c r="D313" s="34">
        <f>E313*3.28084</f>
        <v>6.56168</v>
      </c>
      <c r="E313" s="75">
        <v>2</v>
      </c>
      <c r="F313" s="17">
        <v>20.350000000000001</v>
      </c>
      <c r="G313" s="17">
        <v>58</v>
      </c>
      <c r="H313" s="17">
        <v>5.22</v>
      </c>
      <c r="I313" s="17">
        <v>345</v>
      </c>
      <c r="J313" s="17">
        <v>7.92</v>
      </c>
      <c r="K313" s="17">
        <v>172.4</v>
      </c>
      <c r="L313" s="17">
        <v>26.1</v>
      </c>
      <c r="M313" s="17">
        <v>8</v>
      </c>
    </row>
    <row r="314" spans="1:13" hidden="1" x14ac:dyDescent="0.3">
      <c r="A314" s="17" t="s">
        <v>97</v>
      </c>
      <c r="B314" s="17" t="s">
        <v>99</v>
      </c>
      <c r="C314" s="16">
        <v>42993</v>
      </c>
      <c r="D314" s="34">
        <f>E314*3.28084</f>
        <v>9.8425200000000004</v>
      </c>
      <c r="E314" s="75">
        <v>3</v>
      </c>
      <c r="F314" s="17">
        <v>20.34</v>
      </c>
      <c r="G314" s="17">
        <v>47.7</v>
      </c>
      <c r="H314" s="17">
        <v>4.3</v>
      </c>
      <c r="I314" s="17">
        <v>346</v>
      </c>
      <c r="J314" s="17">
        <v>7.84</v>
      </c>
      <c r="K314" s="17">
        <v>178</v>
      </c>
      <c r="L314" s="17">
        <v>24.6</v>
      </c>
      <c r="M314" s="17">
        <v>7.7</v>
      </c>
    </row>
    <row r="315" spans="1:13" hidden="1" x14ac:dyDescent="0.3">
      <c r="A315" s="17" t="s">
        <v>97</v>
      </c>
      <c r="B315" s="17" t="s">
        <v>99</v>
      </c>
      <c r="C315" s="16">
        <v>42993</v>
      </c>
      <c r="D315" s="34">
        <f>E315*3.28084</f>
        <v>13.12336</v>
      </c>
      <c r="E315" s="75">
        <v>4</v>
      </c>
      <c r="F315" s="17">
        <v>20.32</v>
      </c>
      <c r="G315" s="17">
        <v>48.3</v>
      </c>
      <c r="H315" s="17">
        <v>4.37</v>
      </c>
      <c r="I315" s="17">
        <v>346</v>
      </c>
      <c r="J315" s="17">
        <v>7.84</v>
      </c>
      <c r="K315" s="17">
        <v>179.1</v>
      </c>
      <c r="L315" s="17">
        <v>25.7</v>
      </c>
      <c r="M315" s="17">
        <v>7.7</v>
      </c>
    </row>
    <row r="316" spans="1:13" hidden="1" x14ac:dyDescent="0.3">
      <c r="A316" s="17" t="s">
        <v>97</v>
      </c>
      <c r="B316" s="17" t="s">
        <v>99</v>
      </c>
      <c r="C316" s="16">
        <v>42993</v>
      </c>
      <c r="D316" s="34">
        <f>E316*3.28084</f>
        <v>16.404199999999999</v>
      </c>
      <c r="E316" s="75">
        <v>5</v>
      </c>
      <c r="F316" s="17">
        <v>20.29</v>
      </c>
      <c r="G316" s="17">
        <v>50.5</v>
      </c>
      <c r="H316" s="17">
        <v>4.55</v>
      </c>
      <c r="I316" s="17">
        <v>345</v>
      </c>
      <c r="J316" s="17">
        <v>7.89</v>
      </c>
      <c r="K316" s="17">
        <v>180.4</v>
      </c>
      <c r="L316" s="17">
        <v>24.6</v>
      </c>
      <c r="M316" s="17">
        <v>10</v>
      </c>
    </row>
    <row r="317" spans="1:13" hidden="1" x14ac:dyDescent="0.3">
      <c r="A317" s="17" t="s">
        <v>97</v>
      </c>
      <c r="B317" s="17" t="s">
        <v>99</v>
      </c>
      <c r="C317" s="16">
        <v>42993</v>
      </c>
      <c r="D317" s="34">
        <f>E317*3.28084</f>
        <v>19.685040000000001</v>
      </c>
      <c r="E317" s="75">
        <v>6</v>
      </c>
      <c r="F317" s="17">
        <v>20.190000000000001</v>
      </c>
      <c r="G317" s="17">
        <v>34.4</v>
      </c>
      <c r="H317" s="17">
        <v>3.09</v>
      </c>
      <c r="I317" s="17">
        <v>349</v>
      </c>
      <c r="J317" s="17">
        <v>7.75</v>
      </c>
      <c r="K317" s="17">
        <v>185.8</v>
      </c>
      <c r="L317" s="17">
        <v>23.3</v>
      </c>
      <c r="M317" s="17">
        <v>17.5</v>
      </c>
    </row>
    <row r="318" spans="1:13" hidden="1" x14ac:dyDescent="0.3">
      <c r="A318" s="17" t="s">
        <v>97</v>
      </c>
      <c r="B318" s="17" t="s">
        <v>99</v>
      </c>
      <c r="C318" s="16">
        <v>42993</v>
      </c>
      <c r="D318" s="34">
        <f>E318*3.28084</f>
        <v>22.965879999999999</v>
      </c>
      <c r="E318" s="75">
        <v>7</v>
      </c>
      <c r="F318" s="17">
        <v>20</v>
      </c>
      <c r="G318" s="17">
        <v>15.2</v>
      </c>
      <c r="H318" s="17">
        <v>1.44</v>
      </c>
      <c r="I318" s="17">
        <v>364</v>
      </c>
      <c r="J318" s="17">
        <v>7.52</v>
      </c>
      <c r="K318" s="17">
        <v>2.2000000000000002</v>
      </c>
      <c r="L318" s="17">
        <v>22.4</v>
      </c>
      <c r="M318" s="17">
        <v>20.5</v>
      </c>
    </row>
    <row r="319" spans="1:13" x14ac:dyDescent="0.3">
      <c r="A319" s="17" t="s">
        <v>97</v>
      </c>
      <c r="B319" s="17" t="s">
        <v>98</v>
      </c>
      <c r="C319" s="16">
        <v>42993</v>
      </c>
      <c r="D319" s="34">
        <f>E319*3.28084</f>
        <v>0.32808400000000004</v>
      </c>
      <c r="E319" s="75">
        <v>0.1</v>
      </c>
      <c r="F319" s="17">
        <v>22.75</v>
      </c>
      <c r="G319" s="17">
        <v>182</v>
      </c>
      <c r="H319" s="17">
        <v>15.66</v>
      </c>
      <c r="I319" s="17">
        <v>333</v>
      </c>
      <c r="J319" s="17">
        <v>9.1</v>
      </c>
      <c r="K319" s="17">
        <v>142.69999999999999</v>
      </c>
      <c r="L319" s="17">
        <v>26.8</v>
      </c>
      <c r="M319" s="17">
        <v>11.4</v>
      </c>
    </row>
    <row r="320" spans="1:13" x14ac:dyDescent="0.3">
      <c r="A320" s="17" t="s">
        <v>97</v>
      </c>
      <c r="B320" s="17" t="s">
        <v>98</v>
      </c>
      <c r="C320" s="16">
        <v>42993</v>
      </c>
      <c r="D320" s="34">
        <f>E320*3.28084</f>
        <v>3.28084</v>
      </c>
      <c r="E320" s="75">
        <v>1</v>
      </c>
      <c r="F320" s="17">
        <v>21.05</v>
      </c>
      <c r="G320" s="17">
        <v>156.9</v>
      </c>
      <c r="H320" s="17">
        <v>13.95</v>
      </c>
      <c r="I320" s="17">
        <v>345</v>
      </c>
      <c r="J320" s="17">
        <v>9</v>
      </c>
      <c r="K320" s="17">
        <v>150.80000000000001</v>
      </c>
      <c r="L320" s="17">
        <v>42.8</v>
      </c>
      <c r="M320" s="17">
        <v>16.600000000000001</v>
      </c>
    </row>
    <row r="321" spans="1:15" hidden="1" x14ac:dyDescent="0.3">
      <c r="A321" s="17" t="s">
        <v>97</v>
      </c>
      <c r="B321" s="17" t="s">
        <v>99</v>
      </c>
      <c r="C321" s="16">
        <v>42999</v>
      </c>
      <c r="D321" s="34">
        <f>E321*3.28084</f>
        <v>0.32808400000000004</v>
      </c>
      <c r="E321" s="75">
        <v>0.1</v>
      </c>
      <c r="F321" s="17">
        <v>24.5</v>
      </c>
      <c r="G321" s="17">
        <v>191.3</v>
      </c>
      <c r="H321" s="17">
        <v>15.97</v>
      </c>
      <c r="I321" s="17">
        <v>292</v>
      </c>
      <c r="J321" s="17">
        <v>9.15</v>
      </c>
      <c r="K321" s="17">
        <v>103.7</v>
      </c>
      <c r="L321" s="17">
        <v>32.700000000000003</v>
      </c>
      <c r="M321" s="17">
        <v>8.5</v>
      </c>
    </row>
    <row r="322" spans="1:15" hidden="1" x14ac:dyDescent="0.3">
      <c r="A322" s="17" t="s">
        <v>97</v>
      </c>
      <c r="B322" s="17" t="s">
        <v>99</v>
      </c>
      <c r="C322" s="16">
        <v>42999</v>
      </c>
      <c r="D322" s="34">
        <f>E322*3.28084</f>
        <v>3.28084</v>
      </c>
      <c r="E322" s="75">
        <v>1</v>
      </c>
      <c r="F322" s="17">
        <v>22.99</v>
      </c>
      <c r="G322" s="17">
        <v>157.30000000000001</v>
      </c>
      <c r="H322" s="17">
        <v>13.45</v>
      </c>
      <c r="I322" s="17">
        <v>298</v>
      </c>
      <c r="J322" s="17">
        <v>8.9700000000000006</v>
      </c>
      <c r="K322" s="17">
        <v>117.7</v>
      </c>
      <c r="L322" s="17">
        <v>38.6</v>
      </c>
      <c r="M322" s="17">
        <v>8.6</v>
      </c>
    </row>
    <row r="323" spans="1:15" hidden="1" x14ac:dyDescent="0.3">
      <c r="A323" s="17" t="s">
        <v>97</v>
      </c>
      <c r="B323" s="17" t="s">
        <v>99</v>
      </c>
      <c r="C323" s="16">
        <v>42999</v>
      </c>
      <c r="D323" s="34">
        <f>E323*3.28084</f>
        <v>6.56168</v>
      </c>
      <c r="E323" s="75">
        <v>2</v>
      </c>
      <c r="F323" s="17">
        <v>22.19</v>
      </c>
      <c r="G323" s="17">
        <v>106.4</v>
      </c>
      <c r="H323" s="17">
        <v>9.3000000000000007</v>
      </c>
      <c r="I323" s="17">
        <v>310</v>
      </c>
      <c r="J323" s="17">
        <v>8.67</v>
      </c>
      <c r="K323" s="17">
        <v>133.4</v>
      </c>
      <c r="L323" s="17">
        <v>37.299999999999997</v>
      </c>
      <c r="M323" s="17">
        <v>7.3</v>
      </c>
    </row>
    <row r="324" spans="1:15" hidden="1" x14ac:dyDescent="0.3">
      <c r="A324" s="17" t="s">
        <v>97</v>
      </c>
      <c r="B324" s="17" t="s">
        <v>99</v>
      </c>
      <c r="C324" s="16">
        <v>42999</v>
      </c>
      <c r="D324" s="34">
        <f>E324*3.28084</f>
        <v>9.8425200000000004</v>
      </c>
      <c r="E324" s="75">
        <v>3</v>
      </c>
      <c r="F324" s="17">
        <v>20.92</v>
      </c>
      <c r="G324" s="17">
        <v>8.3000000000000007</v>
      </c>
      <c r="H324" s="17">
        <v>0.74</v>
      </c>
      <c r="I324" s="17">
        <v>337</v>
      </c>
      <c r="J324" s="17">
        <v>7.95</v>
      </c>
      <c r="K324" s="17">
        <v>152.30000000000001</v>
      </c>
      <c r="L324" s="17">
        <v>24.1</v>
      </c>
      <c r="M324" s="17">
        <v>6.2</v>
      </c>
    </row>
    <row r="325" spans="1:15" hidden="1" x14ac:dyDescent="0.3">
      <c r="A325" s="17" t="s">
        <v>97</v>
      </c>
      <c r="B325" s="17" t="s">
        <v>99</v>
      </c>
      <c r="C325" s="16">
        <v>42999</v>
      </c>
      <c r="D325" s="34">
        <f>E325*3.28084</f>
        <v>13.12336</v>
      </c>
      <c r="E325" s="75">
        <v>4</v>
      </c>
      <c r="F325" s="17">
        <v>20.329999999999998</v>
      </c>
      <c r="G325" s="17">
        <v>6.6</v>
      </c>
      <c r="H325" s="17">
        <v>0.6</v>
      </c>
      <c r="I325" s="17">
        <v>342</v>
      </c>
      <c r="J325" s="17">
        <v>7.65</v>
      </c>
      <c r="K325" s="17">
        <v>43</v>
      </c>
      <c r="L325" s="17">
        <v>15.5</v>
      </c>
      <c r="M325" s="17">
        <v>5.7</v>
      </c>
    </row>
    <row r="326" spans="1:15" hidden="1" x14ac:dyDescent="0.3">
      <c r="A326" s="17" t="s">
        <v>97</v>
      </c>
      <c r="B326" s="17" t="s">
        <v>99</v>
      </c>
      <c r="C326" s="16">
        <v>42999</v>
      </c>
      <c r="D326" s="34">
        <f>E326*3.28084</f>
        <v>16.404199999999999</v>
      </c>
      <c r="E326" s="75">
        <v>5</v>
      </c>
      <c r="F326" s="17">
        <v>20.2</v>
      </c>
      <c r="G326" s="17">
        <v>5.7</v>
      </c>
      <c r="H326" s="17">
        <v>0.52</v>
      </c>
      <c r="I326" s="17">
        <v>342</v>
      </c>
      <c r="J326" s="17">
        <v>7.61</v>
      </c>
      <c r="K326" s="17">
        <v>-13</v>
      </c>
      <c r="L326" s="17">
        <v>13.2</v>
      </c>
      <c r="M326" s="17">
        <v>7.1</v>
      </c>
    </row>
    <row r="327" spans="1:15" hidden="1" x14ac:dyDescent="0.3">
      <c r="A327" s="17" t="s">
        <v>97</v>
      </c>
      <c r="B327" s="17" t="s">
        <v>99</v>
      </c>
      <c r="C327" s="16">
        <v>42999</v>
      </c>
      <c r="D327" s="34">
        <f>E327*3.28084</f>
        <v>19.685040000000001</v>
      </c>
      <c r="E327" s="75">
        <v>6</v>
      </c>
      <c r="F327" s="17">
        <v>20.100000000000001</v>
      </c>
      <c r="G327" s="17">
        <v>5.4</v>
      </c>
      <c r="H327" s="17">
        <v>0.49</v>
      </c>
      <c r="I327" s="17">
        <v>345</v>
      </c>
      <c r="J327" s="17">
        <v>7.56</v>
      </c>
      <c r="K327" s="17">
        <v>-14.9</v>
      </c>
      <c r="L327" s="17">
        <v>13.9</v>
      </c>
      <c r="M327" s="17">
        <v>8.9</v>
      </c>
      <c r="N327" s="31"/>
      <c r="O327" s="6"/>
    </row>
    <row r="328" spans="1:15" hidden="1" x14ac:dyDescent="0.3">
      <c r="A328" s="17" t="s">
        <v>97</v>
      </c>
      <c r="B328" s="17" t="s">
        <v>99</v>
      </c>
      <c r="C328" s="16">
        <v>42999</v>
      </c>
      <c r="D328" s="34">
        <f>E328*3.28084</f>
        <v>22.965879999999999</v>
      </c>
      <c r="E328" s="75">
        <v>7</v>
      </c>
      <c r="F328" s="17">
        <v>19.84</v>
      </c>
      <c r="G328" s="17">
        <v>5.4</v>
      </c>
      <c r="H328" s="17">
        <v>0.49</v>
      </c>
      <c r="I328" s="17">
        <v>355</v>
      </c>
      <c r="J328" s="17">
        <v>7.51</v>
      </c>
      <c r="K328" s="17">
        <v>-11.2</v>
      </c>
      <c r="L328" s="17">
        <v>12.3</v>
      </c>
      <c r="M328" s="17">
        <v>11.9</v>
      </c>
    </row>
    <row r="329" spans="1:15" hidden="1" x14ac:dyDescent="0.3">
      <c r="A329" s="17" t="s">
        <v>185</v>
      </c>
      <c r="B329" s="17" t="s">
        <v>98</v>
      </c>
      <c r="C329" s="16">
        <v>42999</v>
      </c>
      <c r="D329" s="34">
        <f>E329*3.28084</f>
        <v>0.32808400000000004</v>
      </c>
      <c r="E329" s="75">
        <v>0.1</v>
      </c>
      <c r="F329" s="17">
        <v>26.49</v>
      </c>
      <c r="G329" s="17">
        <v>212.5</v>
      </c>
      <c r="H329" s="17">
        <v>17.11</v>
      </c>
      <c r="I329" s="17">
        <v>293</v>
      </c>
      <c r="J329" s="17">
        <v>9.2200000000000006</v>
      </c>
      <c r="K329" s="17">
        <v>73.900000000000006</v>
      </c>
      <c r="L329" s="17">
        <v>36.200000000000003</v>
      </c>
      <c r="M329" s="17">
        <v>23.4</v>
      </c>
    </row>
    <row r="330" spans="1:15" hidden="1" x14ac:dyDescent="0.3">
      <c r="A330" s="17" t="s">
        <v>185</v>
      </c>
      <c r="B330" s="17" t="s">
        <v>98</v>
      </c>
      <c r="C330" s="16">
        <v>42999</v>
      </c>
      <c r="D330" s="34">
        <f>E330*3.28084</f>
        <v>3.28084</v>
      </c>
      <c r="E330" s="75">
        <v>1</v>
      </c>
      <c r="F330" s="17">
        <v>23.06</v>
      </c>
      <c r="G330" s="17">
        <v>152</v>
      </c>
      <c r="H330" s="17">
        <v>12.82</v>
      </c>
      <c r="I330" s="17">
        <v>299</v>
      </c>
      <c r="J330" s="17">
        <v>8.8699999999999992</v>
      </c>
      <c r="K330" s="17">
        <v>122.5</v>
      </c>
      <c r="L330" s="17">
        <v>36.1</v>
      </c>
      <c r="M330" s="17">
        <v>20.3</v>
      </c>
    </row>
    <row r="331" spans="1:15" hidden="1" x14ac:dyDescent="0.3">
      <c r="A331" s="17" t="s">
        <v>97</v>
      </c>
      <c r="B331" s="17" t="s">
        <v>98</v>
      </c>
      <c r="C331" s="16">
        <v>43012</v>
      </c>
      <c r="D331" s="34">
        <f>E331*3.28084</f>
        <v>0.32808400000000004</v>
      </c>
      <c r="E331" s="75">
        <v>0.1</v>
      </c>
      <c r="F331" s="17">
        <v>21.78</v>
      </c>
      <c r="G331" s="17">
        <v>115</v>
      </c>
      <c r="H331" s="17">
        <v>10.14</v>
      </c>
      <c r="I331" s="17">
        <v>326</v>
      </c>
      <c r="J331" s="17">
        <v>8.7899999999999991</v>
      </c>
      <c r="K331" s="17">
        <v>143.30000000000001</v>
      </c>
      <c r="L331" s="17">
        <v>38.700000000000003</v>
      </c>
      <c r="M331" s="17">
        <v>18.2</v>
      </c>
    </row>
    <row r="332" spans="1:15" hidden="1" x14ac:dyDescent="0.3">
      <c r="A332" s="17" t="s">
        <v>97</v>
      </c>
      <c r="B332" s="17" t="s">
        <v>186</v>
      </c>
      <c r="C332" s="16">
        <v>43012</v>
      </c>
      <c r="D332" s="34">
        <f>E332*3.28084</f>
        <v>0.32808400000000004</v>
      </c>
      <c r="E332" s="75">
        <v>0.1</v>
      </c>
      <c r="F332" s="17">
        <v>21.56</v>
      </c>
      <c r="G332" s="17">
        <v>126.4</v>
      </c>
      <c r="H332" s="17">
        <v>11.15</v>
      </c>
      <c r="I332" s="17">
        <v>324</v>
      </c>
      <c r="J332" s="17">
        <v>8.85</v>
      </c>
      <c r="K332" s="17">
        <v>141.4</v>
      </c>
      <c r="L332" s="17">
        <v>37</v>
      </c>
      <c r="M332" s="17">
        <v>11</v>
      </c>
    </row>
    <row r="333" spans="1:15" hidden="1" x14ac:dyDescent="0.3">
      <c r="A333" s="17" t="s">
        <v>97</v>
      </c>
      <c r="B333" s="17" t="s">
        <v>187</v>
      </c>
      <c r="C333" s="16">
        <v>43012</v>
      </c>
      <c r="D333" s="34">
        <f>E333*3.28084</f>
        <v>0.32808400000000004</v>
      </c>
      <c r="E333" s="75">
        <v>0.1</v>
      </c>
      <c r="F333" s="17">
        <v>21.71</v>
      </c>
      <c r="G333" s="17">
        <v>124.6</v>
      </c>
      <c r="H333" s="17">
        <v>10.89</v>
      </c>
      <c r="I333" s="17">
        <v>329</v>
      </c>
      <c r="J333" s="17">
        <v>8.86</v>
      </c>
      <c r="K333" s="17">
        <v>144.6</v>
      </c>
      <c r="L333" s="17">
        <v>41.5</v>
      </c>
      <c r="M333" s="17">
        <v>23</v>
      </c>
    </row>
    <row r="334" spans="1:15" hidden="1" x14ac:dyDescent="0.3">
      <c r="A334" s="17" t="s">
        <v>97</v>
      </c>
      <c r="B334" s="17" t="s">
        <v>200</v>
      </c>
      <c r="C334" s="16">
        <v>43012</v>
      </c>
      <c r="D334" s="34">
        <f>E334*3.28084</f>
        <v>0.32808400000000004</v>
      </c>
      <c r="E334" s="75">
        <v>0.1</v>
      </c>
      <c r="F334" s="17">
        <v>21.75</v>
      </c>
      <c r="G334" s="17">
        <v>132</v>
      </c>
      <c r="H334" s="17">
        <v>11.6</v>
      </c>
      <c r="I334" s="17">
        <v>325</v>
      </c>
      <c r="J334" s="17">
        <v>8.9499999999999993</v>
      </c>
      <c r="K334" s="17">
        <v>144.80000000000001</v>
      </c>
      <c r="L334" s="17">
        <v>45.9</v>
      </c>
      <c r="M334" s="17">
        <v>18.399999999999999</v>
      </c>
    </row>
    <row r="335" spans="1:15" hidden="1" x14ac:dyDescent="0.3">
      <c r="A335" s="17" t="s">
        <v>97</v>
      </c>
      <c r="B335" s="17" t="s">
        <v>189</v>
      </c>
      <c r="C335" s="16">
        <v>43012</v>
      </c>
      <c r="D335" s="34">
        <f>E335*3.28084</f>
        <v>0.32808400000000004</v>
      </c>
      <c r="E335" s="75">
        <v>0.1</v>
      </c>
      <c r="F335" s="17">
        <v>21.77</v>
      </c>
      <c r="G335" s="17">
        <v>128.69999999999999</v>
      </c>
      <c r="H335" s="17">
        <v>11.37</v>
      </c>
      <c r="I335" s="17">
        <v>325</v>
      </c>
      <c r="J335" s="17">
        <v>8.91</v>
      </c>
      <c r="K335" s="17">
        <v>148.69999999999999</v>
      </c>
      <c r="L335" s="17">
        <v>43.6</v>
      </c>
      <c r="M335" s="17">
        <v>17.2</v>
      </c>
    </row>
    <row r="336" spans="1:15" hidden="1" x14ac:dyDescent="0.3">
      <c r="A336" s="17" t="s">
        <v>97</v>
      </c>
      <c r="B336" s="17" t="s">
        <v>190</v>
      </c>
      <c r="C336" s="16">
        <v>43012</v>
      </c>
      <c r="D336" s="34">
        <f>E336*3.28084</f>
        <v>0.32808400000000004</v>
      </c>
      <c r="E336" s="75">
        <v>0.1</v>
      </c>
      <c r="F336" s="17">
        <v>21.23</v>
      </c>
      <c r="G336" s="17">
        <v>114.4</v>
      </c>
      <c r="H336" s="17">
        <v>10.49</v>
      </c>
      <c r="I336" s="17">
        <v>326</v>
      </c>
      <c r="J336" s="17">
        <v>8.7899999999999991</v>
      </c>
      <c r="K336" s="17">
        <v>151.69999999999999</v>
      </c>
      <c r="L336" s="17">
        <v>37.4</v>
      </c>
      <c r="M336" s="17">
        <v>9.1</v>
      </c>
    </row>
    <row r="337" spans="1:13" hidden="1" x14ac:dyDescent="0.3">
      <c r="A337" s="17" t="s">
        <v>97</v>
      </c>
      <c r="B337" s="17" t="s">
        <v>191</v>
      </c>
      <c r="C337" s="16">
        <v>43012</v>
      </c>
      <c r="D337" s="34">
        <f>E337*3.28084</f>
        <v>0.32808400000000004</v>
      </c>
      <c r="E337" s="75">
        <v>0.1</v>
      </c>
      <c r="F337" s="17">
        <v>21.5</v>
      </c>
      <c r="G337" s="17">
        <v>133.69999999999999</v>
      </c>
      <c r="H337" s="17">
        <v>11.78</v>
      </c>
      <c r="I337" s="17">
        <v>323</v>
      </c>
      <c r="J337" s="17">
        <v>8.91</v>
      </c>
      <c r="K337" s="17">
        <v>145.9</v>
      </c>
      <c r="L337" s="17">
        <v>33.299999999999997</v>
      </c>
      <c r="M337" s="17">
        <v>8.6</v>
      </c>
    </row>
    <row r="338" spans="1:13" hidden="1" x14ac:dyDescent="0.3">
      <c r="A338" s="17" t="s">
        <v>97</v>
      </c>
      <c r="B338" s="17" t="s">
        <v>201</v>
      </c>
      <c r="C338" s="16">
        <v>43012</v>
      </c>
      <c r="D338" s="34">
        <f>E338*3.28084</f>
        <v>0.32808400000000004</v>
      </c>
      <c r="E338" s="75">
        <v>0.1</v>
      </c>
      <c r="F338" s="17">
        <v>21.56</v>
      </c>
      <c r="G338" s="17">
        <v>134.1</v>
      </c>
      <c r="H338" s="17">
        <v>11.83</v>
      </c>
      <c r="I338" s="17">
        <v>324</v>
      </c>
      <c r="J338" s="17">
        <v>8.9</v>
      </c>
      <c r="K338" s="17">
        <v>136.30000000000001</v>
      </c>
      <c r="L338" s="17">
        <v>27.2</v>
      </c>
      <c r="M338" s="17">
        <v>7.2</v>
      </c>
    </row>
    <row r="339" spans="1:13" hidden="1" x14ac:dyDescent="0.3">
      <c r="A339" s="17" t="s">
        <v>97</v>
      </c>
      <c r="B339" s="17" t="s">
        <v>193</v>
      </c>
      <c r="C339" s="16">
        <v>43012</v>
      </c>
      <c r="D339" s="34">
        <f>E339*3.28084</f>
        <v>0.32808400000000004</v>
      </c>
      <c r="E339" s="75">
        <v>0.1</v>
      </c>
      <c r="F339" s="17">
        <v>21.57</v>
      </c>
      <c r="G339" s="17">
        <v>132.30000000000001</v>
      </c>
      <c r="H339" s="17">
        <v>11.66</v>
      </c>
      <c r="I339" s="17">
        <v>324</v>
      </c>
      <c r="J339" s="17">
        <v>8.89</v>
      </c>
      <c r="K339" s="17">
        <v>153.30000000000001</v>
      </c>
      <c r="L339" s="17">
        <v>26.3</v>
      </c>
      <c r="M339" s="17">
        <v>6.4</v>
      </c>
    </row>
    <row r="340" spans="1:13" hidden="1" x14ac:dyDescent="0.3">
      <c r="A340" s="17" t="s">
        <v>97</v>
      </c>
      <c r="B340" s="17" t="s">
        <v>199</v>
      </c>
      <c r="C340" s="16">
        <v>43012</v>
      </c>
      <c r="D340" s="34">
        <f>E340*3.28084</f>
        <v>0.32808400000000004</v>
      </c>
      <c r="E340" s="75">
        <v>0.1</v>
      </c>
      <c r="F340" s="17">
        <v>22</v>
      </c>
      <c r="G340" s="17">
        <v>139.5</v>
      </c>
      <c r="H340" s="17">
        <v>12.22</v>
      </c>
      <c r="I340" s="17">
        <v>324</v>
      </c>
      <c r="J340" s="17">
        <v>8.93</v>
      </c>
      <c r="K340" s="17">
        <v>148</v>
      </c>
      <c r="L340" s="17">
        <v>30.2</v>
      </c>
      <c r="M340" s="17">
        <v>7.8</v>
      </c>
    </row>
    <row r="341" spans="1:13" hidden="1" x14ac:dyDescent="0.3">
      <c r="A341" s="17" t="s">
        <v>97</v>
      </c>
      <c r="B341" s="17" t="s">
        <v>195</v>
      </c>
      <c r="C341" s="16">
        <v>43012</v>
      </c>
      <c r="D341" s="34">
        <f>E341*3.28084</f>
        <v>0.32808400000000004</v>
      </c>
      <c r="E341" s="75">
        <v>0.1</v>
      </c>
      <c r="F341" s="17">
        <v>21.93</v>
      </c>
      <c r="G341" s="17">
        <v>144.30000000000001</v>
      </c>
      <c r="H341" s="17">
        <v>12.63</v>
      </c>
      <c r="I341" s="17">
        <v>322</v>
      </c>
      <c r="J341" s="17">
        <v>8.9600000000000009</v>
      </c>
      <c r="K341" s="17">
        <v>137.19999999999999</v>
      </c>
      <c r="L341" s="17">
        <v>23.1</v>
      </c>
      <c r="M341" s="17">
        <v>7.7</v>
      </c>
    </row>
    <row r="342" spans="1:13" hidden="1" x14ac:dyDescent="0.3">
      <c r="A342" s="17" t="s">
        <v>97</v>
      </c>
      <c r="B342" s="17" t="s">
        <v>196</v>
      </c>
      <c r="C342" s="16">
        <v>43012</v>
      </c>
      <c r="D342" s="34">
        <f>E342*3.28084</f>
        <v>0.32808400000000004</v>
      </c>
      <c r="E342" s="75">
        <v>0.1</v>
      </c>
      <c r="F342" s="17">
        <v>21.82</v>
      </c>
      <c r="G342" s="17">
        <v>142.30000000000001</v>
      </c>
      <c r="H342" s="17">
        <v>12.5</v>
      </c>
      <c r="I342" s="17">
        <v>322</v>
      </c>
      <c r="J342" s="17">
        <v>8.99</v>
      </c>
      <c r="K342" s="17">
        <v>143.5</v>
      </c>
      <c r="L342" s="17">
        <v>27.1</v>
      </c>
      <c r="M342" s="17">
        <v>9.3000000000000007</v>
      </c>
    </row>
    <row r="343" spans="1:13" hidden="1" x14ac:dyDescent="0.3">
      <c r="A343" s="17" t="s">
        <v>97</v>
      </c>
      <c r="B343" s="17" t="s">
        <v>202</v>
      </c>
      <c r="C343" s="16">
        <v>43012</v>
      </c>
      <c r="D343" s="34">
        <f>E343*3.28084</f>
        <v>0.32808400000000004</v>
      </c>
      <c r="E343" s="75">
        <v>0.1</v>
      </c>
      <c r="F343" s="17">
        <v>21.52</v>
      </c>
      <c r="G343" s="17">
        <v>124.4</v>
      </c>
      <c r="H343" s="17">
        <v>10.95</v>
      </c>
      <c r="I343" s="17">
        <v>324</v>
      </c>
      <c r="J343" s="17">
        <v>8.86</v>
      </c>
      <c r="K343" s="17">
        <v>150.9</v>
      </c>
      <c r="L343" s="17">
        <v>30.3</v>
      </c>
      <c r="M343" s="17">
        <v>8</v>
      </c>
    </row>
    <row r="344" spans="1:13" hidden="1" x14ac:dyDescent="0.3">
      <c r="A344" s="17" t="s">
        <v>97</v>
      </c>
      <c r="B344" s="17" t="s">
        <v>203</v>
      </c>
      <c r="C344" s="16">
        <v>43012</v>
      </c>
      <c r="D344" s="34">
        <f>E344*3.28084</f>
        <v>0.32808400000000004</v>
      </c>
      <c r="E344" s="75">
        <v>0.1</v>
      </c>
      <c r="F344" s="17">
        <v>21.78</v>
      </c>
      <c r="G344" s="17">
        <v>141.80000000000001</v>
      </c>
      <c r="H344" s="17">
        <v>12.46</v>
      </c>
      <c r="I344" s="17">
        <v>322</v>
      </c>
      <c r="J344" s="17">
        <v>8.9600000000000009</v>
      </c>
      <c r="K344" s="17">
        <v>90.2</v>
      </c>
      <c r="L344" s="17">
        <v>27.4</v>
      </c>
      <c r="M344" s="17">
        <v>7.3</v>
      </c>
    </row>
    <row r="345" spans="1:13" hidden="1" x14ac:dyDescent="0.3">
      <c r="A345" s="17" t="s">
        <v>97</v>
      </c>
      <c r="B345" s="17" t="s">
        <v>99</v>
      </c>
      <c r="C345" s="16">
        <v>43012</v>
      </c>
      <c r="D345" s="34">
        <f>E345*3.28084</f>
        <v>0.32808400000000004</v>
      </c>
      <c r="E345" s="75">
        <v>0.1</v>
      </c>
      <c r="F345" s="17">
        <v>21.6</v>
      </c>
      <c r="G345" s="17">
        <v>127.6</v>
      </c>
      <c r="H345" s="17">
        <v>11.23</v>
      </c>
      <c r="I345" s="17">
        <v>324</v>
      </c>
      <c r="J345" s="17">
        <v>8.8800000000000008</v>
      </c>
      <c r="K345" s="17">
        <v>154.4</v>
      </c>
      <c r="L345" s="17">
        <v>27.2</v>
      </c>
      <c r="M345" s="17">
        <v>8.6999999999999993</v>
      </c>
    </row>
    <row r="346" spans="1:13" hidden="1" x14ac:dyDescent="0.3">
      <c r="A346" s="17" t="s">
        <v>97</v>
      </c>
      <c r="B346" s="17" t="s">
        <v>99</v>
      </c>
      <c r="C346" s="16">
        <v>43012</v>
      </c>
      <c r="D346" s="34">
        <f>E346*3.28084</f>
        <v>3.28084</v>
      </c>
      <c r="E346" s="75">
        <v>1</v>
      </c>
      <c r="F346" s="17">
        <v>21.56</v>
      </c>
      <c r="G346" s="17">
        <v>127.6</v>
      </c>
      <c r="H346" s="17">
        <v>11.25</v>
      </c>
      <c r="I346" s="17">
        <v>324</v>
      </c>
      <c r="J346" s="17">
        <v>8.8800000000000008</v>
      </c>
      <c r="K346" s="17">
        <v>157.4</v>
      </c>
      <c r="L346" s="17">
        <v>35.200000000000003</v>
      </c>
      <c r="M346" s="17">
        <v>8.3000000000000007</v>
      </c>
    </row>
    <row r="347" spans="1:13" hidden="1" x14ac:dyDescent="0.3">
      <c r="A347" s="17" t="s">
        <v>97</v>
      </c>
      <c r="B347" s="17" t="s">
        <v>99</v>
      </c>
      <c r="C347" s="16">
        <v>43012</v>
      </c>
      <c r="D347" s="34">
        <f>E347*3.28084</f>
        <v>6.56168</v>
      </c>
      <c r="E347" s="75">
        <v>2</v>
      </c>
      <c r="F347" s="17">
        <v>21.32</v>
      </c>
      <c r="G347" s="17">
        <v>117.4</v>
      </c>
      <c r="H347" s="17">
        <v>10.4</v>
      </c>
      <c r="I347" s="17">
        <v>325</v>
      </c>
      <c r="J347" s="17">
        <v>8.81</v>
      </c>
      <c r="K347" s="17">
        <v>162.5</v>
      </c>
      <c r="L347" s="17">
        <v>35.1</v>
      </c>
      <c r="M347" s="17">
        <v>8.3000000000000007</v>
      </c>
    </row>
    <row r="348" spans="1:13" hidden="1" x14ac:dyDescent="0.3">
      <c r="A348" s="17" t="s">
        <v>97</v>
      </c>
      <c r="B348" s="17" t="s">
        <v>99</v>
      </c>
      <c r="C348" s="16">
        <v>43012</v>
      </c>
      <c r="D348" s="34">
        <f>E348*3.28084</f>
        <v>9.8425200000000004</v>
      </c>
      <c r="E348" s="75">
        <v>3</v>
      </c>
      <c r="F348" s="17">
        <v>20.6</v>
      </c>
      <c r="G348" s="17">
        <v>73.2</v>
      </c>
      <c r="H348" s="17">
        <v>6.56</v>
      </c>
      <c r="I348" s="17">
        <v>331</v>
      </c>
      <c r="J348" s="17">
        <v>8.42</v>
      </c>
      <c r="K348" s="17">
        <v>174.4</v>
      </c>
      <c r="L348" s="17">
        <v>29</v>
      </c>
      <c r="M348" s="17">
        <v>6.5</v>
      </c>
    </row>
    <row r="349" spans="1:13" hidden="1" x14ac:dyDescent="0.3">
      <c r="A349" s="17" t="s">
        <v>97</v>
      </c>
      <c r="B349" s="17" t="s">
        <v>99</v>
      </c>
      <c r="C349" s="16">
        <v>43012</v>
      </c>
      <c r="D349" s="34">
        <f>E349*3.28084</f>
        <v>13.12336</v>
      </c>
      <c r="E349" s="75">
        <v>4</v>
      </c>
      <c r="F349" s="17">
        <v>20.32</v>
      </c>
      <c r="G349" s="17">
        <v>45.2</v>
      </c>
      <c r="H349" s="17">
        <v>4.04</v>
      </c>
      <c r="I349" s="17">
        <v>335</v>
      </c>
      <c r="J349" s="17">
        <v>7.49</v>
      </c>
      <c r="K349" s="17">
        <v>191.4</v>
      </c>
      <c r="L349" s="17">
        <v>24.2</v>
      </c>
      <c r="M349" s="17">
        <v>6.9</v>
      </c>
    </row>
    <row r="350" spans="1:13" hidden="1" x14ac:dyDescent="0.3">
      <c r="A350" s="17" t="s">
        <v>97</v>
      </c>
      <c r="B350" s="17" t="s">
        <v>99</v>
      </c>
      <c r="C350" s="16">
        <v>43012</v>
      </c>
      <c r="D350" s="34">
        <f>E350*3.28084</f>
        <v>16.404199999999999</v>
      </c>
      <c r="E350" s="75">
        <v>5</v>
      </c>
      <c r="F350" s="17">
        <v>20.100000000000001</v>
      </c>
      <c r="G350" s="17">
        <v>17</v>
      </c>
      <c r="H350" s="17">
        <v>1.55</v>
      </c>
      <c r="I350" s="17">
        <v>341</v>
      </c>
      <c r="J350" s="17">
        <v>7.71</v>
      </c>
      <c r="K350" s="17">
        <v>199.5</v>
      </c>
      <c r="L350" s="17">
        <v>18</v>
      </c>
      <c r="M350" s="17">
        <v>8.3000000000000007</v>
      </c>
    </row>
    <row r="351" spans="1:13" hidden="1" x14ac:dyDescent="0.3">
      <c r="A351" s="17" t="s">
        <v>97</v>
      </c>
      <c r="B351" s="17" t="s">
        <v>99</v>
      </c>
      <c r="C351" s="16">
        <v>43012</v>
      </c>
      <c r="D351" s="34">
        <f>E351*3.28084</f>
        <v>19.685040000000001</v>
      </c>
      <c r="E351" s="75">
        <v>6</v>
      </c>
      <c r="F351" s="17">
        <v>20.02</v>
      </c>
      <c r="G351" s="17">
        <v>9.5</v>
      </c>
      <c r="H351" s="17">
        <v>0.85</v>
      </c>
      <c r="I351" s="17">
        <v>343</v>
      </c>
      <c r="J351" s="17">
        <v>7.64</v>
      </c>
      <c r="K351" s="17">
        <v>201.3</v>
      </c>
      <c r="L351" s="17">
        <v>16.100000000000001</v>
      </c>
      <c r="M351" s="17">
        <v>8.5</v>
      </c>
    </row>
    <row r="352" spans="1:13" hidden="1" x14ac:dyDescent="0.3">
      <c r="A352" s="17" t="s">
        <v>97</v>
      </c>
      <c r="B352" s="17" t="s">
        <v>99</v>
      </c>
      <c r="C352" s="16">
        <v>43012</v>
      </c>
      <c r="D352" s="34">
        <f>E352*3.28084</f>
        <v>22.965879999999999</v>
      </c>
      <c r="E352" s="75">
        <v>7</v>
      </c>
      <c r="F352" s="17">
        <v>18.850000000000001</v>
      </c>
      <c r="G352" s="17">
        <v>5.4</v>
      </c>
      <c r="H352" s="17">
        <v>0.49</v>
      </c>
      <c r="I352" s="17">
        <v>362</v>
      </c>
      <c r="J352" s="17">
        <v>7.48</v>
      </c>
      <c r="K352" s="17">
        <v>98.2</v>
      </c>
      <c r="L352" s="17">
        <v>12.6</v>
      </c>
      <c r="M352" s="17">
        <v>11.5</v>
      </c>
    </row>
    <row r="353" spans="1:13" hidden="1" x14ac:dyDescent="0.3">
      <c r="A353" s="17" t="s">
        <v>97</v>
      </c>
      <c r="B353" s="17" t="s">
        <v>99</v>
      </c>
      <c r="C353" s="16">
        <v>43028</v>
      </c>
      <c r="D353" s="34">
        <f>E353*3.28084</f>
        <v>0.32808400000000004</v>
      </c>
      <c r="E353" s="75">
        <v>0.1</v>
      </c>
      <c r="F353" s="17">
        <v>18.5</v>
      </c>
      <c r="G353" s="17">
        <v>79.599999999999994</v>
      </c>
      <c r="H353" s="17">
        <v>7.46</v>
      </c>
      <c r="I353" s="24">
        <v>345</v>
      </c>
      <c r="J353" s="17">
        <v>8.09</v>
      </c>
      <c r="K353" s="17">
        <v>52.9</v>
      </c>
      <c r="L353" s="17">
        <v>15.8</v>
      </c>
      <c r="M353" s="17">
        <v>7.2</v>
      </c>
    </row>
    <row r="354" spans="1:13" hidden="1" x14ac:dyDescent="0.3">
      <c r="A354" s="17" t="s">
        <v>97</v>
      </c>
      <c r="B354" s="17" t="s">
        <v>99</v>
      </c>
      <c r="C354" s="16">
        <v>43028</v>
      </c>
      <c r="D354" s="34">
        <f>E354*3.28084</f>
        <v>3.28084</v>
      </c>
      <c r="E354" s="75">
        <v>1</v>
      </c>
      <c r="F354" s="17">
        <v>17.989999999999998</v>
      </c>
      <c r="G354" s="17">
        <v>77</v>
      </c>
      <c r="H354" s="17">
        <v>7.27</v>
      </c>
      <c r="I354" s="24">
        <v>345</v>
      </c>
      <c r="J354" s="17">
        <v>8.06</v>
      </c>
      <c r="K354" s="17">
        <v>59.5</v>
      </c>
      <c r="L354" s="17">
        <v>19.5</v>
      </c>
      <c r="M354" s="17">
        <v>6.8</v>
      </c>
    </row>
    <row r="355" spans="1:13" hidden="1" x14ac:dyDescent="0.3">
      <c r="A355" s="17" t="s">
        <v>97</v>
      </c>
      <c r="B355" s="17" t="s">
        <v>99</v>
      </c>
      <c r="C355" s="16">
        <v>43028</v>
      </c>
      <c r="D355" s="34">
        <f>E355*3.28084</f>
        <v>6.56168</v>
      </c>
      <c r="E355" s="75">
        <v>2</v>
      </c>
      <c r="F355" s="17">
        <v>17.93</v>
      </c>
      <c r="G355" s="17">
        <v>70.099999999999994</v>
      </c>
      <c r="H355" s="17">
        <v>6.67</v>
      </c>
      <c r="I355" s="24">
        <v>346</v>
      </c>
      <c r="J355" s="17">
        <v>8</v>
      </c>
      <c r="K355" s="17">
        <v>64.5</v>
      </c>
      <c r="L355" s="17">
        <v>15.5</v>
      </c>
      <c r="M355" s="17">
        <v>7.3</v>
      </c>
    </row>
    <row r="356" spans="1:13" hidden="1" x14ac:dyDescent="0.3">
      <c r="A356" s="17" t="s">
        <v>97</v>
      </c>
      <c r="B356" s="17" t="s">
        <v>99</v>
      </c>
      <c r="C356" s="16">
        <v>43028</v>
      </c>
      <c r="D356" s="34">
        <f>E356*3.28084</f>
        <v>9.8425200000000004</v>
      </c>
      <c r="E356" s="75">
        <v>3</v>
      </c>
      <c r="F356" s="17">
        <v>17.91</v>
      </c>
      <c r="G356" s="17">
        <v>65</v>
      </c>
      <c r="H356" s="17">
        <v>6.16</v>
      </c>
      <c r="I356" s="24">
        <v>346</v>
      </c>
      <c r="J356" s="17">
        <v>7.97</v>
      </c>
      <c r="K356" s="17">
        <v>68.400000000000006</v>
      </c>
      <c r="L356" s="17">
        <v>14.7</v>
      </c>
      <c r="M356" s="17">
        <v>8.1</v>
      </c>
    </row>
    <row r="357" spans="1:13" hidden="1" x14ac:dyDescent="0.3">
      <c r="A357" s="17" t="s">
        <v>97</v>
      </c>
      <c r="B357" s="17" t="s">
        <v>99</v>
      </c>
      <c r="C357" s="16">
        <v>43028</v>
      </c>
      <c r="D357" s="34">
        <f>E357*3.28084</f>
        <v>13.12336</v>
      </c>
      <c r="E357" s="75">
        <v>4</v>
      </c>
      <c r="F357" s="17">
        <v>17.899999999999999</v>
      </c>
      <c r="G357" s="17">
        <v>63.4</v>
      </c>
      <c r="H357" s="17">
        <v>6.02</v>
      </c>
      <c r="I357" s="24">
        <v>346</v>
      </c>
      <c r="J357" s="17">
        <v>7.95</v>
      </c>
      <c r="K357" s="17">
        <v>71.099999999999994</v>
      </c>
      <c r="L357" s="17">
        <v>14.6</v>
      </c>
      <c r="M357" s="17">
        <v>7.8</v>
      </c>
    </row>
    <row r="358" spans="1:13" hidden="1" x14ac:dyDescent="0.3">
      <c r="A358" s="17" t="s">
        <v>97</v>
      </c>
      <c r="B358" s="17" t="s">
        <v>99</v>
      </c>
      <c r="C358" s="16">
        <v>43028</v>
      </c>
      <c r="D358" s="34">
        <f>E358*3.28084</f>
        <v>16.404199999999999</v>
      </c>
      <c r="E358" s="75">
        <v>5</v>
      </c>
      <c r="F358" s="17">
        <v>17.89</v>
      </c>
      <c r="G358" s="17">
        <v>61</v>
      </c>
      <c r="H358" s="17">
        <v>5.78</v>
      </c>
      <c r="I358" s="24">
        <v>346</v>
      </c>
      <c r="J358" s="17">
        <v>7.92</v>
      </c>
      <c r="K358" s="17">
        <v>75</v>
      </c>
      <c r="L358" s="17">
        <v>13.9</v>
      </c>
      <c r="M358" s="17">
        <v>8.9</v>
      </c>
    </row>
    <row r="359" spans="1:13" hidden="1" x14ac:dyDescent="0.3">
      <c r="A359" s="17" t="s">
        <v>97</v>
      </c>
      <c r="B359" s="17" t="s">
        <v>99</v>
      </c>
      <c r="C359" s="16">
        <v>43028</v>
      </c>
      <c r="D359" s="34">
        <f>E359*3.28084</f>
        <v>19.685040000000001</v>
      </c>
      <c r="E359" s="75">
        <v>6</v>
      </c>
      <c r="F359" s="17">
        <v>17.88</v>
      </c>
      <c r="G359" s="17">
        <v>60</v>
      </c>
      <c r="H359" s="17">
        <v>5.7</v>
      </c>
      <c r="I359" s="24">
        <v>346</v>
      </c>
      <c r="J359" s="17">
        <v>7.92</v>
      </c>
      <c r="K359" s="17">
        <v>77.3</v>
      </c>
      <c r="L359" s="17">
        <v>13.7</v>
      </c>
      <c r="M359" s="17">
        <v>11.7</v>
      </c>
    </row>
    <row r="360" spans="1:13" hidden="1" x14ac:dyDescent="0.3">
      <c r="A360" s="17" t="s">
        <v>97</v>
      </c>
      <c r="B360" s="17" t="s">
        <v>99</v>
      </c>
      <c r="C360" s="16">
        <v>43028</v>
      </c>
      <c r="D360" s="34">
        <f>E360*3.28084</f>
        <v>22.965879999999999</v>
      </c>
      <c r="E360" s="75">
        <v>7</v>
      </c>
      <c r="F360" s="17">
        <v>17.86</v>
      </c>
      <c r="G360" s="17">
        <v>62</v>
      </c>
      <c r="H360" s="17">
        <v>5.88</v>
      </c>
      <c r="I360" s="24">
        <v>346</v>
      </c>
      <c r="J360" s="17">
        <v>7.92</v>
      </c>
      <c r="K360" s="17">
        <v>78.7</v>
      </c>
      <c r="L360" s="17">
        <v>13</v>
      </c>
      <c r="M360" s="17">
        <v>13.1</v>
      </c>
    </row>
    <row r="361" spans="1:13" hidden="1" x14ac:dyDescent="0.3">
      <c r="A361" s="17" t="s">
        <v>97</v>
      </c>
      <c r="B361" s="17" t="s">
        <v>98</v>
      </c>
      <c r="C361" s="16">
        <v>43028</v>
      </c>
      <c r="D361" s="34">
        <f>E361*3.28084</f>
        <v>0.32808400000000004</v>
      </c>
      <c r="E361" s="75">
        <v>0.1</v>
      </c>
      <c r="F361" s="17">
        <v>19.329999999999998</v>
      </c>
      <c r="G361" s="17">
        <v>192.6</v>
      </c>
      <c r="H361" s="17">
        <v>17.739999999999998</v>
      </c>
      <c r="I361" s="24">
        <v>334</v>
      </c>
      <c r="J361" s="17">
        <v>9.0500000000000007</v>
      </c>
      <c r="K361" s="17">
        <v>30</v>
      </c>
      <c r="L361" s="19">
        <v>64.400000000000006</v>
      </c>
      <c r="M361" s="17">
        <v>12</v>
      </c>
    </row>
    <row r="362" spans="1:13" hidden="1" x14ac:dyDescent="0.3">
      <c r="A362" s="17" t="s">
        <v>97</v>
      </c>
      <c r="B362" s="17" t="s">
        <v>98</v>
      </c>
      <c r="C362" s="16">
        <v>43028</v>
      </c>
      <c r="D362" s="34">
        <f>E362*3.28084</f>
        <v>3.28084</v>
      </c>
      <c r="E362" s="75">
        <v>1</v>
      </c>
      <c r="F362" s="17">
        <v>17.010000000000002</v>
      </c>
      <c r="G362" s="17">
        <v>107.3</v>
      </c>
      <c r="H362" s="17">
        <v>10.37</v>
      </c>
      <c r="I362" s="24">
        <v>382</v>
      </c>
      <c r="J362" s="17">
        <v>8.43</v>
      </c>
      <c r="K362" s="17">
        <v>57</v>
      </c>
      <c r="L362" s="17">
        <v>20.6</v>
      </c>
      <c r="M362" s="17">
        <v>24.6</v>
      </c>
    </row>
    <row r="363" spans="1:13" hidden="1" x14ac:dyDescent="0.3">
      <c r="A363" s="17" t="s">
        <v>97</v>
      </c>
      <c r="B363" s="17" t="s">
        <v>99</v>
      </c>
      <c r="C363" s="16">
        <v>43039</v>
      </c>
      <c r="D363" s="34">
        <f>E363*3.28084</f>
        <v>0.32808400000000004</v>
      </c>
      <c r="E363" s="75">
        <v>0.1</v>
      </c>
      <c r="F363" s="17">
        <v>12.34</v>
      </c>
      <c r="G363" s="17">
        <v>76.2</v>
      </c>
      <c r="H363" s="17">
        <v>8.14</v>
      </c>
      <c r="I363" s="24">
        <v>354</v>
      </c>
      <c r="J363" s="17">
        <v>8.01</v>
      </c>
      <c r="K363" s="17">
        <v>27.2</v>
      </c>
      <c r="L363" s="17">
        <v>17.3</v>
      </c>
      <c r="M363" s="24">
        <v>4.2</v>
      </c>
    </row>
    <row r="364" spans="1:13" hidden="1" x14ac:dyDescent="0.3">
      <c r="A364" s="17" t="s">
        <v>97</v>
      </c>
      <c r="B364" s="17" t="s">
        <v>99</v>
      </c>
      <c r="C364" s="16">
        <v>43039</v>
      </c>
      <c r="D364" s="34">
        <f>E364*3.28084</f>
        <v>6.56168</v>
      </c>
      <c r="E364" s="75">
        <v>2</v>
      </c>
      <c r="F364" s="17">
        <v>12.35</v>
      </c>
      <c r="G364" s="17">
        <v>74.5</v>
      </c>
      <c r="H364" s="17">
        <v>7.97</v>
      </c>
      <c r="I364" s="24">
        <v>354</v>
      </c>
      <c r="J364" s="17">
        <v>8.01</v>
      </c>
      <c r="K364" s="17">
        <v>40.9</v>
      </c>
      <c r="L364" s="17">
        <v>15.9</v>
      </c>
      <c r="M364" s="24">
        <v>4.2</v>
      </c>
    </row>
    <row r="365" spans="1:13" hidden="1" x14ac:dyDescent="0.3">
      <c r="A365" s="17" t="s">
        <v>97</v>
      </c>
      <c r="B365" s="17" t="s">
        <v>99</v>
      </c>
      <c r="C365" s="16">
        <v>43039</v>
      </c>
      <c r="D365" s="34">
        <f>E365*3.28084</f>
        <v>13.12336</v>
      </c>
      <c r="E365" s="75">
        <v>4</v>
      </c>
      <c r="F365" s="17">
        <v>12.35</v>
      </c>
      <c r="G365" s="17">
        <v>73.400000000000006</v>
      </c>
      <c r="H365" s="17">
        <v>7.82</v>
      </c>
      <c r="I365" s="24">
        <v>355</v>
      </c>
      <c r="J365" s="17">
        <v>8.01</v>
      </c>
      <c r="K365" s="17">
        <v>50.1</v>
      </c>
      <c r="L365" s="17">
        <v>16.3</v>
      </c>
      <c r="M365" s="24">
        <v>4.3</v>
      </c>
    </row>
    <row r="366" spans="1:13" hidden="1" x14ac:dyDescent="0.3">
      <c r="A366" s="17" t="s">
        <v>97</v>
      </c>
      <c r="B366" s="17" t="s">
        <v>99</v>
      </c>
      <c r="C366" s="16">
        <v>43039</v>
      </c>
      <c r="D366" s="34">
        <f>E366*3.28084</f>
        <v>19.685040000000001</v>
      </c>
      <c r="E366" s="75">
        <v>6</v>
      </c>
      <c r="F366" s="17">
        <v>11.94</v>
      </c>
      <c r="G366" s="17">
        <v>66.400000000000006</v>
      </c>
      <c r="H366" s="17">
        <v>7.18</v>
      </c>
      <c r="I366" s="24">
        <v>378</v>
      </c>
      <c r="J366" s="17">
        <v>7.89</v>
      </c>
      <c r="K366" s="17">
        <v>59.1</v>
      </c>
      <c r="L366" s="17">
        <v>14.6</v>
      </c>
      <c r="M366" s="24">
        <v>6.1</v>
      </c>
    </row>
    <row r="367" spans="1:13" hidden="1" x14ac:dyDescent="0.3">
      <c r="A367" s="17" t="s">
        <v>97</v>
      </c>
      <c r="B367" s="17" t="s">
        <v>99</v>
      </c>
      <c r="C367" s="16">
        <v>43039</v>
      </c>
      <c r="D367" s="34">
        <f>E367*3.28084</f>
        <v>22.965879999999999</v>
      </c>
      <c r="E367" s="75">
        <v>7</v>
      </c>
      <c r="F367" s="17">
        <v>11.6</v>
      </c>
      <c r="G367" s="17">
        <v>64.900000000000006</v>
      </c>
      <c r="H367" s="17">
        <v>7.04</v>
      </c>
      <c r="I367" s="24">
        <v>393</v>
      </c>
      <c r="J367" s="17">
        <v>7.89</v>
      </c>
      <c r="K367" s="17">
        <v>63.7</v>
      </c>
      <c r="L367" s="17">
        <v>13.1</v>
      </c>
      <c r="M367" s="24">
        <v>5.9</v>
      </c>
    </row>
    <row r="368" spans="1:13" hidden="1" x14ac:dyDescent="0.3">
      <c r="A368" s="17" t="s">
        <v>97</v>
      </c>
      <c r="B368" s="17" t="s">
        <v>98</v>
      </c>
      <c r="C368" s="16">
        <v>43039</v>
      </c>
      <c r="D368" s="34">
        <f>E368*3.28084</f>
        <v>0.32808400000000004</v>
      </c>
      <c r="E368" s="75">
        <v>0.1</v>
      </c>
      <c r="F368" s="17">
        <v>10.039999999999999</v>
      </c>
      <c r="G368" s="17">
        <v>86.9</v>
      </c>
      <c r="H368" s="17">
        <v>9.81</v>
      </c>
      <c r="I368" s="24">
        <v>386</v>
      </c>
      <c r="J368" s="17">
        <v>8.1999999999999993</v>
      </c>
      <c r="K368" s="17">
        <v>66.3</v>
      </c>
      <c r="L368" s="17">
        <v>9</v>
      </c>
      <c r="M368" s="24">
        <v>2.2999999999999998</v>
      </c>
    </row>
    <row r="369" spans="1:13" hidden="1" x14ac:dyDescent="0.3">
      <c r="A369" s="17" t="s">
        <v>97</v>
      </c>
      <c r="B369" s="17" t="s">
        <v>98</v>
      </c>
      <c r="C369" s="16">
        <v>43039</v>
      </c>
      <c r="D369" s="34">
        <f>E369*3.28084</f>
        <v>2.4606300000000001</v>
      </c>
      <c r="E369" s="75">
        <v>0.75</v>
      </c>
      <c r="F369" s="17">
        <v>10.039999999999999</v>
      </c>
      <c r="G369" s="17">
        <v>86.1</v>
      </c>
      <c r="H369" s="17">
        <v>9.6999999999999993</v>
      </c>
      <c r="I369" s="24">
        <v>386</v>
      </c>
      <c r="J369" s="17">
        <v>8.2100000000000009</v>
      </c>
      <c r="K369" s="17">
        <v>63.4</v>
      </c>
      <c r="L369" s="17">
        <v>16.5</v>
      </c>
      <c r="M369" s="24">
        <v>2.2000000000000002</v>
      </c>
    </row>
    <row r="370" spans="1:13" hidden="1" x14ac:dyDescent="0.3">
      <c r="A370" s="17" t="s">
        <v>97</v>
      </c>
      <c r="B370" s="17" t="s">
        <v>98</v>
      </c>
      <c r="C370" s="16">
        <v>43039</v>
      </c>
      <c r="D370" s="34">
        <f>E370*3.28084</f>
        <v>4.2650920000000001</v>
      </c>
      <c r="E370" s="75">
        <v>1.3</v>
      </c>
      <c r="F370" s="17">
        <v>10.039999999999999</v>
      </c>
      <c r="G370" s="17">
        <v>85.5</v>
      </c>
      <c r="H370" s="17">
        <v>9.6300000000000008</v>
      </c>
      <c r="I370" s="24">
        <v>386</v>
      </c>
      <c r="J370" s="17">
        <v>8.2200000000000006</v>
      </c>
      <c r="K370" s="17">
        <v>60.7</v>
      </c>
      <c r="L370" s="17">
        <v>16.7</v>
      </c>
      <c r="M370" s="24">
        <v>2.2000000000000002</v>
      </c>
    </row>
    <row r="371" spans="1:13" hidden="1" x14ac:dyDescent="0.3">
      <c r="A371" s="17" t="s">
        <v>97</v>
      </c>
      <c r="B371" s="17" t="s">
        <v>99</v>
      </c>
      <c r="C371" s="16">
        <v>43053</v>
      </c>
      <c r="D371" s="34">
        <f>E371*3.28084</f>
        <v>22.965879999999999</v>
      </c>
      <c r="E371" s="75">
        <v>7</v>
      </c>
      <c r="F371" s="17">
        <v>8.83</v>
      </c>
      <c r="G371" s="17">
        <v>69.2</v>
      </c>
      <c r="H371" s="17">
        <v>8.0500000000000007</v>
      </c>
      <c r="I371" s="24">
        <v>394</v>
      </c>
      <c r="J371" s="17">
        <v>7.13</v>
      </c>
      <c r="K371" s="17">
        <v>133.19999999999999</v>
      </c>
      <c r="L371" s="17">
        <v>4.9000000000000004</v>
      </c>
      <c r="M371" s="17">
        <v>1</v>
      </c>
    </row>
    <row r="372" spans="1:13" hidden="1" x14ac:dyDescent="0.3">
      <c r="A372" s="17" t="s">
        <v>97</v>
      </c>
      <c r="B372" s="17" t="s">
        <v>99</v>
      </c>
      <c r="C372" s="16">
        <v>43053</v>
      </c>
      <c r="D372" s="34">
        <f>E372*3.28084</f>
        <v>19.685040000000001</v>
      </c>
      <c r="E372" s="75">
        <v>6</v>
      </c>
      <c r="F372" s="17">
        <v>8.82</v>
      </c>
      <c r="G372" s="17">
        <v>68.3</v>
      </c>
      <c r="H372" s="17">
        <v>7.92</v>
      </c>
      <c r="I372" s="24">
        <v>389</v>
      </c>
      <c r="J372" s="17">
        <v>7.38</v>
      </c>
      <c r="K372" s="17">
        <v>117.4</v>
      </c>
      <c r="L372" s="17">
        <v>6</v>
      </c>
      <c r="M372" s="17">
        <v>1</v>
      </c>
    </row>
    <row r="373" spans="1:13" hidden="1" x14ac:dyDescent="0.3">
      <c r="A373" s="17" t="s">
        <v>97</v>
      </c>
      <c r="B373" s="17" t="s">
        <v>99</v>
      </c>
      <c r="C373" s="16">
        <v>43053</v>
      </c>
      <c r="D373" s="34">
        <f>E373*3.28084</f>
        <v>13.12336</v>
      </c>
      <c r="E373" s="75">
        <v>4</v>
      </c>
      <c r="F373" s="17">
        <v>8.85</v>
      </c>
      <c r="G373" s="17">
        <v>68.3</v>
      </c>
      <c r="H373" s="17">
        <v>7.91</v>
      </c>
      <c r="I373" s="24">
        <v>387</v>
      </c>
      <c r="J373" s="17">
        <v>7.48</v>
      </c>
      <c r="K373" s="17">
        <v>105.5</v>
      </c>
      <c r="L373" s="17">
        <v>6</v>
      </c>
      <c r="M373" s="17">
        <v>1.1000000000000001</v>
      </c>
    </row>
    <row r="374" spans="1:13" hidden="1" x14ac:dyDescent="0.3">
      <c r="A374" s="17" t="s">
        <v>97</v>
      </c>
      <c r="B374" s="17" t="s">
        <v>99</v>
      </c>
      <c r="C374" s="16">
        <v>43053</v>
      </c>
      <c r="D374" s="34">
        <f>E374*3.28084</f>
        <v>6.56168</v>
      </c>
      <c r="E374" s="75">
        <v>2</v>
      </c>
      <c r="F374" s="17">
        <v>9.01</v>
      </c>
      <c r="G374" s="17">
        <v>69</v>
      </c>
      <c r="H374" s="17">
        <v>7.96</v>
      </c>
      <c r="I374" s="24">
        <v>386</v>
      </c>
      <c r="J374" s="17">
        <v>7.56</v>
      </c>
      <c r="K374" s="17">
        <v>89</v>
      </c>
      <c r="L374" s="17">
        <v>6.2</v>
      </c>
      <c r="M374" s="17">
        <v>1.3</v>
      </c>
    </row>
    <row r="375" spans="1:13" hidden="1" x14ac:dyDescent="0.3">
      <c r="A375" s="17" t="s">
        <v>97</v>
      </c>
      <c r="B375" s="17" t="s">
        <v>99</v>
      </c>
      <c r="C375" s="16">
        <v>43053</v>
      </c>
      <c r="D375" s="34">
        <f>E375*3.28084</f>
        <v>0.32808400000000004</v>
      </c>
      <c r="E375" s="75">
        <v>0.1</v>
      </c>
      <c r="F375" s="17">
        <v>9.1300000000000008</v>
      </c>
      <c r="G375" s="17">
        <v>70</v>
      </c>
      <c r="H375" s="17">
        <v>8.0299999999999994</v>
      </c>
      <c r="I375" s="24">
        <v>387</v>
      </c>
      <c r="J375" s="17">
        <v>7.61</v>
      </c>
      <c r="K375" s="17">
        <v>66</v>
      </c>
      <c r="L375" s="17">
        <v>5</v>
      </c>
      <c r="M375" s="17">
        <v>1.6</v>
      </c>
    </row>
    <row r="376" spans="1:13" hidden="1" x14ac:dyDescent="0.3">
      <c r="A376" s="17" t="s">
        <v>97</v>
      </c>
      <c r="B376" s="17" t="s">
        <v>98</v>
      </c>
      <c r="C376" s="16">
        <v>43053</v>
      </c>
      <c r="D376" s="34">
        <f>E376*3.28084</f>
        <v>0.32808400000000004</v>
      </c>
      <c r="E376" s="75">
        <v>0.1</v>
      </c>
      <c r="F376" s="17">
        <v>8.49</v>
      </c>
      <c r="G376" s="17">
        <v>79.900000000000006</v>
      </c>
      <c r="H376" s="17">
        <v>9.4</v>
      </c>
      <c r="I376" s="24">
        <v>450</v>
      </c>
      <c r="J376" s="17">
        <v>7.95</v>
      </c>
      <c r="K376" s="17">
        <v>-19.600000000000001</v>
      </c>
      <c r="L376" s="17">
        <v>4.5999999999999996</v>
      </c>
      <c r="M376" s="19">
        <v>0.3</v>
      </c>
    </row>
    <row r="377" spans="1:13" hidden="1" x14ac:dyDescent="0.3">
      <c r="A377" s="17" t="s">
        <v>97</v>
      </c>
      <c r="B377" s="17" t="s">
        <v>98</v>
      </c>
      <c r="C377" s="16">
        <v>43053</v>
      </c>
      <c r="D377" s="34">
        <f>E377*3.28084</f>
        <v>2.4606300000000001</v>
      </c>
      <c r="E377" s="75">
        <v>0.75</v>
      </c>
      <c r="F377" s="17">
        <v>8.3699999999999992</v>
      </c>
      <c r="G377" s="17">
        <v>80.7</v>
      </c>
      <c r="H377" s="17">
        <v>9.49</v>
      </c>
      <c r="I377" s="24">
        <v>459</v>
      </c>
      <c r="J377" s="17">
        <v>7.84</v>
      </c>
      <c r="K377" s="17">
        <v>-18.899999999999999</v>
      </c>
      <c r="L377" s="17">
        <v>4.8</v>
      </c>
      <c r="M377" s="19">
        <v>0</v>
      </c>
    </row>
    <row r="378" spans="1:13" hidden="1" x14ac:dyDescent="0.3">
      <c r="A378" s="17" t="s">
        <v>97</v>
      </c>
      <c r="B378" s="17" t="s">
        <v>98</v>
      </c>
      <c r="C378" s="16">
        <v>43053</v>
      </c>
      <c r="D378" s="34">
        <f>E378*3.28084</f>
        <v>4.2650920000000001</v>
      </c>
      <c r="E378" s="75">
        <v>1.3</v>
      </c>
      <c r="F378" s="17">
        <v>7.85</v>
      </c>
      <c r="G378" s="17">
        <v>82.4</v>
      </c>
      <c r="H378" s="17">
        <v>9.91</v>
      </c>
      <c r="I378" s="24">
        <v>489</v>
      </c>
      <c r="J378" s="17">
        <v>7.83</v>
      </c>
      <c r="K378" s="17">
        <v>22.4</v>
      </c>
      <c r="L378" s="17">
        <v>3.1</v>
      </c>
      <c r="M378" s="19">
        <v>-1</v>
      </c>
    </row>
    <row r="379" spans="1:13" hidden="1" x14ac:dyDescent="0.3">
      <c r="A379" s="17" t="s">
        <v>97</v>
      </c>
      <c r="B379" s="17" t="s">
        <v>99</v>
      </c>
      <c r="C379" s="16">
        <v>43067</v>
      </c>
      <c r="D379" s="34">
        <f>E379*3.28084</f>
        <v>0.32808400000000004</v>
      </c>
      <c r="E379" s="75">
        <v>0.1</v>
      </c>
      <c r="F379" s="17">
        <v>6.44</v>
      </c>
      <c r="G379" s="17">
        <v>71.2</v>
      </c>
      <c r="H379" s="17">
        <v>8.7799999999999994</v>
      </c>
      <c r="I379" s="24">
        <v>446</v>
      </c>
      <c r="J379" s="17">
        <v>7.72</v>
      </c>
      <c r="K379" s="17">
        <v>189.1</v>
      </c>
      <c r="L379" s="17">
        <v>5.0999999999999996</v>
      </c>
      <c r="M379" s="17">
        <v>14.4</v>
      </c>
    </row>
    <row r="380" spans="1:13" hidden="1" x14ac:dyDescent="0.3">
      <c r="A380" s="17" t="s">
        <v>97</v>
      </c>
      <c r="B380" s="17" t="s">
        <v>99</v>
      </c>
      <c r="C380" s="16">
        <v>43067</v>
      </c>
      <c r="D380" s="34">
        <f>E380*3.28084</f>
        <v>6.56168</v>
      </c>
      <c r="E380" s="75">
        <v>2</v>
      </c>
      <c r="F380" s="17">
        <v>6.38</v>
      </c>
      <c r="G380" s="17">
        <v>70.400000000000006</v>
      </c>
      <c r="H380" s="17">
        <v>8.68</v>
      </c>
      <c r="I380" s="24">
        <v>446</v>
      </c>
      <c r="J380" s="17">
        <v>7.74</v>
      </c>
      <c r="K380" s="17">
        <v>183.7</v>
      </c>
      <c r="L380" s="17">
        <v>6.9</v>
      </c>
      <c r="M380" s="17">
        <v>15.1</v>
      </c>
    </row>
    <row r="381" spans="1:13" hidden="1" x14ac:dyDescent="0.3">
      <c r="A381" s="17" t="s">
        <v>97</v>
      </c>
      <c r="B381" s="17" t="s">
        <v>99</v>
      </c>
      <c r="C381" s="16">
        <v>43067</v>
      </c>
      <c r="D381" s="34">
        <f>E381*3.28084</f>
        <v>13.12336</v>
      </c>
      <c r="E381" s="75">
        <v>4</v>
      </c>
      <c r="F381" s="17">
        <v>6.31</v>
      </c>
      <c r="G381" s="17">
        <v>69.599999999999994</v>
      </c>
      <c r="H381" s="17">
        <v>8.58</v>
      </c>
      <c r="I381" s="24">
        <v>446</v>
      </c>
      <c r="J381" s="17">
        <v>7.75</v>
      </c>
      <c r="K381" s="17">
        <v>181.5</v>
      </c>
      <c r="L381" s="17">
        <v>7</v>
      </c>
      <c r="M381" s="17">
        <v>14.1</v>
      </c>
    </row>
    <row r="382" spans="1:13" hidden="1" x14ac:dyDescent="0.3">
      <c r="A382" s="17" t="s">
        <v>97</v>
      </c>
      <c r="B382" s="17" t="s">
        <v>99</v>
      </c>
      <c r="C382" s="16">
        <v>43067</v>
      </c>
      <c r="D382" s="34">
        <f>E382*3.28084</f>
        <v>19.685040000000001</v>
      </c>
      <c r="E382" s="75">
        <v>6</v>
      </c>
      <c r="F382" s="17">
        <v>6.27</v>
      </c>
      <c r="G382" s="17">
        <v>69.5</v>
      </c>
      <c r="H382" s="17">
        <v>8.5500000000000007</v>
      </c>
      <c r="I382" s="24">
        <v>448</v>
      </c>
      <c r="J382" s="17">
        <v>7.79</v>
      </c>
      <c r="K382" s="17">
        <v>176.8</v>
      </c>
      <c r="L382" s="17">
        <v>6.6</v>
      </c>
      <c r="M382" s="17">
        <v>14.5</v>
      </c>
    </row>
    <row r="383" spans="1:13" hidden="1" x14ac:dyDescent="0.3">
      <c r="A383" s="17" t="s">
        <v>97</v>
      </c>
      <c r="B383" s="17" t="s">
        <v>99</v>
      </c>
      <c r="C383" s="16">
        <v>43067</v>
      </c>
      <c r="D383" s="34">
        <f>E383*3.28084</f>
        <v>22.965879999999999</v>
      </c>
      <c r="E383" s="75">
        <v>7</v>
      </c>
      <c r="F383" s="17">
        <v>6.28</v>
      </c>
      <c r="G383" s="17">
        <v>69.8</v>
      </c>
      <c r="H383" s="17">
        <v>8.6</v>
      </c>
      <c r="I383" s="24">
        <v>450</v>
      </c>
      <c r="J383" s="17">
        <v>7.81</v>
      </c>
      <c r="K383" s="17">
        <v>171.8</v>
      </c>
      <c r="L383" s="17">
        <v>6.8</v>
      </c>
      <c r="M383" s="17">
        <v>14.7</v>
      </c>
    </row>
    <row r="384" spans="1:13" hidden="1" x14ac:dyDescent="0.3">
      <c r="A384" s="17" t="s">
        <v>97</v>
      </c>
      <c r="B384" s="17" t="s">
        <v>98</v>
      </c>
      <c r="C384" s="16">
        <v>43067</v>
      </c>
      <c r="D384" s="34">
        <f>E384*3.28084</f>
        <v>0.32808400000000004</v>
      </c>
      <c r="E384" s="75">
        <v>0.1</v>
      </c>
      <c r="F384" s="17">
        <v>6.73</v>
      </c>
      <c r="G384" s="17">
        <v>81.900000000000006</v>
      </c>
      <c r="H384" s="17">
        <v>10</v>
      </c>
      <c r="I384" s="24">
        <v>528</v>
      </c>
      <c r="J384" s="17">
        <v>8</v>
      </c>
      <c r="K384" s="17">
        <v>165.7</v>
      </c>
      <c r="L384" s="17">
        <v>6.5</v>
      </c>
      <c r="M384" s="17">
        <v>17.8</v>
      </c>
    </row>
    <row r="385" spans="1:13" hidden="1" x14ac:dyDescent="0.3">
      <c r="A385" s="17" t="s">
        <v>97</v>
      </c>
      <c r="B385" s="17" t="s">
        <v>98</v>
      </c>
      <c r="C385" s="16">
        <v>43067</v>
      </c>
      <c r="D385" s="34">
        <f>E385*3.28084</f>
        <v>2.4606300000000001</v>
      </c>
      <c r="E385" s="75">
        <v>0.75</v>
      </c>
      <c r="F385" s="17">
        <v>6.71</v>
      </c>
      <c r="G385" s="17">
        <v>82.2</v>
      </c>
      <c r="H385" s="17">
        <v>10.039999999999999</v>
      </c>
      <c r="I385" s="24">
        <v>529</v>
      </c>
      <c r="J385" s="17">
        <v>7.91</v>
      </c>
      <c r="K385" s="17">
        <v>162.9</v>
      </c>
      <c r="L385" s="17">
        <v>5.8</v>
      </c>
      <c r="M385" s="17">
        <v>18.399999999999999</v>
      </c>
    </row>
    <row r="386" spans="1:13" hidden="1" x14ac:dyDescent="0.3">
      <c r="A386" s="17" t="s">
        <v>97</v>
      </c>
      <c r="B386" s="17" t="s">
        <v>98</v>
      </c>
      <c r="C386" s="16">
        <v>43067</v>
      </c>
      <c r="D386" s="34">
        <f>E386*3.28084</f>
        <v>4.2650920000000001</v>
      </c>
      <c r="E386" s="75">
        <v>1.3</v>
      </c>
      <c r="F386" s="17">
        <v>6.73</v>
      </c>
      <c r="G386" s="17">
        <v>82.2</v>
      </c>
      <c r="H386" s="17">
        <v>10.029999999999999</v>
      </c>
      <c r="I386" s="24">
        <v>527</v>
      </c>
      <c r="J386" s="17">
        <v>7.88</v>
      </c>
      <c r="K386" s="17">
        <v>161.80000000000001</v>
      </c>
      <c r="L386" s="17">
        <v>4.4000000000000004</v>
      </c>
      <c r="M386" s="17">
        <v>23.3</v>
      </c>
    </row>
    <row r="387" spans="1:13" hidden="1" x14ac:dyDescent="0.3">
      <c r="A387" s="17" t="s">
        <v>97</v>
      </c>
      <c r="B387" s="17" t="s">
        <v>99</v>
      </c>
      <c r="C387" s="16">
        <v>43080</v>
      </c>
      <c r="D387" s="34">
        <f>E387*3.28084</f>
        <v>0.32808400000000004</v>
      </c>
      <c r="E387" s="75">
        <v>0.1</v>
      </c>
      <c r="F387" s="17">
        <v>3.79</v>
      </c>
      <c r="G387" s="17">
        <v>86.2</v>
      </c>
      <c r="H387" s="17">
        <v>11.37</v>
      </c>
      <c r="I387" s="24">
        <v>495</v>
      </c>
      <c r="J387" s="17">
        <v>7.83</v>
      </c>
      <c r="K387" s="17">
        <v>136</v>
      </c>
      <c r="L387" s="17">
        <v>15.2</v>
      </c>
      <c r="M387" s="17">
        <v>4.4000000000000004</v>
      </c>
    </row>
    <row r="388" spans="1:13" hidden="1" x14ac:dyDescent="0.3">
      <c r="A388" s="17" t="s">
        <v>97</v>
      </c>
      <c r="B388" s="17" t="s">
        <v>99</v>
      </c>
      <c r="C388" s="16">
        <v>43080</v>
      </c>
      <c r="D388" s="34">
        <f>E388*3.28084</f>
        <v>6.56168</v>
      </c>
      <c r="E388" s="75">
        <v>2</v>
      </c>
      <c r="F388" s="17">
        <v>3.72</v>
      </c>
      <c r="G388" s="17">
        <v>85.3</v>
      </c>
      <c r="H388" s="17">
        <v>11.27</v>
      </c>
      <c r="I388" s="24">
        <v>495</v>
      </c>
      <c r="J388" s="17">
        <v>7.71</v>
      </c>
      <c r="K388" s="17">
        <v>145.4</v>
      </c>
      <c r="L388" s="17">
        <v>18.3</v>
      </c>
      <c r="M388" s="17">
        <v>4.5</v>
      </c>
    </row>
    <row r="389" spans="1:13" hidden="1" x14ac:dyDescent="0.3">
      <c r="A389" s="17" t="s">
        <v>97</v>
      </c>
      <c r="B389" s="17" t="s">
        <v>99</v>
      </c>
      <c r="C389" s="16">
        <v>43080</v>
      </c>
      <c r="D389" s="34">
        <f>E389*3.28084</f>
        <v>13.12336</v>
      </c>
      <c r="E389" s="75">
        <v>4</v>
      </c>
      <c r="F389" s="17">
        <v>3.73</v>
      </c>
      <c r="G389" s="17">
        <v>86.3</v>
      </c>
      <c r="H389" s="17">
        <v>11.35</v>
      </c>
      <c r="I389" s="24">
        <v>495</v>
      </c>
      <c r="J389" s="17">
        <v>7.67</v>
      </c>
      <c r="K389" s="17">
        <v>156</v>
      </c>
      <c r="L389" s="17">
        <v>17.600000000000001</v>
      </c>
      <c r="M389" s="17">
        <v>4.5999999999999996</v>
      </c>
    </row>
    <row r="390" spans="1:13" hidden="1" x14ac:dyDescent="0.3">
      <c r="A390" s="17" t="s">
        <v>97</v>
      </c>
      <c r="B390" s="17" t="s">
        <v>99</v>
      </c>
      <c r="C390" s="16">
        <v>43080</v>
      </c>
      <c r="D390" s="34">
        <f>E390*3.28084</f>
        <v>19.685040000000001</v>
      </c>
      <c r="E390" s="75">
        <v>6</v>
      </c>
      <c r="F390" s="17">
        <v>3.76</v>
      </c>
      <c r="G390" s="17">
        <v>85.1</v>
      </c>
      <c r="H390" s="17">
        <v>11.23</v>
      </c>
      <c r="I390" s="24">
        <v>495</v>
      </c>
      <c r="J390" s="17">
        <v>7.61</v>
      </c>
      <c r="K390" s="17">
        <v>180.7</v>
      </c>
      <c r="L390" s="17">
        <v>16.3</v>
      </c>
      <c r="M390" s="17">
        <v>4.4000000000000004</v>
      </c>
    </row>
    <row r="391" spans="1:13" hidden="1" x14ac:dyDescent="0.3">
      <c r="A391" s="17" t="s">
        <v>97</v>
      </c>
      <c r="B391" s="17" t="s">
        <v>99</v>
      </c>
      <c r="C391" s="16">
        <v>43080</v>
      </c>
      <c r="D391" s="34">
        <f>E391*3.28084</f>
        <v>22.965879999999999</v>
      </c>
      <c r="E391" s="75">
        <v>7</v>
      </c>
      <c r="F391" s="17">
        <v>3.76</v>
      </c>
      <c r="G391" s="17">
        <v>84.7</v>
      </c>
      <c r="H391" s="17">
        <v>11.1</v>
      </c>
      <c r="I391" s="24">
        <v>495</v>
      </c>
      <c r="J391" s="17">
        <v>7.56</v>
      </c>
      <c r="K391" s="17">
        <v>208.6</v>
      </c>
      <c r="L391" s="17">
        <v>15.4</v>
      </c>
      <c r="M391" s="17">
        <v>5</v>
      </c>
    </row>
    <row r="392" spans="1:13" hidden="1" x14ac:dyDescent="0.3">
      <c r="A392" s="24" t="s">
        <v>97</v>
      </c>
      <c r="B392" s="24" t="s">
        <v>98</v>
      </c>
      <c r="C392" s="16">
        <v>43080</v>
      </c>
      <c r="D392" s="34">
        <f>E392*3.28084</f>
        <v>0.32808400000000004</v>
      </c>
      <c r="E392" s="75">
        <v>0.1</v>
      </c>
      <c r="F392" s="17">
        <v>2.69</v>
      </c>
      <c r="G392" s="17">
        <v>91.6</v>
      </c>
      <c r="H392" s="17">
        <v>12.38</v>
      </c>
      <c r="I392" s="24">
        <v>532</v>
      </c>
      <c r="J392" s="17">
        <v>7.76</v>
      </c>
      <c r="K392" s="17">
        <v>171.9</v>
      </c>
      <c r="L392" s="17">
        <v>9.8000000000000007</v>
      </c>
      <c r="M392" s="75">
        <v>4.4000000000000004</v>
      </c>
    </row>
    <row r="393" spans="1:13" hidden="1" x14ac:dyDescent="0.3">
      <c r="A393" s="17" t="s">
        <v>97</v>
      </c>
      <c r="B393" s="17" t="s">
        <v>98</v>
      </c>
      <c r="C393" s="16">
        <v>43080</v>
      </c>
      <c r="D393" s="34">
        <f>E393*3.28084</f>
        <v>2.4606300000000001</v>
      </c>
      <c r="E393" s="75">
        <v>0.75</v>
      </c>
      <c r="F393" s="17">
        <v>2.69</v>
      </c>
      <c r="G393" s="17">
        <v>90.4</v>
      </c>
      <c r="H393" s="17">
        <v>12.26</v>
      </c>
      <c r="I393" s="24">
        <v>532</v>
      </c>
      <c r="J393" s="17">
        <v>7.76</v>
      </c>
      <c r="K393" s="17">
        <v>186.3</v>
      </c>
      <c r="L393" s="17">
        <v>13.4</v>
      </c>
      <c r="M393" s="17">
        <v>8.6999999999999993</v>
      </c>
    </row>
    <row r="394" spans="1:13" hidden="1" x14ac:dyDescent="0.3">
      <c r="A394" s="17" t="s">
        <v>97</v>
      </c>
      <c r="B394" s="17" t="s">
        <v>98</v>
      </c>
      <c r="C394" s="16">
        <v>43080</v>
      </c>
      <c r="D394" s="34">
        <f>E394*3.28084</f>
        <v>4.2650920000000001</v>
      </c>
      <c r="E394" s="75">
        <v>1.3</v>
      </c>
      <c r="F394" s="17">
        <v>2.68</v>
      </c>
      <c r="G394" s="17">
        <v>90.6</v>
      </c>
      <c r="H394" s="17">
        <v>12.28</v>
      </c>
      <c r="I394" s="24">
        <v>529</v>
      </c>
      <c r="J394" s="17">
        <v>7.77</v>
      </c>
      <c r="K394" s="17">
        <v>197.3</v>
      </c>
      <c r="L394" s="17">
        <v>13</v>
      </c>
      <c r="M394" s="75">
        <v>11</v>
      </c>
    </row>
    <row r="395" spans="1:13" hidden="1" x14ac:dyDescent="0.3">
      <c r="A395" s="24" t="s">
        <v>129</v>
      </c>
      <c r="B395" s="24" t="s">
        <v>126</v>
      </c>
      <c r="C395" s="16">
        <v>42928</v>
      </c>
      <c r="D395" s="34">
        <f>E395*3.28084</f>
        <v>0</v>
      </c>
      <c r="E395" s="75">
        <v>0</v>
      </c>
      <c r="F395" s="17">
        <v>24.7</v>
      </c>
      <c r="G395" s="17" t="s">
        <v>53</v>
      </c>
      <c r="H395" s="17">
        <v>6.9</v>
      </c>
      <c r="I395" s="17">
        <v>211</v>
      </c>
      <c r="J395" s="17">
        <v>7.7</v>
      </c>
      <c r="K395" s="17" t="s">
        <v>53</v>
      </c>
      <c r="L395" s="17">
        <v>6</v>
      </c>
      <c r="M395" s="75">
        <v>3</v>
      </c>
    </row>
    <row r="396" spans="1:13" hidden="1" x14ac:dyDescent="0.3">
      <c r="A396" s="24" t="s">
        <v>129</v>
      </c>
      <c r="B396" s="24" t="s">
        <v>126</v>
      </c>
      <c r="C396" s="16">
        <v>42928</v>
      </c>
      <c r="D396" s="34">
        <f>E396*3.28084</f>
        <v>3.28084</v>
      </c>
      <c r="E396" s="75">
        <v>1</v>
      </c>
      <c r="F396" s="17">
        <v>24.4</v>
      </c>
      <c r="G396" s="17" t="s">
        <v>53</v>
      </c>
      <c r="H396" s="17">
        <v>6.7</v>
      </c>
      <c r="I396" s="17">
        <v>211</v>
      </c>
      <c r="J396" s="17">
        <v>7.7</v>
      </c>
      <c r="K396" s="17" t="s">
        <v>53</v>
      </c>
      <c r="L396" s="17">
        <v>7.6</v>
      </c>
      <c r="M396" s="75">
        <v>3.2</v>
      </c>
    </row>
    <row r="397" spans="1:13" hidden="1" x14ac:dyDescent="0.3">
      <c r="A397" s="24" t="s">
        <v>129</v>
      </c>
      <c r="B397" s="24" t="s">
        <v>126</v>
      </c>
      <c r="C397" s="16">
        <v>42928</v>
      </c>
      <c r="D397" s="34">
        <f>E397*3.28084</f>
        <v>6.56168</v>
      </c>
      <c r="E397" s="75">
        <v>2</v>
      </c>
      <c r="F397" s="17">
        <v>24.4</v>
      </c>
      <c r="G397" s="17" t="s">
        <v>53</v>
      </c>
      <c r="H397" s="17">
        <v>6.5</v>
      </c>
      <c r="I397" s="17">
        <v>211</v>
      </c>
      <c r="J397" s="17">
        <v>7.6</v>
      </c>
      <c r="K397" s="17" t="s">
        <v>53</v>
      </c>
      <c r="L397" s="17">
        <v>7</v>
      </c>
      <c r="M397" s="75">
        <v>3.3</v>
      </c>
    </row>
    <row r="398" spans="1:13" hidden="1" x14ac:dyDescent="0.3">
      <c r="A398" s="24" t="s">
        <v>129</v>
      </c>
      <c r="B398" s="24" t="s">
        <v>126</v>
      </c>
      <c r="C398" s="16">
        <v>42928</v>
      </c>
      <c r="D398" s="34">
        <f>E398*3.28084</f>
        <v>9.8425200000000004</v>
      </c>
      <c r="E398" s="75">
        <v>3</v>
      </c>
      <c r="F398" s="17">
        <v>24.3</v>
      </c>
      <c r="G398" s="17" t="s">
        <v>53</v>
      </c>
      <c r="H398" s="17">
        <v>6</v>
      </c>
      <c r="I398" s="17">
        <v>211</v>
      </c>
      <c r="J398" s="17">
        <v>7.5</v>
      </c>
      <c r="K398" s="17" t="s">
        <v>53</v>
      </c>
      <c r="L398" s="17">
        <v>6.1</v>
      </c>
      <c r="M398" s="75">
        <v>3.6</v>
      </c>
    </row>
    <row r="399" spans="1:13" hidden="1" x14ac:dyDescent="0.3">
      <c r="A399" s="24" t="s">
        <v>129</v>
      </c>
      <c r="B399" s="24" t="s">
        <v>126</v>
      </c>
      <c r="C399" s="16">
        <v>42928</v>
      </c>
      <c r="D399" s="34">
        <f>E399*3.28084</f>
        <v>13.12336</v>
      </c>
      <c r="E399" s="75">
        <v>4</v>
      </c>
      <c r="F399" s="17">
        <v>24.3</v>
      </c>
      <c r="G399" s="17" t="s">
        <v>53</v>
      </c>
      <c r="H399" s="17">
        <v>6</v>
      </c>
      <c r="I399" s="17">
        <v>211</v>
      </c>
      <c r="J399" s="17">
        <v>7.5</v>
      </c>
      <c r="K399" s="17" t="s">
        <v>53</v>
      </c>
      <c r="L399" s="17">
        <v>5.96</v>
      </c>
      <c r="M399" s="75">
        <v>3.9</v>
      </c>
    </row>
    <row r="400" spans="1:13" hidden="1" x14ac:dyDescent="0.3">
      <c r="A400" s="24" t="s">
        <v>129</v>
      </c>
      <c r="B400" s="24" t="s">
        <v>126</v>
      </c>
      <c r="C400" s="16">
        <v>42928</v>
      </c>
      <c r="D400" s="34">
        <f>E400*3.28084</f>
        <v>16.404199999999999</v>
      </c>
      <c r="E400" s="75">
        <v>5</v>
      </c>
      <c r="F400" s="17">
        <v>24.2</v>
      </c>
      <c r="G400" s="17" t="s">
        <v>53</v>
      </c>
      <c r="H400" s="17">
        <v>5.8</v>
      </c>
      <c r="I400" s="17">
        <v>211</v>
      </c>
      <c r="J400" s="17">
        <v>7.5</v>
      </c>
      <c r="K400" s="17" t="s">
        <v>53</v>
      </c>
      <c r="L400" s="17">
        <v>5.6</v>
      </c>
      <c r="M400" s="75">
        <v>3.9</v>
      </c>
    </row>
    <row r="401" spans="1:13" hidden="1" x14ac:dyDescent="0.3">
      <c r="A401" s="24" t="s">
        <v>129</v>
      </c>
      <c r="B401" s="24" t="s">
        <v>126</v>
      </c>
      <c r="C401" s="16">
        <v>42928</v>
      </c>
      <c r="D401" s="34">
        <f>E401*3.28084</f>
        <v>19.685040000000001</v>
      </c>
      <c r="E401" s="75">
        <v>6</v>
      </c>
      <c r="F401" s="17">
        <v>24</v>
      </c>
      <c r="G401" s="17" t="s">
        <v>53</v>
      </c>
      <c r="H401" s="17">
        <v>4.2</v>
      </c>
      <c r="I401" s="17">
        <v>212</v>
      </c>
      <c r="J401" s="17">
        <v>7.3</v>
      </c>
      <c r="K401" s="17" t="s">
        <v>53</v>
      </c>
      <c r="L401" s="17">
        <v>5</v>
      </c>
      <c r="M401" s="75">
        <v>5</v>
      </c>
    </row>
    <row r="402" spans="1:13" hidden="1" x14ac:dyDescent="0.3">
      <c r="A402" s="24" t="s">
        <v>129</v>
      </c>
      <c r="B402" s="24" t="s">
        <v>126</v>
      </c>
      <c r="C402" s="16">
        <v>42928</v>
      </c>
      <c r="D402" s="34">
        <f>E402*3.28084</f>
        <v>22.965879999999999</v>
      </c>
      <c r="E402" s="75">
        <v>7</v>
      </c>
      <c r="F402" s="17">
        <v>23.2</v>
      </c>
      <c r="G402" s="17" t="s">
        <v>53</v>
      </c>
      <c r="H402" s="17">
        <v>0.3</v>
      </c>
      <c r="I402" s="17">
        <v>216</v>
      </c>
      <c r="J402" s="17">
        <v>7.1</v>
      </c>
      <c r="K402" s="17" t="s">
        <v>53</v>
      </c>
      <c r="L402" s="17">
        <v>2.2000000000000002</v>
      </c>
      <c r="M402" s="75">
        <v>5.3</v>
      </c>
    </row>
    <row r="403" spans="1:13" hidden="1" x14ac:dyDescent="0.3">
      <c r="A403" s="24" t="s">
        <v>129</v>
      </c>
      <c r="B403" s="24" t="s">
        <v>126</v>
      </c>
      <c r="C403" s="16">
        <v>42928</v>
      </c>
      <c r="D403" s="34">
        <f>E403*3.28084</f>
        <v>26.24672</v>
      </c>
      <c r="E403" s="75">
        <v>8</v>
      </c>
      <c r="F403" s="17">
        <v>21.6</v>
      </c>
      <c r="G403" s="17" t="s">
        <v>53</v>
      </c>
      <c r="H403" s="75">
        <v>0</v>
      </c>
      <c r="I403" s="17">
        <v>224</v>
      </c>
      <c r="J403" s="17">
        <v>6.9</v>
      </c>
      <c r="K403" s="17" t="s">
        <v>53</v>
      </c>
      <c r="L403" s="17">
        <v>1</v>
      </c>
      <c r="M403" s="75">
        <v>13</v>
      </c>
    </row>
    <row r="404" spans="1:13" hidden="1" x14ac:dyDescent="0.3">
      <c r="A404" s="24" t="s">
        <v>129</v>
      </c>
      <c r="B404" s="24" t="s">
        <v>127</v>
      </c>
      <c r="C404" s="16">
        <v>42928</v>
      </c>
      <c r="D404" s="34">
        <f>E404*3.28084</f>
        <v>0</v>
      </c>
      <c r="E404" s="75">
        <v>0</v>
      </c>
      <c r="F404" s="17">
        <v>25.9</v>
      </c>
      <c r="G404" s="17" t="s">
        <v>53</v>
      </c>
      <c r="H404" s="17">
        <v>8.8000000000000007</v>
      </c>
      <c r="I404" s="17">
        <v>218</v>
      </c>
      <c r="J404" s="17">
        <v>8.4</v>
      </c>
      <c r="K404" s="17" t="s">
        <v>53</v>
      </c>
      <c r="L404" s="17">
        <v>9.6</v>
      </c>
      <c r="M404" s="17">
        <v>6.6</v>
      </c>
    </row>
    <row r="405" spans="1:13" hidden="1" x14ac:dyDescent="0.3">
      <c r="A405" s="24" t="s">
        <v>129</v>
      </c>
      <c r="B405" s="24" t="s">
        <v>127</v>
      </c>
      <c r="C405" s="16">
        <v>42928</v>
      </c>
      <c r="D405" s="34">
        <f>E405*3.28084</f>
        <v>3.28084</v>
      </c>
      <c r="E405" s="75">
        <v>1</v>
      </c>
      <c r="F405" s="17">
        <v>25.1</v>
      </c>
      <c r="G405" s="17" t="s">
        <v>53</v>
      </c>
      <c r="H405" s="17">
        <v>7.3</v>
      </c>
      <c r="I405" s="17">
        <v>218</v>
      </c>
      <c r="J405" s="17">
        <v>8</v>
      </c>
      <c r="K405" s="17" t="s">
        <v>53</v>
      </c>
      <c r="L405" s="17">
        <v>12</v>
      </c>
      <c r="M405" s="17">
        <v>6.7</v>
      </c>
    </row>
    <row r="406" spans="1:13" hidden="1" x14ac:dyDescent="0.3">
      <c r="A406" s="24" t="s">
        <v>129</v>
      </c>
      <c r="B406" s="24" t="s">
        <v>127</v>
      </c>
      <c r="C406" s="16">
        <v>42928</v>
      </c>
      <c r="D406" s="34">
        <f>E406*3.28084</f>
        <v>6.56168</v>
      </c>
      <c r="E406" s="75">
        <v>2</v>
      </c>
      <c r="F406" s="17">
        <v>25</v>
      </c>
      <c r="G406" s="17" t="s">
        <v>53</v>
      </c>
      <c r="H406" s="17">
        <v>6.9</v>
      </c>
      <c r="I406" s="17">
        <v>218</v>
      </c>
      <c r="J406" s="17">
        <v>7.8</v>
      </c>
      <c r="K406" s="17" t="s">
        <v>53</v>
      </c>
      <c r="L406" s="17">
        <v>10.4</v>
      </c>
      <c r="M406" s="17">
        <v>6.4</v>
      </c>
    </row>
    <row r="407" spans="1:13" hidden="1" x14ac:dyDescent="0.3">
      <c r="A407" s="24" t="s">
        <v>129</v>
      </c>
      <c r="B407" s="24" t="s">
        <v>127</v>
      </c>
      <c r="C407" s="16">
        <v>42928</v>
      </c>
      <c r="D407" s="34">
        <f>E407*3.28084</f>
        <v>9.8425200000000004</v>
      </c>
      <c r="E407" s="75">
        <v>3</v>
      </c>
      <c r="F407" s="17">
        <v>24.9</v>
      </c>
      <c r="G407" s="17" t="s">
        <v>53</v>
      </c>
      <c r="H407" s="17">
        <v>6.5</v>
      </c>
      <c r="I407" s="17">
        <v>218</v>
      </c>
      <c r="J407" s="17">
        <v>7.7</v>
      </c>
      <c r="K407" s="17" t="s">
        <v>53</v>
      </c>
      <c r="L407" s="17">
        <v>9.5</v>
      </c>
      <c r="M407" s="17">
        <v>2.8</v>
      </c>
    </row>
    <row r="408" spans="1:13" hidden="1" x14ac:dyDescent="0.3">
      <c r="A408" s="24" t="s">
        <v>129</v>
      </c>
      <c r="B408" s="24" t="s">
        <v>127</v>
      </c>
      <c r="C408" s="16">
        <v>42928</v>
      </c>
      <c r="D408" s="34">
        <f>E408*3.28084</f>
        <v>13.12336</v>
      </c>
      <c r="E408" s="75">
        <v>4</v>
      </c>
      <c r="F408" s="17">
        <v>24.5</v>
      </c>
      <c r="G408" s="17" t="s">
        <v>53</v>
      </c>
      <c r="H408" s="17">
        <v>5.2</v>
      </c>
      <c r="I408" s="17">
        <v>222</v>
      </c>
      <c r="J408" s="17">
        <v>7.5</v>
      </c>
      <c r="K408" s="17" t="s">
        <v>53</v>
      </c>
      <c r="L408" s="17">
        <v>9.1999999999999993</v>
      </c>
      <c r="M408" s="17">
        <v>36.1</v>
      </c>
    </row>
    <row r="409" spans="1:13" hidden="1" x14ac:dyDescent="0.3">
      <c r="A409" s="24" t="s">
        <v>131</v>
      </c>
      <c r="B409" s="24" t="s">
        <v>126</v>
      </c>
      <c r="C409" s="16">
        <v>42928</v>
      </c>
      <c r="D409" s="34">
        <f>E409*3.28084</f>
        <v>0</v>
      </c>
      <c r="E409" s="75">
        <v>0</v>
      </c>
      <c r="F409" s="17">
        <v>28</v>
      </c>
      <c r="G409" s="17" t="s">
        <v>53</v>
      </c>
      <c r="H409" s="17">
        <v>17.8</v>
      </c>
      <c r="I409" s="17">
        <v>466</v>
      </c>
      <c r="J409" s="17">
        <v>8.9</v>
      </c>
      <c r="K409" s="17" t="s">
        <v>53</v>
      </c>
      <c r="L409" s="17">
        <v>37.6</v>
      </c>
      <c r="M409" s="17">
        <v>9.5</v>
      </c>
    </row>
    <row r="410" spans="1:13" hidden="1" x14ac:dyDescent="0.3">
      <c r="A410" s="24" t="s">
        <v>131</v>
      </c>
      <c r="B410" s="24" t="s">
        <v>126</v>
      </c>
      <c r="C410" s="16">
        <v>42928</v>
      </c>
      <c r="D410" s="34">
        <f>E410*3.28084</f>
        <v>3.28084</v>
      </c>
      <c r="E410" s="75">
        <v>1</v>
      </c>
      <c r="F410" s="17">
        <v>26.8</v>
      </c>
      <c r="G410" s="17" t="s">
        <v>53</v>
      </c>
      <c r="H410" s="17">
        <v>13.4</v>
      </c>
      <c r="I410" s="17">
        <v>462</v>
      </c>
      <c r="J410" s="17">
        <v>8.6999999999999993</v>
      </c>
      <c r="K410" s="17" t="s">
        <v>53</v>
      </c>
      <c r="L410" s="17">
        <v>36.4</v>
      </c>
      <c r="M410" s="17">
        <v>12.9</v>
      </c>
    </row>
    <row r="411" spans="1:13" hidden="1" x14ac:dyDescent="0.3">
      <c r="A411" s="24" t="s">
        <v>131</v>
      </c>
      <c r="B411" s="24" t="s">
        <v>126</v>
      </c>
      <c r="C411" s="16">
        <v>42928</v>
      </c>
      <c r="D411" s="34">
        <f>E411*3.28084</f>
        <v>6.56168</v>
      </c>
      <c r="E411" s="75">
        <v>2</v>
      </c>
      <c r="F411" s="17">
        <v>25.3</v>
      </c>
      <c r="G411" s="17" t="s">
        <v>53</v>
      </c>
      <c r="H411" s="17">
        <v>9.9</v>
      </c>
      <c r="I411" s="17">
        <v>445</v>
      </c>
      <c r="J411" s="17">
        <v>8.4</v>
      </c>
      <c r="K411" s="17" t="s">
        <v>53</v>
      </c>
      <c r="L411" s="17">
        <v>28.9</v>
      </c>
      <c r="M411" s="17">
        <v>22.2</v>
      </c>
    </row>
    <row r="412" spans="1:13" hidden="1" x14ac:dyDescent="0.3">
      <c r="A412" s="24" t="s">
        <v>131</v>
      </c>
      <c r="B412" s="24" t="s">
        <v>126</v>
      </c>
      <c r="C412" s="16">
        <v>42928</v>
      </c>
      <c r="D412" s="34">
        <f>E412*3.28084</f>
        <v>9.8425200000000004</v>
      </c>
      <c r="E412" s="75">
        <v>3</v>
      </c>
      <c r="F412" s="17">
        <v>23.6</v>
      </c>
      <c r="G412" s="17" t="s">
        <v>53</v>
      </c>
      <c r="H412" s="17">
        <v>5.9</v>
      </c>
      <c r="I412" s="17">
        <v>428</v>
      </c>
      <c r="J412" s="17">
        <v>7.9</v>
      </c>
      <c r="K412" s="17" t="s">
        <v>53</v>
      </c>
      <c r="L412" s="17">
        <v>15.1</v>
      </c>
      <c r="M412" s="17">
        <v>33.700000000000003</v>
      </c>
    </row>
    <row r="413" spans="1:13" hidden="1" x14ac:dyDescent="0.3">
      <c r="A413" s="24" t="s">
        <v>131</v>
      </c>
      <c r="B413" s="24" t="s">
        <v>126</v>
      </c>
      <c r="C413" s="16">
        <v>42928</v>
      </c>
      <c r="D413" s="34">
        <f>E413*3.28084</f>
        <v>13.12336</v>
      </c>
      <c r="E413" s="75">
        <v>4</v>
      </c>
      <c r="F413" s="17">
        <v>22.4</v>
      </c>
      <c r="G413" s="17" t="s">
        <v>53</v>
      </c>
      <c r="H413" s="17">
        <v>5.5</v>
      </c>
      <c r="I413" s="17">
        <v>325</v>
      </c>
      <c r="J413" s="17">
        <v>7.7</v>
      </c>
      <c r="K413" s="17" t="s">
        <v>53</v>
      </c>
      <c r="L413" s="17">
        <v>9</v>
      </c>
      <c r="M413" s="17">
        <v>75.2</v>
      </c>
    </row>
    <row r="414" spans="1:13" hidden="1" x14ac:dyDescent="0.3">
      <c r="A414" s="24" t="s">
        <v>131</v>
      </c>
      <c r="B414" s="24" t="s">
        <v>126</v>
      </c>
      <c r="C414" s="16">
        <v>42928</v>
      </c>
      <c r="D414" s="34">
        <f>E414*3.28084</f>
        <v>16.404199999999999</v>
      </c>
      <c r="E414" s="75">
        <v>5</v>
      </c>
      <c r="F414" s="17">
        <v>22.3</v>
      </c>
      <c r="G414" s="17" t="s">
        <v>53</v>
      </c>
      <c r="H414" s="17">
        <v>5.5</v>
      </c>
      <c r="I414" s="17">
        <v>312</v>
      </c>
      <c r="J414" s="17">
        <v>7.6</v>
      </c>
      <c r="K414" s="17" t="s">
        <v>53</v>
      </c>
      <c r="L414" s="17">
        <v>8.1999999999999993</v>
      </c>
      <c r="M414" s="17">
        <v>78.900000000000006</v>
      </c>
    </row>
    <row r="415" spans="1:13" hidden="1" x14ac:dyDescent="0.3">
      <c r="A415" s="24" t="s">
        <v>131</v>
      </c>
      <c r="B415" s="24" t="s">
        <v>126</v>
      </c>
      <c r="C415" s="16">
        <v>42928</v>
      </c>
      <c r="D415" s="34">
        <f>E415*3.28084</f>
        <v>19.685040000000001</v>
      </c>
      <c r="E415" s="75">
        <v>6</v>
      </c>
      <c r="F415" s="17">
        <v>22.1</v>
      </c>
      <c r="G415" s="17" t="s">
        <v>53</v>
      </c>
      <c r="H415" s="17">
        <v>4.2</v>
      </c>
      <c r="I415" s="17">
        <v>309</v>
      </c>
      <c r="J415" s="17">
        <v>7.5</v>
      </c>
      <c r="K415" s="17" t="s">
        <v>53</v>
      </c>
      <c r="L415" s="17">
        <v>8.6</v>
      </c>
      <c r="M415" s="17">
        <v>123</v>
      </c>
    </row>
    <row r="416" spans="1:13" hidden="1" x14ac:dyDescent="0.3">
      <c r="A416" s="24" t="s">
        <v>131</v>
      </c>
      <c r="B416" s="24" t="s">
        <v>127</v>
      </c>
      <c r="C416" s="16">
        <v>42928</v>
      </c>
      <c r="D416" s="34">
        <f>E416*3.28084</f>
        <v>0</v>
      </c>
      <c r="E416" s="75">
        <v>0</v>
      </c>
      <c r="F416" s="17">
        <v>26.4</v>
      </c>
      <c r="G416" s="17" t="s">
        <v>53</v>
      </c>
      <c r="H416" s="17">
        <v>10.9</v>
      </c>
      <c r="I416" s="17">
        <v>345</v>
      </c>
      <c r="J416" s="17">
        <v>8.6</v>
      </c>
      <c r="K416" s="17" t="s">
        <v>53</v>
      </c>
      <c r="L416" s="17">
        <v>23.2</v>
      </c>
      <c r="M416" s="17">
        <v>55</v>
      </c>
    </row>
    <row r="417" spans="1:13" hidden="1" x14ac:dyDescent="0.3">
      <c r="A417" s="24" t="s">
        <v>131</v>
      </c>
      <c r="B417" s="24" t="s">
        <v>127</v>
      </c>
      <c r="C417" s="16">
        <v>42928</v>
      </c>
      <c r="D417" s="34">
        <f>E417*3.28084</f>
        <v>3.28084</v>
      </c>
      <c r="E417" s="75">
        <v>1</v>
      </c>
      <c r="F417" s="17">
        <v>23.8</v>
      </c>
      <c r="G417" s="17" t="s">
        <v>53</v>
      </c>
      <c r="H417" s="17">
        <v>7</v>
      </c>
      <c r="I417" s="17">
        <v>336</v>
      </c>
      <c r="J417" s="17">
        <v>8.1</v>
      </c>
      <c r="K417" s="17" t="s">
        <v>53</v>
      </c>
      <c r="L417" s="17">
        <v>18.7</v>
      </c>
      <c r="M417" s="17">
        <v>74</v>
      </c>
    </row>
    <row r="418" spans="1:13" hidden="1" x14ac:dyDescent="0.3">
      <c r="A418" s="24" t="s">
        <v>131</v>
      </c>
      <c r="B418" s="24" t="s">
        <v>127</v>
      </c>
      <c r="C418" s="16">
        <v>42928</v>
      </c>
      <c r="D418" s="34">
        <f>E418*3.28084</f>
        <v>6.56168</v>
      </c>
      <c r="E418" s="75">
        <v>2</v>
      </c>
      <c r="F418" s="17">
        <v>22.7</v>
      </c>
      <c r="G418" s="17" t="s">
        <v>53</v>
      </c>
      <c r="H418" s="17">
        <v>5.7</v>
      </c>
      <c r="I418" s="17">
        <v>321</v>
      </c>
      <c r="J418" s="17">
        <v>7.8</v>
      </c>
      <c r="K418" s="17" t="s">
        <v>53</v>
      </c>
      <c r="L418" s="17">
        <v>9.6999999999999993</v>
      </c>
      <c r="M418" s="17">
        <v>8</v>
      </c>
    </row>
    <row r="419" spans="1:13" hidden="1" x14ac:dyDescent="0.3">
      <c r="A419" s="24" t="s">
        <v>131</v>
      </c>
      <c r="B419" s="24" t="s">
        <v>127</v>
      </c>
      <c r="C419" s="16">
        <v>42928</v>
      </c>
      <c r="D419" s="34">
        <f>E419*3.28084</f>
        <v>9.8425200000000004</v>
      </c>
      <c r="E419" s="75">
        <v>3</v>
      </c>
      <c r="F419" s="17">
        <v>22.2</v>
      </c>
      <c r="G419" s="17" t="s">
        <v>53</v>
      </c>
      <c r="H419" s="17">
        <v>5.5</v>
      </c>
      <c r="I419" s="17">
        <v>313</v>
      </c>
      <c r="J419" s="17">
        <v>7.7</v>
      </c>
      <c r="K419" s="17" t="s">
        <v>53</v>
      </c>
      <c r="L419" s="17">
        <v>7.8</v>
      </c>
      <c r="M419" s="17">
        <v>103</v>
      </c>
    </row>
    <row r="420" spans="1:13" hidden="1" x14ac:dyDescent="0.3">
      <c r="A420" s="24" t="s">
        <v>132</v>
      </c>
      <c r="B420" s="24" t="s">
        <v>125</v>
      </c>
      <c r="C420" s="16">
        <v>42930</v>
      </c>
      <c r="D420" s="34">
        <f>E420*3.28084</f>
        <v>0</v>
      </c>
      <c r="E420" s="75">
        <v>0</v>
      </c>
      <c r="F420" s="17">
        <v>25.7</v>
      </c>
      <c r="G420" s="17" t="s">
        <v>53</v>
      </c>
      <c r="H420" s="17">
        <v>7.2</v>
      </c>
      <c r="I420" s="17">
        <v>1082</v>
      </c>
      <c r="J420" s="17">
        <v>7.9</v>
      </c>
      <c r="K420" s="17" t="s">
        <v>53</v>
      </c>
      <c r="L420" s="17">
        <v>13.5</v>
      </c>
      <c r="M420" s="17">
        <v>4.8</v>
      </c>
    </row>
    <row r="421" spans="1:13" hidden="1" x14ac:dyDescent="0.3">
      <c r="A421" s="24" t="s">
        <v>132</v>
      </c>
      <c r="B421" s="24" t="s">
        <v>125</v>
      </c>
      <c r="C421" s="16">
        <v>42930</v>
      </c>
      <c r="D421" s="34">
        <f>E421*3.28084</f>
        <v>3.28084</v>
      </c>
      <c r="E421" s="75">
        <v>1</v>
      </c>
      <c r="F421" s="17">
        <v>25.6</v>
      </c>
      <c r="G421" s="17" t="s">
        <v>53</v>
      </c>
      <c r="H421" s="17">
        <v>7.1</v>
      </c>
      <c r="I421" s="17">
        <v>1085</v>
      </c>
      <c r="J421" s="17">
        <v>7.9</v>
      </c>
      <c r="K421" s="17" t="s">
        <v>53</v>
      </c>
      <c r="L421" s="17">
        <v>12.4</v>
      </c>
      <c r="M421" s="17">
        <v>5.2</v>
      </c>
    </row>
    <row r="422" spans="1:13" hidden="1" x14ac:dyDescent="0.3">
      <c r="A422" s="24" t="s">
        <v>132</v>
      </c>
      <c r="B422" s="24" t="s">
        <v>125</v>
      </c>
      <c r="C422" s="16">
        <v>42930</v>
      </c>
      <c r="D422" s="34">
        <f>E422*3.28084</f>
        <v>6.56168</v>
      </c>
      <c r="E422" s="75">
        <v>2</v>
      </c>
      <c r="F422" s="17">
        <v>25.2</v>
      </c>
      <c r="G422" s="17" t="s">
        <v>53</v>
      </c>
      <c r="H422" s="17">
        <v>5.2</v>
      </c>
      <c r="I422" s="17">
        <v>1140</v>
      </c>
      <c r="J422" s="17">
        <v>7.7</v>
      </c>
      <c r="K422" s="17" t="s">
        <v>53</v>
      </c>
      <c r="L422" s="17">
        <v>12.2</v>
      </c>
      <c r="M422" s="17">
        <v>9.9</v>
      </c>
    </row>
    <row r="423" spans="1:13" hidden="1" x14ac:dyDescent="0.3">
      <c r="A423" s="24" t="s">
        <v>132</v>
      </c>
      <c r="B423" s="24" t="s">
        <v>127</v>
      </c>
      <c r="C423" s="16">
        <v>42930</v>
      </c>
      <c r="D423" s="34">
        <f>E423*3.28084</f>
        <v>0</v>
      </c>
      <c r="E423" s="75">
        <v>0</v>
      </c>
      <c r="F423" s="17">
        <v>26.1</v>
      </c>
      <c r="G423" s="17" t="s">
        <v>53</v>
      </c>
      <c r="H423" s="17">
        <v>8</v>
      </c>
      <c r="I423" s="17">
        <v>1036</v>
      </c>
      <c r="J423" s="17">
        <v>8.1999999999999993</v>
      </c>
      <c r="K423" s="17" t="s">
        <v>53</v>
      </c>
      <c r="L423" s="17">
        <v>8.1</v>
      </c>
      <c r="M423" s="17">
        <v>2</v>
      </c>
    </row>
    <row r="424" spans="1:13" hidden="1" x14ac:dyDescent="0.3">
      <c r="A424" s="24" t="s">
        <v>132</v>
      </c>
      <c r="B424" s="24" t="s">
        <v>127</v>
      </c>
      <c r="C424" s="16">
        <v>42930</v>
      </c>
      <c r="D424" s="34">
        <f>E424*3.28084</f>
        <v>3.28084</v>
      </c>
      <c r="E424" s="75">
        <v>1</v>
      </c>
      <c r="F424" s="17">
        <v>26.1</v>
      </c>
      <c r="G424" s="17" t="s">
        <v>53</v>
      </c>
      <c r="H424" s="17">
        <v>7.9</v>
      </c>
      <c r="I424" s="17">
        <v>1039</v>
      </c>
      <c r="J424" s="17">
        <v>8.1999999999999993</v>
      </c>
      <c r="K424" s="17" t="s">
        <v>53</v>
      </c>
      <c r="L424" s="17">
        <v>9.1999999999999993</v>
      </c>
      <c r="M424" s="17">
        <v>2</v>
      </c>
    </row>
    <row r="425" spans="1:13" hidden="1" x14ac:dyDescent="0.3">
      <c r="A425" s="24" t="s">
        <v>132</v>
      </c>
      <c r="B425" s="24" t="s">
        <v>127</v>
      </c>
      <c r="C425" s="16">
        <v>42930</v>
      </c>
      <c r="D425" s="34">
        <f>E425*3.28084</f>
        <v>6.56168</v>
      </c>
      <c r="E425" s="75">
        <v>2</v>
      </c>
      <c r="F425" s="17">
        <v>26.1</v>
      </c>
      <c r="G425" s="17" t="s">
        <v>53</v>
      </c>
      <c r="H425" s="17">
        <v>7.8</v>
      </c>
      <c r="I425" s="17">
        <v>1040</v>
      </c>
      <c r="J425" s="17">
        <v>8.1999999999999993</v>
      </c>
      <c r="K425" s="17" t="s">
        <v>53</v>
      </c>
      <c r="L425" s="17">
        <v>8.9</v>
      </c>
      <c r="M425" s="17">
        <v>2</v>
      </c>
    </row>
    <row r="426" spans="1:13" hidden="1" x14ac:dyDescent="0.3">
      <c r="A426" s="24" t="s">
        <v>132</v>
      </c>
      <c r="B426" s="24" t="s">
        <v>127</v>
      </c>
      <c r="C426" s="16">
        <v>42930</v>
      </c>
      <c r="D426" s="34">
        <f>E426*3.28084</f>
        <v>9.8425200000000004</v>
      </c>
      <c r="E426" s="75">
        <v>3</v>
      </c>
      <c r="F426" s="17">
        <v>25.7</v>
      </c>
      <c r="G426" s="17" t="s">
        <v>53</v>
      </c>
      <c r="H426" s="17">
        <v>6</v>
      </c>
      <c r="I426" s="17">
        <v>1039</v>
      </c>
      <c r="J426" s="17">
        <v>7.9</v>
      </c>
      <c r="K426" s="17" t="s">
        <v>53</v>
      </c>
      <c r="L426" s="17">
        <v>6.1</v>
      </c>
      <c r="M426" s="17">
        <v>3.5</v>
      </c>
    </row>
    <row r="427" spans="1:13" hidden="1" x14ac:dyDescent="0.3">
      <c r="A427" s="24" t="s">
        <v>132</v>
      </c>
      <c r="B427" s="24" t="s">
        <v>127</v>
      </c>
      <c r="C427" s="16">
        <v>42930</v>
      </c>
      <c r="D427" s="34">
        <f>E427*3.28084</f>
        <v>13.12336</v>
      </c>
      <c r="E427" s="75">
        <v>4</v>
      </c>
      <c r="F427" s="17">
        <v>25.4</v>
      </c>
      <c r="G427" s="17" t="s">
        <v>53</v>
      </c>
      <c r="H427" s="17">
        <v>3.5</v>
      </c>
      <c r="I427" s="17">
        <v>1053</v>
      </c>
      <c r="J427" s="17">
        <v>7.6</v>
      </c>
      <c r="K427" s="17" t="s">
        <v>53</v>
      </c>
      <c r="L427" s="17">
        <v>5.9</v>
      </c>
      <c r="M427" s="17">
        <v>4.7</v>
      </c>
    </row>
    <row r="428" spans="1:13" hidden="1" x14ac:dyDescent="0.3">
      <c r="A428" s="24" t="s">
        <v>132</v>
      </c>
      <c r="B428" s="24" t="s">
        <v>127</v>
      </c>
      <c r="C428" s="16">
        <v>42930</v>
      </c>
      <c r="D428" s="34">
        <f>E428*3.28084</f>
        <v>16.404199999999999</v>
      </c>
      <c r="E428" s="75">
        <v>5</v>
      </c>
      <c r="F428" s="17">
        <v>23.9</v>
      </c>
      <c r="G428" s="17" t="s">
        <v>53</v>
      </c>
      <c r="H428" s="17">
        <v>0.2</v>
      </c>
      <c r="I428" s="17">
        <v>1065</v>
      </c>
      <c r="J428" s="17">
        <v>7.4</v>
      </c>
      <c r="K428" s="17" t="s">
        <v>53</v>
      </c>
      <c r="L428" s="17">
        <v>6.3</v>
      </c>
      <c r="M428" s="17">
        <v>9.3000000000000007</v>
      </c>
    </row>
    <row r="429" spans="1:13" hidden="1" x14ac:dyDescent="0.3">
      <c r="A429" s="24" t="s">
        <v>132</v>
      </c>
      <c r="B429" s="24" t="s">
        <v>126</v>
      </c>
      <c r="C429" s="16">
        <v>42930</v>
      </c>
      <c r="D429" s="34">
        <f>E429*3.28084</f>
        <v>0</v>
      </c>
      <c r="E429" s="75">
        <v>0</v>
      </c>
      <c r="F429" s="17">
        <v>26.1</v>
      </c>
      <c r="G429" s="17" t="s">
        <v>53</v>
      </c>
      <c r="H429" s="17">
        <v>8.5</v>
      </c>
      <c r="I429" s="17">
        <v>1014</v>
      </c>
      <c r="J429" s="17">
        <v>8.3000000000000007</v>
      </c>
      <c r="K429" s="17" t="s">
        <v>53</v>
      </c>
      <c r="L429" s="17">
        <v>1.9</v>
      </c>
      <c r="M429" s="17">
        <v>1.2</v>
      </c>
    </row>
    <row r="430" spans="1:13" hidden="1" x14ac:dyDescent="0.3">
      <c r="A430" s="24" t="s">
        <v>132</v>
      </c>
      <c r="B430" s="24" t="s">
        <v>126</v>
      </c>
      <c r="C430" s="16">
        <v>42930</v>
      </c>
      <c r="D430" s="34">
        <f>E430*3.28084</f>
        <v>3.28084</v>
      </c>
      <c r="E430" s="75">
        <v>1</v>
      </c>
      <c r="F430" s="17">
        <v>26</v>
      </c>
      <c r="G430" s="17" t="s">
        <v>53</v>
      </c>
      <c r="H430" s="17">
        <v>8.5</v>
      </c>
      <c r="I430" s="17">
        <v>1014</v>
      </c>
      <c r="J430" s="17">
        <v>8.3000000000000007</v>
      </c>
      <c r="K430" s="17" t="s">
        <v>53</v>
      </c>
      <c r="L430" s="17">
        <v>2.9</v>
      </c>
      <c r="M430" s="17">
        <v>1.3</v>
      </c>
    </row>
    <row r="431" spans="1:13" hidden="1" x14ac:dyDescent="0.3">
      <c r="A431" s="24" t="s">
        <v>132</v>
      </c>
      <c r="B431" s="24" t="s">
        <v>126</v>
      </c>
      <c r="C431" s="16">
        <v>42930</v>
      </c>
      <c r="D431" s="34">
        <f>E431*3.28084</f>
        <v>6.56168</v>
      </c>
      <c r="E431" s="75">
        <v>2</v>
      </c>
      <c r="F431" s="17">
        <v>25.9</v>
      </c>
      <c r="G431" s="17" t="s">
        <v>53</v>
      </c>
      <c r="H431" s="17">
        <v>8.3000000000000007</v>
      </c>
      <c r="I431" s="17">
        <v>1014</v>
      </c>
      <c r="J431" s="17">
        <v>8.3000000000000007</v>
      </c>
      <c r="K431" s="17" t="s">
        <v>53</v>
      </c>
      <c r="L431" s="17">
        <v>3.5</v>
      </c>
      <c r="M431" s="17">
        <v>1.4</v>
      </c>
    </row>
    <row r="432" spans="1:13" hidden="1" x14ac:dyDescent="0.3">
      <c r="A432" s="24" t="s">
        <v>132</v>
      </c>
      <c r="B432" s="24" t="s">
        <v>126</v>
      </c>
      <c r="C432" s="16">
        <v>42930</v>
      </c>
      <c r="D432" s="34">
        <f>E432*3.28084</f>
        <v>9.8425200000000004</v>
      </c>
      <c r="E432" s="75">
        <v>3</v>
      </c>
      <c r="F432" s="17">
        <v>25.9</v>
      </c>
      <c r="G432" s="17" t="s">
        <v>53</v>
      </c>
      <c r="H432" s="17">
        <v>8</v>
      </c>
      <c r="I432" s="17">
        <v>1015</v>
      </c>
      <c r="J432" s="17">
        <v>8.3000000000000007</v>
      </c>
      <c r="K432" s="17" t="s">
        <v>53</v>
      </c>
      <c r="L432" s="17">
        <v>3.9</v>
      </c>
      <c r="M432" s="17">
        <v>1.6</v>
      </c>
    </row>
    <row r="433" spans="1:13" hidden="1" x14ac:dyDescent="0.3">
      <c r="A433" s="24" t="s">
        <v>132</v>
      </c>
      <c r="B433" s="24" t="s">
        <v>126</v>
      </c>
      <c r="C433" s="16">
        <v>42930</v>
      </c>
      <c r="D433" s="34">
        <f>E433*3.28084</f>
        <v>13.12336</v>
      </c>
      <c r="E433" s="75">
        <v>4</v>
      </c>
      <c r="F433" s="17">
        <v>25.7</v>
      </c>
      <c r="G433" s="17" t="s">
        <v>53</v>
      </c>
      <c r="H433" s="17">
        <v>7.6</v>
      </c>
      <c r="I433" s="17">
        <v>1019</v>
      </c>
      <c r="J433" s="17">
        <v>8.1999999999999993</v>
      </c>
      <c r="K433" s="17" t="s">
        <v>53</v>
      </c>
      <c r="L433" s="17">
        <v>4.5</v>
      </c>
      <c r="M433" s="17">
        <v>1.6</v>
      </c>
    </row>
    <row r="434" spans="1:13" hidden="1" x14ac:dyDescent="0.3">
      <c r="A434" s="24" t="s">
        <v>132</v>
      </c>
      <c r="B434" s="24" t="s">
        <v>126</v>
      </c>
      <c r="C434" s="16">
        <v>42930</v>
      </c>
      <c r="D434" s="34">
        <f>E434*3.28084</f>
        <v>16.404199999999999</v>
      </c>
      <c r="E434" s="75">
        <v>5</v>
      </c>
      <c r="F434" s="17">
        <v>24.3</v>
      </c>
      <c r="G434" s="17" t="s">
        <v>53</v>
      </c>
      <c r="H434" s="17">
        <v>3.9</v>
      </c>
      <c r="I434" s="17">
        <v>1036</v>
      </c>
      <c r="J434" s="17">
        <v>7.7</v>
      </c>
      <c r="K434" s="17" t="s">
        <v>53</v>
      </c>
      <c r="L434" s="17">
        <v>6.3</v>
      </c>
      <c r="M434" s="17">
        <v>2.7</v>
      </c>
    </row>
    <row r="435" spans="1:13" hidden="1" x14ac:dyDescent="0.3">
      <c r="A435" s="24" t="s">
        <v>132</v>
      </c>
      <c r="B435" s="24" t="s">
        <v>126</v>
      </c>
      <c r="C435" s="16">
        <v>42930</v>
      </c>
      <c r="D435" s="34">
        <f>E435*3.28084</f>
        <v>19.685040000000001</v>
      </c>
      <c r="E435" s="75">
        <v>6</v>
      </c>
      <c r="F435" s="17">
        <v>22.9</v>
      </c>
      <c r="G435" s="17" t="s">
        <v>53</v>
      </c>
      <c r="H435" s="17">
        <v>1.2</v>
      </c>
      <c r="I435" s="17">
        <v>1043</v>
      </c>
      <c r="J435" s="17">
        <v>7.5</v>
      </c>
      <c r="K435" s="17" t="s">
        <v>53</v>
      </c>
      <c r="L435" s="17">
        <v>5.3</v>
      </c>
      <c r="M435" s="17">
        <v>3.8</v>
      </c>
    </row>
    <row r="436" spans="1:13" hidden="1" x14ac:dyDescent="0.3">
      <c r="A436" s="24" t="s">
        <v>132</v>
      </c>
      <c r="B436" s="24" t="s">
        <v>126</v>
      </c>
      <c r="C436" s="16">
        <v>42930</v>
      </c>
      <c r="D436" s="34">
        <f>E436*3.28084</f>
        <v>22.965879999999999</v>
      </c>
      <c r="E436" s="75">
        <v>7</v>
      </c>
      <c r="F436" s="17">
        <v>19.899999999999999</v>
      </c>
      <c r="G436" s="17" t="s">
        <v>53</v>
      </c>
      <c r="H436" s="17">
        <v>0.1</v>
      </c>
      <c r="I436" s="17">
        <v>1058</v>
      </c>
      <c r="J436" s="17">
        <v>7.5</v>
      </c>
      <c r="K436" s="17" t="s">
        <v>53</v>
      </c>
      <c r="L436" s="17">
        <v>5.2</v>
      </c>
      <c r="M436" s="17">
        <v>6.6</v>
      </c>
    </row>
    <row r="437" spans="1:13" hidden="1" x14ac:dyDescent="0.3">
      <c r="A437" s="24" t="s">
        <v>129</v>
      </c>
      <c r="B437" s="24" t="s">
        <v>125</v>
      </c>
      <c r="C437" s="16">
        <v>42940</v>
      </c>
      <c r="D437" s="34">
        <f>E437*3.28084</f>
        <v>0</v>
      </c>
      <c r="E437" s="75">
        <v>0</v>
      </c>
      <c r="F437" s="17">
        <v>27.4</v>
      </c>
      <c r="G437" s="17" t="s">
        <v>53</v>
      </c>
      <c r="H437" s="17">
        <v>9.6</v>
      </c>
      <c r="I437" s="17">
        <v>240</v>
      </c>
      <c r="J437" s="17">
        <v>8.4</v>
      </c>
      <c r="K437" s="17" t="s">
        <v>53</v>
      </c>
      <c r="L437" s="17" t="s">
        <v>53</v>
      </c>
      <c r="M437" s="17">
        <v>19</v>
      </c>
    </row>
    <row r="438" spans="1:13" hidden="1" x14ac:dyDescent="0.3">
      <c r="A438" s="24" t="s">
        <v>129</v>
      </c>
      <c r="B438" s="24" t="s">
        <v>125</v>
      </c>
      <c r="C438" s="16">
        <v>42940</v>
      </c>
      <c r="D438" s="34">
        <f>E438*3.28084</f>
        <v>3.28084</v>
      </c>
      <c r="E438" s="75">
        <v>1</v>
      </c>
      <c r="F438" s="17">
        <v>26.1</v>
      </c>
      <c r="G438" s="17" t="s">
        <v>53</v>
      </c>
      <c r="H438" s="17">
        <v>6.9</v>
      </c>
      <c r="I438" s="17">
        <v>243</v>
      </c>
      <c r="J438" s="17">
        <v>8.3000000000000007</v>
      </c>
      <c r="K438" s="17" t="s">
        <v>53</v>
      </c>
      <c r="L438" s="17" t="s">
        <v>53</v>
      </c>
      <c r="M438" s="17">
        <v>52</v>
      </c>
    </row>
    <row r="439" spans="1:13" hidden="1" x14ac:dyDescent="0.3">
      <c r="A439" s="24" t="s">
        <v>129</v>
      </c>
      <c r="B439" s="24" t="s">
        <v>126</v>
      </c>
      <c r="C439" s="16">
        <v>42940</v>
      </c>
      <c r="D439" s="34">
        <f>E439*3.28084</f>
        <v>0</v>
      </c>
      <c r="E439" s="75">
        <v>0</v>
      </c>
      <c r="F439" s="17">
        <v>27.3</v>
      </c>
      <c r="G439" s="17" t="s">
        <v>53</v>
      </c>
      <c r="H439" s="17">
        <v>8</v>
      </c>
      <c r="I439" s="17">
        <v>212</v>
      </c>
      <c r="J439" s="17">
        <v>8.3000000000000007</v>
      </c>
      <c r="K439" s="17" t="s">
        <v>53</v>
      </c>
      <c r="L439" s="17" t="s">
        <v>53</v>
      </c>
      <c r="M439" s="17">
        <v>3.9</v>
      </c>
    </row>
    <row r="440" spans="1:13" hidden="1" x14ac:dyDescent="0.3">
      <c r="A440" s="24" t="s">
        <v>129</v>
      </c>
      <c r="B440" s="24" t="s">
        <v>126</v>
      </c>
      <c r="C440" s="16">
        <v>42940</v>
      </c>
      <c r="D440" s="34">
        <f>E440*3.28084</f>
        <v>3.28084</v>
      </c>
      <c r="E440" s="75">
        <v>1</v>
      </c>
      <c r="F440" s="17">
        <v>26.4</v>
      </c>
      <c r="G440" s="17" t="s">
        <v>53</v>
      </c>
      <c r="H440" s="17">
        <v>7.8</v>
      </c>
      <c r="I440" s="17">
        <v>212</v>
      </c>
      <c r="J440" s="17">
        <v>8.3000000000000007</v>
      </c>
      <c r="K440" s="17" t="s">
        <v>53</v>
      </c>
      <c r="L440" s="17" t="s">
        <v>53</v>
      </c>
      <c r="M440" s="17">
        <v>4.7</v>
      </c>
    </row>
    <row r="441" spans="1:13" hidden="1" x14ac:dyDescent="0.3">
      <c r="A441" s="24" t="s">
        <v>129</v>
      </c>
      <c r="B441" s="24" t="s">
        <v>126</v>
      </c>
      <c r="C441" s="16">
        <v>42940</v>
      </c>
      <c r="D441" s="34">
        <f>E441*3.28084</f>
        <v>6.56168</v>
      </c>
      <c r="E441" s="75">
        <v>2</v>
      </c>
      <c r="F441" s="17">
        <v>26.1</v>
      </c>
      <c r="G441" s="17" t="s">
        <v>53</v>
      </c>
      <c r="H441" s="17">
        <v>6.5</v>
      </c>
      <c r="I441" s="17">
        <v>213</v>
      </c>
      <c r="J441" s="17">
        <v>8.1999999999999993</v>
      </c>
      <c r="K441" s="17" t="s">
        <v>53</v>
      </c>
      <c r="L441" s="17" t="s">
        <v>53</v>
      </c>
      <c r="M441" s="17">
        <v>4.5</v>
      </c>
    </row>
    <row r="442" spans="1:13" hidden="1" x14ac:dyDescent="0.3">
      <c r="A442" s="24" t="s">
        <v>129</v>
      </c>
      <c r="B442" s="24" t="s">
        <v>126</v>
      </c>
      <c r="C442" s="16">
        <v>42940</v>
      </c>
      <c r="D442" s="34">
        <f>E442*3.28084</f>
        <v>9.8425200000000004</v>
      </c>
      <c r="E442" s="75">
        <v>3</v>
      </c>
      <c r="F442" s="17">
        <v>25.9</v>
      </c>
      <c r="G442" s="17" t="s">
        <v>53</v>
      </c>
      <c r="H442" s="17">
        <v>5.0999999999999996</v>
      </c>
      <c r="I442" s="17">
        <v>213</v>
      </c>
      <c r="J442" s="17">
        <v>7.9</v>
      </c>
      <c r="K442" s="17" t="s">
        <v>53</v>
      </c>
      <c r="L442" s="17" t="s">
        <v>53</v>
      </c>
      <c r="M442" s="17">
        <v>4.4000000000000004</v>
      </c>
    </row>
    <row r="443" spans="1:13" hidden="1" x14ac:dyDescent="0.3">
      <c r="A443" s="24" t="s">
        <v>129</v>
      </c>
      <c r="B443" s="24" t="s">
        <v>126</v>
      </c>
      <c r="C443" s="16">
        <v>42940</v>
      </c>
      <c r="D443" s="34">
        <f>E443*3.28084</f>
        <v>13.12336</v>
      </c>
      <c r="E443" s="75">
        <v>4</v>
      </c>
      <c r="F443" s="17">
        <v>25.6</v>
      </c>
      <c r="G443" s="17" t="s">
        <v>53</v>
      </c>
      <c r="H443" s="17">
        <v>3.4</v>
      </c>
      <c r="I443" s="17">
        <v>213</v>
      </c>
      <c r="J443" s="17">
        <v>7.7</v>
      </c>
      <c r="K443" s="17" t="s">
        <v>53</v>
      </c>
      <c r="L443" s="17" t="s">
        <v>53</v>
      </c>
      <c r="M443" s="17">
        <v>4.3</v>
      </c>
    </row>
    <row r="444" spans="1:13" hidden="1" x14ac:dyDescent="0.3">
      <c r="A444" s="24" t="s">
        <v>129</v>
      </c>
      <c r="B444" s="24" t="s">
        <v>126</v>
      </c>
      <c r="C444" s="16">
        <v>42940</v>
      </c>
      <c r="D444" s="34">
        <f>E444*3.28084</f>
        <v>16.404199999999999</v>
      </c>
      <c r="E444" s="75">
        <v>5</v>
      </c>
      <c r="F444" s="17">
        <v>24.9</v>
      </c>
      <c r="G444" s="17" t="s">
        <v>53</v>
      </c>
      <c r="H444" s="17">
        <v>0.2</v>
      </c>
      <c r="I444" s="17">
        <v>215</v>
      </c>
      <c r="J444" s="17">
        <v>7.4</v>
      </c>
      <c r="K444" s="17" t="s">
        <v>53</v>
      </c>
      <c r="L444" s="17" t="s">
        <v>53</v>
      </c>
      <c r="M444" s="17">
        <v>4.3</v>
      </c>
    </row>
    <row r="445" spans="1:13" hidden="1" x14ac:dyDescent="0.3">
      <c r="A445" s="24" t="s">
        <v>129</v>
      </c>
      <c r="B445" s="24" t="s">
        <v>126</v>
      </c>
      <c r="C445" s="16">
        <v>42940</v>
      </c>
      <c r="D445" s="34">
        <f>E445*3.28084</f>
        <v>19.685040000000001</v>
      </c>
      <c r="E445" s="75">
        <v>6</v>
      </c>
      <c r="F445" s="17">
        <v>23.7</v>
      </c>
      <c r="G445" s="17" t="s">
        <v>53</v>
      </c>
      <c r="H445" s="17">
        <v>0.1</v>
      </c>
      <c r="I445" s="17">
        <v>223</v>
      </c>
      <c r="J445" s="17">
        <v>7.2</v>
      </c>
      <c r="K445" s="17" t="s">
        <v>53</v>
      </c>
      <c r="L445" s="17" t="s">
        <v>53</v>
      </c>
      <c r="M445" s="17">
        <v>13.7</v>
      </c>
    </row>
    <row r="446" spans="1:13" hidden="1" x14ac:dyDescent="0.3">
      <c r="A446" s="24" t="s">
        <v>129</v>
      </c>
      <c r="B446" s="24" t="s">
        <v>126</v>
      </c>
      <c r="C446" s="16">
        <v>42940</v>
      </c>
      <c r="D446" s="34">
        <f>E446*3.28084</f>
        <v>22.965879999999999</v>
      </c>
      <c r="E446" s="75">
        <v>7</v>
      </c>
      <c r="F446" s="17">
        <v>23.3</v>
      </c>
      <c r="G446" s="17" t="s">
        <v>53</v>
      </c>
      <c r="H446" s="17">
        <v>0.1</v>
      </c>
      <c r="I446" s="17">
        <v>226</v>
      </c>
      <c r="J446" s="17">
        <v>7</v>
      </c>
      <c r="K446" s="17" t="s">
        <v>53</v>
      </c>
      <c r="L446" s="17" t="s">
        <v>53</v>
      </c>
      <c r="M446" s="17">
        <v>20</v>
      </c>
    </row>
    <row r="447" spans="1:13" hidden="1" x14ac:dyDescent="0.3">
      <c r="A447" s="24" t="s">
        <v>129</v>
      </c>
      <c r="B447" s="24" t="s">
        <v>126</v>
      </c>
      <c r="C447" s="16">
        <v>42940</v>
      </c>
      <c r="D447" s="34">
        <f>E447*3.28084</f>
        <v>26.24672</v>
      </c>
      <c r="E447" s="75">
        <v>8</v>
      </c>
      <c r="F447" s="17">
        <v>22.8</v>
      </c>
      <c r="G447" s="17" t="s">
        <v>53</v>
      </c>
      <c r="H447" s="17">
        <v>0.1</v>
      </c>
      <c r="I447" s="17">
        <v>230</v>
      </c>
      <c r="J447" s="17">
        <v>6.9</v>
      </c>
      <c r="K447" s="17" t="s">
        <v>53</v>
      </c>
      <c r="L447" s="17" t="s">
        <v>53</v>
      </c>
      <c r="M447" s="17">
        <v>24.1</v>
      </c>
    </row>
    <row r="448" spans="1:13" hidden="1" x14ac:dyDescent="0.3">
      <c r="A448" s="24" t="s">
        <v>131</v>
      </c>
      <c r="B448" s="24" t="s">
        <v>127</v>
      </c>
      <c r="C448" s="16">
        <v>42941</v>
      </c>
      <c r="D448" s="34">
        <f>E448*3.28084</f>
        <v>0</v>
      </c>
      <c r="E448" s="75">
        <v>0</v>
      </c>
      <c r="F448" s="17">
        <v>23</v>
      </c>
      <c r="G448" s="17" t="s">
        <v>53</v>
      </c>
      <c r="H448" s="17">
        <v>6.6</v>
      </c>
      <c r="I448" s="17">
        <v>342</v>
      </c>
      <c r="J448" s="17">
        <v>7.9</v>
      </c>
      <c r="K448" s="17" t="s">
        <v>53</v>
      </c>
      <c r="L448" s="17" t="s">
        <v>53</v>
      </c>
      <c r="M448" s="17">
        <v>51</v>
      </c>
    </row>
    <row r="449" spans="1:13" hidden="1" x14ac:dyDescent="0.3">
      <c r="A449" s="24" t="s">
        <v>131</v>
      </c>
      <c r="B449" s="24" t="s">
        <v>127</v>
      </c>
      <c r="C449" s="16">
        <v>42941</v>
      </c>
      <c r="D449" s="34">
        <f>E449*3.28084</f>
        <v>3.28084</v>
      </c>
      <c r="E449" s="75">
        <v>1</v>
      </c>
      <c r="F449" s="17">
        <v>23.1</v>
      </c>
      <c r="G449" s="17" t="s">
        <v>53</v>
      </c>
      <c r="H449" s="17">
        <v>6.3</v>
      </c>
      <c r="I449" s="17">
        <v>341</v>
      </c>
      <c r="J449" s="17">
        <v>7.8</v>
      </c>
      <c r="K449" s="17" t="s">
        <v>53</v>
      </c>
      <c r="L449" s="17" t="s">
        <v>53</v>
      </c>
      <c r="M449" s="17">
        <v>53</v>
      </c>
    </row>
    <row r="450" spans="1:13" hidden="1" x14ac:dyDescent="0.3">
      <c r="A450" s="24" t="s">
        <v>131</v>
      </c>
      <c r="B450" s="24" t="s">
        <v>127</v>
      </c>
      <c r="C450" s="16">
        <v>42941</v>
      </c>
      <c r="D450" s="34">
        <f>E450*3.28084</f>
        <v>6.56168</v>
      </c>
      <c r="E450" s="75">
        <v>2</v>
      </c>
      <c r="F450" s="17">
        <v>23</v>
      </c>
      <c r="G450" s="17" t="s">
        <v>53</v>
      </c>
      <c r="H450" s="17">
        <v>5.7</v>
      </c>
      <c r="I450" s="17">
        <v>333</v>
      </c>
      <c r="J450" s="17">
        <v>7.8</v>
      </c>
      <c r="K450" s="17" t="s">
        <v>53</v>
      </c>
      <c r="L450" s="17" t="s">
        <v>53</v>
      </c>
      <c r="M450" s="17">
        <v>67</v>
      </c>
    </row>
    <row r="451" spans="1:13" hidden="1" x14ac:dyDescent="0.3">
      <c r="A451" s="24" t="s">
        <v>131</v>
      </c>
      <c r="B451" s="24" t="s">
        <v>127</v>
      </c>
      <c r="C451" s="16">
        <v>42941</v>
      </c>
      <c r="D451" s="34">
        <f>E451*3.28084</f>
        <v>9.8425200000000004</v>
      </c>
      <c r="E451" s="75">
        <v>3</v>
      </c>
      <c r="F451" s="17">
        <v>22.9</v>
      </c>
      <c r="G451" s="17" t="s">
        <v>53</v>
      </c>
      <c r="H451" s="17">
        <v>5.6</v>
      </c>
      <c r="I451" s="17">
        <v>333</v>
      </c>
      <c r="J451" s="17">
        <v>7.8</v>
      </c>
      <c r="K451" s="17" t="s">
        <v>53</v>
      </c>
      <c r="L451" s="17" t="s">
        <v>53</v>
      </c>
      <c r="M451" s="17">
        <v>70</v>
      </c>
    </row>
    <row r="452" spans="1:13" hidden="1" x14ac:dyDescent="0.3">
      <c r="A452" s="24" t="s">
        <v>131</v>
      </c>
      <c r="B452" s="24" t="s">
        <v>126</v>
      </c>
      <c r="C452" s="16">
        <v>42941</v>
      </c>
      <c r="D452" s="34">
        <f>E452*3.28084</f>
        <v>0</v>
      </c>
      <c r="E452" s="75">
        <v>0</v>
      </c>
      <c r="F452" s="17">
        <v>25.4</v>
      </c>
      <c r="G452" s="17" t="s">
        <v>53</v>
      </c>
      <c r="H452" s="17">
        <v>9.4</v>
      </c>
      <c r="I452" s="17">
        <v>403</v>
      </c>
      <c r="J452" s="17">
        <v>8.4</v>
      </c>
      <c r="K452" s="17" t="s">
        <v>53</v>
      </c>
      <c r="L452" s="17" t="s">
        <v>53</v>
      </c>
      <c r="M452" s="17">
        <v>18</v>
      </c>
    </row>
    <row r="453" spans="1:13" hidden="1" x14ac:dyDescent="0.3">
      <c r="A453" s="24" t="s">
        <v>131</v>
      </c>
      <c r="B453" s="24" t="s">
        <v>126</v>
      </c>
      <c r="C453" s="16">
        <v>42941</v>
      </c>
      <c r="D453" s="34">
        <f>E453*3.28084</f>
        <v>3.28084</v>
      </c>
      <c r="E453" s="75">
        <v>1</v>
      </c>
      <c r="F453" s="17">
        <v>25.3</v>
      </c>
      <c r="G453" s="17" t="s">
        <v>53</v>
      </c>
      <c r="H453" s="17">
        <v>9.4</v>
      </c>
      <c r="I453" s="17">
        <v>400</v>
      </c>
      <c r="J453" s="17">
        <v>8.5</v>
      </c>
      <c r="K453" s="17" t="s">
        <v>53</v>
      </c>
      <c r="L453" s="17" t="s">
        <v>53</v>
      </c>
      <c r="M453" s="17">
        <v>17</v>
      </c>
    </row>
    <row r="454" spans="1:13" hidden="1" x14ac:dyDescent="0.3">
      <c r="A454" s="24" t="s">
        <v>131</v>
      </c>
      <c r="B454" s="24" t="s">
        <v>126</v>
      </c>
      <c r="C454" s="16">
        <v>42941</v>
      </c>
      <c r="D454" s="34">
        <f>E454*3.28084</f>
        <v>6.56168</v>
      </c>
      <c r="E454" s="75">
        <v>2</v>
      </c>
      <c r="F454" s="17">
        <v>25</v>
      </c>
      <c r="G454" s="17" t="s">
        <v>53</v>
      </c>
      <c r="H454" s="17">
        <v>8.9</v>
      </c>
      <c r="I454" s="17">
        <v>392</v>
      </c>
      <c r="J454" s="17">
        <v>8.5</v>
      </c>
      <c r="K454" s="17" t="s">
        <v>53</v>
      </c>
      <c r="L454" s="17" t="s">
        <v>53</v>
      </c>
      <c r="M454" s="17">
        <v>20</v>
      </c>
    </row>
    <row r="455" spans="1:13" hidden="1" x14ac:dyDescent="0.3">
      <c r="A455" s="24" t="s">
        <v>131</v>
      </c>
      <c r="B455" s="24" t="s">
        <v>126</v>
      </c>
      <c r="C455" s="16">
        <v>42941</v>
      </c>
      <c r="D455" s="34">
        <f>E455*3.28084</f>
        <v>9.8425200000000004</v>
      </c>
      <c r="E455" s="75">
        <v>3</v>
      </c>
      <c r="F455" s="17">
        <v>24.9</v>
      </c>
      <c r="G455" s="17" t="s">
        <v>53</v>
      </c>
      <c r="H455" s="17">
        <v>8.5</v>
      </c>
      <c r="I455" s="17">
        <v>394</v>
      </c>
      <c r="J455" s="17">
        <v>8.4</v>
      </c>
      <c r="K455" s="17" t="s">
        <v>53</v>
      </c>
      <c r="L455" s="17" t="s">
        <v>53</v>
      </c>
      <c r="M455" s="17">
        <v>22</v>
      </c>
    </row>
    <row r="456" spans="1:13" hidden="1" x14ac:dyDescent="0.3">
      <c r="A456" s="24" t="s">
        <v>131</v>
      </c>
      <c r="B456" s="24" t="s">
        <v>126</v>
      </c>
      <c r="C456" s="16">
        <v>42941</v>
      </c>
      <c r="D456" s="34">
        <f>E456*3.28084</f>
        <v>13.12336</v>
      </c>
      <c r="E456" s="75">
        <v>4</v>
      </c>
      <c r="F456" s="17">
        <v>24.3</v>
      </c>
      <c r="G456" s="17" t="s">
        <v>53</v>
      </c>
      <c r="H456" s="17">
        <v>6.2</v>
      </c>
      <c r="I456" s="17">
        <v>381</v>
      </c>
      <c r="J456" s="17">
        <v>8</v>
      </c>
      <c r="K456" s="17" t="s">
        <v>53</v>
      </c>
      <c r="L456" s="17" t="s">
        <v>53</v>
      </c>
      <c r="M456" s="17">
        <v>38</v>
      </c>
    </row>
    <row r="457" spans="1:13" hidden="1" x14ac:dyDescent="0.3">
      <c r="A457" s="24" t="s">
        <v>131</v>
      </c>
      <c r="B457" s="24" t="s">
        <v>126</v>
      </c>
      <c r="C457" s="16">
        <v>42941</v>
      </c>
      <c r="D457" s="34">
        <f>E457*3.28084</f>
        <v>16.404199999999999</v>
      </c>
      <c r="E457" s="75">
        <v>5</v>
      </c>
      <c r="F457" s="17">
        <v>24</v>
      </c>
      <c r="G457" s="17" t="s">
        <v>53</v>
      </c>
      <c r="H457" s="17">
        <v>5.5</v>
      </c>
      <c r="I457" s="17">
        <v>376</v>
      </c>
      <c r="J457" s="17">
        <v>7.9</v>
      </c>
      <c r="K457" s="17" t="s">
        <v>53</v>
      </c>
      <c r="L457" s="17" t="s">
        <v>53</v>
      </c>
      <c r="M457" s="17">
        <v>41</v>
      </c>
    </row>
    <row r="458" spans="1:13" hidden="1" x14ac:dyDescent="0.3">
      <c r="A458" s="24" t="s">
        <v>131</v>
      </c>
      <c r="B458" s="24" t="s">
        <v>126</v>
      </c>
      <c r="C458" s="16">
        <v>42941</v>
      </c>
      <c r="D458" s="34">
        <f>E458*3.28084</f>
        <v>19.685040000000001</v>
      </c>
      <c r="E458" s="75">
        <v>6</v>
      </c>
      <c r="F458" s="17">
        <v>23.9</v>
      </c>
      <c r="G458" s="17" t="s">
        <v>53</v>
      </c>
      <c r="H458" s="17">
        <v>4.4000000000000004</v>
      </c>
      <c r="I458" s="17">
        <v>381</v>
      </c>
      <c r="J458" s="17">
        <v>7.8</v>
      </c>
      <c r="K458" s="17" t="s">
        <v>53</v>
      </c>
      <c r="L458" s="17" t="s">
        <v>53</v>
      </c>
      <c r="M458" s="17">
        <v>39</v>
      </c>
    </row>
    <row r="459" spans="1:13" hidden="1" x14ac:dyDescent="0.3">
      <c r="A459" s="24" t="s">
        <v>131</v>
      </c>
      <c r="B459" s="24" t="s">
        <v>126</v>
      </c>
      <c r="C459" s="16">
        <v>42941</v>
      </c>
      <c r="D459" s="34">
        <f>E459*3.28084</f>
        <v>22.965879999999999</v>
      </c>
      <c r="E459" s="75">
        <v>7</v>
      </c>
      <c r="F459" s="17">
        <v>23.8</v>
      </c>
      <c r="G459" s="17" t="s">
        <v>53</v>
      </c>
      <c r="H459" s="17">
        <v>3.7</v>
      </c>
      <c r="I459" s="17">
        <v>381</v>
      </c>
      <c r="J459" s="17">
        <v>7.7</v>
      </c>
      <c r="K459" s="17" t="s">
        <v>53</v>
      </c>
      <c r="L459" s="17" t="s">
        <v>53</v>
      </c>
      <c r="M459" s="17">
        <v>58</v>
      </c>
    </row>
    <row r="460" spans="1:13" hidden="1" x14ac:dyDescent="0.3">
      <c r="A460" s="24" t="s">
        <v>132</v>
      </c>
      <c r="B460" s="24" t="s">
        <v>125</v>
      </c>
      <c r="C460" s="16">
        <v>42940</v>
      </c>
      <c r="D460" s="34">
        <f>E460*3.28084</f>
        <v>0</v>
      </c>
      <c r="E460" s="75">
        <v>0</v>
      </c>
      <c r="F460" s="17">
        <v>27.3</v>
      </c>
      <c r="G460" s="17" t="s">
        <v>53</v>
      </c>
      <c r="H460" s="17">
        <v>8.8000000000000007</v>
      </c>
      <c r="I460" s="17">
        <v>1093</v>
      </c>
      <c r="J460" s="17">
        <v>7.9</v>
      </c>
      <c r="K460" s="17" t="s">
        <v>53</v>
      </c>
      <c r="L460" s="17" t="s">
        <v>53</v>
      </c>
      <c r="M460" s="17">
        <v>8.6999999999999993</v>
      </c>
    </row>
    <row r="461" spans="1:13" hidden="1" x14ac:dyDescent="0.3">
      <c r="A461" s="24" t="s">
        <v>132</v>
      </c>
      <c r="B461" s="24" t="s">
        <v>125</v>
      </c>
      <c r="C461" s="16">
        <v>42940</v>
      </c>
      <c r="D461" s="34">
        <f>E461*3.28084</f>
        <v>3.28084</v>
      </c>
      <c r="E461" s="75">
        <v>1</v>
      </c>
      <c r="F461" s="17">
        <v>26.2</v>
      </c>
      <c r="G461" s="17" t="s">
        <v>53</v>
      </c>
      <c r="H461" s="17">
        <v>8.1</v>
      </c>
      <c r="I461" s="17">
        <v>1041</v>
      </c>
      <c r="J461" s="17">
        <v>7.9</v>
      </c>
      <c r="K461" s="17" t="s">
        <v>53</v>
      </c>
      <c r="L461" s="17" t="s">
        <v>53</v>
      </c>
      <c r="M461" s="17">
        <v>12.4</v>
      </c>
    </row>
    <row r="462" spans="1:13" hidden="1" x14ac:dyDescent="0.3">
      <c r="A462" s="24" t="s">
        <v>132</v>
      </c>
      <c r="B462" s="24" t="s">
        <v>125</v>
      </c>
      <c r="C462" s="16">
        <v>42940</v>
      </c>
      <c r="D462" s="34">
        <f>E462*3.28084</f>
        <v>6.56168</v>
      </c>
      <c r="E462" s="75">
        <v>2</v>
      </c>
      <c r="F462" s="17">
        <v>24.1</v>
      </c>
      <c r="G462" s="17" t="s">
        <v>53</v>
      </c>
      <c r="H462" s="17">
        <v>3.6</v>
      </c>
      <c r="I462" s="17">
        <v>1013</v>
      </c>
      <c r="J462" s="17">
        <v>7.5</v>
      </c>
      <c r="K462" s="17" t="s">
        <v>53</v>
      </c>
      <c r="L462" s="17" t="s">
        <v>53</v>
      </c>
      <c r="M462" s="17">
        <v>25.5</v>
      </c>
    </row>
    <row r="463" spans="1:13" hidden="1" x14ac:dyDescent="0.3">
      <c r="A463" s="24" t="s">
        <v>132</v>
      </c>
      <c r="B463" s="24" t="s">
        <v>127</v>
      </c>
      <c r="C463" s="16">
        <v>42940</v>
      </c>
      <c r="D463" s="34">
        <f>E463*3.28084</f>
        <v>0</v>
      </c>
      <c r="E463" s="75">
        <v>0</v>
      </c>
      <c r="F463" s="17">
        <v>27.6</v>
      </c>
      <c r="G463" s="17" t="s">
        <v>53</v>
      </c>
      <c r="H463" s="17">
        <v>9.9</v>
      </c>
      <c r="I463" s="17">
        <v>1016</v>
      </c>
      <c r="J463" s="17">
        <v>8.1999999999999993</v>
      </c>
      <c r="K463" s="17" t="s">
        <v>53</v>
      </c>
      <c r="L463" s="17" t="s">
        <v>53</v>
      </c>
      <c r="M463" s="17">
        <v>3.1</v>
      </c>
    </row>
    <row r="464" spans="1:13" hidden="1" x14ac:dyDescent="0.3">
      <c r="A464" s="24" t="s">
        <v>132</v>
      </c>
      <c r="B464" s="24" t="s">
        <v>127</v>
      </c>
      <c r="C464" s="16">
        <v>42940</v>
      </c>
      <c r="D464" s="34">
        <f>E464*3.28084</f>
        <v>3.28084</v>
      </c>
      <c r="E464" s="75">
        <v>1</v>
      </c>
      <c r="F464" s="17">
        <v>27.7</v>
      </c>
      <c r="G464" s="17" t="s">
        <v>53</v>
      </c>
      <c r="H464" s="17">
        <v>9.8000000000000007</v>
      </c>
      <c r="I464" s="17">
        <v>1017</v>
      </c>
      <c r="J464" s="17">
        <v>8.3000000000000007</v>
      </c>
      <c r="K464" s="17" t="s">
        <v>53</v>
      </c>
      <c r="L464" s="17" t="s">
        <v>53</v>
      </c>
      <c r="M464" s="17">
        <v>3.1</v>
      </c>
    </row>
    <row r="465" spans="1:13" hidden="1" x14ac:dyDescent="0.3">
      <c r="A465" s="24" t="s">
        <v>132</v>
      </c>
      <c r="B465" s="24" t="s">
        <v>127</v>
      </c>
      <c r="C465" s="16">
        <v>42940</v>
      </c>
      <c r="D465" s="34">
        <f>E465*3.28084</f>
        <v>6.56168</v>
      </c>
      <c r="E465" s="75">
        <v>2</v>
      </c>
      <c r="F465" s="17">
        <v>27.5</v>
      </c>
      <c r="G465" s="17" t="s">
        <v>53</v>
      </c>
      <c r="H465" s="17">
        <v>9.5</v>
      </c>
      <c r="I465" s="17">
        <v>1018</v>
      </c>
      <c r="J465" s="17">
        <v>8.3000000000000007</v>
      </c>
      <c r="K465" s="17" t="s">
        <v>53</v>
      </c>
      <c r="L465" s="17" t="s">
        <v>53</v>
      </c>
      <c r="M465" s="17">
        <v>3</v>
      </c>
    </row>
    <row r="466" spans="1:13" hidden="1" x14ac:dyDescent="0.3">
      <c r="A466" s="24" t="s">
        <v>132</v>
      </c>
      <c r="B466" s="24" t="s">
        <v>127</v>
      </c>
      <c r="C466" s="16">
        <v>42940</v>
      </c>
      <c r="D466" s="34">
        <f>E466*3.28084</f>
        <v>9.8425200000000004</v>
      </c>
      <c r="E466" s="75">
        <v>3</v>
      </c>
      <c r="F466" s="17">
        <v>27.4</v>
      </c>
      <c r="G466" s="17" t="s">
        <v>53</v>
      </c>
      <c r="H466" s="17">
        <v>9.3000000000000007</v>
      </c>
      <c r="I466" s="17">
        <v>1020</v>
      </c>
      <c r="J466" s="17">
        <v>8.3000000000000007</v>
      </c>
      <c r="K466" s="17" t="s">
        <v>53</v>
      </c>
      <c r="L466" s="17" t="s">
        <v>53</v>
      </c>
      <c r="M466" s="17">
        <v>3</v>
      </c>
    </row>
    <row r="467" spans="1:13" hidden="1" x14ac:dyDescent="0.3">
      <c r="A467" s="24" t="s">
        <v>132</v>
      </c>
      <c r="B467" s="24" t="s">
        <v>127</v>
      </c>
      <c r="C467" s="16">
        <v>42940</v>
      </c>
      <c r="D467" s="34">
        <f>E467*3.28084</f>
        <v>13.12336</v>
      </c>
      <c r="E467" s="75">
        <v>4</v>
      </c>
      <c r="F467" s="17">
        <v>27.2</v>
      </c>
      <c r="G467" s="17" t="s">
        <v>53</v>
      </c>
      <c r="H467" s="17">
        <v>9</v>
      </c>
      <c r="I467" s="17">
        <v>1025</v>
      </c>
      <c r="J467" s="17">
        <v>8.3000000000000007</v>
      </c>
      <c r="K467" s="17" t="s">
        <v>53</v>
      </c>
      <c r="L467" s="17" t="s">
        <v>53</v>
      </c>
      <c r="M467" s="17">
        <v>2.2000000000000002</v>
      </c>
    </row>
    <row r="468" spans="1:13" hidden="1" x14ac:dyDescent="0.3">
      <c r="A468" s="24" t="s">
        <v>132</v>
      </c>
      <c r="B468" s="24" t="s">
        <v>127</v>
      </c>
      <c r="C468" s="16">
        <v>42940</v>
      </c>
      <c r="D468" s="34">
        <f>E468*3.28084</f>
        <v>16.404199999999999</v>
      </c>
      <c r="E468" s="75">
        <v>5</v>
      </c>
      <c r="F468" s="17">
        <v>26.5</v>
      </c>
      <c r="G468" s="17" t="s">
        <v>53</v>
      </c>
      <c r="H468" s="17">
        <v>4.4000000000000004</v>
      </c>
      <c r="I468" s="17">
        <v>1058</v>
      </c>
      <c r="J468" s="17">
        <v>8</v>
      </c>
      <c r="K468" s="17" t="s">
        <v>53</v>
      </c>
      <c r="L468" s="17" t="s">
        <v>53</v>
      </c>
      <c r="M468" s="17">
        <v>6.5</v>
      </c>
    </row>
    <row r="469" spans="1:13" hidden="1" x14ac:dyDescent="0.3">
      <c r="A469" s="24" t="s">
        <v>132</v>
      </c>
      <c r="B469" s="24" t="s">
        <v>126</v>
      </c>
      <c r="C469" s="16">
        <v>42940</v>
      </c>
      <c r="D469" s="34">
        <f>E469*3.28084</f>
        <v>0</v>
      </c>
      <c r="E469" s="75">
        <v>0</v>
      </c>
      <c r="F469" s="17">
        <v>27</v>
      </c>
      <c r="G469" s="17" t="s">
        <v>53</v>
      </c>
      <c r="H469" s="17">
        <v>9.9</v>
      </c>
      <c r="I469" s="17">
        <v>977</v>
      </c>
      <c r="J469" s="17">
        <v>8.4</v>
      </c>
      <c r="K469" s="17" t="s">
        <v>53</v>
      </c>
      <c r="L469" s="17" t="s">
        <v>53</v>
      </c>
      <c r="M469" s="17">
        <v>2.6</v>
      </c>
    </row>
    <row r="470" spans="1:13" hidden="1" x14ac:dyDescent="0.3">
      <c r="A470" s="24" t="s">
        <v>132</v>
      </c>
      <c r="B470" s="24" t="s">
        <v>126</v>
      </c>
      <c r="C470" s="16">
        <v>42940</v>
      </c>
      <c r="D470" s="34">
        <f>E470*3.28084</f>
        <v>3.28084</v>
      </c>
      <c r="E470" s="75">
        <v>1</v>
      </c>
      <c r="F470" s="17">
        <v>26.4</v>
      </c>
      <c r="G470" s="17" t="s">
        <v>53</v>
      </c>
      <c r="H470" s="17">
        <v>7.6</v>
      </c>
      <c r="I470" s="17">
        <v>958</v>
      </c>
      <c r="J470" s="17">
        <v>8.3000000000000007</v>
      </c>
      <c r="K470" s="17" t="s">
        <v>53</v>
      </c>
      <c r="L470" s="17" t="s">
        <v>53</v>
      </c>
      <c r="M470" s="17">
        <v>7.4</v>
      </c>
    </row>
    <row r="471" spans="1:13" hidden="1" x14ac:dyDescent="0.3">
      <c r="A471" s="24" t="s">
        <v>132</v>
      </c>
      <c r="B471" s="24" t="s">
        <v>126</v>
      </c>
      <c r="C471" s="16">
        <v>42940</v>
      </c>
      <c r="D471" s="34">
        <f>E471*3.28084</f>
        <v>6.56168</v>
      </c>
      <c r="E471" s="75">
        <v>2</v>
      </c>
      <c r="F471" s="17">
        <v>25.5</v>
      </c>
      <c r="G471" s="17" t="s">
        <v>53</v>
      </c>
      <c r="H471" s="17">
        <v>5</v>
      </c>
      <c r="I471" s="17">
        <v>1018</v>
      </c>
      <c r="J471" s="17">
        <v>8</v>
      </c>
      <c r="K471" s="17" t="s">
        <v>53</v>
      </c>
      <c r="L471" s="17" t="s">
        <v>53</v>
      </c>
      <c r="M471" s="17">
        <v>4.8</v>
      </c>
    </row>
    <row r="472" spans="1:13" hidden="1" x14ac:dyDescent="0.3">
      <c r="A472" s="24" t="s">
        <v>132</v>
      </c>
      <c r="B472" s="24" t="s">
        <v>126</v>
      </c>
      <c r="C472" s="16">
        <v>42940</v>
      </c>
      <c r="D472" s="34">
        <f>E472*3.28084</f>
        <v>9.8425200000000004</v>
      </c>
      <c r="E472" s="75">
        <v>3</v>
      </c>
      <c r="F472" s="17">
        <v>24.9</v>
      </c>
      <c r="G472" s="17" t="s">
        <v>53</v>
      </c>
      <c r="H472" s="17">
        <v>3.8</v>
      </c>
      <c r="I472" s="17">
        <v>976</v>
      </c>
      <c r="J472" s="17">
        <v>7.8</v>
      </c>
      <c r="K472" s="17" t="s">
        <v>53</v>
      </c>
      <c r="L472" s="17" t="s">
        <v>53</v>
      </c>
      <c r="M472" s="17">
        <v>10.3</v>
      </c>
    </row>
    <row r="473" spans="1:13" hidden="1" x14ac:dyDescent="0.3">
      <c r="A473" s="24" t="s">
        <v>132</v>
      </c>
      <c r="B473" s="24" t="s">
        <v>126</v>
      </c>
      <c r="C473" s="16">
        <v>42940</v>
      </c>
      <c r="D473" s="34">
        <f>E473*3.28084</f>
        <v>13.12336</v>
      </c>
      <c r="E473" s="75">
        <v>4</v>
      </c>
      <c r="F473" s="17">
        <v>24.4</v>
      </c>
      <c r="G473" s="17" t="s">
        <v>53</v>
      </c>
      <c r="H473" s="17">
        <v>2.2999999999999998</v>
      </c>
      <c r="I473" s="17">
        <v>1019</v>
      </c>
      <c r="J473" s="17">
        <v>7.7</v>
      </c>
      <c r="K473" s="17" t="s">
        <v>53</v>
      </c>
      <c r="L473" s="17" t="s">
        <v>53</v>
      </c>
      <c r="M473" s="17">
        <v>8.6</v>
      </c>
    </row>
    <row r="474" spans="1:13" hidden="1" x14ac:dyDescent="0.3">
      <c r="A474" s="24" t="s">
        <v>132</v>
      </c>
      <c r="B474" s="24" t="s">
        <v>126</v>
      </c>
      <c r="C474" s="16">
        <v>42940</v>
      </c>
      <c r="D474" s="34">
        <f>E474*3.28084</f>
        <v>16.404199999999999</v>
      </c>
      <c r="E474" s="75">
        <v>5</v>
      </c>
      <c r="F474" s="17">
        <v>23.8</v>
      </c>
      <c r="G474" s="17" t="s">
        <v>53</v>
      </c>
      <c r="H474" s="17">
        <v>0.8</v>
      </c>
      <c r="I474" s="17">
        <v>1033</v>
      </c>
      <c r="J474" s="17">
        <v>7.5</v>
      </c>
      <c r="K474" s="17" t="s">
        <v>53</v>
      </c>
      <c r="L474" s="17" t="s">
        <v>53</v>
      </c>
      <c r="M474" s="17">
        <v>5.0999999999999996</v>
      </c>
    </row>
    <row r="475" spans="1:13" hidden="1" x14ac:dyDescent="0.3">
      <c r="A475" s="24" t="s">
        <v>132</v>
      </c>
      <c r="B475" s="24" t="s">
        <v>126</v>
      </c>
      <c r="C475" s="16">
        <v>42940</v>
      </c>
      <c r="D475" s="34">
        <f>E475*3.28084</f>
        <v>19.685040000000001</v>
      </c>
      <c r="E475" s="75">
        <v>6</v>
      </c>
      <c r="F475" s="17">
        <v>22.7</v>
      </c>
      <c r="G475" s="17" t="s">
        <v>53</v>
      </c>
      <c r="H475" s="17">
        <v>0.1</v>
      </c>
      <c r="I475" s="17">
        <v>1043</v>
      </c>
      <c r="J475" s="17">
        <v>7.5</v>
      </c>
      <c r="K475" s="17" t="s">
        <v>53</v>
      </c>
      <c r="L475" s="17" t="s">
        <v>53</v>
      </c>
      <c r="M475" s="17">
        <v>4.7</v>
      </c>
    </row>
    <row r="476" spans="1:13" hidden="1" x14ac:dyDescent="0.3">
      <c r="A476" s="24" t="s">
        <v>132</v>
      </c>
      <c r="B476" s="24" t="s">
        <v>126</v>
      </c>
      <c r="C476" s="16">
        <v>42940</v>
      </c>
      <c r="D476" s="34">
        <f>E476*3.28084</f>
        <v>22.965879999999999</v>
      </c>
      <c r="E476" s="75">
        <v>7</v>
      </c>
      <c r="F476" s="17">
        <v>20.9</v>
      </c>
      <c r="G476" s="17" t="s">
        <v>53</v>
      </c>
      <c r="H476" s="17">
        <v>0.1</v>
      </c>
      <c r="I476" s="17">
        <v>1053</v>
      </c>
      <c r="J476" s="17">
        <v>7.4</v>
      </c>
      <c r="K476" s="17" t="s">
        <v>53</v>
      </c>
      <c r="L476" s="17" t="s">
        <v>53</v>
      </c>
      <c r="M476" s="17">
        <v>7.1</v>
      </c>
    </row>
    <row r="477" spans="1:13" hidden="1" x14ac:dyDescent="0.3">
      <c r="A477" s="24" t="s">
        <v>132</v>
      </c>
      <c r="B477" s="24" t="s">
        <v>125</v>
      </c>
      <c r="C477" s="16">
        <v>42956</v>
      </c>
      <c r="D477" s="34">
        <f>E477*3.28084</f>
        <v>0</v>
      </c>
      <c r="E477" s="75">
        <v>0</v>
      </c>
      <c r="F477" s="17">
        <v>27.2</v>
      </c>
      <c r="G477" s="17" t="s">
        <v>53</v>
      </c>
      <c r="H477" s="17">
        <v>10.4</v>
      </c>
      <c r="I477" s="17">
        <v>1001</v>
      </c>
      <c r="J477" s="17">
        <v>8.4</v>
      </c>
      <c r="K477" s="17" t="s">
        <v>53</v>
      </c>
      <c r="L477" s="17">
        <v>12.8</v>
      </c>
      <c r="M477" s="17">
        <v>5.7</v>
      </c>
    </row>
    <row r="478" spans="1:13" hidden="1" x14ac:dyDescent="0.3">
      <c r="A478" s="24" t="s">
        <v>132</v>
      </c>
      <c r="B478" s="24" t="s">
        <v>125</v>
      </c>
      <c r="C478" s="16">
        <v>42956</v>
      </c>
      <c r="D478" s="34">
        <f>E478*3.28084</f>
        <v>3.28084</v>
      </c>
      <c r="E478" s="75">
        <v>1</v>
      </c>
      <c r="F478" s="17">
        <v>26.3</v>
      </c>
      <c r="G478" s="17" t="s">
        <v>53</v>
      </c>
      <c r="H478" s="17">
        <v>11.1</v>
      </c>
      <c r="I478" s="17">
        <v>998</v>
      </c>
      <c r="J478" s="17">
        <v>8.4</v>
      </c>
      <c r="K478" s="17" t="s">
        <v>53</v>
      </c>
      <c r="L478" s="17">
        <v>22.1</v>
      </c>
      <c r="M478" s="17">
        <v>7.2</v>
      </c>
    </row>
    <row r="479" spans="1:13" hidden="1" x14ac:dyDescent="0.3">
      <c r="A479" s="24" t="s">
        <v>132</v>
      </c>
      <c r="B479" s="24" t="s">
        <v>125</v>
      </c>
      <c r="C479" s="16">
        <v>42956</v>
      </c>
      <c r="D479" s="34">
        <f>E479*3.28084</f>
        <v>6.56168</v>
      </c>
      <c r="E479" s="75">
        <v>2</v>
      </c>
      <c r="F479" s="17">
        <v>24.3</v>
      </c>
      <c r="G479" s="17" t="s">
        <v>53</v>
      </c>
      <c r="H479" s="17">
        <v>5.8</v>
      </c>
      <c r="I479" s="17">
        <v>1003</v>
      </c>
      <c r="J479" s="17">
        <v>7.8</v>
      </c>
      <c r="K479" s="17" t="s">
        <v>53</v>
      </c>
      <c r="L479" s="17">
        <v>18.2</v>
      </c>
      <c r="M479" s="17">
        <v>17</v>
      </c>
    </row>
    <row r="480" spans="1:13" hidden="1" x14ac:dyDescent="0.3">
      <c r="A480" s="24" t="s">
        <v>132</v>
      </c>
      <c r="B480" s="24" t="s">
        <v>125</v>
      </c>
      <c r="C480" s="16">
        <v>42956</v>
      </c>
      <c r="D480" s="34" t="s">
        <v>53</v>
      </c>
      <c r="E480" s="75" t="s">
        <v>53</v>
      </c>
      <c r="F480" s="17">
        <v>24</v>
      </c>
      <c r="G480" s="17" t="s">
        <v>53</v>
      </c>
      <c r="H480" s="17">
        <v>4.3</v>
      </c>
      <c r="I480" s="17">
        <v>1009</v>
      </c>
      <c r="J480" s="17">
        <v>7.7</v>
      </c>
      <c r="K480" s="17" t="s">
        <v>53</v>
      </c>
      <c r="L480" s="17">
        <v>8.5</v>
      </c>
      <c r="M480" s="17">
        <v>70</v>
      </c>
    </row>
    <row r="481" spans="1:13" hidden="1" x14ac:dyDescent="0.3">
      <c r="A481" s="24" t="s">
        <v>132</v>
      </c>
      <c r="B481" s="24" t="s">
        <v>127</v>
      </c>
      <c r="C481" s="16">
        <v>42956</v>
      </c>
      <c r="D481" s="17" t="s">
        <v>53</v>
      </c>
      <c r="E481" s="75">
        <v>0</v>
      </c>
      <c r="F481" s="17">
        <v>28.6</v>
      </c>
      <c r="G481" s="17" t="s">
        <v>53</v>
      </c>
      <c r="H481" s="17">
        <v>9</v>
      </c>
      <c r="I481" s="17">
        <v>1016</v>
      </c>
      <c r="J481" s="17">
        <v>8.3000000000000007</v>
      </c>
      <c r="K481" s="17" t="s">
        <v>53</v>
      </c>
      <c r="L481" s="17">
        <v>5</v>
      </c>
      <c r="M481" s="17">
        <v>2.2000000000000002</v>
      </c>
    </row>
    <row r="482" spans="1:13" hidden="1" x14ac:dyDescent="0.3">
      <c r="A482" s="24" t="s">
        <v>132</v>
      </c>
      <c r="B482" s="24" t="s">
        <v>127</v>
      </c>
      <c r="C482" s="16">
        <v>42956</v>
      </c>
      <c r="D482" s="17" t="s">
        <v>53</v>
      </c>
      <c r="E482" s="75">
        <v>1</v>
      </c>
      <c r="F482" s="17">
        <v>26.1</v>
      </c>
      <c r="G482" s="17" t="s">
        <v>53</v>
      </c>
      <c r="H482" s="17">
        <v>10.8</v>
      </c>
      <c r="I482" s="17">
        <v>1010</v>
      </c>
      <c r="J482" s="17">
        <v>8.5</v>
      </c>
      <c r="K482" s="17" t="s">
        <v>53</v>
      </c>
      <c r="L482" s="17">
        <v>9.8000000000000007</v>
      </c>
      <c r="M482" s="17">
        <v>2.5</v>
      </c>
    </row>
    <row r="483" spans="1:13" hidden="1" x14ac:dyDescent="0.3">
      <c r="A483" s="24" t="s">
        <v>132</v>
      </c>
      <c r="B483" s="24" t="s">
        <v>127</v>
      </c>
      <c r="C483" s="16">
        <v>42956</v>
      </c>
      <c r="D483" s="17" t="s">
        <v>53</v>
      </c>
      <c r="E483" s="75">
        <v>2</v>
      </c>
      <c r="F483" s="17">
        <v>25.5</v>
      </c>
      <c r="G483" s="17" t="s">
        <v>53</v>
      </c>
      <c r="H483" s="17">
        <v>9.9</v>
      </c>
      <c r="I483" s="17">
        <v>1016</v>
      </c>
      <c r="J483" s="17">
        <v>8.4</v>
      </c>
      <c r="K483" s="17" t="s">
        <v>53</v>
      </c>
      <c r="L483" s="17">
        <v>13.8</v>
      </c>
      <c r="M483" s="17">
        <v>3</v>
      </c>
    </row>
    <row r="484" spans="1:13" hidden="1" x14ac:dyDescent="0.3">
      <c r="A484" s="24" t="s">
        <v>132</v>
      </c>
      <c r="B484" s="24" t="s">
        <v>127</v>
      </c>
      <c r="C484" s="16">
        <v>42956</v>
      </c>
      <c r="D484" s="17" t="s">
        <v>53</v>
      </c>
      <c r="E484" s="75">
        <v>3</v>
      </c>
      <c r="F484" s="17">
        <v>25.1</v>
      </c>
      <c r="G484" s="17" t="s">
        <v>53</v>
      </c>
      <c r="H484" s="17">
        <v>8.6999999999999993</v>
      </c>
      <c r="I484" s="17">
        <v>1011</v>
      </c>
      <c r="J484" s="17">
        <v>8.3000000000000007</v>
      </c>
      <c r="K484" s="17" t="s">
        <v>53</v>
      </c>
      <c r="L484" s="17">
        <v>13.4</v>
      </c>
      <c r="M484" s="17">
        <v>3</v>
      </c>
    </row>
    <row r="485" spans="1:13" hidden="1" x14ac:dyDescent="0.3">
      <c r="A485" s="24" t="s">
        <v>132</v>
      </c>
      <c r="B485" s="24" t="s">
        <v>127</v>
      </c>
      <c r="C485" s="16">
        <v>42956</v>
      </c>
      <c r="D485" s="17" t="s">
        <v>53</v>
      </c>
      <c r="E485" s="75">
        <v>4</v>
      </c>
      <c r="F485" s="17">
        <v>25</v>
      </c>
      <c r="G485" s="17" t="s">
        <v>53</v>
      </c>
      <c r="H485" s="17">
        <v>7.7</v>
      </c>
      <c r="I485" s="17">
        <v>1011</v>
      </c>
      <c r="J485" s="17">
        <v>8.1</v>
      </c>
      <c r="K485" s="17" t="s">
        <v>53</v>
      </c>
      <c r="L485" s="17">
        <v>10.7</v>
      </c>
      <c r="M485" s="17">
        <v>3.5</v>
      </c>
    </row>
    <row r="486" spans="1:13" hidden="1" x14ac:dyDescent="0.3">
      <c r="A486" s="24" t="s">
        <v>132</v>
      </c>
      <c r="B486" s="24" t="s">
        <v>127</v>
      </c>
      <c r="C486" s="16">
        <v>42956</v>
      </c>
      <c r="D486" s="17" t="s">
        <v>53</v>
      </c>
      <c r="E486" s="75">
        <v>5</v>
      </c>
      <c r="F486" s="17">
        <v>24.9</v>
      </c>
      <c r="G486" s="17" t="s">
        <v>53</v>
      </c>
      <c r="H486" s="17">
        <v>6.7</v>
      </c>
      <c r="I486" s="17">
        <v>1010</v>
      </c>
      <c r="J486" s="17">
        <v>8</v>
      </c>
      <c r="K486" s="17" t="s">
        <v>53</v>
      </c>
      <c r="L486" s="17">
        <v>9.1999999999999993</v>
      </c>
      <c r="M486" s="17">
        <v>4.8</v>
      </c>
    </row>
    <row r="487" spans="1:13" hidden="1" x14ac:dyDescent="0.3">
      <c r="A487" s="24" t="s">
        <v>132</v>
      </c>
      <c r="B487" s="24" t="s">
        <v>127</v>
      </c>
      <c r="C487" s="16">
        <v>42956</v>
      </c>
      <c r="D487" s="17" t="s">
        <v>53</v>
      </c>
      <c r="E487" s="75">
        <v>6</v>
      </c>
      <c r="F487" s="17">
        <v>24.7</v>
      </c>
      <c r="G487" s="17" t="s">
        <v>53</v>
      </c>
      <c r="H487" s="17">
        <v>5</v>
      </c>
      <c r="I487" s="17">
        <v>1008</v>
      </c>
      <c r="J487" s="17">
        <v>7.8</v>
      </c>
      <c r="K487" s="17" t="s">
        <v>53</v>
      </c>
      <c r="L487" s="17">
        <v>9.6</v>
      </c>
      <c r="M487" s="17">
        <v>7.9</v>
      </c>
    </row>
    <row r="488" spans="1:13" hidden="1" x14ac:dyDescent="0.3">
      <c r="A488" s="24" t="s">
        <v>132</v>
      </c>
      <c r="B488" s="24" t="s">
        <v>127</v>
      </c>
      <c r="C488" s="16">
        <v>42977</v>
      </c>
      <c r="D488" s="34">
        <f>E488*3.28084</f>
        <v>0</v>
      </c>
      <c r="E488" s="75">
        <v>0</v>
      </c>
      <c r="F488" s="17">
        <v>28.6</v>
      </c>
      <c r="G488" s="17" t="s">
        <v>53</v>
      </c>
      <c r="H488" s="17">
        <v>9</v>
      </c>
      <c r="I488" s="17">
        <v>1016</v>
      </c>
      <c r="J488" s="17">
        <v>8.3000000000000007</v>
      </c>
      <c r="K488" s="17" t="s">
        <v>53</v>
      </c>
      <c r="L488" s="17">
        <v>8</v>
      </c>
      <c r="M488" s="17">
        <v>2.2000000000000002</v>
      </c>
    </row>
    <row r="489" spans="1:13" hidden="1" x14ac:dyDescent="0.3">
      <c r="A489" s="24" t="s">
        <v>132</v>
      </c>
      <c r="B489" s="24" t="s">
        <v>127</v>
      </c>
      <c r="C489" s="16">
        <v>42977</v>
      </c>
      <c r="D489" s="34">
        <f>E489*3.28084</f>
        <v>3.28084</v>
      </c>
      <c r="E489" s="75">
        <v>1</v>
      </c>
      <c r="F489" s="17">
        <v>26.1</v>
      </c>
      <c r="G489" s="17" t="s">
        <v>53</v>
      </c>
      <c r="H489" s="17">
        <v>10.8</v>
      </c>
      <c r="I489" s="17">
        <v>1010</v>
      </c>
      <c r="J489" s="17">
        <v>8.5</v>
      </c>
      <c r="K489" s="17" t="s">
        <v>53</v>
      </c>
      <c r="L489" s="17">
        <v>9.8000000000000007</v>
      </c>
      <c r="M489" s="17">
        <v>2.5</v>
      </c>
    </row>
    <row r="490" spans="1:13" hidden="1" x14ac:dyDescent="0.3">
      <c r="A490" s="24" t="s">
        <v>132</v>
      </c>
      <c r="B490" s="24" t="s">
        <v>127</v>
      </c>
      <c r="C490" s="16">
        <v>42977</v>
      </c>
      <c r="D490" s="34">
        <f>E490*3.28084</f>
        <v>6.56168</v>
      </c>
      <c r="E490" s="75">
        <v>2</v>
      </c>
      <c r="F490" s="17">
        <v>25.5</v>
      </c>
      <c r="G490" s="17" t="s">
        <v>53</v>
      </c>
      <c r="H490" s="17">
        <v>9.9</v>
      </c>
      <c r="I490" s="17">
        <v>1010</v>
      </c>
      <c r="J490" s="17">
        <v>8.4</v>
      </c>
      <c r="K490" s="17" t="s">
        <v>53</v>
      </c>
      <c r="L490" s="17">
        <v>13.8</v>
      </c>
      <c r="M490" s="17">
        <v>3</v>
      </c>
    </row>
    <row r="491" spans="1:13" hidden="1" x14ac:dyDescent="0.3">
      <c r="A491" s="24" t="s">
        <v>132</v>
      </c>
      <c r="B491" s="24" t="s">
        <v>127</v>
      </c>
      <c r="C491" s="16">
        <v>42977</v>
      </c>
      <c r="D491" s="34">
        <f>E491*3.28084</f>
        <v>9.8425200000000004</v>
      </c>
      <c r="E491" s="75">
        <v>3</v>
      </c>
      <c r="F491" s="17">
        <v>25.1</v>
      </c>
      <c r="G491" s="17" t="s">
        <v>53</v>
      </c>
      <c r="H491" s="17">
        <v>8.6999999999999993</v>
      </c>
      <c r="I491" s="17">
        <v>1011</v>
      </c>
      <c r="J491" s="17">
        <v>8.3000000000000007</v>
      </c>
      <c r="K491" s="17" t="s">
        <v>53</v>
      </c>
      <c r="L491" s="17">
        <v>13.4</v>
      </c>
      <c r="M491" s="17">
        <v>3</v>
      </c>
    </row>
    <row r="492" spans="1:13" hidden="1" x14ac:dyDescent="0.3">
      <c r="A492" s="24" t="s">
        <v>132</v>
      </c>
      <c r="B492" s="24" t="s">
        <v>127</v>
      </c>
      <c r="C492" s="16">
        <v>42977</v>
      </c>
      <c r="D492" s="34">
        <f>E492*3.28084</f>
        <v>13.12336</v>
      </c>
      <c r="E492" s="75">
        <v>4</v>
      </c>
      <c r="F492" s="17">
        <v>25</v>
      </c>
      <c r="G492" s="17" t="s">
        <v>53</v>
      </c>
      <c r="H492" s="17">
        <v>7.7</v>
      </c>
      <c r="I492" s="17">
        <v>1011</v>
      </c>
      <c r="J492" s="17">
        <v>8.1</v>
      </c>
      <c r="K492" s="17" t="s">
        <v>53</v>
      </c>
      <c r="L492" s="17">
        <v>10.7</v>
      </c>
      <c r="M492" s="17">
        <v>3.5</v>
      </c>
    </row>
    <row r="493" spans="1:13" hidden="1" x14ac:dyDescent="0.3">
      <c r="A493" s="24" t="s">
        <v>132</v>
      </c>
      <c r="B493" s="24" t="s">
        <v>127</v>
      </c>
      <c r="C493" s="16">
        <v>42977</v>
      </c>
      <c r="D493" s="34">
        <f>E493*3.28084</f>
        <v>16.404199999999999</v>
      </c>
      <c r="E493" s="75">
        <v>5</v>
      </c>
      <c r="F493" s="17">
        <v>24.9</v>
      </c>
      <c r="G493" s="17" t="s">
        <v>53</v>
      </c>
      <c r="H493" s="17">
        <v>6.7</v>
      </c>
      <c r="I493" s="17">
        <v>1010</v>
      </c>
      <c r="J493" s="17">
        <v>8</v>
      </c>
      <c r="K493" s="17" t="s">
        <v>53</v>
      </c>
      <c r="L493" s="17">
        <v>9.1999999999999993</v>
      </c>
      <c r="M493" s="17">
        <v>4.8</v>
      </c>
    </row>
    <row r="494" spans="1:13" hidden="1" x14ac:dyDescent="0.3">
      <c r="A494" s="24" t="s">
        <v>132</v>
      </c>
      <c r="B494" s="24" t="s">
        <v>127</v>
      </c>
      <c r="C494" s="16">
        <v>42977</v>
      </c>
      <c r="D494" s="34">
        <f>E494*3.28084</f>
        <v>19.685040000000001</v>
      </c>
      <c r="E494" s="75">
        <v>6</v>
      </c>
      <c r="F494" s="17">
        <v>24.7</v>
      </c>
      <c r="G494" s="17" t="s">
        <v>53</v>
      </c>
      <c r="H494" s="17">
        <v>5</v>
      </c>
      <c r="I494" s="17">
        <v>1008</v>
      </c>
      <c r="J494" s="17">
        <v>7.8</v>
      </c>
      <c r="K494" s="17" t="s">
        <v>53</v>
      </c>
      <c r="L494" s="17">
        <v>9.6</v>
      </c>
      <c r="M494" s="17">
        <v>7.9</v>
      </c>
    </row>
    <row r="495" spans="1:13" hidden="1" x14ac:dyDescent="0.3">
      <c r="A495" s="24" t="s">
        <v>132</v>
      </c>
      <c r="B495" s="24" t="s">
        <v>126</v>
      </c>
      <c r="C495" s="16">
        <v>42956</v>
      </c>
      <c r="D495" s="34">
        <f>E495*3.28084</f>
        <v>0</v>
      </c>
      <c r="E495" s="75">
        <v>0</v>
      </c>
      <c r="F495" s="17">
        <v>28.2</v>
      </c>
      <c r="G495" s="17" t="s">
        <v>53</v>
      </c>
      <c r="H495" s="17">
        <v>8</v>
      </c>
      <c r="I495" s="17">
        <v>1019</v>
      </c>
      <c r="J495" s="17">
        <v>8.1999999999999993</v>
      </c>
      <c r="K495" s="17" t="s">
        <v>53</v>
      </c>
      <c r="L495" s="17">
        <v>3.9</v>
      </c>
      <c r="M495" s="17">
        <v>1.8</v>
      </c>
    </row>
    <row r="496" spans="1:13" hidden="1" x14ac:dyDescent="0.3">
      <c r="A496" s="24" t="s">
        <v>132</v>
      </c>
      <c r="B496" s="24" t="s">
        <v>126</v>
      </c>
      <c r="C496" s="16">
        <v>42956</v>
      </c>
      <c r="D496" s="34">
        <f>E496*3.28084</f>
        <v>3.28084</v>
      </c>
      <c r="E496" s="75">
        <v>1</v>
      </c>
      <c r="F496" s="17">
        <v>28.1</v>
      </c>
      <c r="G496" s="17" t="s">
        <v>53</v>
      </c>
      <c r="H496" s="17">
        <v>8</v>
      </c>
      <c r="I496" s="17">
        <v>1019</v>
      </c>
      <c r="J496" s="17">
        <v>8.1999999999999993</v>
      </c>
      <c r="K496" s="17" t="s">
        <v>53</v>
      </c>
      <c r="L496" s="17">
        <v>4.0999999999999996</v>
      </c>
      <c r="M496" s="17">
        <v>1.8</v>
      </c>
    </row>
    <row r="497" spans="1:13" hidden="1" x14ac:dyDescent="0.3">
      <c r="A497" s="24" t="s">
        <v>132</v>
      </c>
      <c r="B497" s="24" t="s">
        <v>126</v>
      </c>
      <c r="C497" s="16">
        <v>42956</v>
      </c>
      <c r="D497" s="34">
        <f>E497*3.28084</f>
        <v>6.56168</v>
      </c>
      <c r="E497" s="75">
        <v>2</v>
      </c>
      <c r="F497" s="17">
        <v>26.2</v>
      </c>
      <c r="G497" s="17" t="s">
        <v>53</v>
      </c>
      <c r="H497" s="17">
        <v>7.9</v>
      </c>
      <c r="I497" s="17">
        <v>1016</v>
      </c>
      <c r="J497" s="17">
        <v>8.1</v>
      </c>
      <c r="K497" s="17" t="s">
        <v>53</v>
      </c>
      <c r="L497" s="17">
        <v>6.4</v>
      </c>
      <c r="M497" s="17">
        <v>2.2000000000000002</v>
      </c>
    </row>
    <row r="498" spans="1:13" hidden="1" x14ac:dyDescent="0.3">
      <c r="A498" s="24" t="s">
        <v>132</v>
      </c>
      <c r="B498" s="24" t="s">
        <v>126</v>
      </c>
      <c r="C498" s="16">
        <v>42956</v>
      </c>
      <c r="D498" s="34">
        <f>E498*3.28084</f>
        <v>9.8425200000000004</v>
      </c>
      <c r="E498" s="75">
        <v>3</v>
      </c>
      <c r="F498" s="17">
        <v>25.3</v>
      </c>
      <c r="G498" s="17" t="s">
        <v>53</v>
      </c>
      <c r="H498" s="17">
        <v>8.1</v>
      </c>
      <c r="I498" s="17">
        <v>1017</v>
      </c>
      <c r="J498" s="17">
        <v>8.1</v>
      </c>
      <c r="K498" s="17" t="s">
        <v>53</v>
      </c>
      <c r="L498" s="17">
        <v>8</v>
      </c>
      <c r="M498" s="17">
        <v>2.4</v>
      </c>
    </row>
    <row r="499" spans="1:13" hidden="1" x14ac:dyDescent="0.3">
      <c r="A499" s="24" t="s">
        <v>132</v>
      </c>
      <c r="B499" s="24" t="s">
        <v>126</v>
      </c>
      <c r="C499" s="16">
        <v>42956</v>
      </c>
      <c r="D499" s="34">
        <f>E499*3.28084</f>
        <v>13.12336</v>
      </c>
      <c r="E499" s="75">
        <v>4</v>
      </c>
      <c r="F499" s="17">
        <v>25</v>
      </c>
      <c r="G499" s="17" t="s">
        <v>53</v>
      </c>
      <c r="H499" s="17">
        <v>7.1</v>
      </c>
      <c r="I499" s="17">
        <v>1016</v>
      </c>
      <c r="J499" s="17">
        <v>8</v>
      </c>
      <c r="K499" s="17" t="s">
        <v>53</v>
      </c>
      <c r="L499" s="17">
        <v>10.9</v>
      </c>
      <c r="M499" s="17">
        <v>2.6</v>
      </c>
    </row>
    <row r="500" spans="1:13" hidden="1" x14ac:dyDescent="0.3">
      <c r="A500" s="24" t="s">
        <v>132</v>
      </c>
      <c r="B500" s="24" t="s">
        <v>126</v>
      </c>
      <c r="C500" s="16">
        <v>42956</v>
      </c>
      <c r="D500" s="34">
        <f>E500*3.28084</f>
        <v>16.404199999999999</v>
      </c>
      <c r="E500" s="75">
        <v>5</v>
      </c>
      <c r="F500" s="17">
        <v>24.7</v>
      </c>
      <c r="G500" s="17" t="s">
        <v>53</v>
      </c>
      <c r="H500" s="17">
        <v>6.4</v>
      </c>
      <c r="I500" s="17">
        <v>1016</v>
      </c>
      <c r="J500" s="17">
        <v>7.9</v>
      </c>
      <c r="K500" s="17" t="s">
        <v>53</v>
      </c>
      <c r="L500" s="17">
        <v>10.7</v>
      </c>
      <c r="M500" s="17">
        <v>2.4</v>
      </c>
    </row>
    <row r="501" spans="1:13" hidden="1" x14ac:dyDescent="0.3">
      <c r="A501" s="24" t="s">
        <v>132</v>
      </c>
      <c r="B501" s="24" t="s">
        <v>126</v>
      </c>
      <c r="C501" s="16">
        <v>42956</v>
      </c>
      <c r="D501" s="34">
        <f>E501*3.28084</f>
        <v>19.685040000000001</v>
      </c>
      <c r="E501" s="75">
        <v>6</v>
      </c>
      <c r="F501" s="17">
        <v>24.7</v>
      </c>
      <c r="G501" s="17" t="s">
        <v>53</v>
      </c>
      <c r="H501" s="17">
        <v>6</v>
      </c>
      <c r="I501" s="17">
        <v>1015</v>
      </c>
      <c r="J501" s="17">
        <v>7.9</v>
      </c>
      <c r="K501" s="17" t="s">
        <v>53</v>
      </c>
      <c r="L501" s="17">
        <v>9</v>
      </c>
      <c r="M501" s="17">
        <v>2.6</v>
      </c>
    </row>
    <row r="502" spans="1:13" hidden="1" x14ac:dyDescent="0.3">
      <c r="A502" s="24" t="s">
        <v>132</v>
      </c>
      <c r="B502" s="24" t="s">
        <v>126</v>
      </c>
      <c r="C502" s="16">
        <v>42956</v>
      </c>
      <c r="D502" s="34">
        <f>E502*3.28084</f>
        <v>22.965879999999999</v>
      </c>
      <c r="E502" s="75">
        <v>7</v>
      </c>
      <c r="F502" s="17">
        <v>24.5</v>
      </c>
      <c r="G502" s="17" t="s">
        <v>53</v>
      </c>
      <c r="H502" s="17">
        <v>3.8</v>
      </c>
      <c r="I502" s="17">
        <v>1019</v>
      </c>
      <c r="J502" s="17">
        <v>7.6</v>
      </c>
      <c r="K502" s="17" t="s">
        <v>53</v>
      </c>
      <c r="L502" s="17">
        <v>8</v>
      </c>
      <c r="M502" s="17">
        <v>4.2</v>
      </c>
    </row>
    <row r="503" spans="1:13" hidden="1" x14ac:dyDescent="0.3">
      <c r="A503" s="24" t="s">
        <v>132</v>
      </c>
      <c r="B503" s="24" t="s">
        <v>126</v>
      </c>
      <c r="C503" s="16">
        <v>42956</v>
      </c>
      <c r="D503" s="34">
        <f>E503*3.28084</f>
        <v>26.24672</v>
      </c>
      <c r="E503" s="75">
        <v>8</v>
      </c>
      <c r="F503" s="17">
        <v>23.5</v>
      </c>
      <c r="G503" s="17" t="s">
        <v>53</v>
      </c>
      <c r="H503" s="17">
        <v>1.2</v>
      </c>
      <c r="I503" s="17">
        <v>1037</v>
      </c>
      <c r="J503" s="17">
        <v>7.4</v>
      </c>
      <c r="K503" s="17" t="s">
        <v>53</v>
      </c>
      <c r="L503" s="17">
        <v>9</v>
      </c>
      <c r="M503" s="17">
        <v>17</v>
      </c>
    </row>
    <row r="504" spans="1:13" hidden="1" x14ac:dyDescent="0.3">
      <c r="A504" s="24" t="s">
        <v>129</v>
      </c>
      <c r="B504" s="24" t="s">
        <v>125</v>
      </c>
      <c r="C504" s="16">
        <v>42956</v>
      </c>
      <c r="D504" s="34">
        <f>E504*3.28084</f>
        <v>0</v>
      </c>
      <c r="E504" s="75">
        <v>0</v>
      </c>
      <c r="F504" s="17">
        <v>26.3</v>
      </c>
      <c r="G504" s="17" t="s">
        <v>53</v>
      </c>
      <c r="H504" s="17">
        <v>13.7</v>
      </c>
      <c r="I504" s="17">
        <v>252</v>
      </c>
      <c r="J504" s="17">
        <v>9.3000000000000007</v>
      </c>
      <c r="K504" s="17" t="s">
        <v>53</v>
      </c>
      <c r="L504" s="17">
        <v>36.5</v>
      </c>
      <c r="M504" s="17">
        <v>13.4</v>
      </c>
    </row>
    <row r="505" spans="1:13" hidden="1" x14ac:dyDescent="0.3">
      <c r="A505" s="24" t="s">
        <v>129</v>
      </c>
      <c r="B505" s="24" t="s">
        <v>126</v>
      </c>
      <c r="C505" s="16">
        <v>42956</v>
      </c>
      <c r="D505" s="34">
        <f>E505*3.28084</f>
        <v>0</v>
      </c>
      <c r="E505" s="75">
        <v>0</v>
      </c>
      <c r="F505" s="17">
        <v>27.7</v>
      </c>
      <c r="G505" s="17" t="s">
        <v>53</v>
      </c>
      <c r="H505" s="17">
        <v>9.1</v>
      </c>
      <c r="I505" s="17">
        <v>226</v>
      </c>
      <c r="J505" s="17">
        <v>8.6999999999999993</v>
      </c>
      <c r="K505" s="17" t="s">
        <v>53</v>
      </c>
      <c r="L505" s="17" t="s">
        <v>53</v>
      </c>
      <c r="M505" s="17">
        <v>3.8</v>
      </c>
    </row>
    <row r="506" spans="1:13" hidden="1" x14ac:dyDescent="0.3">
      <c r="A506" s="24" t="s">
        <v>129</v>
      </c>
      <c r="B506" s="24" t="s">
        <v>126</v>
      </c>
      <c r="C506" s="16">
        <v>42956</v>
      </c>
      <c r="D506" s="34">
        <f>E506*3.28084</f>
        <v>3.28084</v>
      </c>
      <c r="E506" s="75">
        <v>1</v>
      </c>
      <c r="F506" s="17">
        <v>25.7</v>
      </c>
      <c r="G506" s="17" t="s">
        <v>53</v>
      </c>
      <c r="H506" s="17">
        <v>9.9</v>
      </c>
      <c r="I506" s="17">
        <v>224</v>
      </c>
      <c r="J506" s="17">
        <v>8.8000000000000007</v>
      </c>
      <c r="K506" s="17" t="s">
        <v>53</v>
      </c>
      <c r="L506" s="17" t="s">
        <v>53</v>
      </c>
      <c r="M506" s="17">
        <v>4.4000000000000004</v>
      </c>
    </row>
    <row r="507" spans="1:13" hidden="1" x14ac:dyDescent="0.3">
      <c r="A507" s="24" t="s">
        <v>129</v>
      </c>
      <c r="B507" s="24" t="s">
        <v>126</v>
      </c>
      <c r="C507" s="16">
        <v>42956</v>
      </c>
      <c r="D507" s="34">
        <f>E507*3.28084</f>
        <v>6.56168</v>
      </c>
      <c r="E507" s="75">
        <v>2</v>
      </c>
      <c r="F507" s="17">
        <v>25.1</v>
      </c>
      <c r="G507" s="17" t="s">
        <v>53</v>
      </c>
      <c r="H507" s="17">
        <v>9.6</v>
      </c>
      <c r="I507" s="17">
        <v>223</v>
      </c>
      <c r="J507" s="17">
        <v>8.8000000000000007</v>
      </c>
      <c r="K507" s="17" t="s">
        <v>53</v>
      </c>
      <c r="L507" s="17" t="s">
        <v>53</v>
      </c>
      <c r="M507" s="17">
        <v>4.3</v>
      </c>
    </row>
    <row r="508" spans="1:13" hidden="1" x14ac:dyDescent="0.3">
      <c r="A508" s="24" t="s">
        <v>129</v>
      </c>
      <c r="B508" s="24" t="s">
        <v>126</v>
      </c>
      <c r="C508" s="16">
        <v>42956</v>
      </c>
      <c r="D508" s="34">
        <f>E508*3.28084</f>
        <v>9.8425200000000004</v>
      </c>
      <c r="E508" s="75">
        <v>3</v>
      </c>
      <c r="F508" s="17">
        <v>24.9</v>
      </c>
      <c r="G508" s="17" t="s">
        <v>53</v>
      </c>
      <c r="H508" s="17">
        <v>8.8000000000000007</v>
      </c>
      <c r="I508" s="17">
        <v>224</v>
      </c>
      <c r="J508" s="17">
        <v>8.6</v>
      </c>
      <c r="K508" s="17" t="s">
        <v>53</v>
      </c>
      <c r="L508" s="17" t="s">
        <v>53</v>
      </c>
      <c r="M508" s="17">
        <v>4.3</v>
      </c>
    </row>
    <row r="509" spans="1:13" hidden="1" x14ac:dyDescent="0.3">
      <c r="A509" s="24" t="s">
        <v>129</v>
      </c>
      <c r="B509" s="24" t="s">
        <v>126</v>
      </c>
      <c r="C509" s="16">
        <v>42956</v>
      </c>
      <c r="D509" s="34">
        <f>E509*3.28084</f>
        <v>13.12336</v>
      </c>
      <c r="E509" s="75">
        <v>4</v>
      </c>
      <c r="F509" s="17">
        <v>24.8</v>
      </c>
      <c r="G509" s="17" t="s">
        <v>53</v>
      </c>
      <c r="H509" s="17">
        <v>8</v>
      </c>
      <c r="I509" s="17">
        <v>224</v>
      </c>
      <c r="J509" s="17">
        <v>8.4</v>
      </c>
      <c r="K509" s="17" t="s">
        <v>53</v>
      </c>
      <c r="L509" s="17" t="s">
        <v>53</v>
      </c>
      <c r="M509" s="17">
        <v>4.3</v>
      </c>
    </row>
    <row r="510" spans="1:13" hidden="1" x14ac:dyDescent="0.3">
      <c r="A510" s="24" t="s">
        <v>129</v>
      </c>
      <c r="B510" s="24" t="s">
        <v>126</v>
      </c>
      <c r="C510" s="16">
        <v>42956</v>
      </c>
      <c r="D510" s="34">
        <f>E510*3.28084</f>
        <v>16.404199999999999</v>
      </c>
      <c r="E510" s="75">
        <v>5</v>
      </c>
      <c r="F510" s="17">
        <v>24.8</v>
      </c>
      <c r="G510" s="17" t="s">
        <v>53</v>
      </c>
      <c r="H510" s="17">
        <v>7.4</v>
      </c>
      <c r="I510" s="17">
        <v>225</v>
      </c>
      <c r="J510" s="17">
        <v>8.1999999999999993</v>
      </c>
      <c r="K510" s="17" t="s">
        <v>53</v>
      </c>
      <c r="L510" s="17" t="s">
        <v>53</v>
      </c>
      <c r="M510" s="17">
        <v>4.7</v>
      </c>
    </row>
    <row r="511" spans="1:13" hidden="1" x14ac:dyDescent="0.3">
      <c r="A511" s="24" t="s">
        <v>129</v>
      </c>
      <c r="B511" s="24" t="s">
        <v>126</v>
      </c>
      <c r="C511" s="16">
        <v>42956</v>
      </c>
      <c r="D511" s="34">
        <f>E511*3.28084</f>
        <v>19.685040000000001</v>
      </c>
      <c r="E511" s="75">
        <v>6</v>
      </c>
      <c r="F511" s="17">
        <v>24.6</v>
      </c>
      <c r="G511" s="17" t="s">
        <v>53</v>
      </c>
      <c r="H511" s="17">
        <v>5</v>
      </c>
      <c r="I511" s="17">
        <v>224</v>
      </c>
      <c r="J511" s="17">
        <v>7.7</v>
      </c>
      <c r="K511" s="17" t="s">
        <v>53</v>
      </c>
      <c r="L511" s="17" t="s">
        <v>53</v>
      </c>
      <c r="M511" s="17">
        <v>5</v>
      </c>
    </row>
    <row r="512" spans="1:13" hidden="1" x14ac:dyDescent="0.3">
      <c r="A512" s="24" t="s">
        <v>129</v>
      </c>
      <c r="B512" s="24" t="s">
        <v>126</v>
      </c>
      <c r="C512" s="16">
        <v>42956</v>
      </c>
      <c r="D512" s="34">
        <f>E512*3.28084</f>
        <v>22.965879999999999</v>
      </c>
      <c r="E512" s="75">
        <v>7</v>
      </c>
      <c r="F512" s="17">
        <v>24.2</v>
      </c>
      <c r="G512" s="17" t="s">
        <v>53</v>
      </c>
      <c r="H512" s="17">
        <v>1.2</v>
      </c>
      <c r="I512" s="17">
        <v>225</v>
      </c>
      <c r="J512" s="17">
        <v>7.4</v>
      </c>
      <c r="K512" s="17" t="s">
        <v>53</v>
      </c>
      <c r="L512" s="17" t="s">
        <v>53</v>
      </c>
      <c r="M512" s="17">
        <v>9.8000000000000007</v>
      </c>
    </row>
    <row r="513" spans="1:13" hidden="1" x14ac:dyDescent="0.3">
      <c r="A513" s="24" t="s">
        <v>129</v>
      </c>
      <c r="B513" s="24" t="s">
        <v>126</v>
      </c>
      <c r="C513" s="16">
        <v>42956</v>
      </c>
      <c r="D513" s="34">
        <f>E513*3.28084</f>
        <v>26.24672</v>
      </c>
      <c r="E513" s="75">
        <v>8</v>
      </c>
      <c r="F513" s="17">
        <v>23.8</v>
      </c>
      <c r="G513" s="17" t="s">
        <v>53</v>
      </c>
      <c r="H513" s="17">
        <v>0.1</v>
      </c>
      <c r="I513" s="17">
        <v>237</v>
      </c>
      <c r="J513" s="17">
        <v>7.3</v>
      </c>
      <c r="K513" s="17" t="s">
        <v>53</v>
      </c>
      <c r="L513" s="17" t="s">
        <v>53</v>
      </c>
      <c r="M513" s="17">
        <v>16.7</v>
      </c>
    </row>
    <row r="514" spans="1:13" hidden="1" x14ac:dyDescent="0.3">
      <c r="A514" s="24" t="s">
        <v>131</v>
      </c>
      <c r="B514" s="24" t="s">
        <v>126</v>
      </c>
      <c r="C514" s="16">
        <v>42958</v>
      </c>
      <c r="D514" s="34">
        <f>E514*3.28084</f>
        <v>0</v>
      </c>
      <c r="E514" s="75">
        <v>0</v>
      </c>
      <c r="F514" s="17">
        <v>24.1</v>
      </c>
      <c r="G514" s="17" t="s">
        <v>53</v>
      </c>
      <c r="H514" s="17">
        <v>7.8</v>
      </c>
      <c r="I514" s="17">
        <v>504</v>
      </c>
      <c r="J514" s="17">
        <v>8.1999999999999993</v>
      </c>
      <c r="K514" s="17" t="s">
        <v>53</v>
      </c>
      <c r="L514" s="17">
        <v>28.8</v>
      </c>
      <c r="M514" s="17">
        <v>6.8</v>
      </c>
    </row>
    <row r="515" spans="1:13" hidden="1" x14ac:dyDescent="0.3">
      <c r="A515" s="24" t="s">
        <v>131</v>
      </c>
      <c r="B515" s="24" t="s">
        <v>126</v>
      </c>
      <c r="C515" s="16">
        <v>42958</v>
      </c>
      <c r="D515" s="34">
        <f>E515*3.28084</f>
        <v>3.28084</v>
      </c>
      <c r="E515" s="75">
        <v>1</v>
      </c>
      <c r="F515" s="17">
        <v>24.1</v>
      </c>
      <c r="G515" s="17" t="s">
        <v>53</v>
      </c>
      <c r="H515" s="17">
        <v>7.5</v>
      </c>
      <c r="I515" s="17">
        <v>504</v>
      </c>
      <c r="J515" s="17">
        <v>8.1999999999999993</v>
      </c>
      <c r="K515" s="17" t="s">
        <v>53</v>
      </c>
      <c r="L515" s="17">
        <v>42.2</v>
      </c>
      <c r="M515" s="17">
        <v>6.9</v>
      </c>
    </row>
    <row r="516" spans="1:13" hidden="1" x14ac:dyDescent="0.3">
      <c r="A516" s="24" t="s">
        <v>131</v>
      </c>
      <c r="B516" s="24" t="s">
        <v>126</v>
      </c>
      <c r="C516" s="16">
        <v>42958</v>
      </c>
      <c r="D516" s="34">
        <f>E516*3.28084</f>
        <v>6.56168</v>
      </c>
      <c r="E516" s="75">
        <v>2</v>
      </c>
      <c r="F516" s="17">
        <v>24.1</v>
      </c>
      <c r="G516" s="17" t="s">
        <v>53</v>
      </c>
      <c r="H516" s="17">
        <v>7</v>
      </c>
      <c r="I516" s="17">
        <v>505</v>
      </c>
      <c r="J516" s="17">
        <v>8.1</v>
      </c>
      <c r="K516" s="17" t="s">
        <v>53</v>
      </c>
      <c r="L516" s="17">
        <v>33.700000000000003</v>
      </c>
      <c r="M516" s="17">
        <v>7</v>
      </c>
    </row>
    <row r="517" spans="1:13" hidden="1" x14ac:dyDescent="0.3">
      <c r="A517" s="24" t="s">
        <v>131</v>
      </c>
      <c r="B517" s="24" t="s">
        <v>126</v>
      </c>
      <c r="C517" s="16">
        <v>42958</v>
      </c>
      <c r="D517" s="34">
        <f>E517*3.28084</f>
        <v>9.8425200000000004</v>
      </c>
      <c r="E517" s="75">
        <v>3</v>
      </c>
      <c r="F517" s="17">
        <v>24</v>
      </c>
      <c r="G517" s="17" t="s">
        <v>53</v>
      </c>
      <c r="H517" s="17">
        <v>6.9</v>
      </c>
      <c r="I517" s="17">
        <v>503</v>
      </c>
      <c r="J517" s="17">
        <v>8.1</v>
      </c>
      <c r="K517" s="17" t="s">
        <v>53</v>
      </c>
      <c r="L517" s="17">
        <v>23.4</v>
      </c>
      <c r="M517" s="17">
        <v>6.2</v>
      </c>
    </row>
    <row r="518" spans="1:13" hidden="1" x14ac:dyDescent="0.3">
      <c r="A518" s="24" t="s">
        <v>131</v>
      </c>
      <c r="B518" s="24" t="s">
        <v>126</v>
      </c>
      <c r="C518" s="16">
        <v>42958</v>
      </c>
      <c r="D518" s="34">
        <f>E518*3.28084</f>
        <v>13.12336</v>
      </c>
      <c r="E518" s="75">
        <v>4</v>
      </c>
      <c r="F518" s="17">
        <v>24</v>
      </c>
      <c r="G518" s="17" t="s">
        <v>53</v>
      </c>
      <c r="H518" s="17">
        <v>6.5</v>
      </c>
      <c r="I518" s="17">
        <v>504</v>
      </c>
      <c r="J518" s="17">
        <v>8</v>
      </c>
      <c r="K518" s="17" t="s">
        <v>53</v>
      </c>
      <c r="L518" s="17">
        <v>17.399999999999999</v>
      </c>
      <c r="M518" s="17">
        <v>6</v>
      </c>
    </row>
    <row r="519" spans="1:13" hidden="1" x14ac:dyDescent="0.3">
      <c r="A519" s="24" t="s">
        <v>131</v>
      </c>
      <c r="B519" s="24" t="s">
        <v>126</v>
      </c>
      <c r="C519" s="16">
        <v>42958</v>
      </c>
      <c r="D519" s="34">
        <f>E519*3.28084</f>
        <v>16.404199999999999</v>
      </c>
      <c r="E519" s="75">
        <v>5</v>
      </c>
      <c r="F519" s="17">
        <v>24</v>
      </c>
      <c r="G519" s="17" t="s">
        <v>53</v>
      </c>
      <c r="H519" s="17">
        <v>4.7</v>
      </c>
      <c r="I519" s="17">
        <v>518</v>
      </c>
      <c r="J519" s="17">
        <v>7.9</v>
      </c>
      <c r="K519" s="17" t="s">
        <v>53</v>
      </c>
      <c r="L519" s="17">
        <v>11.4</v>
      </c>
      <c r="M519" s="17">
        <v>7</v>
      </c>
    </row>
    <row r="520" spans="1:13" hidden="1" x14ac:dyDescent="0.3">
      <c r="A520" s="24" t="s">
        <v>131</v>
      </c>
      <c r="B520" s="24" t="s">
        <v>126</v>
      </c>
      <c r="C520" s="16">
        <v>42958</v>
      </c>
      <c r="D520" s="34">
        <f>E520*3.28084</f>
        <v>19.685040000000001</v>
      </c>
      <c r="E520" s="75">
        <v>6</v>
      </c>
      <c r="F520" s="17">
        <v>23.7</v>
      </c>
      <c r="G520" s="17" t="s">
        <v>53</v>
      </c>
      <c r="H520" s="17">
        <v>2.7</v>
      </c>
      <c r="I520" s="17">
        <v>559</v>
      </c>
      <c r="J520" s="17">
        <v>7.7</v>
      </c>
      <c r="K520" s="17" t="s">
        <v>53</v>
      </c>
      <c r="L520" s="17">
        <v>7</v>
      </c>
      <c r="M520" s="17">
        <v>13</v>
      </c>
    </row>
    <row r="521" spans="1:13" hidden="1" x14ac:dyDescent="0.3">
      <c r="A521" s="24" t="s">
        <v>131</v>
      </c>
      <c r="B521" s="24" t="s">
        <v>126</v>
      </c>
      <c r="C521" s="16">
        <v>42958</v>
      </c>
      <c r="D521" s="34">
        <f>E521*3.28084</f>
        <v>22.965879999999999</v>
      </c>
      <c r="E521" s="75">
        <v>7</v>
      </c>
      <c r="F521" s="17">
        <v>23.7</v>
      </c>
      <c r="G521" s="17" t="s">
        <v>53</v>
      </c>
      <c r="H521" s="17">
        <v>2.4</v>
      </c>
      <c r="I521" s="17">
        <v>562</v>
      </c>
      <c r="J521" s="17">
        <v>7.7</v>
      </c>
      <c r="K521" s="17" t="s">
        <v>53</v>
      </c>
      <c r="L521" s="17">
        <v>8.1999999999999993</v>
      </c>
      <c r="M521" s="17">
        <v>19</v>
      </c>
    </row>
    <row r="522" spans="1:13" hidden="1" x14ac:dyDescent="0.3">
      <c r="A522" s="24" t="s">
        <v>131</v>
      </c>
      <c r="B522" s="24" t="s">
        <v>127</v>
      </c>
      <c r="C522" s="16">
        <v>42958</v>
      </c>
      <c r="D522" s="34">
        <f>E522*3.28084</f>
        <v>0</v>
      </c>
      <c r="E522" s="75">
        <v>0</v>
      </c>
      <c r="F522" s="17">
        <v>25.1</v>
      </c>
      <c r="G522" s="17" t="s">
        <v>53</v>
      </c>
      <c r="H522" s="17">
        <v>14.6</v>
      </c>
      <c r="I522" s="17">
        <v>517</v>
      </c>
      <c r="J522" s="17">
        <v>8.6</v>
      </c>
      <c r="K522" s="17" t="s">
        <v>53</v>
      </c>
      <c r="L522" s="17">
        <v>9.1</v>
      </c>
      <c r="M522" s="17">
        <v>15</v>
      </c>
    </row>
    <row r="523" spans="1:13" hidden="1" x14ac:dyDescent="0.3">
      <c r="A523" s="24" t="s">
        <v>131</v>
      </c>
      <c r="B523" s="24" t="s">
        <v>127</v>
      </c>
      <c r="C523" s="16">
        <v>42958</v>
      </c>
      <c r="D523" s="34">
        <f>E523*3.28084</f>
        <v>3.28084</v>
      </c>
      <c r="E523" s="75">
        <v>1</v>
      </c>
      <c r="F523" s="17">
        <v>25.1</v>
      </c>
      <c r="G523" s="17" t="s">
        <v>53</v>
      </c>
      <c r="H523" s="17">
        <v>14.6</v>
      </c>
      <c r="I523" s="17">
        <v>518</v>
      </c>
      <c r="J523" s="17">
        <v>8.6</v>
      </c>
      <c r="K523" s="17" t="s">
        <v>53</v>
      </c>
      <c r="L523" s="17">
        <v>7.1</v>
      </c>
      <c r="M523" s="17">
        <v>15</v>
      </c>
    </row>
    <row r="524" spans="1:13" hidden="1" x14ac:dyDescent="0.3">
      <c r="A524" s="24" t="s">
        <v>131</v>
      </c>
      <c r="B524" s="24" t="s">
        <v>127</v>
      </c>
      <c r="C524" s="16">
        <v>42958</v>
      </c>
      <c r="D524" s="34">
        <f>E524*3.28084</f>
        <v>6.56168</v>
      </c>
      <c r="E524" s="75">
        <v>2</v>
      </c>
      <c r="F524" s="17">
        <v>25.1</v>
      </c>
      <c r="G524" s="17" t="s">
        <v>53</v>
      </c>
      <c r="H524" s="17">
        <v>14</v>
      </c>
      <c r="I524" s="17">
        <v>519</v>
      </c>
      <c r="J524" s="17">
        <v>8.5</v>
      </c>
      <c r="K524" s="17" t="s">
        <v>53</v>
      </c>
      <c r="L524" s="17">
        <v>7.8</v>
      </c>
      <c r="M524" s="17">
        <v>16</v>
      </c>
    </row>
    <row r="525" spans="1:13" hidden="1" x14ac:dyDescent="0.3">
      <c r="A525" s="24" t="s">
        <v>131</v>
      </c>
      <c r="B525" s="24" t="s">
        <v>127</v>
      </c>
      <c r="C525" s="16">
        <v>42958</v>
      </c>
      <c r="D525" s="34">
        <f>E525*3.28084</f>
        <v>9.8425200000000004</v>
      </c>
      <c r="E525" s="75">
        <v>3</v>
      </c>
      <c r="F525" s="17">
        <v>25.1</v>
      </c>
      <c r="G525" s="17" t="s">
        <v>53</v>
      </c>
      <c r="H525" s="17">
        <v>13.1</v>
      </c>
      <c r="I525" s="17">
        <v>523</v>
      </c>
      <c r="J525" s="17">
        <v>8.4</v>
      </c>
      <c r="K525" s="17" t="s">
        <v>53</v>
      </c>
      <c r="L525" s="17">
        <v>7.6</v>
      </c>
      <c r="M525" s="17">
        <v>26</v>
      </c>
    </row>
    <row r="526" spans="1:13" hidden="1" x14ac:dyDescent="0.3">
      <c r="A526" s="24" t="s">
        <v>131</v>
      </c>
      <c r="B526" s="24" t="s">
        <v>127</v>
      </c>
      <c r="C526" s="16">
        <v>42958</v>
      </c>
      <c r="D526" s="34">
        <f>E526*3.28084</f>
        <v>13.12336</v>
      </c>
      <c r="E526" s="75">
        <v>4</v>
      </c>
      <c r="F526" s="17">
        <v>24.6</v>
      </c>
      <c r="G526" s="17" t="s">
        <v>53</v>
      </c>
      <c r="H526" s="17">
        <v>6.6</v>
      </c>
      <c r="I526" s="17">
        <v>533</v>
      </c>
      <c r="J526" s="17">
        <v>7.8</v>
      </c>
      <c r="K526" s="17" t="s">
        <v>53</v>
      </c>
      <c r="L526" s="17">
        <v>3.8</v>
      </c>
      <c r="M526" s="17">
        <v>46</v>
      </c>
    </row>
    <row r="527" spans="1:13" hidden="1" x14ac:dyDescent="0.3">
      <c r="A527" s="24" t="s">
        <v>129</v>
      </c>
      <c r="B527" s="24" t="s">
        <v>126</v>
      </c>
      <c r="C527" s="16">
        <v>42970</v>
      </c>
      <c r="D527" s="34">
        <f>E527*3.28084</f>
        <v>0</v>
      </c>
      <c r="E527" s="75">
        <v>0</v>
      </c>
      <c r="F527" s="17">
        <v>25.3</v>
      </c>
      <c r="G527" s="17" t="s">
        <v>53</v>
      </c>
      <c r="H527" s="17">
        <v>5.9</v>
      </c>
      <c r="I527" s="17">
        <v>228</v>
      </c>
      <c r="J527" s="17">
        <v>8.1999999999999993</v>
      </c>
      <c r="K527" s="17" t="s">
        <v>53</v>
      </c>
      <c r="L527" s="17">
        <v>5.2</v>
      </c>
      <c r="M527" s="17">
        <v>4</v>
      </c>
    </row>
    <row r="528" spans="1:13" hidden="1" x14ac:dyDescent="0.3">
      <c r="A528" s="24" t="s">
        <v>129</v>
      </c>
      <c r="B528" s="24" t="s">
        <v>126</v>
      </c>
      <c r="C528" s="16">
        <v>42970</v>
      </c>
      <c r="D528" s="34">
        <f>E528*3.28084</f>
        <v>3.28084</v>
      </c>
      <c r="E528" s="75">
        <v>1</v>
      </c>
      <c r="F528" s="17">
        <v>25.2</v>
      </c>
      <c r="G528" s="17" t="s">
        <v>53</v>
      </c>
      <c r="H528" s="17">
        <v>5.9</v>
      </c>
      <c r="I528" s="17">
        <v>228</v>
      </c>
      <c r="J528" s="17">
        <v>8.1999999999999993</v>
      </c>
      <c r="K528" s="17" t="s">
        <v>53</v>
      </c>
      <c r="L528" s="17">
        <v>7.6</v>
      </c>
      <c r="M528" s="17">
        <v>4.3</v>
      </c>
    </row>
    <row r="529" spans="1:14" hidden="1" x14ac:dyDescent="0.3">
      <c r="A529" s="24" t="s">
        <v>129</v>
      </c>
      <c r="B529" s="24" t="s">
        <v>126</v>
      </c>
      <c r="C529" s="16">
        <v>42970</v>
      </c>
      <c r="D529" s="34">
        <f>E529*3.28084</f>
        <v>6.56168</v>
      </c>
      <c r="E529" s="75">
        <v>2</v>
      </c>
      <c r="F529" s="17">
        <v>25.2</v>
      </c>
      <c r="G529" s="17" t="s">
        <v>53</v>
      </c>
      <c r="H529" s="17">
        <v>5.9</v>
      </c>
      <c r="I529" s="17">
        <v>228</v>
      </c>
      <c r="J529" s="17">
        <v>8.1999999999999993</v>
      </c>
      <c r="K529" s="17" t="s">
        <v>53</v>
      </c>
      <c r="L529" s="17">
        <v>10</v>
      </c>
      <c r="M529" s="17">
        <v>4.3</v>
      </c>
    </row>
    <row r="530" spans="1:14" hidden="1" x14ac:dyDescent="0.3">
      <c r="A530" s="24" t="s">
        <v>129</v>
      </c>
      <c r="B530" s="24" t="s">
        <v>126</v>
      </c>
      <c r="C530" s="16">
        <v>42970</v>
      </c>
      <c r="D530" s="34">
        <f>E530*3.28084</f>
        <v>9.8425200000000004</v>
      </c>
      <c r="E530" s="75">
        <v>3</v>
      </c>
      <c r="F530" s="17">
        <v>25.1</v>
      </c>
      <c r="G530" s="17" t="s">
        <v>53</v>
      </c>
      <c r="H530" s="17">
        <v>5.7</v>
      </c>
      <c r="I530" s="17">
        <v>228</v>
      </c>
      <c r="J530" s="17">
        <v>8.1</v>
      </c>
      <c r="K530" s="17" t="s">
        <v>53</v>
      </c>
      <c r="L530" s="17">
        <v>10.1</v>
      </c>
      <c r="M530" s="17">
        <v>4.0999999999999996</v>
      </c>
    </row>
    <row r="531" spans="1:14" hidden="1" x14ac:dyDescent="0.3">
      <c r="A531" s="24" t="s">
        <v>129</v>
      </c>
      <c r="B531" s="24" t="s">
        <v>126</v>
      </c>
      <c r="C531" s="16">
        <v>42970</v>
      </c>
      <c r="D531" s="34">
        <f>E531*3.28084</f>
        <v>13.12336</v>
      </c>
      <c r="E531" s="75">
        <v>4</v>
      </c>
      <c r="F531" s="17">
        <v>25.1</v>
      </c>
      <c r="G531" s="17" t="s">
        <v>53</v>
      </c>
      <c r="H531" s="17">
        <v>5.7</v>
      </c>
      <c r="I531" s="17">
        <v>228</v>
      </c>
      <c r="J531" s="17">
        <v>8.1</v>
      </c>
      <c r="K531" s="17" t="s">
        <v>53</v>
      </c>
      <c r="L531" s="17">
        <v>9</v>
      </c>
      <c r="M531" s="17">
        <v>4.2</v>
      </c>
    </row>
    <row r="532" spans="1:14" hidden="1" x14ac:dyDescent="0.3">
      <c r="A532" s="24" t="s">
        <v>129</v>
      </c>
      <c r="B532" s="24" t="s">
        <v>126</v>
      </c>
      <c r="C532" s="16">
        <v>42970</v>
      </c>
      <c r="D532" s="34">
        <f>E532*3.28084</f>
        <v>16.404199999999999</v>
      </c>
      <c r="E532" s="75">
        <v>5</v>
      </c>
      <c r="F532" s="17">
        <v>25.1</v>
      </c>
      <c r="G532" s="17" t="s">
        <v>53</v>
      </c>
      <c r="H532" s="17">
        <v>5.6</v>
      </c>
      <c r="I532" s="17">
        <v>228</v>
      </c>
      <c r="J532" s="17">
        <v>8.1</v>
      </c>
      <c r="K532" s="17" t="s">
        <v>53</v>
      </c>
      <c r="L532" s="17">
        <v>10</v>
      </c>
      <c r="M532" s="17">
        <v>4.7</v>
      </c>
    </row>
    <row r="533" spans="1:14" hidden="1" x14ac:dyDescent="0.3">
      <c r="A533" s="24" t="s">
        <v>129</v>
      </c>
      <c r="B533" s="24" t="s">
        <v>126</v>
      </c>
      <c r="C533" s="16">
        <v>42970</v>
      </c>
      <c r="D533" s="34">
        <f>E533*3.28084</f>
        <v>19.685040000000001</v>
      </c>
      <c r="E533" s="75">
        <v>6</v>
      </c>
      <c r="F533" s="17">
        <v>25.1</v>
      </c>
      <c r="G533" s="17" t="s">
        <v>53</v>
      </c>
      <c r="H533" s="17">
        <v>5.5</v>
      </c>
      <c r="I533" s="17">
        <v>228</v>
      </c>
      <c r="J533" s="17">
        <v>8</v>
      </c>
      <c r="K533" s="17" t="s">
        <v>53</v>
      </c>
      <c r="L533" s="17">
        <v>10.199999999999999</v>
      </c>
      <c r="M533" s="17">
        <v>4.4000000000000004</v>
      </c>
    </row>
    <row r="534" spans="1:14" hidden="1" x14ac:dyDescent="0.3">
      <c r="A534" s="24" t="s">
        <v>129</v>
      </c>
      <c r="B534" s="24" t="s">
        <v>126</v>
      </c>
      <c r="C534" s="16">
        <v>42970</v>
      </c>
      <c r="D534" s="34">
        <f>E534*3.28084</f>
        <v>22.965879999999999</v>
      </c>
      <c r="E534" s="75">
        <v>7</v>
      </c>
      <c r="F534" s="17">
        <v>24.4</v>
      </c>
      <c r="G534" s="17" t="s">
        <v>53</v>
      </c>
      <c r="H534" s="17">
        <v>0.2</v>
      </c>
      <c r="I534" s="17">
        <v>231</v>
      </c>
      <c r="J534" s="17">
        <v>7.4</v>
      </c>
      <c r="K534" s="17" t="s">
        <v>53</v>
      </c>
      <c r="L534" s="17">
        <v>3</v>
      </c>
      <c r="M534" s="17">
        <v>9.1</v>
      </c>
      <c r="N534" s="17"/>
    </row>
    <row r="535" spans="1:14" hidden="1" x14ac:dyDescent="0.3">
      <c r="A535" s="24" t="s">
        <v>129</v>
      </c>
      <c r="B535" s="24" t="s">
        <v>126</v>
      </c>
      <c r="C535" s="16">
        <v>42970</v>
      </c>
      <c r="D535" s="34">
        <f>E535*3.28084</f>
        <v>26.24672</v>
      </c>
      <c r="E535" s="75">
        <v>8</v>
      </c>
      <c r="F535" s="17">
        <v>23.8</v>
      </c>
      <c r="G535" s="17" t="s">
        <v>53</v>
      </c>
      <c r="H535" s="17">
        <v>0.1</v>
      </c>
      <c r="I535" s="17">
        <v>238</v>
      </c>
      <c r="J535" s="17">
        <v>7.3</v>
      </c>
      <c r="K535" s="17" t="s">
        <v>53</v>
      </c>
      <c r="L535" s="17">
        <v>2</v>
      </c>
      <c r="M535" s="17">
        <v>17</v>
      </c>
      <c r="N535" s="17"/>
    </row>
    <row r="536" spans="1:14" hidden="1" x14ac:dyDescent="0.3">
      <c r="A536" s="24" t="s">
        <v>129</v>
      </c>
      <c r="B536" s="24" t="s">
        <v>126</v>
      </c>
      <c r="C536" s="16">
        <v>42970</v>
      </c>
      <c r="D536" s="34">
        <f>E536*3.28084</f>
        <v>29.527560000000001</v>
      </c>
      <c r="E536" s="75">
        <v>9</v>
      </c>
      <c r="F536" s="17">
        <v>23.3</v>
      </c>
      <c r="G536" s="17" t="s">
        <v>53</v>
      </c>
      <c r="H536" s="17">
        <v>0.1</v>
      </c>
      <c r="I536" s="17">
        <v>243</v>
      </c>
      <c r="J536" s="17">
        <v>7.3</v>
      </c>
      <c r="K536" s="17" t="s">
        <v>53</v>
      </c>
      <c r="L536" s="17">
        <v>3.5</v>
      </c>
      <c r="M536" s="17">
        <v>23</v>
      </c>
      <c r="N536" s="17"/>
    </row>
    <row r="537" spans="1:14" hidden="1" x14ac:dyDescent="0.3">
      <c r="A537" s="24" t="s">
        <v>131</v>
      </c>
      <c r="B537" s="24" t="s">
        <v>126</v>
      </c>
      <c r="C537" s="16">
        <v>42969</v>
      </c>
      <c r="D537" s="34">
        <f>E537*3.28084</f>
        <v>0</v>
      </c>
      <c r="E537" s="75">
        <v>0</v>
      </c>
      <c r="F537" s="17">
        <v>27</v>
      </c>
      <c r="G537" s="17" t="s">
        <v>53</v>
      </c>
      <c r="H537" s="17">
        <v>12.1</v>
      </c>
      <c r="I537" s="17">
        <v>482</v>
      </c>
      <c r="J537" s="17">
        <v>8.6</v>
      </c>
      <c r="K537" s="17" t="s">
        <v>53</v>
      </c>
      <c r="L537" s="17">
        <v>40.5</v>
      </c>
      <c r="M537" s="17">
        <v>6</v>
      </c>
      <c r="N537" s="17"/>
    </row>
    <row r="538" spans="1:14" hidden="1" x14ac:dyDescent="0.3">
      <c r="A538" s="24" t="s">
        <v>131</v>
      </c>
      <c r="B538" s="24" t="s">
        <v>126</v>
      </c>
      <c r="C538" s="16">
        <v>42969</v>
      </c>
      <c r="D538" s="34">
        <f>E538*3.28084</f>
        <v>3.28084</v>
      </c>
      <c r="E538" s="75">
        <v>1</v>
      </c>
      <c r="F538" s="17">
        <v>26.8</v>
      </c>
      <c r="G538" s="17" t="s">
        <v>53</v>
      </c>
      <c r="H538" s="17">
        <v>10.1</v>
      </c>
      <c r="I538" s="17">
        <v>490</v>
      </c>
      <c r="J538" s="17">
        <v>8.4</v>
      </c>
      <c r="K538" s="17" t="s">
        <v>53</v>
      </c>
      <c r="L538" s="17">
        <v>44.8</v>
      </c>
      <c r="M538" s="17">
        <v>6.6</v>
      </c>
    </row>
    <row r="539" spans="1:14" hidden="1" x14ac:dyDescent="0.3">
      <c r="A539" s="24" t="s">
        <v>131</v>
      </c>
      <c r="B539" s="24" t="s">
        <v>126</v>
      </c>
      <c r="C539" s="16">
        <v>42969</v>
      </c>
      <c r="D539" s="34">
        <f>E539*3.28084</f>
        <v>6.56168</v>
      </c>
      <c r="E539" s="75">
        <v>2</v>
      </c>
      <c r="F539" s="17">
        <v>26.2</v>
      </c>
      <c r="G539" s="17" t="s">
        <v>53</v>
      </c>
      <c r="H539" s="17">
        <v>5</v>
      </c>
      <c r="I539" s="17">
        <v>502</v>
      </c>
      <c r="J539" s="17">
        <v>7.8</v>
      </c>
      <c r="K539" s="17" t="s">
        <v>53</v>
      </c>
      <c r="L539" s="17">
        <v>21.2</v>
      </c>
      <c r="M539" s="17">
        <v>9.4</v>
      </c>
    </row>
    <row r="540" spans="1:14" hidden="1" x14ac:dyDescent="0.3">
      <c r="A540" s="24" t="s">
        <v>131</v>
      </c>
      <c r="B540" s="24" t="s">
        <v>126</v>
      </c>
      <c r="C540" s="16">
        <v>42969</v>
      </c>
      <c r="D540" s="34">
        <f>E540*3.28084</f>
        <v>9.8425200000000004</v>
      </c>
      <c r="E540" s="75">
        <v>3</v>
      </c>
      <c r="F540" s="17">
        <v>25.9</v>
      </c>
      <c r="G540" s="17" t="s">
        <v>53</v>
      </c>
      <c r="H540" s="17">
        <v>2.6</v>
      </c>
      <c r="I540" s="17">
        <v>517</v>
      </c>
      <c r="J540" s="17">
        <v>7.7</v>
      </c>
      <c r="K540" s="17" t="s">
        <v>53</v>
      </c>
      <c r="L540" s="17">
        <v>17.5</v>
      </c>
      <c r="M540" s="17">
        <v>9.6</v>
      </c>
    </row>
    <row r="541" spans="1:14" hidden="1" x14ac:dyDescent="0.3">
      <c r="A541" s="24" t="s">
        <v>131</v>
      </c>
      <c r="B541" s="24" t="s">
        <v>126</v>
      </c>
      <c r="C541" s="16">
        <v>42969</v>
      </c>
      <c r="D541" s="34">
        <f>E541*3.28084</f>
        <v>13.12336</v>
      </c>
      <c r="E541" s="75">
        <v>4</v>
      </c>
      <c r="F541" s="17">
        <v>25.6</v>
      </c>
      <c r="G541" s="17" t="s">
        <v>53</v>
      </c>
      <c r="H541" s="17">
        <v>0.8</v>
      </c>
      <c r="I541" s="17">
        <v>532</v>
      </c>
      <c r="J541" s="17">
        <v>7.6</v>
      </c>
      <c r="K541" s="17" t="s">
        <v>53</v>
      </c>
      <c r="L541" s="17">
        <v>13.8</v>
      </c>
      <c r="M541" s="17">
        <v>11</v>
      </c>
    </row>
    <row r="542" spans="1:14" hidden="1" x14ac:dyDescent="0.3">
      <c r="A542" s="24" t="s">
        <v>131</v>
      </c>
      <c r="B542" s="24" t="s">
        <v>126</v>
      </c>
      <c r="C542" s="16">
        <v>42969</v>
      </c>
      <c r="D542" s="34">
        <f>E542*3.28084</f>
        <v>16.404199999999999</v>
      </c>
      <c r="E542" s="75">
        <v>5</v>
      </c>
      <c r="F542" s="17">
        <v>25.4</v>
      </c>
      <c r="G542" s="17" t="s">
        <v>53</v>
      </c>
      <c r="H542" s="17">
        <v>1.3</v>
      </c>
      <c r="I542" s="17">
        <v>579</v>
      </c>
      <c r="J542" s="17">
        <v>7.7</v>
      </c>
      <c r="K542" s="17" t="s">
        <v>53</v>
      </c>
      <c r="L542" s="17">
        <v>14.1</v>
      </c>
      <c r="M542" s="17">
        <v>14</v>
      </c>
    </row>
    <row r="543" spans="1:14" hidden="1" x14ac:dyDescent="0.3">
      <c r="A543" s="24" t="s">
        <v>131</v>
      </c>
      <c r="B543" s="24" t="s">
        <v>126</v>
      </c>
      <c r="C543" s="16">
        <v>42969</v>
      </c>
      <c r="D543" s="34">
        <f>E543*3.28084</f>
        <v>19.685040000000001</v>
      </c>
      <c r="E543" s="75">
        <v>6</v>
      </c>
      <c r="F543" s="17">
        <v>25</v>
      </c>
      <c r="G543" s="17" t="s">
        <v>53</v>
      </c>
      <c r="H543" s="17">
        <v>0.3</v>
      </c>
      <c r="I543" s="17">
        <v>593</v>
      </c>
      <c r="J543" s="17">
        <v>7.6</v>
      </c>
      <c r="K543" s="17" t="s">
        <v>53</v>
      </c>
      <c r="L543" s="17">
        <v>10.5</v>
      </c>
      <c r="M543" s="17">
        <v>20</v>
      </c>
    </row>
    <row r="544" spans="1:14" hidden="1" x14ac:dyDescent="0.3">
      <c r="A544" s="24" t="s">
        <v>131</v>
      </c>
      <c r="B544" s="24" t="s">
        <v>126</v>
      </c>
      <c r="C544" s="16">
        <v>42969</v>
      </c>
      <c r="D544" s="34">
        <f>E544*3.28084</f>
        <v>22.965879999999999</v>
      </c>
      <c r="E544" s="75">
        <v>7</v>
      </c>
      <c r="F544" s="17">
        <v>24.8</v>
      </c>
      <c r="G544" s="17" t="s">
        <v>53</v>
      </c>
      <c r="H544" s="17">
        <v>0.1</v>
      </c>
      <c r="I544" s="17">
        <v>621</v>
      </c>
      <c r="J544" s="17">
        <v>7.6</v>
      </c>
      <c r="K544" s="17" t="s">
        <v>53</v>
      </c>
      <c r="L544" s="17">
        <v>19.100000000000001</v>
      </c>
      <c r="M544" s="17">
        <v>22</v>
      </c>
    </row>
    <row r="545" spans="1:13" hidden="1" x14ac:dyDescent="0.3">
      <c r="A545" s="24" t="s">
        <v>131</v>
      </c>
      <c r="B545" s="24" t="s">
        <v>127</v>
      </c>
      <c r="C545" s="16">
        <v>42969</v>
      </c>
      <c r="D545" s="34">
        <f>E545*3.28084</f>
        <v>0</v>
      </c>
      <c r="E545" s="75">
        <v>0</v>
      </c>
      <c r="F545" s="17">
        <v>27.6</v>
      </c>
      <c r="G545" s="17" t="s">
        <v>53</v>
      </c>
      <c r="H545" s="17">
        <v>17.399999999999999</v>
      </c>
      <c r="I545" s="17">
        <v>494</v>
      </c>
      <c r="J545" s="17">
        <v>9</v>
      </c>
      <c r="K545" s="17" t="s">
        <v>53</v>
      </c>
      <c r="L545" s="17">
        <v>56.2</v>
      </c>
      <c r="M545" s="17">
        <v>11</v>
      </c>
    </row>
    <row r="546" spans="1:13" hidden="1" x14ac:dyDescent="0.3">
      <c r="A546" s="24" t="s">
        <v>131</v>
      </c>
      <c r="B546" s="24" t="s">
        <v>127</v>
      </c>
      <c r="C546" s="16">
        <v>42969</v>
      </c>
      <c r="D546" s="34">
        <f>E546*3.28084</f>
        <v>3.28084</v>
      </c>
      <c r="E546" s="75">
        <v>1</v>
      </c>
      <c r="F546" s="17">
        <v>27.5</v>
      </c>
      <c r="G546" s="17" t="s">
        <v>53</v>
      </c>
      <c r="H546" s="17">
        <v>17.399999999999999</v>
      </c>
      <c r="I546" s="17">
        <v>494</v>
      </c>
      <c r="J546" s="17">
        <v>9</v>
      </c>
      <c r="K546" s="17" t="s">
        <v>53</v>
      </c>
      <c r="L546" s="17">
        <v>57.4</v>
      </c>
      <c r="M546" s="17">
        <v>11</v>
      </c>
    </row>
    <row r="547" spans="1:13" hidden="1" x14ac:dyDescent="0.3">
      <c r="A547" s="24" t="s">
        <v>131</v>
      </c>
      <c r="B547" s="24" t="s">
        <v>127</v>
      </c>
      <c r="C547" s="16">
        <v>42969</v>
      </c>
      <c r="D547" s="34">
        <f>E547*3.28084</f>
        <v>6.56168</v>
      </c>
      <c r="E547" s="75">
        <v>2</v>
      </c>
      <c r="F547" s="17">
        <v>26.8</v>
      </c>
      <c r="G547" s="17" t="s">
        <v>53</v>
      </c>
      <c r="H547" s="17">
        <v>11.8</v>
      </c>
      <c r="I547" s="17">
        <v>506</v>
      </c>
      <c r="J547" s="17">
        <v>8.6</v>
      </c>
      <c r="K547" s="17" t="s">
        <v>53</v>
      </c>
      <c r="L547" s="17">
        <v>32.9</v>
      </c>
      <c r="M547" s="17">
        <v>10</v>
      </c>
    </row>
    <row r="548" spans="1:13" hidden="1" x14ac:dyDescent="0.3">
      <c r="A548" s="24" t="s">
        <v>131</v>
      </c>
      <c r="B548" s="24" t="s">
        <v>127</v>
      </c>
      <c r="C548" s="16">
        <v>42969</v>
      </c>
      <c r="D548" s="34">
        <f>E548*3.28084</f>
        <v>9.8425200000000004</v>
      </c>
      <c r="E548" s="75">
        <v>3</v>
      </c>
      <c r="F548" s="17">
        <v>26.6</v>
      </c>
      <c r="G548" s="17" t="s">
        <v>53</v>
      </c>
      <c r="H548" s="17">
        <v>8.6</v>
      </c>
      <c r="I548" s="17">
        <v>514</v>
      </c>
      <c r="J548" s="17">
        <v>8.3000000000000007</v>
      </c>
      <c r="K548" s="17" t="s">
        <v>53</v>
      </c>
      <c r="L548" s="17">
        <v>28.9</v>
      </c>
      <c r="M548" s="17">
        <v>12</v>
      </c>
    </row>
    <row r="549" spans="1:13" hidden="1" x14ac:dyDescent="0.3">
      <c r="A549" s="24" t="s">
        <v>131</v>
      </c>
      <c r="B549" s="24" t="s">
        <v>127</v>
      </c>
      <c r="C549" s="16">
        <v>42969</v>
      </c>
      <c r="D549" s="34">
        <f>E549*3.28084</f>
        <v>13.12336</v>
      </c>
      <c r="E549" s="75">
        <v>4</v>
      </c>
      <c r="F549" s="17">
        <v>25.5</v>
      </c>
      <c r="G549" s="17" t="s">
        <v>53</v>
      </c>
      <c r="H549" s="17">
        <v>1.2</v>
      </c>
      <c r="I549" s="17">
        <v>518</v>
      </c>
      <c r="J549" s="17">
        <v>7.7</v>
      </c>
      <c r="K549" s="17" t="s">
        <v>53</v>
      </c>
      <c r="L549" s="17">
        <v>16.5</v>
      </c>
      <c r="M549" s="17">
        <v>100</v>
      </c>
    </row>
    <row r="550" spans="1:13" hidden="1" x14ac:dyDescent="0.3">
      <c r="A550" s="24" t="s">
        <v>131</v>
      </c>
      <c r="B550" s="24" t="s">
        <v>125</v>
      </c>
      <c r="C550" s="16">
        <v>42969</v>
      </c>
      <c r="D550" s="34">
        <f>E550*3.28084</f>
        <v>0</v>
      </c>
      <c r="E550" s="75">
        <v>0</v>
      </c>
      <c r="F550" s="17">
        <v>27.5</v>
      </c>
      <c r="G550" s="17" t="s">
        <v>53</v>
      </c>
      <c r="H550" s="17">
        <v>15.5</v>
      </c>
      <c r="I550" s="17">
        <v>475</v>
      </c>
      <c r="J550" s="17">
        <v>8.8000000000000007</v>
      </c>
      <c r="K550" s="17" t="s">
        <v>53</v>
      </c>
      <c r="L550" s="17">
        <v>85.5</v>
      </c>
      <c r="M550" s="17">
        <v>33</v>
      </c>
    </row>
    <row r="551" spans="1:13" hidden="1" x14ac:dyDescent="0.3">
      <c r="A551" s="24" t="s">
        <v>131</v>
      </c>
      <c r="B551" s="24" t="s">
        <v>125</v>
      </c>
      <c r="C551" s="16">
        <v>42969</v>
      </c>
      <c r="D551" s="34">
        <f>E551*3.28084</f>
        <v>3.28084</v>
      </c>
      <c r="E551" s="75">
        <v>1</v>
      </c>
      <c r="F551" s="17">
        <v>27.4</v>
      </c>
      <c r="G551" s="17" t="s">
        <v>53</v>
      </c>
      <c r="H551" s="17">
        <v>15.5</v>
      </c>
      <c r="I551" s="17">
        <v>476</v>
      </c>
      <c r="J551" s="17">
        <v>8.6999999999999993</v>
      </c>
      <c r="K551" s="17" t="s">
        <v>53</v>
      </c>
      <c r="L551" s="17">
        <v>63.4</v>
      </c>
      <c r="M551" s="17">
        <v>37</v>
      </c>
    </row>
    <row r="552" spans="1:13" hidden="1" x14ac:dyDescent="0.3">
      <c r="A552" s="24" t="s">
        <v>132</v>
      </c>
      <c r="B552" s="24" t="s">
        <v>126</v>
      </c>
      <c r="C552" s="16">
        <v>42969</v>
      </c>
      <c r="D552" s="34">
        <f>E552*3.28084</f>
        <v>0</v>
      </c>
      <c r="E552" s="75">
        <v>0</v>
      </c>
      <c r="F552" s="17">
        <v>27.8</v>
      </c>
      <c r="G552" s="17" t="s">
        <v>53</v>
      </c>
      <c r="H552" s="17">
        <v>10.199999999999999</v>
      </c>
      <c r="I552" s="17">
        <v>990</v>
      </c>
      <c r="J552" s="17">
        <v>8.6</v>
      </c>
      <c r="K552" s="17" t="s">
        <v>53</v>
      </c>
      <c r="L552" s="17">
        <v>7.1</v>
      </c>
      <c r="M552" s="17">
        <v>2</v>
      </c>
    </row>
    <row r="553" spans="1:13" hidden="1" x14ac:dyDescent="0.3">
      <c r="A553" s="24" t="s">
        <v>132</v>
      </c>
      <c r="B553" s="24" t="s">
        <v>126</v>
      </c>
      <c r="C553" s="16">
        <v>42969</v>
      </c>
      <c r="D553" s="34">
        <f>E553*3.28084</f>
        <v>3.28084</v>
      </c>
      <c r="E553" s="75">
        <v>1</v>
      </c>
      <c r="F553" s="17">
        <v>27.8</v>
      </c>
      <c r="G553" s="17" t="s">
        <v>53</v>
      </c>
      <c r="H553" s="17">
        <v>10.199999999999999</v>
      </c>
      <c r="I553" s="17">
        <v>990</v>
      </c>
      <c r="J553" s="17">
        <v>8.6</v>
      </c>
      <c r="K553" s="17" t="s">
        <v>53</v>
      </c>
      <c r="L553" s="17">
        <v>7.5</v>
      </c>
      <c r="M553" s="17">
        <v>2.1</v>
      </c>
    </row>
    <row r="554" spans="1:13" hidden="1" x14ac:dyDescent="0.3">
      <c r="A554" s="24" t="s">
        <v>132</v>
      </c>
      <c r="B554" s="24" t="s">
        <v>126</v>
      </c>
      <c r="C554" s="16">
        <v>42969</v>
      </c>
      <c r="D554" s="34">
        <f>E554*3.28084</f>
        <v>6.56168</v>
      </c>
      <c r="E554" s="75">
        <v>2</v>
      </c>
      <c r="F554" s="17">
        <v>27.7</v>
      </c>
      <c r="G554" s="17" t="s">
        <v>53</v>
      </c>
      <c r="H554" s="17">
        <v>10.1</v>
      </c>
      <c r="I554" s="17">
        <v>989</v>
      </c>
      <c r="J554" s="17">
        <v>8.6</v>
      </c>
      <c r="K554" s="17" t="s">
        <v>53</v>
      </c>
      <c r="L554" s="17">
        <v>7.5</v>
      </c>
      <c r="M554" s="17">
        <v>2.4</v>
      </c>
    </row>
    <row r="555" spans="1:13" hidden="1" x14ac:dyDescent="0.3">
      <c r="A555" s="24" t="s">
        <v>132</v>
      </c>
      <c r="B555" s="24" t="s">
        <v>126</v>
      </c>
      <c r="C555" s="16">
        <v>42969</v>
      </c>
      <c r="D555" s="34">
        <f>E555*3.28084</f>
        <v>9.8425200000000004</v>
      </c>
      <c r="E555" s="75">
        <v>3</v>
      </c>
      <c r="F555" s="17">
        <v>27.7</v>
      </c>
      <c r="G555" s="17" t="s">
        <v>53</v>
      </c>
      <c r="H555" s="17">
        <v>10.199999999999999</v>
      </c>
      <c r="I555" s="17">
        <v>995</v>
      </c>
      <c r="J555" s="17">
        <v>8.6</v>
      </c>
      <c r="K555" s="17" t="s">
        <v>53</v>
      </c>
      <c r="L555" s="17">
        <v>7.8</v>
      </c>
      <c r="M555" s="17">
        <v>2.2999999999999998</v>
      </c>
    </row>
    <row r="556" spans="1:13" hidden="1" x14ac:dyDescent="0.3">
      <c r="A556" s="24" t="s">
        <v>132</v>
      </c>
      <c r="B556" s="24" t="s">
        <v>126</v>
      </c>
      <c r="C556" s="16">
        <v>42969</v>
      </c>
      <c r="D556" s="34">
        <f>E556*3.28084</f>
        <v>13.12336</v>
      </c>
      <c r="E556" s="75">
        <v>4</v>
      </c>
      <c r="F556" s="17">
        <v>26.3</v>
      </c>
      <c r="G556" s="17" t="s">
        <v>53</v>
      </c>
      <c r="H556" s="17">
        <v>7.4</v>
      </c>
      <c r="I556" s="17">
        <v>1006</v>
      </c>
      <c r="J556" s="17">
        <v>8.3000000000000007</v>
      </c>
      <c r="K556" s="17" t="s">
        <v>53</v>
      </c>
      <c r="L556" s="17">
        <v>5.4</v>
      </c>
      <c r="M556" s="17">
        <v>3.6</v>
      </c>
    </row>
    <row r="557" spans="1:13" hidden="1" x14ac:dyDescent="0.3">
      <c r="A557" s="24" t="s">
        <v>132</v>
      </c>
      <c r="B557" s="24" t="s">
        <v>126</v>
      </c>
      <c r="C557" s="16">
        <v>42969</v>
      </c>
      <c r="D557" s="34">
        <f>E557*3.28084</f>
        <v>16.404199999999999</v>
      </c>
      <c r="E557" s="75">
        <v>5</v>
      </c>
      <c r="F557" s="17">
        <v>24.6</v>
      </c>
      <c r="G557" s="17" t="s">
        <v>53</v>
      </c>
      <c r="H557" s="17">
        <v>1.8</v>
      </c>
      <c r="I557" s="17">
        <v>1019</v>
      </c>
      <c r="J557" s="17">
        <v>7.7</v>
      </c>
      <c r="K557" s="17" t="s">
        <v>53</v>
      </c>
      <c r="L557" s="17" t="s">
        <v>53</v>
      </c>
      <c r="M557" s="17">
        <v>2.7</v>
      </c>
    </row>
    <row r="558" spans="1:13" hidden="1" x14ac:dyDescent="0.3">
      <c r="A558" s="24" t="s">
        <v>132</v>
      </c>
      <c r="B558" s="24" t="s">
        <v>126</v>
      </c>
      <c r="C558" s="16">
        <v>42969</v>
      </c>
      <c r="D558" s="34">
        <f>E558*3.28084</f>
        <v>19.685040000000001</v>
      </c>
      <c r="E558" s="75">
        <v>6</v>
      </c>
      <c r="F558" s="17">
        <v>24.2</v>
      </c>
      <c r="G558" s="17" t="s">
        <v>53</v>
      </c>
      <c r="H558" s="17">
        <v>0.3</v>
      </c>
      <c r="I558" s="17">
        <v>1021</v>
      </c>
      <c r="J558" s="17">
        <v>7.6</v>
      </c>
      <c r="K558" s="17" t="s">
        <v>53</v>
      </c>
      <c r="L558" s="17">
        <v>3</v>
      </c>
      <c r="M558" s="17">
        <v>3.9</v>
      </c>
    </row>
    <row r="559" spans="1:13" hidden="1" x14ac:dyDescent="0.3">
      <c r="A559" s="24" t="s">
        <v>132</v>
      </c>
      <c r="B559" s="24" t="s">
        <v>126</v>
      </c>
      <c r="C559" s="16">
        <v>42969</v>
      </c>
      <c r="D559" s="34">
        <f>E559*3.28084</f>
        <v>22.965879999999999</v>
      </c>
      <c r="E559" s="75">
        <v>7</v>
      </c>
      <c r="F559" s="17">
        <v>22.9</v>
      </c>
      <c r="G559" s="17" t="s">
        <v>53</v>
      </c>
      <c r="H559" s="17">
        <v>0.1</v>
      </c>
      <c r="I559" s="17">
        <v>1035</v>
      </c>
      <c r="J559" s="17">
        <v>7.5</v>
      </c>
      <c r="K559" s="17" t="s">
        <v>53</v>
      </c>
      <c r="L559" s="17">
        <v>2</v>
      </c>
      <c r="M559" s="17">
        <v>4.8</v>
      </c>
    </row>
    <row r="560" spans="1:13" hidden="1" x14ac:dyDescent="0.3">
      <c r="A560" s="24" t="s">
        <v>132</v>
      </c>
      <c r="B560" s="24" t="s">
        <v>126</v>
      </c>
      <c r="C560" s="16">
        <v>42969</v>
      </c>
      <c r="D560" s="34">
        <f>E560*3.28084</f>
        <v>26.24672</v>
      </c>
      <c r="E560" s="75">
        <v>8</v>
      </c>
      <c r="F560" s="17">
        <v>22.1</v>
      </c>
      <c r="G560" s="17" t="s">
        <v>53</v>
      </c>
      <c r="H560" s="17">
        <v>0.1</v>
      </c>
      <c r="I560" s="17">
        <v>1036</v>
      </c>
      <c r="J560" s="17">
        <v>7.5</v>
      </c>
      <c r="K560" s="17" t="s">
        <v>53</v>
      </c>
      <c r="L560" s="17">
        <v>3</v>
      </c>
      <c r="M560" s="17">
        <v>6.2</v>
      </c>
    </row>
    <row r="561" spans="1:13" hidden="1" x14ac:dyDescent="0.3">
      <c r="A561" s="24" t="s">
        <v>132</v>
      </c>
      <c r="B561" s="24" t="s">
        <v>127</v>
      </c>
      <c r="C561" s="16">
        <v>42969</v>
      </c>
      <c r="D561" s="34">
        <f>E561*3.28084</f>
        <v>0</v>
      </c>
      <c r="E561" s="75">
        <v>0</v>
      </c>
      <c r="F561" s="17">
        <v>27.3</v>
      </c>
      <c r="G561" s="17" t="s">
        <v>53</v>
      </c>
      <c r="H561" s="17">
        <v>10.8</v>
      </c>
      <c r="I561" s="17">
        <v>985</v>
      </c>
      <c r="J561" s="17">
        <v>8.6</v>
      </c>
      <c r="K561" s="17" t="s">
        <v>53</v>
      </c>
      <c r="L561" s="17">
        <v>13.5</v>
      </c>
      <c r="M561" s="17">
        <v>3</v>
      </c>
    </row>
    <row r="562" spans="1:13" hidden="1" x14ac:dyDescent="0.3">
      <c r="A562" s="24" t="s">
        <v>132</v>
      </c>
      <c r="B562" s="24" t="s">
        <v>127</v>
      </c>
      <c r="C562" s="16">
        <v>42969</v>
      </c>
      <c r="D562" s="34">
        <f>E562*3.28084</f>
        <v>3.28084</v>
      </c>
      <c r="E562" s="75">
        <v>1</v>
      </c>
      <c r="F562" s="17">
        <v>27.3</v>
      </c>
      <c r="G562" s="17" t="s">
        <v>53</v>
      </c>
      <c r="H562" s="17">
        <v>10.8</v>
      </c>
      <c r="I562" s="17">
        <v>985</v>
      </c>
      <c r="J562" s="17">
        <v>8.6</v>
      </c>
      <c r="K562" s="17" t="s">
        <v>53</v>
      </c>
      <c r="L562" s="17">
        <v>14</v>
      </c>
      <c r="M562" s="17">
        <v>3.3</v>
      </c>
    </row>
    <row r="563" spans="1:13" hidden="1" x14ac:dyDescent="0.3">
      <c r="A563" s="24" t="s">
        <v>132</v>
      </c>
      <c r="B563" s="24" t="s">
        <v>127</v>
      </c>
      <c r="C563" s="16">
        <v>42969</v>
      </c>
      <c r="D563" s="34">
        <f>E563*3.28084</f>
        <v>6.56168</v>
      </c>
      <c r="E563" s="75">
        <v>2</v>
      </c>
      <c r="F563" s="17">
        <v>27.2</v>
      </c>
      <c r="G563" s="17" t="s">
        <v>53</v>
      </c>
      <c r="H563" s="17">
        <v>10.6</v>
      </c>
      <c r="I563" s="17">
        <v>986</v>
      </c>
      <c r="J563" s="17">
        <v>8.6</v>
      </c>
      <c r="K563" s="17" t="s">
        <v>53</v>
      </c>
      <c r="L563" s="17">
        <v>15</v>
      </c>
      <c r="M563" s="17">
        <v>3.2</v>
      </c>
    </row>
    <row r="564" spans="1:13" hidden="1" x14ac:dyDescent="0.3">
      <c r="A564" s="24" t="s">
        <v>132</v>
      </c>
      <c r="B564" s="24" t="s">
        <v>127</v>
      </c>
      <c r="C564" s="16">
        <v>42969</v>
      </c>
      <c r="D564" s="34">
        <f>E564*3.28084</f>
        <v>9.8425200000000004</v>
      </c>
      <c r="E564" s="75">
        <v>3</v>
      </c>
      <c r="F564" s="17">
        <v>27.2</v>
      </c>
      <c r="G564" s="17" t="s">
        <v>53</v>
      </c>
      <c r="H564" s="17">
        <v>10.5</v>
      </c>
      <c r="I564" s="17">
        <v>986</v>
      </c>
      <c r="J564" s="17">
        <v>8.6</v>
      </c>
      <c r="K564" s="17" t="s">
        <v>53</v>
      </c>
      <c r="L564" s="17">
        <v>16</v>
      </c>
      <c r="M564" s="17">
        <v>3.5</v>
      </c>
    </row>
    <row r="565" spans="1:13" hidden="1" x14ac:dyDescent="0.3">
      <c r="A565" s="24" t="s">
        <v>132</v>
      </c>
      <c r="B565" s="24" t="s">
        <v>127</v>
      </c>
      <c r="C565" s="16">
        <v>42969</v>
      </c>
      <c r="D565" s="34">
        <f>E565*3.28084</f>
        <v>13.12336</v>
      </c>
      <c r="E565" s="75">
        <v>4</v>
      </c>
      <c r="F565" s="17">
        <v>27.1</v>
      </c>
      <c r="G565" s="17" t="s">
        <v>53</v>
      </c>
      <c r="H565" s="17">
        <v>10</v>
      </c>
      <c r="I565" s="17">
        <v>989</v>
      </c>
      <c r="J565" s="17">
        <v>8.5</v>
      </c>
      <c r="K565" s="17" t="s">
        <v>53</v>
      </c>
      <c r="L565" s="17">
        <v>15</v>
      </c>
      <c r="M565" s="17">
        <v>3.3</v>
      </c>
    </row>
    <row r="566" spans="1:13" hidden="1" x14ac:dyDescent="0.3">
      <c r="A566" s="24" t="s">
        <v>132</v>
      </c>
      <c r="B566" s="24" t="s">
        <v>127</v>
      </c>
      <c r="C566" s="16">
        <v>42969</v>
      </c>
      <c r="D566" s="34">
        <f>E566*3.28084</f>
        <v>16.404199999999999</v>
      </c>
      <c r="E566" s="75">
        <v>5</v>
      </c>
      <c r="F566" s="17">
        <v>25.7</v>
      </c>
      <c r="G566" s="17" t="s">
        <v>53</v>
      </c>
      <c r="H566" s="17">
        <v>2.6</v>
      </c>
      <c r="I566" s="17">
        <v>1012</v>
      </c>
      <c r="J566" s="17">
        <v>7.8</v>
      </c>
      <c r="K566" s="17" t="s">
        <v>53</v>
      </c>
      <c r="L566" s="17">
        <v>10</v>
      </c>
      <c r="M566" s="17">
        <v>6.1</v>
      </c>
    </row>
    <row r="567" spans="1:13" hidden="1" x14ac:dyDescent="0.3">
      <c r="A567" s="24" t="s">
        <v>132</v>
      </c>
      <c r="B567" s="24" t="s">
        <v>127</v>
      </c>
      <c r="C567" s="16">
        <v>42969</v>
      </c>
      <c r="D567" s="34">
        <f>E567*3.28084</f>
        <v>19.685040000000001</v>
      </c>
      <c r="E567" s="75">
        <v>6</v>
      </c>
      <c r="F567" s="17">
        <v>24.5</v>
      </c>
      <c r="G567" s="17" t="s">
        <v>53</v>
      </c>
      <c r="H567" s="17">
        <v>0.5</v>
      </c>
      <c r="I567" s="17">
        <v>1019</v>
      </c>
      <c r="J567" s="17">
        <v>7.6</v>
      </c>
      <c r="K567" s="17" t="s">
        <v>53</v>
      </c>
      <c r="L567" s="17">
        <v>5.5</v>
      </c>
      <c r="M567" s="17">
        <v>9.6999999999999993</v>
      </c>
    </row>
    <row r="568" spans="1:13" hidden="1" x14ac:dyDescent="0.3">
      <c r="A568" s="24" t="s">
        <v>132</v>
      </c>
      <c r="B568" s="24" t="s">
        <v>125</v>
      </c>
      <c r="C568" s="16">
        <v>42969</v>
      </c>
      <c r="D568" s="34">
        <f>E568*3.28084</f>
        <v>0</v>
      </c>
      <c r="E568" s="75">
        <v>0</v>
      </c>
      <c r="F568" s="17">
        <v>27</v>
      </c>
      <c r="G568" s="17" t="s">
        <v>53</v>
      </c>
      <c r="H568" s="17">
        <v>8.1</v>
      </c>
      <c r="I568" s="17">
        <v>1032</v>
      </c>
      <c r="J568" s="17">
        <v>8.3000000000000007</v>
      </c>
      <c r="K568" s="17" t="s">
        <v>53</v>
      </c>
      <c r="L568" s="17">
        <v>20.399999999999999</v>
      </c>
      <c r="M568" s="17">
        <v>9.3000000000000007</v>
      </c>
    </row>
    <row r="569" spans="1:13" hidden="1" x14ac:dyDescent="0.3">
      <c r="A569" s="24" t="s">
        <v>132</v>
      </c>
      <c r="B569" s="24" t="s">
        <v>125</v>
      </c>
      <c r="C569" s="16">
        <v>42969</v>
      </c>
      <c r="D569" s="34">
        <f>E569*3.28084</f>
        <v>3.28084</v>
      </c>
      <c r="E569" s="75">
        <v>1</v>
      </c>
      <c r="F569" s="17">
        <v>27</v>
      </c>
      <c r="G569" s="17" t="s">
        <v>53</v>
      </c>
      <c r="H569" s="17">
        <v>8.1</v>
      </c>
      <c r="I569" s="17">
        <v>1032</v>
      </c>
      <c r="J569" s="17">
        <v>8.3000000000000007</v>
      </c>
      <c r="K569" s="17" t="s">
        <v>53</v>
      </c>
      <c r="L569" s="17">
        <v>22.3</v>
      </c>
      <c r="M569" s="17">
        <v>9.6</v>
      </c>
    </row>
    <row r="570" spans="1:13" hidden="1" x14ac:dyDescent="0.3">
      <c r="A570" s="24" t="s">
        <v>132</v>
      </c>
      <c r="B570" s="24" t="s">
        <v>125</v>
      </c>
      <c r="C570" s="16">
        <v>42969</v>
      </c>
      <c r="D570" s="34">
        <f>E570*3.28084</f>
        <v>6.56168</v>
      </c>
      <c r="E570" s="75">
        <v>2</v>
      </c>
      <c r="F570" s="17">
        <v>27</v>
      </c>
      <c r="G570" s="17" t="s">
        <v>53</v>
      </c>
      <c r="H570" s="17">
        <v>7.7</v>
      </c>
      <c r="I570" s="17">
        <v>1034</v>
      </c>
      <c r="J570" s="17">
        <v>8.3000000000000007</v>
      </c>
      <c r="K570" s="17" t="s">
        <v>53</v>
      </c>
      <c r="L570" s="17">
        <v>20.7</v>
      </c>
      <c r="M570" s="17">
        <v>12</v>
      </c>
    </row>
    <row r="571" spans="1:13" hidden="1" x14ac:dyDescent="0.3">
      <c r="A571" s="24" t="s">
        <v>131</v>
      </c>
      <c r="B571" s="24" t="s">
        <v>125</v>
      </c>
      <c r="C571" s="16">
        <v>42985</v>
      </c>
      <c r="D571" s="34">
        <f>E571*3.28084</f>
        <v>0</v>
      </c>
      <c r="E571" s="75">
        <v>0</v>
      </c>
      <c r="F571" s="17">
        <v>20.2</v>
      </c>
      <c r="G571" s="17" t="s">
        <v>53</v>
      </c>
      <c r="H571" s="17">
        <v>8.9</v>
      </c>
      <c r="I571" s="17">
        <v>664</v>
      </c>
      <c r="J571" s="17">
        <v>8.3000000000000007</v>
      </c>
      <c r="K571" s="17" t="s">
        <v>53</v>
      </c>
      <c r="L571" s="17">
        <v>32.9</v>
      </c>
      <c r="M571" s="17">
        <v>31.5</v>
      </c>
    </row>
    <row r="572" spans="1:13" hidden="1" x14ac:dyDescent="0.3">
      <c r="A572" s="24" t="s">
        <v>131</v>
      </c>
      <c r="B572" s="24" t="s">
        <v>125</v>
      </c>
      <c r="C572" s="16">
        <v>42985</v>
      </c>
      <c r="D572" s="34">
        <f>E572*3.28084</f>
        <v>3.28084</v>
      </c>
      <c r="E572" s="75">
        <v>1</v>
      </c>
      <c r="F572" s="17">
        <v>20.2</v>
      </c>
      <c r="G572" s="17" t="s">
        <v>53</v>
      </c>
      <c r="H572" s="17">
        <v>8.8000000000000007</v>
      </c>
      <c r="I572" s="17">
        <v>664</v>
      </c>
      <c r="J572" s="17">
        <v>8.3000000000000007</v>
      </c>
      <c r="K572" s="17" t="s">
        <v>53</v>
      </c>
      <c r="L572" s="17">
        <v>38.700000000000003</v>
      </c>
      <c r="M572" s="17">
        <v>34.700000000000003</v>
      </c>
    </row>
    <row r="573" spans="1:13" hidden="1" x14ac:dyDescent="0.3">
      <c r="A573" s="24" t="s">
        <v>131</v>
      </c>
      <c r="B573" s="24" t="s">
        <v>125</v>
      </c>
      <c r="C573" s="16">
        <v>42985</v>
      </c>
      <c r="D573" s="34">
        <f>E573*3.28084</f>
        <v>6.56168</v>
      </c>
      <c r="E573" s="75">
        <v>2</v>
      </c>
      <c r="F573" s="17">
        <v>19.8</v>
      </c>
      <c r="G573" s="17" t="s">
        <v>53</v>
      </c>
      <c r="H573" s="17">
        <v>7.3</v>
      </c>
      <c r="I573" s="17">
        <v>668</v>
      </c>
      <c r="J573" s="17">
        <v>8.1999999999999993</v>
      </c>
      <c r="K573" s="17" t="s">
        <v>53</v>
      </c>
      <c r="L573" s="17">
        <v>36.200000000000003</v>
      </c>
      <c r="M573" s="17">
        <v>75</v>
      </c>
    </row>
    <row r="574" spans="1:13" hidden="1" x14ac:dyDescent="0.3">
      <c r="A574" s="24" t="s">
        <v>131</v>
      </c>
      <c r="B574" s="24" t="s">
        <v>127</v>
      </c>
      <c r="C574" s="16">
        <v>42985</v>
      </c>
      <c r="D574" s="34">
        <f>E574*3.28084</f>
        <v>0</v>
      </c>
      <c r="E574" s="75">
        <v>0</v>
      </c>
      <c r="F574" s="17">
        <v>21</v>
      </c>
      <c r="G574" s="17" t="s">
        <v>53</v>
      </c>
      <c r="H574" s="17">
        <v>8.9</v>
      </c>
      <c r="I574" s="17">
        <v>614</v>
      </c>
      <c r="J574" s="17">
        <v>8.4</v>
      </c>
      <c r="K574" s="17" t="s">
        <v>53</v>
      </c>
      <c r="L574" s="17">
        <v>36.4</v>
      </c>
      <c r="M574" s="17">
        <v>21.8</v>
      </c>
    </row>
    <row r="575" spans="1:13" hidden="1" x14ac:dyDescent="0.3">
      <c r="A575" s="24" t="s">
        <v>131</v>
      </c>
      <c r="B575" s="24" t="s">
        <v>127</v>
      </c>
      <c r="C575" s="16">
        <v>42985</v>
      </c>
      <c r="D575" s="34">
        <f>E575*3.28084</f>
        <v>3.28084</v>
      </c>
      <c r="E575" s="75">
        <v>1</v>
      </c>
      <c r="F575" s="17">
        <v>20.9</v>
      </c>
      <c r="G575" s="17" t="s">
        <v>53</v>
      </c>
      <c r="H575" s="17">
        <v>8.9</v>
      </c>
      <c r="I575" s="17">
        <v>613</v>
      </c>
      <c r="J575" s="17">
        <v>8.4</v>
      </c>
      <c r="K575" s="17" t="s">
        <v>53</v>
      </c>
      <c r="L575" s="17">
        <v>35.1</v>
      </c>
      <c r="M575" s="17">
        <v>21.8</v>
      </c>
    </row>
    <row r="576" spans="1:13" hidden="1" x14ac:dyDescent="0.3">
      <c r="A576" s="24" t="s">
        <v>131</v>
      </c>
      <c r="B576" s="24" t="s">
        <v>127</v>
      </c>
      <c r="C576" s="16">
        <v>42985</v>
      </c>
      <c r="D576" s="34">
        <f>E576*3.28084</f>
        <v>6.56168</v>
      </c>
      <c r="E576" s="75">
        <v>2</v>
      </c>
      <c r="F576" s="17">
        <v>20.9</v>
      </c>
      <c r="G576" s="17" t="s">
        <v>53</v>
      </c>
      <c r="H576" s="17">
        <v>8.5</v>
      </c>
      <c r="I576" s="17">
        <v>617</v>
      </c>
      <c r="J576" s="17">
        <v>8.3000000000000007</v>
      </c>
      <c r="K576" s="17" t="s">
        <v>53</v>
      </c>
      <c r="L576" s="17">
        <v>37.799999999999997</v>
      </c>
      <c r="M576" s="17">
        <v>24.7</v>
      </c>
    </row>
    <row r="577" spans="1:13" hidden="1" x14ac:dyDescent="0.3">
      <c r="A577" s="24" t="s">
        <v>131</v>
      </c>
      <c r="B577" s="24" t="s">
        <v>127</v>
      </c>
      <c r="C577" s="16">
        <v>42985</v>
      </c>
      <c r="D577" s="34">
        <f>E577*3.28084</f>
        <v>9.8425200000000004</v>
      </c>
      <c r="E577" s="75">
        <v>3</v>
      </c>
      <c r="F577" s="17">
        <v>20.9</v>
      </c>
      <c r="G577" s="17" t="s">
        <v>53</v>
      </c>
      <c r="H577" s="17">
        <v>8.4</v>
      </c>
      <c r="I577" s="17">
        <v>620</v>
      </c>
      <c r="J577" s="17">
        <v>8.3000000000000007</v>
      </c>
      <c r="K577" s="17" t="s">
        <v>53</v>
      </c>
      <c r="L577" s="17">
        <v>39.1</v>
      </c>
      <c r="M577" s="17">
        <v>24.9</v>
      </c>
    </row>
    <row r="578" spans="1:13" hidden="1" x14ac:dyDescent="0.3">
      <c r="A578" s="24" t="s">
        <v>131</v>
      </c>
      <c r="B578" s="24" t="s">
        <v>127</v>
      </c>
      <c r="C578" s="16">
        <v>42985</v>
      </c>
      <c r="D578" s="34">
        <f>E578*3.28084</f>
        <v>13.12336</v>
      </c>
      <c r="E578" s="75">
        <v>4</v>
      </c>
      <c r="F578" s="17">
        <v>20.9</v>
      </c>
      <c r="G578" s="17" t="s">
        <v>53</v>
      </c>
      <c r="H578" s="17">
        <v>8.3000000000000007</v>
      </c>
      <c r="I578" s="17">
        <v>620</v>
      </c>
      <c r="J578" s="17">
        <v>8.4</v>
      </c>
      <c r="K578" s="17" t="s">
        <v>53</v>
      </c>
      <c r="L578" s="17">
        <v>40.5</v>
      </c>
      <c r="M578" s="17">
        <v>43</v>
      </c>
    </row>
    <row r="579" spans="1:13" hidden="1" x14ac:dyDescent="0.3">
      <c r="A579" s="24" t="s">
        <v>131</v>
      </c>
      <c r="B579" s="24" t="s">
        <v>126</v>
      </c>
      <c r="C579" s="16">
        <v>42985</v>
      </c>
      <c r="D579" s="34">
        <f>E579*3.28084</f>
        <v>0</v>
      </c>
      <c r="E579" s="75">
        <v>0</v>
      </c>
      <c r="F579" s="17">
        <v>22.3</v>
      </c>
      <c r="G579" s="17" t="s">
        <v>53</v>
      </c>
      <c r="H579" s="17">
        <v>9</v>
      </c>
      <c r="I579" s="17">
        <v>526</v>
      </c>
      <c r="J579" s="17">
        <v>8.4</v>
      </c>
      <c r="K579" s="17" t="s">
        <v>53</v>
      </c>
      <c r="L579" s="17">
        <v>43.9</v>
      </c>
      <c r="M579" s="17">
        <v>6.1</v>
      </c>
    </row>
    <row r="580" spans="1:13" hidden="1" x14ac:dyDescent="0.3">
      <c r="A580" s="24" t="s">
        <v>131</v>
      </c>
      <c r="B580" s="24" t="s">
        <v>126</v>
      </c>
      <c r="C580" s="16">
        <v>42985</v>
      </c>
      <c r="D580" s="34">
        <f>E580*3.28084</f>
        <v>3.28084</v>
      </c>
      <c r="E580" s="75">
        <v>1</v>
      </c>
      <c r="F580" s="17">
        <v>22.4</v>
      </c>
      <c r="G580" s="17" t="s">
        <v>53</v>
      </c>
      <c r="H580" s="17">
        <v>8.8000000000000007</v>
      </c>
      <c r="I580" s="17">
        <v>526</v>
      </c>
      <c r="J580" s="17">
        <v>8.3000000000000007</v>
      </c>
      <c r="K580" s="17" t="s">
        <v>53</v>
      </c>
      <c r="L580" s="17">
        <v>47.7</v>
      </c>
      <c r="M580" s="17">
        <v>6.1</v>
      </c>
    </row>
    <row r="581" spans="1:13" hidden="1" x14ac:dyDescent="0.3">
      <c r="A581" s="24" t="s">
        <v>131</v>
      </c>
      <c r="B581" s="24" t="s">
        <v>126</v>
      </c>
      <c r="C581" s="16">
        <v>42985</v>
      </c>
      <c r="D581" s="34">
        <f>E581*3.28084</f>
        <v>6.56168</v>
      </c>
      <c r="E581" s="75">
        <v>2</v>
      </c>
      <c r="F581" s="17">
        <v>22.4</v>
      </c>
      <c r="G581" s="17" t="s">
        <v>53</v>
      </c>
      <c r="H581" s="17">
        <v>8.6999999999999993</v>
      </c>
      <c r="I581" s="17">
        <v>526</v>
      </c>
      <c r="J581" s="17">
        <v>8.3000000000000007</v>
      </c>
      <c r="K581" s="17" t="s">
        <v>53</v>
      </c>
      <c r="L581" s="17">
        <v>60.1</v>
      </c>
      <c r="M581" s="17">
        <v>6.2</v>
      </c>
    </row>
    <row r="582" spans="1:13" hidden="1" x14ac:dyDescent="0.3">
      <c r="A582" s="24" t="s">
        <v>131</v>
      </c>
      <c r="B582" s="24" t="s">
        <v>126</v>
      </c>
      <c r="C582" s="16">
        <v>42985</v>
      </c>
      <c r="D582" s="34">
        <f>E582*3.28084</f>
        <v>9.8425200000000004</v>
      </c>
      <c r="E582" s="75">
        <v>3</v>
      </c>
      <c r="F582" s="17">
        <v>22.3</v>
      </c>
      <c r="G582" s="17" t="s">
        <v>53</v>
      </c>
      <c r="H582" s="17">
        <v>8.5</v>
      </c>
      <c r="I582" s="17">
        <v>528</v>
      </c>
      <c r="J582" s="17">
        <v>8.3000000000000007</v>
      </c>
      <c r="K582" s="17" t="s">
        <v>53</v>
      </c>
      <c r="L582" s="17">
        <v>45.7</v>
      </c>
      <c r="M582" s="17">
        <v>6.3</v>
      </c>
    </row>
    <row r="583" spans="1:13" hidden="1" x14ac:dyDescent="0.3">
      <c r="A583" s="24" t="s">
        <v>131</v>
      </c>
      <c r="B583" s="24" t="s">
        <v>126</v>
      </c>
      <c r="C583" s="16">
        <v>42985</v>
      </c>
      <c r="D583" s="34">
        <f>E583*3.28084</f>
        <v>13.12336</v>
      </c>
      <c r="E583" s="75">
        <v>4</v>
      </c>
      <c r="F583" s="17">
        <v>22.3</v>
      </c>
      <c r="G583" s="17" t="s">
        <v>53</v>
      </c>
      <c r="H583" s="17">
        <v>8.3000000000000007</v>
      </c>
      <c r="I583" s="17">
        <v>528</v>
      </c>
      <c r="J583" s="17">
        <v>8.3000000000000007</v>
      </c>
      <c r="K583" s="17" t="s">
        <v>53</v>
      </c>
      <c r="L583" s="17">
        <v>52.8</v>
      </c>
      <c r="M583" s="17">
        <v>6.6</v>
      </c>
    </row>
    <row r="584" spans="1:13" hidden="1" x14ac:dyDescent="0.3">
      <c r="A584" s="24" t="s">
        <v>131</v>
      </c>
      <c r="B584" s="24" t="s">
        <v>126</v>
      </c>
      <c r="C584" s="16">
        <v>42985</v>
      </c>
      <c r="D584" s="34">
        <f>E584*3.28084</f>
        <v>16.404199999999999</v>
      </c>
      <c r="E584" s="75">
        <v>5</v>
      </c>
      <c r="F584" s="17">
        <v>22.3</v>
      </c>
      <c r="G584" s="17" t="s">
        <v>53</v>
      </c>
      <c r="H584" s="17">
        <v>6.1</v>
      </c>
      <c r="I584" s="17">
        <v>537</v>
      </c>
      <c r="J584" s="17">
        <v>8</v>
      </c>
      <c r="K584" s="17" t="s">
        <v>53</v>
      </c>
      <c r="L584" s="17">
        <v>39.9</v>
      </c>
      <c r="M584" s="17">
        <v>7.9</v>
      </c>
    </row>
    <row r="585" spans="1:13" hidden="1" x14ac:dyDescent="0.3">
      <c r="A585" s="24" t="s">
        <v>131</v>
      </c>
      <c r="B585" s="24" t="s">
        <v>126</v>
      </c>
      <c r="C585" s="16">
        <v>42985</v>
      </c>
      <c r="D585" s="34">
        <f>E585*3.28084</f>
        <v>19.685040000000001</v>
      </c>
      <c r="E585" s="75">
        <v>6</v>
      </c>
      <c r="F585" s="17">
        <v>22.2</v>
      </c>
      <c r="G585" s="17" t="s">
        <v>53</v>
      </c>
      <c r="H585" s="17">
        <v>0.8</v>
      </c>
      <c r="I585" s="17">
        <v>564</v>
      </c>
      <c r="J585" s="17">
        <v>7.6</v>
      </c>
      <c r="K585" s="17" t="s">
        <v>53</v>
      </c>
      <c r="L585" s="17">
        <v>16.600000000000001</v>
      </c>
      <c r="M585" s="17">
        <v>10.9</v>
      </c>
    </row>
    <row r="586" spans="1:13" hidden="1" x14ac:dyDescent="0.3">
      <c r="A586" s="24" t="s">
        <v>131</v>
      </c>
      <c r="B586" s="24" t="s">
        <v>126</v>
      </c>
      <c r="C586" s="16">
        <v>42985</v>
      </c>
      <c r="D586" s="34">
        <f>E586*3.28084</f>
        <v>22.965879999999999</v>
      </c>
      <c r="E586" s="75">
        <v>7</v>
      </c>
      <c r="F586" s="17">
        <v>21.8</v>
      </c>
      <c r="G586" s="17" t="s">
        <v>53</v>
      </c>
      <c r="H586" s="17">
        <v>0.1</v>
      </c>
      <c r="I586" s="17">
        <v>583</v>
      </c>
      <c r="J586" s="17">
        <v>7.5</v>
      </c>
      <c r="K586" s="17" t="s">
        <v>53</v>
      </c>
      <c r="L586" s="17">
        <v>18.100000000000001</v>
      </c>
      <c r="M586" s="17">
        <v>38</v>
      </c>
    </row>
    <row r="587" spans="1:13" hidden="1" x14ac:dyDescent="0.3">
      <c r="A587" s="24" t="s">
        <v>132</v>
      </c>
      <c r="B587" s="24" t="s">
        <v>125</v>
      </c>
      <c r="C587" s="16">
        <v>42983</v>
      </c>
      <c r="D587" s="34">
        <f>E587*3.28084</f>
        <v>0</v>
      </c>
      <c r="E587" s="75">
        <v>0</v>
      </c>
      <c r="F587" s="17">
        <v>22.7</v>
      </c>
      <c r="G587" s="17" t="s">
        <v>53</v>
      </c>
      <c r="H587" s="17">
        <v>9.6999999999999993</v>
      </c>
      <c r="I587" s="17">
        <v>1040</v>
      </c>
      <c r="J587" s="17">
        <v>8.4</v>
      </c>
      <c r="K587" s="17" t="s">
        <v>53</v>
      </c>
      <c r="L587" s="17">
        <v>15.8</v>
      </c>
      <c r="M587" s="17">
        <v>9.3000000000000007</v>
      </c>
    </row>
    <row r="588" spans="1:13" hidden="1" x14ac:dyDescent="0.3">
      <c r="A588" s="24" t="s">
        <v>132</v>
      </c>
      <c r="B588" s="24" t="s">
        <v>125</v>
      </c>
      <c r="C588" s="16">
        <v>42983</v>
      </c>
      <c r="D588" s="34">
        <f>E588*3.28084</f>
        <v>3.28084</v>
      </c>
      <c r="E588" s="75">
        <v>1</v>
      </c>
      <c r="F588" s="17">
        <v>22.3</v>
      </c>
      <c r="G588" s="17" t="s">
        <v>53</v>
      </c>
      <c r="H588" s="17">
        <v>8.9</v>
      </c>
      <c r="I588" s="17">
        <v>1040</v>
      </c>
      <c r="J588" s="17">
        <v>8.3000000000000007</v>
      </c>
      <c r="K588" s="17" t="s">
        <v>53</v>
      </c>
      <c r="L588" s="17">
        <v>19.7</v>
      </c>
      <c r="M588" s="17">
        <v>12.1</v>
      </c>
    </row>
    <row r="589" spans="1:13" hidden="1" x14ac:dyDescent="0.3">
      <c r="A589" s="24" t="s">
        <v>132</v>
      </c>
      <c r="B589" s="24" t="s">
        <v>125</v>
      </c>
      <c r="C589" s="16">
        <v>42983</v>
      </c>
      <c r="D589" s="34">
        <f>E589*3.28084</f>
        <v>6.56168</v>
      </c>
      <c r="E589" s="75">
        <v>2</v>
      </c>
      <c r="F589" s="17">
        <v>21.9</v>
      </c>
      <c r="G589" s="17" t="s">
        <v>53</v>
      </c>
      <c r="H589" s="17">
        <v>7.9</v>
      </c>
      <c r="I589" s="17">
        <v>1041</v>
      </c>
      <c r="J589" s="17">
        <v>8.1</v>
      </c>
      <c r="K589" s="17" t="s">
        <v>53</v>
      </c>
      <c r="L589" s="17">
        <v>14.1</v>
      </c>
      <c r="M589" s="17">
        <v>15.8</v>
      </c>
    </row>
    <row r="590" spans="1:13" hidden="1" x14ac:dyDescent="0.3">
      <c r="A590" s="24" t="s">
        <v>132</v>
      </c>
      <c r="B590" s="24" t="s">
        <v>127</v>
      </c>
      <c r="C590" s="16">
        <v>42983</v>
      </c>
      <c r="D590" s="34">
        <f>E590*3.28084</f>
        <v>0</v>
      </c>
      <c r="E590" s="75">
        <v>0</v>
      </c>
      <c r="F590" s="17">
        <v>23.5</v>
      </c>
      <c r="G590" s="17" t="s">
        <v>53</v>
      </c>
      <c r="H590" s="17">
        <v>9.8000000000000007</v>
      </c>
      <c r="I590" s="17">
        <v>979</v>
      </c>
      <c r="J590" s="17">
        <v>8.4</v>
      </c>
      <c r="K590" s="17" t="s">
        <v>53</v>
      </c>
      <c r="L590" s="17">
        <v>15.9</v>
      </c>
      <c r="M590" s="17">
        <v>3.6</v>
      </c>
    </row>
    <row r="591" spans="1:13" hidden="1" x14ac:dyDescent="0.3">
      <c r="A591" s="24" t="s">
        <v>132</v>
      </c>
      <c r="B591" s="24" t="s">
        <v>127</v>
      </c>
      <c r="C591" s="16">
        <v>42983</v>
      </c>
      <c r="D591" s="34">
        <f>E591*3.28084</f>
        <v>3.28084</v>
      </c>
      <c r="E591" s="75">
        <v>1</v>
      </c>
      <c r="F591" s="17">
        <v>23.4</v>
      </c>
      <c r="G591" s="17" t="s">
        <v>53</v>
      </c>
      <c r="H591" s="17">
        <v>9.6999999999999993</v>
      </c>
      <c r="I591" s="17">
        <v>978</v>
      </c>
      <c r="J591" s="17">
        <v>8.4</v>
      </c>
      <c r="K591" s="17" t="s">
        <v>53</v>
      </c>
      <c r="L591" s="17">
        <v>16.7</v>
      </c>
      <c r="M591" s="17">
        <v>3.6</v>
      </c>
    </row>
    <row r="592" spans="1:13" hidden="1" x14ac:dyDescent="0.3">
      <c r="A592" s="24" t="s">
        <v>132</v>
      </c>
      <c r="B592" s="24" t="s">
        <v>127</v>
      </c>
      <c r="C592" s="16">
        <v>42983</v>
      </c>
      <c r="D592" s="34">
        <f>E592*3.28084</f>
        <v>6.56168</v>
      </c>
      <c r="E592" s="75">
        <v>2</v>
      </c>
      <c r="F592" s="17">
        <v>23.3</v>
      </c>
      <c r="G592" s="17" t="s">
        <v>53</v>
      </c>
      <c r="H592" s="17">
        <v>9.6</v>
      </c>
      <c r="I592" s="17">
        <v>979</v>
      </c>
      <c r="J592" s="17">
        <v>8.4</v>
      </c>
      <c r="K592" s="17" t="s">
        <v>53</v>
      </c>
      <c r="L592" s="17">
        <v>17.899999999999999</v>
      </c>
      <c r="M592" s="17">
        <v>3.4</v>
      </c>
    </row>
    <row r="593" spans="1:13" hidden="1" x14ac:dyDescent="0.3">
      <c r="A593" s="24" t="s">
        <v>132</v>
      </c>
      <c r="B593" s="24" t="s">
        <v>127</v>
      </c>
      <c r="C593" s="16">
        <v>42983</v>
      </c>
      <c r="D593" s="34">
        <f>E593*3.28084</f>
        <v>9.8425200000000004</v>
      </c>
      <c r="E593" s="75">
        <v>3</v>
      </c>
      <c r="F593" s="17">
        <v>23.3</v>
      </c>
      <c r="G593" s="17" t="s">
        <v>53</v>
      </c>
      <c r="H593" s="17">
        <v>9.1999999999999993</v>
      </c>
      <c r="I593" s="17">
        <v>980</v>
      </c>
      <c r="J593" s="17">
        <v>8.3000000000000007</v>
      </c>
      <c r="K593" s="17" t="s">
        <v>53</v>
      </c>
      <c r="L593" s="17">
        <v>17.5</v>
      </c>
      <c r="M593" s="17">
        <v>3.5</v>
      </c>
    </row>
    <row r="594" spans="1:13" hidden="1" x14ac:dyDescent="0.3">
      <c r="A594" s="24" t="s">
        <v>132</v>
      </c>
      <c r="B594" s="24" t="s">
        <v>127</v>
      </c>
      <c r="C594" s="16">
        <v>42983</v>
      </c>
      <c r="D594" s="34">
        <f>E594*3.28084</f>
        <v>13.12336</v>
      </c>
      <c r="E594" s="75">
        <v>4</v>
      </c>
      <c r="F594" s="17">
        <v>23.3</v>
      </c>
      <c r="G594" s="17" t="s">
        <v>53</v>
      </c>
      <c r="H594" s="17">
        <v>8.6999999999999993</v>
      </c>
      <c r="I594" s="17">
        <v>981</v>
      </c>
      <c r="J594" s="17">
        <v>8.3000000000000007</v>
      </c>
      <c r="K594" s="17" t="s">
        <v>53</v>
      </c>
      <c r="L594" s="17">
        <v>18.8</v>
      </c>
      <c r="M594" s="17">
        <v>3.7</v>
      </c>
    </row>
    <row r="595" spans="1:13" hidden="1" x14ac:dyDescent="0.3">
      <c r="A595" s="24" t="s">
        <v>132</v>
      </c>
      <c r="B595" s="24" t="s">
        <v>127</v>
      </c>
      <c r="C595" s="16">
        <v>42983</v>
      </c>
      <c r="D595" s="34">
        <f>E595*3.28084</f>
        <v>16.404199999999999</v>
      </c>
      <c r="E595" s="75">
        <v>5</v>
      </c>
      <c r="F595" s="17">
        <v>23.1</v>
      </c>
      <c r="G595" s="17" t="s">
        <v>53</v>
      </c>
      <c r="H595" s="17">
        <v>7.4</v>
      </c>
      <c r="I595" s="17">
        <v>984</v>
      </c>
      <c r="J595" s="17">
        <v>8.1</v>
      </c>
      <c r="K595" s="17" t="s">
        <v>53</v>
      </c>
      <c r="L595" s="17">
        <v>16.5</v>
      </c>
      <c r="M595" s="17">
        <v>6.7</v>
      </c>
    </row>
    <row r="596" spans="1:13" hidden="1" x14ac:dyDescent="0.3">
      <c r="A596" s="24" t="s">
        <v>132</v>
      </c>
      <c r="B596" s="24" t="s">
        <v>126</v>
      </c>
      <c r="C596" s="16">
        <v>42983</v>
      </c>
      <c r="D596" s="34">
        <f>E596*3.28084</f>
        <v>0</v>
      </c>
      <c r="E596" s="75">
        <v>0</v>
      </c>
      <c r="F596" s="17">
        <v>23.6</v>
      </c>
      <c r="G596" s="17" t="s">
        <v>53</v>
      </c>
      <c r="H596" s="17">
        <v>8.4</v>
      </c>
      <c r="I596" s="17">
        <v>982</v>
      </c>
      <c r="J596" s="17">
        <v>8.1</v>
      </c>
      <c r="K596" s="17" t="s">
        <v>53</v>
      </c>
      <c r="L596" s="17">
        <v>9.6999999999999993</v>
      </c>
      <c r="M596" s="17">
        <v>2.4</v>
      </c>
    </row>
    <row r="597" spans="1:13" hidden="1" x14ac:dyDescent="0.3">
      <c r="A597" s="24" t="s">
        <v>132</v>
      </c>
      <c r="B597" s="24" t="s">
        <v>126</v>
      </c>
      <c r="C597" s="16">
        <v>42983</v>
      </c>
      <c r="D597" s="34">
        <f>E597*3.28084</f>
        <v>3.28084</v>
      </c>
      <c r="E597" s="75">
        <v>1</v>
      </c>
      <c r="F597" s="17">
        <v>23.6</v>
      </c>
      <c r="G597" s="17" t="s">
        <v>53</v>
      </c>
      <c r="H597" s="17">
        <v>8.4</v>
      </c>
      <c r="I597" s="17">
        <v>982</v>
      </c>
      <c r="J597" s="17">
        <v>8.1</v>
      </c>
      <c r="K597" s="17" t="s">
        <v>53</v>
      </c>
      <c r="L597" s="17">
        <v>12.7</v>
      </c>
      <c r="M597" s="17">
        <v>2.6</v>
      </c>
    </row>
    <row r="598" spans="1:13" hidden="1" x14ac:dyDescent="0.3">
      <c r="A598" s="24" t="s">
        <v>132</v>
      </c>
      <c r="B598" s="24" t="s">
        <v>126</v>
      </c>
      <c r="C598" s="16">
        <v>42983</v>
      </c>
      <c r="D598" s="34">
        <f>E598*3.28084</f>
        <v>6.56168</v>
      </c>
      <c r="E598" s="75">
        <v>2</v>
      </c>
      <c r="F598" s="17">
        <v>23.5</v>
      </c>
      <c r="G598" s="17" t="s">
        <v>53</v>
      </c>
      <c r="H598" s="17">
        <v>8.4</v>
      </c>
      <c r="I598" s="17">
        <v>982</v>
      </c>
      <c r="J598" s="17">
        <v>8.1</v>
      </c>
      <c r="K598" s="17" t="s">
        <v>53</v>
      </c>
      <c r="L598" s="17">
        <v>12.7</v>
      </c>
      <c r="M598" s="17">
        <v>2.6</v>
      </c>
    </row>
    <row r="599" spans="1:13" hidden="1" x14ac:dyDescent="0.3">
      <c r="A599" s="24" t="s">
        <v>132</v>
      </c>
      <c r="B599" s="24" t="s">
        <v>126</v>
      </c>
      <c r="C599" s="16">
        <v>42983</v>
      </c>
      <c r="D599" s="34">
        <f>E599*3.28084</f>
        <v>9.8425200000000004</v>
      </c>
      <c r="E599" s="75">
        <v>3</v>
      </c>
      <c r="F599" s="17">
        <v>23.2</v>
      </c>
      <c r="G599" s="17" t="s">
        <v>53</v>
      </c>
      <c r="H599" s="17">
        <v>7.9</v>
      </c>
      <c r="I599" s="17">
        <v>9983</v>
      </c>
      <c r="J599" s="17">
        <v>8.1</v>
      </c>
      <c r="K599" s="17" t="s">
        <v>53</v>
      </c>
      <c r="L599" s="17">
        <v>14.1</v>
      </c>
      <c r="M599" s="17">
        <v>2.5</v>
      </c>
    </row>
    <row r="600" spans="1:13" hidden="1" x14ac:dyDescent="0.3">
      <c r="A600" s="24" t="s">
        <v>132</v>
      </c>
      <c r="B600" s="24" t="s">
        <v>126</v>
      </c>
      <c r="C600" s="16">
        <v>42983</v>
      </c>
      <c r="D600" s="34">
        <f>E600*3.28084</f>
        <v>13.12336</v>
      </c>
      <c r="E600" s="75">
        <v>4</v>
      </c>
      <c r="F600" s="17">
        <v>23</v>
      </c>
      <c r="G600" s="17" t="s">
        <v>53</v>
      </c>
      <c r="H600" s="17">
        <v>7.1</v>
      </c>
      <c r="I600" s="17">
        <v>983</v>
      </c>
      <c r="J600" s="17">
        <v>8</v>
      </c>
      <c r="K600" s="17" t="s">
        <v>53</v>
      </c>
      <c r="L600" s="17">
        <v>10.8</v>
      </c>
      <c r="M600" s="17">
        <v>2.7</v>
      </c>
    </row>
    <row r="601" spans="1:13" hidden="1" x14ac:dyDescent="0.3">
      <c r="A601" s="24" t="s">
        <v>132</v>
      </c>
      <c r="B601" s="24" t="s">
        <v>126</v>
      </c>
      <c r="C601" s="16">
        <v>42983</v>
      </c>
      <c r="D601" s="34">
        <f>E601*3.28084</f>
        <v>16.404199999999999</v>
      </c>
      <c r="E601" s="75">
        <v>5</v>
      </c>
      <c r="F601" s="17">
        <v>22.9</v>
      </c>
      <c r="G601" s="17" t="s">
        <v>53</v>
      </c>
      <c r="H601" s="17">
        <v>1</v>
      </c>
      <c r="I601" s="17">
        <v>982</v>
      </c>
      <c r="J601" s="17">
        <v>7.9</v>
      </c>
      <c r="K601" s="17" t="s">
        <v>53</v>
      </c>
      <c r="L601" s="17">
        <v>9</v>
      </c>
      <c r="M601" s="17">
        <v>2.5</v>
      </c>
    </row>
    <row r="602" spans="1:13" hidden="1" x14ac:dyDescent="0.3">
      <c r="A602" s="24" t="s">
        <v>132</v>
      </c>
      <c r="B602" s="24" t="s">
        <v>126</v>
      </c>
      <c r="C602" s="16">
        <v>42983</v>
      </c>
      <c r="D602" s="34">
        <f>E602*3.28084</f>
        <v>19.685040000000001</v>
      </c>
      <c r="E602" s="75">
        <v>6</v>
      </c>
      <c r="F602" s="17">
        <v>22.9</v>
      </c>
      <c r="G602" s="17" t="s">
        <v>53</v>
      </c>
      <c r="H602" s="17">
        <v>6.8</v>
      </c>
      <c r="I602" s="17">
        <v>982</v>
      </c>
      <c r="J602" s="17">
        <v>7.9</v>
      </c>
      <c r="K602" s="17" t="s">
        <v>53</v>
      </c>
      <c r="L602" s="17">
        <v>10.199999999999999</v>
      </c>
      <c r="M602" s="17">
        <v>2.7</v>
      </c>
    </row>
    <row r="603" spans="1:13" hidden="1" x14ac:dyDescent="0.3">
      <c r="A603" s="24" t="s">
        <v>132</v>
      </c>
      <c r="B603" s="24" t="s">
        <v>126</v>
      </c>
      <c r="C603" s="16">
        <v>42983</v>
      </c>
      <c r="D603" s="34">
        <f>E603*3.28084</f>
        <v>22.965879999999999</v>
      </c>
      <c r="E603" s="75">
        <v>7</v>
      </c>
      <c r="F603" s="17">
        <v>22.8</v>
      </c>
      <c r="G603" s="17" t="s">
        <v>53</v>
      </c>
      <c r="H603" s="17">
        <v>6.6</v>
      </c>
      <c r="I603" s="17">
        <v>983</v>
      </c>
      <c r="J603" s="17">
        <v>7.9</v>
      </c>
      <c r="K603" s="17" t="s">
        <v>53</v>
      </c>
      <c r="L603" s="17">
        <v>9</v>
      </c>
      <c r="M603" s="17">
        <v>2.9</v>
      </c>
    </row>
    <row r="604" spans="1:13" hidden="1" x14ac:dyDescent="0.3">
      <c r="A604" s="24" t="s">
        <v>132</v>
      </c>
      <c r="B604" s="24" t="s">
        <v>126</v>
      </c>
      <c r="C604" s="16">
        <v>42983</v>
      </c>
      <c r="D604" s="34">
        <f>E604*3.28084</f>
        <v>26.24672</v>
      </c>
      <c r="E604" s="75">
        <v>8</v>
      </c>
      <c r="F604" s="17">
        <v>22.6</v>
      </c>
      <c r="G604" s="17" t="s">
        <v>53</v>
      </c>
      <c r="H604" s="17">
        <v>5.2</v>
      </c>
      <c r="I604" s="17">
        <v>985</v>
      </c>
      <c r="J604" s="17">
        <v>7.8</v>
      </c>
      <c r="K604" s="17" t="s">
        <v>53</v>
      </c>
      <c r="L604" s="17">
        <v>7.6</v>
      </c>
      <c r="M604" s="17">
        <v>5.5</v>
      </c>
    </row>
    <row r="605" spans="1:13" hidden="1" x14ac:dyDescent="0.3">
      <c r="A605" s="24" t="s">
        <v>131</v>
      </c>
      <c r="B605" s="24" t="s">
        <v>126</v>
      </c>
      <c r="C605" s="16">
        <v>42997</v>
      </c>
      <c r="D605" s="34">
        <f>E605*3.28084</f>
        <v>0</v>
      </c>
      <c r="E605" s="75">
        <v>0</v>
      </c>
      <c r="F605" s="17">
        <v>22.7</v>
      </c>
      <c r="G605" s="17" t="s">
        <v>53</v>
      </c>
      <c r="H605" s="17">
        <v>17.399999999999999</v>
      </c>
      <c r="I605" s="17">
        <v>535</v>
      </c>
      <c r="J605" s="17">
        <v>8.6</v>
      </c>
      <c r="K605" s="17" t="s">
        <v>53</v>
      </c>
      <c r="L605" s="17">
        <v>46</v>
      </c>
      <c r="M605" s="17">
        <v>4.8</v>
      </c>
    </row>
    <row r="606" spans="1:13" hidden="1" x14ac:dyDescent="0.3">
      <c r="A606" s="24" t="s">
        <v>131</v>
      </c>
      <c r="B606" s="24" t="s">
        <v>126</v>
      </c>
      <c r="C606" s="16">
        <v>42997</v>
      </c>
      <c r="D606" s="34">
        <f>E606*3.28084</f>
        <v>3.28084</v>
      </c>
      <c r="E606" s="75">
        <v>1</v>
      </c>
      <c r="F606" s="17">
        <v>22.4</v>
      </c>
      <c r="G606" s="17" t="s">
        <v>53</v>
      </c>
      <c r="H606" s="17">
        <v>14.3</v>
      </c>
      <c r="I606" s="17">
        <v>547</v>
      </c>
      <c r="J606" s="17">
        <v>8.4</v>
      </c>
      <c r="K606" s="17" t="s">
        <v>53</v>
      </c>
      <c r="L606" s="17">
        <v>43</v>
      </c>
      <c r="M606" s="17">
        <v>4.2</v>
      </c>
    </row>
    <row r="607" spans="1:13" hidden="1" x14ac:dyDescent="0.3">
      <c r="A607" s="24" t="s">
        <v>131</v>
      </c>
      <c r="B607" s="24" t="s">
        <v>126</v>
      </c>
      <c r="C607" s="16">
        <v>42997</v>
      </c>
      <c r="D607" s="34">
        <f>E607*3.28084</f>
        <v>6.56168</v>
      </c>
      <c r="E607" s="75">
        <v>2</v>
      </c>
      <c r="F607" s="17">
        <v>22.1</v>
      </c>
      <c r="G607" s="17" t="s">
        <v>53</v>
      </c>
      <c r="H607" s="17">
        <v>11</v>
      </c>
      <c r="I607" s="17">
        <v>568</v>
      </c>
      <c r="J607" s="17">
        <v>8.1999999999999993</v>
      </c>
      <c r="K607" s="17" t="s">
        <v>53</v>
      </c>
      <c r="L607" s="17">
        <v>41</v>
      </c>
      <c r="M607" s="17">
        <v>3.4</v>
      </c>
    </row>
    <row r="608" spans="1:13" hidden="1" x14ac:dyDescent="0.3">
      <c r="A608" s="24" t="s">
        <v>131</v>
      </c>
      <c r="B608" s="24" t="s">
        <v>126</v>
      </c>
      <c r="C608" s="16">
        <v>42997</v>
      </c>
      <c r="D608" s="34">
        <f>E608*3.28084</f>
        <v>9.8425200000000004</v>
      </c>
      <c r="E608" s="75">
        <v>3</v>
      </c>
      <c r="F608" s="17">
        <v>21.3</v>
      </c>
      <c r="G608" s="17" t="s">
        <v>53</v>
      </c>
      <c r="H608" s="17">
        <v>4.8</v>
      </c>
      <c r="I608" s="17">
        <v>574</v>
      </c>
      <c r="J608" s="17">
        <v>7.7</v>
      </c>
      <c r="K608" s="17" t="s">
        <v>53</v>
      </c>
      <c r="L608" s="17">
        <v>25</v>
      </c>
      <c r="M608" s="17">
        <v>3.3</v>
      </c>
    </row>
    <row r="609" spans="1:13" hidden="1" x14ac:dyDescent="0.3">
      <c r="A609" s="24" t="s">
        <v>131</v>
      </c>
      <c r="B609" s="24" t="s">
        <v>126</v>
      </c>
      <c r="C609" s="16">
        <v>42997</v>
      </c>
      <c r="D609" s="34">
        <f>E609*3.28084</f>
        <v>13.12336</v>
      </c>
      <c r="E609" s="75">
        <v>4</v>
      </c>
      <c r="F609" s="17">
        <v>20.9</v>
      </c>
      <c r="G609" s="17" t="s">
        <v>53</v>
      </c>
      <c r="H609" s="17">
        <v>2.5</v>
      </c>
      <c r="I609" s="17">
        <v>580</v>
      </c>
      <c r="J609" s="17">
        <v>7.6</v>
      </c>
      <c r="K609" s="17" t="s">
        <v>53</v>
      </c>
      <c r="L609" s="17">
        <v>15</v>
      </c>
      <c r="M609" s="17">
        <v>4</v>
      </c>
    </row>
    <row r="610" spans="1:13" hidden="1" x14ac:dyDescent="0.3">
      <c r="A610" s="24" t="s">
        <v>131</v>
      </c>
      <c r="B610" s="24" t="s">
        <v>126</v>
      </c>
      <c r="C610" s="16">
        <v>42997</v>
      </c>
      <c r="D610" s="34">
        <f>E610*3.28084</f>
        <v>16.404199999999999</v>
      </c>
      <c r="E610" s="75">
        <v>5</v>
      </c>
      <c r="F610" s="17">
        <v>20.7</v>
      </c>
      <c r="G610" s="17" t="s">
        <v>53</v>
      </c>
      <c r="H610" s="17">
        <v>1.1000000000000001</v>
      </c>
      <c r="I610" s="17">
        <v>585</v>
      </c>
      <c r="J610" s="17">
        <v>7.6</v>
      </c>
      <c r="K610" s="17" t="s">
        <v>53</v>
      </c>
      <c r="L610" s="17">
        <v>15</v>
      </c>
      <c r="M610" s="17">
        <v>10.199999999999999</v>
      </c>
    </row>
    <row r="611" spans="1:13" hidden="1" x14ac:dyDescent="0.3">
      <c r="A611" s="24" t="s">
        <v>131</v>
      </c>
      <c r="B611" s="24" t="s">
        <v>126</v>
      </c>
      <c r="C611" s="16">
        <v>42997</v>
      </c>
      <c r="D611" s="34">
        <f>E611*3.28084</f>
        <v>19.685040000000001</v>
      </c>
      <c r="E611" s="75">
        <v>6</v>
      </c>
      <c r="F611" s="17">
        <v>20.6</v>
      </c>
      <c r="G611" s="17" t="s">
        <v>53</v>
      </c>
      <c r="H611" s="17">
        <v>0.5</v>
      </c>
      <c r="I611" s="17">
        <v>586</v>
      </c>
      <c r="J611" s="17">
        <v>7.5</v>
      </c>
      <c r="K611" s="17" t="s">
        <v>53</v>
      </c>
      <c r="L611" s="17">
        <v>13</v>
      </c>
      <c r="M611" s="17">
        <v>9.6</v>
      </c>
    </row>
    <row r="612" spans="1:13" hidden="1" x14ac:dyDescent="0.3">
      <c r="A612" s="24" t="s">
        <v>131</v>
      </c>
      <c r="B612" s="24" t="s">
        <v>127</v>
      </c>
      <c r="C612" s="16">
        <v>42997</v>
      </c>
      <c r="D612" s="34">
        <f>E612*3.28084</f>
        <v>0</v>
      </c>
      <c r="E612" s="75">
        <v>0</v>
      </c>
      <c r="F612" s="17">
        <v>23.8</v>
      </c>
      <c r="G612" s="17" t="s">
        <v>53</v>
      </c>
      <c r="H612" s="17">
        <v>22.9</v>
      </c>
      <c r="I612" s="17">
        <v>577</v>
      </c>
      <c r="J612" s="17">
        <v>8.9</v>
      </c>
      <c r="K612" s="17" t="s">
        <v>53</v>
      </c>
      <c r="L612" s="17">
        <v>120</v>
      </c>
      <c r="M612" s="17">
        <v>8.1</v>
      </c>
    </row>
    <row r="613" spans="1:13" hidden="1" x14ac:dyDescent="0.3">
      <c r="A613" s="24" t="s">
        <v>131</v>
      </c>
      <c r="B613" s="24" t="s">
        <v>127</v>
      </c>
      <c r="C613" s="16">
        <v>42997</v>
      </c>
      <c r="D613" s="34">
        <f>E613*3.28084</f>
        <v>3.28084</v>
      </c>
      <c r="E613" s="75">
        <v>1</v>
      </c>
      <c r="F613" s="17">
        <v>23.2</v>
      </c>
      <c r="G613" s="17" t="s">
        <v>53</v>
      </c>
      <c r="H613" s="17">
        <v>18.5</v>
      </c>
      <c r="I613" s="17">
        <v>573</v>
      </c>
      <c r="J613" s="17">
        <v>8.6</v>
      </c>
      <c r="K613" s="17" t="s">
        <v>53</v>
      </c>
      <c r="L613" s="17">
        <v>50</v>
      </c>
      <c r="M613" s="17">
        <v>10.1</v>
      </c>
    </row>
    <row r="614" spans="1:13" hidden="1" x14ac:dyDescent="0.3">
      <c r="A614" s="24" t="s">
        <v>131</v>
      </c>
      <c r="B614" s="24" t="s">
        <v>127</v>
      </c>
      <c r="C614" s="16">
        <v>42997</v>
      </c>
      <c r="D614" s="34">
        <f>E614*3.28084</f>
        <v>6.56168</v>
      </c>
      <c r="E614" s="75">
        <v>2</v>
      </c>
      <c r="F614" s="17">
        <v>22.7</v>
      </c>
      <c r="G614" s="17" t="s">
        <v>53</v>
      </c>
      <c r="H614" s="17">
        <v>10.7</v>
      </c>
      <c r="I614" s="17">
        <v>612</v>
      </c>
      <c r="J614" s="17">
        <v>8.1</v>
      </c>
      <c r="K614" s="17" t="s">
        <v>53</v>
      </c>
      <c r="L614" s="17">
        <v>40</v>
      </c>
      <c r="M614" s="17">
        <v>10.1</v>
      </c>
    </row>
    <row r="615" spans="1:13" hidden="1" x14ac:dyDescent="0.3">
      <c r="A615" s="24" t="s">
        <v>131</v>
      </c>
      <c r="B615" s="24" t="s">
        <v>127</v>
      </c>
      <c r="C615" s="16">
        <v>42997</v>
      </c>
      <c r="D615" s="34">
        <f>E615*3.28084</f>
        <v>9.8425200000000004</v>
      </c>
      <c r="E615" s="75">
        <v>3</v>
      </c>
      <c r="F615" s="17">
        <v>21.5</v>
      </c>
      <c r="G615" s="17" t="s">
        <v>53</v>
      </c>
      <c r="H615" s="17">
        <v>5</v>
      </c>
      <c r="I615" s="17">
        <v>617</v>
      </c>
      <c r="J615" s="17">
        <v>7.8</v>
      </c>
      <c r="K615" s="17" t="s">
        <v>53</v>
      </c>
      <c r="L615" s="17">
        <v>23</v>
      </c>
      <c r="M615" s="17">
        <v>18.100000000000001</v>
      </c>
    </row>
    <row r="616" spans="1:13" hidden="1" x14ac:dyDescent="0.3">
      <c r="A616" s="24" t="s">
        <v>131</v>
      </c>
      <c r="B616" s="24" t="s">
        <v>125</v>
      </c>
      <c r="C616" s="16">
        <v>42997</v>
      </c>
      <c r="D616" s="34">
        <f>E616*3.28084</f>
        <v>0</v>
      </c>
      <c r="E616" s="75">
        <v>0</v>
      </c>
      <c r="F616" s="17">
        <v>24.3</v>
      </c>
      <c r="G616" s="17" t="s">
        <v>53</v>
      </c>
      <c r="H616" s="17">
        <v>19.5</v>
      </c>
      <c r="I616" s="17">
        <v>665</v>
      </c>
      <c r="J616" s="17">
        <v>8.6</v>
      </c>
      <c r="K616" s="17" t="s">
        <v>53</v>
      </c>
      <c r="L616" s="17">
        <v>13</v>
      </c>
      <c r="M616" s="17">
        <v>89</v>
      </c>
    </row>
    <row r="617" spans="1:13" hidden="1" x14ac:dyDescent="0.3">
      <c r="A617" s="24" t="s">
        <v>131</v>
      </c>
      <c r="B617" s="24" t="s">
        <v>125</v>
      </c>
      <c r="C617" s="16">
        <v>42997</v>
      </c>
      <c r="D617" s="34">
        <f>E617*3.28084</f>
        <v>3.28084</v>
      </c>
      <c r="E617" s="75">
        <v>1</v>
      </c>
      <c r="F617" s="17">
        <v>23.7</v>
      </c>
      <c r="G617" s="17" t="s">
        <v>53</v>
      </c>
      <c r="H617" s="17">
        <v>12.7</v>
      </c>
      <c r="I617" s="17">
        <v>693</v>
      </c>
      <c r="J617" s="17">
        <v>8.3000000000000007</v>
      </c>
      <c r="K617" s="17" t="s">
        <v>53</v>
      </c>
      <c r="L617" s="17">
        <v>21</v>
      </c>
      <c r="M617" s="17">
        <v>52</v>
      </c>
    </row>
    <row r="618" spans="1:13" hidden="1" x14ac:dyDescent="0.3">
      <c r="A618" s="24" t="s">
        <v>131</v>
      </c>
      <c r="B618" s="24" t="s">
        <v>125</v>
      </c>
      <c r="C618" s="16">
        <v>42997</v>
      </c>
      <c r="D618" s="34">
        <f>E618*3.28084</f>
        <v>6.56168</v>
      </c>
      <c r="E618" s="75">
        <v>2</v>
      </c>
      <c r="F618" s="17">
        <v>23</v>
      </c>
      <c r="G618" s="17" t="s">
        <v>53</v>
      </c>
      <c r="H618" s="17">
        <v>5.7</v>
      </c>
      <c r="I618" s="17">
        <v>689</v>
      </c>
      <c r="J618" s="17">
        <v>7.9</v>
      </c>
      <c r="K618" s="17" t="s">
        <v>53</v>
      </c>
      <c r="L618" s="17" t="s">
        <v>53</v>
      </c>
      <c r="M618" s="17">
        <v>43</v>
      </c>
    </row>
    <row r="619" spans="1:13" hidden="1" x14ac:dyDescent="0.3">
      <c r="A619" s="24" t="s">
        <v>132</v>
      </c>
      <c r="B619" s="24" t="s">
        <v>126</v>
      </c>
      <c r="C619" s="16">
        <v>42997</v>
      </c>
      <c r="D619" s="34">
        <f>E619*3.28084</f>
        <v>0</v>
      </c>
      <c r="E619" s="75">
        <v>0</v>
      </c>
      <c r="F619" s="17">
        <v>22.6</v>
      </c>
      <c r="G619" s="17" t="s">
        <v>53</v>
      </c>
      <c r="H619" s="17">
        <v>9.3000000000000007</v>
      </c>
      <c r="I619" s="17">
        <v>981</v>
      </c>
      <c r="J619" s="17">
        <v>8.3000000000000007</v>
      </c>
      <c r="K619" s="17" t="s">
        <v>53</v>
      </c>
      <c r="L619" s="17">
        <v>5</v>
      </c>
      <c r="M619" s="17">
        <v>0.8</v>
      </c>
    </row>
    <row r="620" spans="1:13" hidden="1" x14ac:dyDescent="0.3">
      <c r="A620" s="24" t="s">
        <v>132</v>
      </c>
      <c r="B620" s="24" t="s">
        <v>126</v>
      </c>
      <c r="C620" s="16">
        <v>42997</v>
      </c>
      <c r="D620" s="34">
        <f>E620*3.28084</f>
        <v>3.28084</v>
      </c>
      <c r="E620" s="75">
        <v>1</v>
      </c>
      <c r="F620" s="17">
        <v>21.9</v>
      </c>
      <c r="G620" s="17" t="s">
        <v>53</v>
      </c>
      <c r="H620" s="17">
        <v>9.3000000000000007</v>
      </c>
      <c r="I620" s="17">
        <v>980</v>
      </c>
      <c r="J620" s="17">
        <v>8.3000000000000007</v>
      </c>
      <c r="K620" s="17" t="s">
        <v>53</v>
      </c>
      <c r="L620" s="17">
        <v>13.7</v>
      </c>
      <c r="M620" s="17">
        <v>1.1000000000000001</v>
      </c>
    </row>
    <row r="621" spans="1:13" hidden="1" x14ac:dyDescent="0.3">
      <c r="A621" s="24" t="s">
        <v>132</v>
      </c>
      <c r="B621" s="24" t="s">
        <v>126</v>
      </c>
      <c r="C621" s="16">
        <v>42997</v>
      </c>
      <c r="D621" s="34">
        <f>E621*3.28084</f>
        <v>6.56168</v>
      </c>
      <c r="E621" s="75">
        <v>2</v>
      </c>
      <c r="F621" s="17">
        <v>21.6</v>
      </c>
      <c r="G621" s="17" t="s">
        <v>53</v>
      </c>
      <c r="H621" s="17">
        <v>7.1</v>
      </c>
      <c r="I621" s="17">
        <v>983</v>
      </c>
      <c r="J621" s="17">
        <v>8</v>
      </c>
      <c r="K621" s="17" t="s">
        <v>53</v>
      </c>
      <c r="L621" s="17">
        <v>18.7</v>
      </c>
      <c r="M621" s="17">
        <v>1.4</v>
      </c>
    </row>
    <row r="622" spans="1:13" hidden="1" x14ac:dyDescent="0.3">
      <c r="A622" s="24" t="s">
        <v>132</v>
      </c>
      <c r="B622" s="24" t="s">
        <v>126</v>
      </c>
      <c r="C622" s="16">
        <v>42997</v>
      </c>
      <c r="D622" s="34">
        <f>E622*3.28084</f>
        <v>9.8425200000000004</v>
      </c>
      <c r="E622" s="75">
        <v>3</v>
      </c>
      <c r="F622" s="17">
        <v>21.4</v>
      </c>
      <c r="G622" s="17" t="s">
        <v>53</v>
      </c>
      <c r="H622" s="17">
        <v>5.3</v>
      </c>
      <c r="I622" s="17">
        <v>984</v>
      </c>
      <c r="J622" s="17">
        <v>7.8</v>
      </c>
      <c r="K622" s="17" t="s">
        <v>53</v>
      </c>
      <c r="L622" s="17">
        <v>15.3</v>
      </c>
      <c r="M622" s="17">
        <v>1.5</v>
      </c>
    </row>
    <row r="623" spans="1:13" hidden="1" x14ac:dyDescent="0.3">
      <c r="A623" s="24" t="s">
        <v>132</v>
      </c>
      <c r="B623" s="24" t="s">
        <v>126</v>
      </c>
      <c r="C623" s="16">
        <v>42997</v>
      </c>
      <c r="D623" s="34">
        <f>E623*3.28084</f>
        <v>13.12336</v>
      </c>
      <c r="E623" s="75">
        <v>4</v>
      </c>
      <c r="F623" s="17">
        <v>21.2</v>
      </c>
      <c r="G623" s="17" t="s">
        <v>53</v>
      </c>
      <c r="H623" s="17">
        <v>3.2</v>
      </c>
      <c r="I623" s="17">
        <v>985</v>
      </c>
      <c r="J623" s="17">
        <v>7.6</v>
      </c>
      <c r="K623" s="17" t="s">
        <v>53</v>
      </c>
      <c r="L623" s="17">
        <v>7.7</v>
      </c>
      <c r="M623" s="17">
        <v>1.4</v>
      </c>
    </row>
    <row r="624" spans="1:13" hidden="1" x14ac:dyDescent="0.3">
      <c r="A624" s="24" t="s">
        <v>132</v>
      </c>
      <c r="B624" s="24" t="s">
        <v>126</v>
      </c>
      <c r="C624" s="16">
        <v>42997</v>
      </c>
      <c r="D624" s="34">
        <f>E624*3.28084</f>
        <v>16.404199999999999</v>
      </c>
      <c r="E624" s="75">
        <v>5</v>
      </c>
      <c r="F624" s="17">
        <v>21.1</v>
      </c>
      <c r="G624" s="17" t="s">
        <v>53</v>
      </c>
      <c r="H624" s="17">
        <v>2.2999999999999998</v>
      </c>
      <c r="I624" s="17">
        <v>985</v>
      </c>
      <c r="J624" s="17">
        <v>7.5</v>
      </c>
      <c r="K624" s="17" t="s">
        <v>53</v>
      </c>
      <c r="L624" s="17">
        <v>7.5</v>
      </c>
      <c r="M624" s="17">
        <v>1.6</v>
      </c>
    </row>
    <row r="625" spans="1:13" hidden="1" x14ac:dyDescent="0.3">
      <c r="A625" s="24" t="s">
        <v>132</v>
      </c>
      <c r="B625" s="24" t="s">
        <v>126</v>
      </c>
      <c r="C625" s="16">
        <v>42997</v>
      </c>
      <c r="D625" s="34">
        <f>E625*3.28084</f>
        <v>19.685040000000001</v>
      </c>
      <c r="E625" s="75">
        <v>6</v>
      </c>
      <c r="F625" s="17">
        <v>20.9</v>
      </c>
      <c r="G625" s="17" t="s">
        <v>53</v>
      </c>
      <c r="H625" s="17">
        <v>1.2</v>
      </c>
      <c r="I625" s="17">
        <v>985</v>
      </c>
      <c r="J625" s="17">
        <v>7.5</v>
      </c>
      <c r="K625" s="17" t="s">
        <v>53</v>
      </c>
      <c r="L625" s="17">
        <v>3.2</v>
      </c>
      <c r="M625" s="17">
        <v>1.6</v>
      </c>
    </row>
    <row r="626" spans="1:13" hidden="1" x14ac:dyDescent="0.3">
      <c r="A626" s="24" t="s">
        <v>132</v>
      </c>
      <c r="B626" s="24" t="s">
        <v>126</v>
      </c>
      <c r="C626" s="16">
        <v>42997</v>
      </c>
      <c r="D626" s="34">
        <f>E626*3.28084</f>
        <v>22.965879999999999</v>
      </c>
      <c r="E626" s="75">
        <v>7</v>
      </c>
      <c r="F626" s="17">
        <v>20.9</v>
      </c>
      <c r="G626" s="17" t="s">
        <v>53</v>
      </c>
      <c r="H626" s="17">
        <v>0.9</v>
      </c>
      <c r="I626" s="17">
        <v>986</v>
      </c>
      <c r="J626" s="17">
        <v>7.4</v>
      </c>
      <c r="K626" s="17" t="s">
        <v>53</v>
      </c>
      <c r="L626" s="17">
        <v>2.6</v>
      </c>
      <c r="M626" s="17">
        <v>1.9</v>
      </c>
    </row>
    <row r="627" spans="1:13" hidden="1" x14ac:dyDescent="0.3">
      <c r="A627" s="24" t="s">
        <v>132</v>
      </c>
      <c r="B627" s="24" t="s">
        <v>127</v>
      </c>
      <c r="C627" s="16">
        <v>42997</v>
      </c>
      <c r="D627" s="34">
        <f>E627*3.28084</f>
        <v>0</v>
      </c>
      <c r="E627" s="75">
        <v>0</v>
      </c>
      <c r="F627" s="17">
        <v>23.2</v>
      </c>
      <c r="G627" s="17" t="s">
        <v>53</v>
      </c>
      <c r="H627" s="17">
        <v>10.7</v>
      </c>
      <c r="I627" s="17">
        <v>980</v>
      </c>
      <c r="J627" s="17">
        <v>8.5</v>
      </c>
      <c r="K627" s="17" t="s">
        <v>53</v>
      </c>
      <c r="L627" s="17">
        <v>5.4</v>
      </c>
      <c r="M627" s="17">
        <v>1.4</v>
      </c>
    </row>
    <row r="628" spans="1:13" hidden="1" x14ac:dyDescent="0.3">
      <c r="A628" s="24" t="s">
        <v>132</v>
      </c>
      <c r="B628" s="24" t="s">
        <v>127</v>
      </c>
      <c r="C628" s="16">
        <v>42997</v>
      </c>
      <c r="D628" s="34">
        <f>E628*3.28084</f>
        <v>3.28084</v>
      </c>
      <c r="E628" s="75">
        <v>1</v>
      </c>
      <c r="F628" s="17">
        <v>23</v>
      </c>
      <c r="G628" s="17" t="s">
        <v>53</v>
      </c>
      <c r="H628" s="17">
        <v>11.1</v>
      </c>
      <c r="I628" s="17">
        <v>979</v>
      </c>
      <c r="J628" s="17">
        <v>8.5</v>
      </c>
      <c r="K628" s="17" t="s">
        <v>53</v>
      </c>
      <c r="L628" s="17">
        <v>7.2</v>
      </c>
      <c r="M628" s="17">
        <v>1.1000000000000001</v>
      </c>
    </row>
    <row r="629" spans="1:13" hidden="1" x14ac:dyDescent="0.3">
      <c r="A629" s="24" t="s">
        <v>132</v>
      </c>
      <c r="B629" s="24" t="s">
        <v>127</v>
      </c>
      <c r="C629" s="16">
        <v>42997</v>
      </c>
      <c r="D629" s="34">
        <f>E629*3.28084</f>
        <v>6.56168</v>
      </c>
      <c r="E629" s="75">
        <v>2</v>
      </c>
      <c r="F629" s="17">
        <v>22.4</v>
      </c>
      <c r="G629" s="17" t="s">
        <v>53</v>
      </c>
      <c r="H629" s="17">
        <v>10.8</v>
      </c>
      <c r="I629" s="17">
        <v>981</v>
      </c>
      <c r="J629" s="17">
        <v>8.5</v>
      </c>
      <c r="K629" s="17" t="s">
        <v>53</v>
      </c>
      <c r="L629" s="17">
        <v>9.1999999999999993</v>
      </c>
      <c r="M629" s="17">
        <v>1.7</v>
      </c>
    </row>
    <row r="630" spans="1:13" hidden="1" x14ac:dyDescent="0.3">
      <c r="A630" s="24" t="s">
        <v>132</v>
      </c>
      <c r="B630" s="24" t="s">
        <v>127</v>
      </c>
      <c r="C630" s="16">
        <v>42997</v>
      </c>
      <c r="D630" s="34">
        <f>E630*3.28084</f>
        <v>9.8425200000000004</v>
      </c>
      <c r="E630" s="75">
        <v>3</v>
      </c>
      <c r="F630" s="17">
        <v>21.9</v>
      </c>
      <c r="G630" s="17" t="s">
        <v>53</v>
      </c>
      <c r="H630" s="17">
        <v>10.4</v>
      </c>
      <c r="I630" s="17">
        <v>985</v>
      </c>
      <c r="J630" s="17">
        <v>8.5</v>
      </c>
      <c r="K630" s="17" t="s">
        <v>53</v>
      </c>
      <c r="L630" s="17">
        <v>13.8</v>
      </c>
      <c r="M630" s="17">
        <v>1.5</v>
      </c>
    </row>
    <row r="631" spans="1:13" hidden="1" x14ac:dyDescent="0.3">
      <c r="A631" s="24" t="s">
        <v>132</v>
      </c>
      <c r="B631" s="24" t="s">
        <v>127</v>
      </c>
      <c r="C631" s="16">
        <v>42997</v>
      </c>
      <c r="D631" s="34">
        <f>E631*3.28084</f>
        <v>13.12336</v>
      </c>
      <c r="E631" s="75">
        <v>4</v>
      </c>
      <c r="F631" s="17">
        <v>21.5</v>
      </c>
      <c r="G631" s="17" t="s">
        <v>53</v>
      </c>
      <c r="H631" s="17">
        <v>8.6999999999999993</v>
      </c>
      <c r="I631" s="17">
        <v>1001</v>
      </c>
      <c r="J631" s="17">
        <v>8.3000000000000007</v>
      </c>
      <c r="K631" s="17" t="s">
        <v>53</v>
      </c>
      <c r="L631" s="17">
        <v>15</v>
      </c>
      <c r="M631" s="17">
        <v>3.7</v>
      </c>
    </row>
    <row r="632" spans="1:13" hidden="1" x14ac:dyDescent="0.3">
      <c r="A632" s="24" t="s">
        <v>132</v>
      </c>
      <c r="B632" s="24" t="s">
        <v>127</v>
      </c>
      <c r="C632" s="16">
        <v>42997</v>
      </c>
      <c r="D632" s="34">
        <f>E632*3.28084</f>
        <v>16.404199999999999</v>
      </c>
      <c r="E632" s="75">
        <v>5</v>
      </c>
      <c r="F632" s="17">
        <v>21.1</v>
      </c>
      <c r="G632" s="17" t="s">
        <v>53</v>
      </c>
      <c r="H632" s="17">
        <v>5.8</v>
      </c>
      <c r="I632" s="17">
        <v>1041</v>
      </c>
      <c r="J632" s="17">
        <v>8</v>
      </c>
      <c r="K632" s="17" t="s">
        <v>53</v>
      </c>
      <c r="L632" s="17">
        <v>13.8</v>
      </c>
      <c r="M632" s="17">
        <v>4.8</v>
      </c>
    </row>
    <row r="633" spans="1:13" hidden="1" x14ac:dyDescent="0.3">
      <c r="A633" s="24" t="s">
        <v>132</v>
      </c>
      <c r="B633" s="24" t="s">
        <v>125</v>
      </c>
      <c r="C633" s="16">
        <v>42997</v>
      </c>
      <c r="D633" s="34">
        <f>E633*3.28084</f>
        <v>0</v>
      </c>
      <c r="E633" s="75">
        <v>0</v>
      </c>
      <c r="F633" s="17">
        <v>22.6</v>
      </c>
      <c r="G633" s="17" t="s">
        <v>53</v>
      </c>
      <c r="H633" s="17">
        <v>11.6</v>
      </c>
      <c r="I633" s="17">
        <v>1008</v>
      </c>
      <c r="J633" s="17">
        <v>8.4</v>
      </c>
      <c r="K633" s="17" t="s">
        <v>53</v>
      </c>
      <c r="L633" s="17">
        <v>5.3</v>
      </c>
      <c r="M633" s="17">
        <v>3</v>
      </c>
    </row>
    <row r="634" spans="1:13" hidden="1" x14ac:dyDescent="0.3">
      <c r="A634" s="24" t="s">
        <v>132</v>
      </c>
      <c r="B634" s="24" t="s">
        <v>125</v>
      </c>
      <c r="C634" s="16">
        <v>42997</v>
      </c>
      <c r="D634" s="34">
        <f>E634*3.28084</f>
        <v>3.28084</v>
      </c>
      <c r="E634" s="75">
        <v>1</v>
      </c>
      <c r="F634" s="17">
        <v>22.6</v>
      </c>
      <c r="G634" s="17" t="s">
        <v>53</v>
      </c>
      <c r="H634" s="17">
        <v>11.6</v>
      </c>
      <c r="I634" s="17">
        <v>1008</v>
      </c>
      <c r="J634" s="17">
        <v>8.5</v>
      </c>
      <c r="K634" s="17" t="s">
        <v>53</v>
      </c>
      <c r="L634" s="17">
        <v>5.7</v>
      </c>
      <c r="M634" s="17">
        <v>2.5</v>
      </c>
    </row>
    <row r="635" spans="1:13" hidden="1" x14ac:dyDescent="0.3">
      <c r="A635" s="24" t="s">
        <v>132</v>
      </c>
      <c r="B635" s="24" t="s">
        <v>125</v>
      </c>
      <c r="C635" s="16">
        <v>42997</v>
      </c>
      <c r="D635" s="34">
        <f>E635*3.28084</f>
        <v>6.56168</v>
      </c>
      <c r="E635" s="75">
        <v>2</v>
      </c>
      <c r="F635" s="17">
        <v>22.3</v>
      </c>
      <c r="G635" s="17" t="s">
        <v>53</v>
      </c>
      <c r="H635" s="17">
        <v>10.4</v>
      </c>
      <c r="I635" s="17">
        <v>1030</v>
      </c>
      <c r="J635" s="17">
        <v>8.3000000000000007</v>
      </c>
      <c r="K635" s="17" t="s">
        <v>53</v>
      </c>
      <c r="L635" s="17">
        <v>10.4</v>
      </c>
      <c r="M635" s="17">
        <v>4.0999999999999996</v>
      </c>
    </row>
    <row r="636" spans="1:13" hidden="1" x14ac:dyDescent="0.3">
      <c r="A636" s="24" t="s">
        <v>131</v>
      </c>
      <c r="B636" s="24" t="s">
        <v>126</v>
      </c>
      <c r="C636" s="27">
        <v>43026</v>
      </c>
      <c r="D636" s="34">
        <f>E636*3.28084</f>
        <v>0</v>
      </c>
      <c r="E636" s="75">
        <v>0</v>
      </c>
      <c r="F636" s="17">
        <v>19.399999999999999</v>
      </c>
      <c r="G636" s="17" t="s">
        <v>53</v>
      </c>
      <c r="H636" s="17">
        <v>6.1</v>
      </c>
      <c r="I636" s="17">
        <v>644</v>
      </c>
      <c r="J636" s="17">
        <v>8</v>
      </c>
      <c r="K636" s="17">
        <v>27.9</v>
      </c>
      <c r="L636" s="17">
        <v>15.7</v>
      </c>
      <c r="M636" s="17">
        <v>14</v>
      </c>
    </row>
    <row r="637" spans="1:13" hidden="1" x14ac:dyDescent="0.3">
      <c r="A637" s="24" t="s">
        <v>131</v>
      </c>
      <c r="B637" s="24" t="s">
        <v>126</v>
      </c>
      <c r="C637" s="27">
        <v>43026</v>
      </c>
      <c r="D637" s="34">
        <f>E637*3.28084</f>
        <v>3.28084</v>
      </c>
      <c r="E637" s="75">
        <v>1</v>
      </c>
      <c r="F637" s="17">
        <v>19.2</v>
      </c>
      <c r="G637" s="17" t="s">
        <v>53</v>
      </c>
      <c r="H637" s="17">
        <v>5.7</v>
      </c>
      <c r="I637" s="17">
        <v>644</v>
      </c>
      <c r="J637" s="17">
        <v>8</v>
      </c>
      <c r="K637" s="17">
        <v>33.700000000000003</v>
      </c>
      <c r="L637" s="17">
        <v>18.399999999999999</v>
      </c>
      <c r="M637" s="17">
        <v>16.2</v>
      </c>
    </row>
    <row r="638" spans="1:13" hidden="1" x14ac:dyDescent="0.3">
      <c r="A638" s="24" t="s">
        <v>131</v>
      </c>
      <c r="B638" s="24" t="s">
        <v>126</v>
      </c>
      <c r="C638" s="27">
        <v>43026</v>
      </c>
      <c r="D638" s="34">
        <f>E638*3.28084</f>
        <v>6.56168</v>
      </c>
      <c r="E638" s="75">
        <v>2</v>
      </c>
      <c r="F638" s="17">
        <v>19.100000000000001</v>
      </c>
      <c r="G638" s="17" t="s">
        <v>53</v>
      </c>
      <c r="H638" s="17">
        <v>5.5</v>
      </c>
      <c r="I638" s="17">
        <v>644</v>
      </c>
      <c r="J638" s="17">
        <v>7.9</v>
      </c>
      <c r="K638" s="17">
        <v>36.700000000000003</v>
      </c>
      <c r="L638" s="17">
        <v>17.3</v>
      </c>
      <c r="M638" s="17">
        <v>16.8</v>
      </c>
    </row>
    <row r="639" spans="1:13" hidden="1" x14ac:dyDescent="0.3">
      <c r="A639" s="24" t="s">
        <v>131</v>
      </c>
      <c r="B639" s="24" t="s">
        <v>126</v>
      </c>
      <c r="C639" s="27">
        <v>43026</v>
      </c>
      <c r="D639" s="34">
        <f>E639*3.28084</f>
        <v>9.8425200000000004</v>
      </c>
      <c r="E639" s="75">
        <v>3</v>
      </c>
      <c r="F639" s="17">
        <v>19.100000000000001</v>
      </c>
      <c r="G639" s="17" t="s">
        <v>53</v>
      </c>
      <c r="H639" s="17">
        <v>5.4</v>
      </c>
      <c r="I639" s="17">
        <v>644</v>
      </c>
      <c r="J639" s="17">
        <v>7.9</v>
      </c>
      <c r="K639" s="17">
        <v>38.9</v>
      </c>
      <c r="L639" s="17">
        <v>19.8</v>
      </c>
      <c r="M639" s="17">
        <v>17.5</v>
      </c>
    </row>
    <row r="640" spans="1:13" hidden="1" x14ac:dyDescent="0.3">
      <c r="A640" s="24" t="s">
        <v>131</v>
      </c>
      <c r="B640" s="24" t="s">
        <v>126</v>
      </c>
      <c r="C640" s="27">
        <v>43026</v>
      </c>
      <c r="D640" s="34">
        <f>E640*3.28084</f>
        <v>13.12336</v>
      </c>
      <c r="E640" s="75">
        <v>4</v>
      </c>
      <c r="F640" s="17">
        <v>19</v>
      </c>
      <c r="G640" s="17" t="s">
        <v>53</v>
      </c>
      <c r="H640" s="17">
        <v>5.2</v>
      </c>
      <c r="I640" s="17">
        <v>643</v>
      </c>
      <c r="J640" s="17">
        <v>7.9</v>
      </c>
      <c r="K640" s="17">
        <v>40.799999999999997</v>
      </c>
      <c r="L640" s="17">
        <v>18.600000000000001</v>
      </c>
      <c r="M640" s="17">
        <v>18.399999999999999</v>
      </c>
    </row>
    <row r="641" spans="1:13" hidden="1" x14ac:dyDescent="0.3">
      <c r="A641" s="24" t="s">
        <v>131</v>
      </c>
      <c r="B641" s="24" t="s">
        <v>126</v>
      </c>
      <c r="C641" s="27">
        <v>43026</v>
      </c>
      <c r="D641" s="34">
        <f>E641*3.28084</f>
        <v>16.404199999999999</v>
      </c>
      <c r="E641" s="75">
        <v>5</v>
      </c>
      <c r="F641" s="17">
        <v>19</v>
      </c>
      <c r="G641" s="17" t="s">
        <v>53</v>
      </c>
      <c r="H641" s="17">
        <v>5.0999999999999996</v>
      </c>
      <c r="I641" s="17">
        <v>644</v>
      </c>
      <c r="J641" s="17">
        <v>7.9</v>
      </c>
      <c r="K641" s="17">
        <v>42.6</v>
      </c>
      <c r="L641" s="17">
        <v>16.8</v>
      </c>
      <c r="M641" s="17">
        <v>23.7</v>
      </c>
    </row>
    <row r="642" spans="1:13" hidden="1" x14ac:dyDescent="0.3">
      <c r="A642" s="24" t="s">
        <v>131</v>
      </c>
      <c r="B642" s="24" t="s">
        <v>126</v>
      </c>
      <c r="C642" s="27">
        <v>43026</v>
      </c>
      <c r="D642" s="34">
        <f>E642*3.28084</f>
        <v>19.685040000000001</v>
      </c>
      <c r="E642" s="75">
        <v>6</v>
      </c>
      <c r="F642" s="17">
        <v>18.899999999999999</v>
      </c>
      <c r="G642" s="17" t="s">
        <v>53</v>
      </c>
      <c r="H642" s="17">
        <v>5.0999999999999996</v>
      </c>
      <c r="I642" s="17">
        <v>644</v>
      </c>
      <c r="J642" s="17">
        <v>7.9</v>
      </c>
      <c r="K642" s="17">
        <v>44.5</v>
      </c>
      <c r="L642" s="17">
        <v>16.2</v>
      </c>
      <c r="M642" s="17">
        <v>27.8</v>
      </c>
    </row>
    <row r="643" spans="1:13" hidden="1" x14ac:dyDescent="0.3">
      <c r="A643" s="24" t="s">
        <v>131</v>
      </c>
      <c r="B643" s="24" t="s">
        <v>126</v>
      </c>
      <c r="C643" s="27">
        <v>43026</v>
      </c>
      <c r="D643" s="34">
        <f>E643*3.28084</f>
        <v>22.965879999999999</v>
      </c>
      <c r="E643" s="75">
        <v>7</v>
      </c>
      <c r="F643" s="17">
        <v>18.899999999999999</v>
      </c>
      <c r="G643" s="17" t="s">
        <v>53</v>
      </c>
      <c r="H643" s="17">
        <v>4.8</v>
      </c>
      <c r="I643" s="17">
        <v>645</v>
      </c>
      <c r="J643" s="17">
        <v>7.8</v>
      </c>
      <c r="K643" s="17">
        <v>41.2</v>
      </c>
      <c r="L643" s="17">
        <v>20.9</v>
      </c>
      <c r="M643" s="17">
        <v>300</v>
      </c>
    </row>
    <row r="644" spans="1:13" hidden="1" x14ac:dyDescent="0.3">
      <c r="A644" s="24" t="s">
        <v>131</v>
      </c>
      <c r="B644" s="24" t="s">
        <v>127</v>
      </c>
      <c r="C644" s="27">
        <v>43026</v>
      </c>
      <c r="D644" s="34">
        <f>E644*3.28084</f>
        <v>0</v>
      </c>
      <c r="E644" s="75">
        <v>0</v>
      </c>
      <c r="F644" s="17">
        <v>19.3</v>
      </c>
      <c r="G644" s="17" t="s">
        <v>53</v>
      </c>
      <c r="H644" s="17">
        <v>8.9</v>
      </c>
      <c r="I644" s="17">
        <v>645</v>
      </c>
      <c r="J644" s="17">
        <v>8.4</v>
      </c>
      <c r="K644" s="17">
        <v>30.9</v>
      </c>
      <c r="L644" s="17">
        <v>20.6</v>
      </c>
      <c r="M644" s="17">
        <v>11.1</v>
      </c>
    </row>
    <row r="645" spans="1:13" hidden="1" x14ac:dyDescent="0.3">
      <c r="A645" s="24" t="s">
        <v>131</v>
      </c>
      <c r="B645" s="24" t="s">
        <v>127</v>
      </c>
      <c r="C645" s="27">
        <v>43026</v>
      </c>
      <c r="D645" s="34">
        <f>E645*3.28084</f>
        <v>3.28084</v>
      </c>
      <c r="E645" s="75">
        <v>1</v>
      </c>
      <c r="F645" s="17">
        <v>18.8</v>
      </c>
      <c r="G645" s="17" t="s">
        <v>53</v>
      </c>
      <c r="H645" s="17">
        <v>8.6999999999999993</v>
      </c>
      <c r="I645" s="17">
        <v>646</v>
      </c>
      <c r="J645" s="17">
        <v>8.4</v>
      </c>
      <c r="K645" s="17">
        <v>32.799999999999997</v>
      </c>
      <c r="L645" s="17">
        <v>25.4</v>
      </c>
      <c r="M645" s="17">
        <v>13.8</v>
      </c>
    </row>
    <row r="646" spans="1:13" hidden="1" x14ac:dyDescent="0.3">
      <c r="A646" s="24" t="s">
        <v>131</v>
      </c>
      <c r="B646" s="24" t="s">
        <v>127</v>
      </c>
      <c r="C646" s="27">
        <v>43026</v>
      </c>
      <c r="D646" s="34">
        <f>E646*3.28084</f>
        <v>6.56168</v>
      </c>
      <c r="E646" s="75">
        <v>2</v>
      </c>
      <c r="F646" s="17">
        <v>17.8</v>
      </c>
      <c r="G646" s="17" t="s">
        <v>53</v>
      </c>
      <c r="H646" s="17">
        <v>8.3000000000000007</v>
      </c>
      <c r="I646" s="17">
        <v>647</v>
      </c>
      <c r="J646" s="17">
        <v>8.3000000000000007</v>
      </c>
      <c r="K646" s="17">
        <v>35.4</v>
      </c>
      <c r="L646" s="17">
        <v>21.8</v>
      </c>
      <c r="M646" s="17">
        <v>23.2</v>
      </c>
    </row>
    <row r="647" spans="1:13" hidden="1" x14ac:dyDescent="0.3">
      <c r="A647" s="24" t="s">
        <v>131</v>
      </c>
      <c r="B647" s="24" t="s">
        <v>127</v>
      </c>
      <c r="C647" s="27">
        <v>43026</v>
      </c>
      <c r="D647" s="34">
        <f>E647*3.28084</f>
        <v>9.8425200000000004</v>
      </c>
      <c r="E647" s="75">
        <v>3</v>
      </c>
      <c r="F647" s="17">
        <v>17.399999999999999</v>
      </c>
      <c r="G647" s="17" t="s">
        <v>53</v>
      </c>
      <c r="H647" s="17">
        <v>8</v>
      </c>
      <c r="I647" s="17">
        <v>647</v>
      </c>
      <c r="J647" s="17">
        <v>8.3000000000000007</v>
      </c>
      <c r="K647" s="17">
        <v>37.700000000000003</v>
      </c>
      <c r="L647" s="17">
        <v>22.9</v>
      </c>
      <c r="M647" s="17">
        <v>33</v>
      </c>
    </row>
    <row r="648" spans="1:13" hidden="1" x14ac:dyDescent="0.3">
      <c r="A648" s="24" t="s">
        <v>131</v>
      </c>
      <c r="B648" s="24" t="s">
        <v>127</v>
      </c>
      <c r="C648" s="27">
        <v>43026</v>
      </c>
      <c r="D648" s="34">
        <f>E648*3.28084</f>
        <v>13.12336</v>
      </c>
      <c r="E648" s="75">
        <v>4</v>
      </c>
      <c r="F648" s="17">
        <v>17.399999999999999</v>
      </c>
      <c r="G648" s="17" t="s">
        <v>53</v>
      </c>
      <c r="H648" s="17">
        <v>7.6</v>
      </c>
      <c r="I648" s="17">
        <v>650</v>
      </c>
      <c r="J648" s="17">
        <v>8.1999999999999993</v>
      </c>
      <c r="K648" s="17">
        <v>22.1</v>
      </c>
      <c r="L648" s="17">
        <v>27.7</v>
      </c>
      <c r="M648" s="17">
        <v>100</v>
      </c>
    </row>
    <row r="649" spans="1:13" hidden="1" x14ac:dyDescent="0.3">
      <c r="A649" s="24" t="s">
        <v>131</v>
      </c>
      <c r="B649" s="24" t="s">
        <v>125</v>
      </c>
      <c r="C649" s="27">
        <v>43026</v>
      </c>
      <c r="D649" s="34">
        <f>E649*3.28084</f>
        <v>0</v>
      </c>
      <c r="E649" s="75">
        <v>0</v>
      </c>
      <c r="F649" s="17">
        <v>17</v>
      </c>
      <c r="G649" s="17" t="s">
        <v>53</v>
      </c>
      <c r="H649" s="17">
        <v>12</v>
      </c>
      <c r="I649" s="17">
        <v>649</v>
      </c>
      <c r="J649" s="17">
        <v>8.5</v>
      </c>
      <c r="K649" s="17">
        <v>31.1</v>
      </c>
      <c r="L649" s="17">
        <v>26.2</v>
      </c>
      <c r="M649" s="17">
        <v>31.4</v>
      </c>
    </row>
    <row r="650" spans="1:13" hidden="1" x14ac:dyDescent="0.3">
      <c r="A650" s="24" t="s">
        <v>131</v>
      </c>
      <c r="B650" s="24" t="s">
        <v>125</v>
      </c>
      <c r="C650" s="27">
        <v>43026</v>
      </c>
      <c r="D650" s="34">
        <f>E650*3.28084</f>
        <v>3.28084</v>
      </c>
      <c r="E650" s="75">
        <v>1</v>
      </c>
      <c r="F650" s="17">
        <v>16.899999999999999</v>
      </c>
      <c r="G650" s="17" t="s">
        <v>53</v>
      </c>
      <c r="H650" s="17">
        <v>12</v>
      </c>
      <c r="I650" s="17">
        <v>650</v>
      </c>
      <c r="J650" s="17">
        <v>8.5</v>
      </c>
      <c r="K650" s="17">
        <v>33</v>
      </c>
      <c r="L650" s="17">
        <v>27.2</v>
      </c>
      <c r="M650" s="17">
        <v>35.799999999999997</v>
      </c>
    </row>
    <row r="651" spans="1:13" hidden="1" x14ac:dyDescent="0.3">
      <c r="A651" s="24" t="s">
        <v>131</v>
      </c>
      <c r="B651" s="24" t="s">
        <v>125</v>
      </c>
      <c r="C651" s="27">
        <v>43026</v>
      </c>
      <c r="D651" s="34">
        <f>E651*3.28084</f>
        <v>6.56168</v>
      </c>
      <c r="E651" s="75">
        <v>2</v>
      </c>
      <c r="F651" s="17">
        <v>15.8</v>
      </c>
      <c r="G651" s="17" t="s">
        <v>53</v>
      </c>
      <c r="H651" s="17">
        <v>9.3000000000000007</v>
      </c>
      <c r="I651" s="17">
        <v>660</v>
      </c>
      <c r="J651" s="17">
        <v>8.3000000000000007</v>
      </c>
      <c r="K651" s="17">
        <v>39.299999999999997</v>
      </c>
      <c r="L651" s="17">
        <v>19.899999999999999</v>
      </c>
      <c r="M651" s="17">
        <v>72</v>
      </c>
    </row>
    <row r="652" spans="1:13" hidden="1" x14ac:dyDescent="0.3">
      <c r="A652" s="24" t="s">
        <v>132</v>
      </c>
      <c r="B652" s="24" t="s">
        <v>125</v>
      </c>
      <c r="C652" s="27">
        <v>43026</v>
      </c>
      <c r="D652" s="34">
        <f>E652*3.28084</f>
        <v>0</v>
      </c>
      <c r="E652" s="75">
        <v>0</v>
      </c>
      <c r="F652" s="17">
        <v>17.5</v>
      </c>
      <c r="G652" s="17" t="s">
        <v>53</v>
      </c>
      <c r="H652" s="17">
        <v>8.3000000000000007</v>
      </c>
      <c r="I652" s="17">
        <v>1060</v>
      </c>
      <c r="J652" s="17">
        <v>7.9</v>
      </c>
      <c r="K652" s="17">
        <v>94.5</v>
      </c>
      <c r="L652" s="17">
        <v>5</v>
      </c>
      <c r="M652" s="17">
        <v>8.5</v>
      </c>
    </row>
    <row r="653" spans="1:13" hidden="1" x14ac:dyDescent="0.3">
      <c r="A653" s="24" t="s">
        <v>132</v>
      </c>
      <c r="B653" s="24" t="s">
        <v>125</v>
      </c>
      <c r="C653" s="27">
        <v>43026</v>
      </c>
      <c r="D653" s="34">
        <f>E653*3.28084</f>
        <v>3.28084</v>
      </c>
      <c r="E653" s="75">
        <v>1</v>
      </c>
      <c r="F653" s="17">
        <v>17.399999999999999</v>
      </c>
      <c r="G653" s="17" t="s">
        <v>53</v>
      </c>
      <c r="H653" s="17">
        <v>8.1999999999999993</v>
      </c>
      <c r="I653" s="17">
        <v>1062</v>
      </c>
      <c r="J653" s="17">
        <v>7.9</v>
      </c>
      <c r="K653" s="17">
        <v>93</v>
      </c>
      <c r="L653" s="17">
        <v>10.7</v>
      </c>
      <c r="M653" s="17">
        <v>8.8000000000000007</v>
      </c>
    </row>
    <row r="654" spans="1:13" hidden="1" x14ac:dyDescent="0.3">
      <c r="A654" s="24" t="s">
        <v>132</v>
      </c>
      <c r="B654" s="24" t="s">
        <v>125</v>
      </c>
      <c r="C654" s="27">
        <v>43026</v>
      </c>
      <c r="D654" s="34">
        <f>E654*3.28084</f>
        <v>6.56168</v>
      </c>
      <c r="E654" s="75">
        <v>2</v>
      </c>
      <c r="F654" s="17">
        <v>17.399999999999999</v>
      </c>
      <c r="G654" s="17" t="s">
        <v>53</v>
      </c>
      <c r="H654" s="17">
        <v>8.1999999999999993</v>
      </c>
      <c r="I654" s="17">
        <v>1063</v>
      </c>
      <c r="J654" s="17">
        <v>8</v>
      </c>
      <c r="K654" s="17">
        <v>91</v>
      </c>
      <c r="L654" s="17">
        <v>10.6</v>
      </c>
      <c r="M654" s="17">
        <v>8.1</v>
      </c>
    </row>
    <row r="655" spans="1:13" hidden="1" x14ac:dyDescent="0.3">
      <c r="A655" s="24" t="s">
        <v>132</v>
      </c>
      <c r="B655" s="24" t="s">
        <v>126</v>
      </c>
      <c r="C655" s="27">
        <v>43026</v>
      </c>
      <c r="D655" s="34">
        <f>E655*3.28084</f>
        <v>0</v>
      </c>
      <c r="E655" s="75">
        <v>0</v>
      </c>
      <c r="F655" s="17">
        <v>20</v>
      </c>
      <c r="G655" s="17" t="s">
        <v>53</v>
      </c>
      <c r="H655" s="17">
        <v>6.9</v>
      </c>
      <c r="I655" s="17">
        <v>988</v>
      </c>
      <c r="J655" s="17">
        <v>7.9</v>
      </c>
      <c r="K655" s="17">
        <v>87.6</v>
      </c>
      <c r="L655" s="17">
        <v>5.2</v>
      </c>
      <c r="M655" s="17">
        <v>2.8</v>
      </c>
    </row>
    <row r="656" spans="1:13" hidden="1" x14ac:dyDescent="0.3">
      <c r="A656" s="24" t="s">
        <v>132</v>
      </c>
      <c r="B656" s="24" t="s">
        <v>126</v>
      </c>
      <c r="C656" s="27">
        <v>43026</v>
      </c>
      <c r="D656" s="34">
        <f>E656*3.28084</f>
        <v>3.28084</v>
      </c>
      <c r="E656" s="75">
        <v>1</v>
      </c>
      <c r="F656" s="17">
        <v>19.899999999999999</v>
      </c>
      <c r="G656" s="17" t="s">
        <v>53</v>
      </c>
      <c r="H656" s="17">
        <v>6.8</v>
      </c>
      <c r="I656" s="17">
        <v>989</v>
      </c>
      <c r="J656" s="17">
        <v>7.9</v>
      </c>
      <c r="K656" s="17">
        <v>84.4</v>
      </c>
      <c r="L656" s="17">
        <v>11.6</v>
      </c>
      <c r="M656" s="17">
        <v>3.3</v>
      </c>
    </row>
    <row r="657" spans="1:13" hidden="1" x14ac:dyDescent="0.3">
      <c r="A657" s="24" t="s">
        <v>132</v>
      </c>
      <c r="B657" s="24" t="s">
        <v>126</v>
      </c>
      <c r="C657" s="27">
        <v>43026</v>
      </c>
      <c r="D657" s="34">
        <f>E657*3.28084</f>
        <v>6.56168</v>
      </c>
      <c r="E657" s="75">
        <v>2</v>
      </c>
      <c r="F657" s="17">
        <v>19.8</v>
      </c>
      <c r="G657" s="17" t="s">
        <v>53</v>
      </c>
      <c r="H657" s="17">
        <v>6.6</v>
      </c>
      <c r="I657" s="17">
        <v>990</v>
      </c>
      <c r="J657" s="17">
        <v>7.9</v>
      </c>
      <c r="K657" s="17">
        <v>83.6</v>
      </c>
      <c r="L657" s="17">
        <v>10.4</v>
      </c>
      <c r="M657" s="17">
        <v>3.6</v>
      </c>
    </row>
    <row r="658" spans="1:13" hidden="1" x14ac:dyDescent="0.3">
      <c r="A658" s="24" t="s">
        <v>132</v>
      </c>
      <c r="B658" s="24" t="s">
        <v>126</v>
      </c>
      <c r="C658" s="27">
        <v>43026</v>
      </c>
      <c r="D658" s="34">
        <f>E658*3.28084</f>
        <v>9.8425200000000004</v>
      </c>
      <c r="E658" s="75">
        <v>3</v>
      </c>
      <c r="F658" s="17">
        <v>19.8</v>
      </c>
      <c r="G658" s="17" t="s">
        <v>53</v>
      </c>
      <c r="H658" s="17">
        <v>6.5</v>
      </c>
      <c r="I658" s="17">
        <v>990</v>
      </c>
      <c r="J658" s="17">
        <v>7.9</v>
      </c>
      <c r="K658" s="17">
        <v>82.6</v>
      </c>
      <c r="L658" s="17">
        <v>11.1</v>
      </c>
      <c r="M658" s="17">
        <v>3.3</v>
      </c>
    </row>
    <row r="659" spans="1:13" hidden="1" x14ac:dyDescent="0.3">
      <c r="A659" s="24" t="s">
        <v>132</v>
      </c>
      <c r="B659" s="24" t="s">
        <v>126</v>
      </c>
      <c r="C659" s="27">
        <v>43026</v>
      </c>
      <c r="D659" s="34">
        <f>E659*3.28084</f>
        <v>13.12336</v>
      </c>
      <c r="E659" s="75">
        <v>4</v>
      </c>
      <c r="F659" s="17">
        <v>19.8</v>
      </c>
      <c r="G659" s="17" t="s">
        <v>53</v>
      </c>
      <c r="H659" s="17">
        <v>6.5</v>
      </c>
      <c r="I659" s="17">
        <v>990</v>
      </c>
      <c r="J659" s="17">
        <v>7.9</v>
      </c>
      <c r="K659" s="17">
        <v>81.5</v>
      </c>
      <c r="L659" s="17">
        <v>10.5</v>
      </c>
      <c r="M659" s="17">
        <v>3</v>
      </c>
    </row>
    <row r="660" spans="1:13" hidden="1" x14ac:dyDescent="0.3">
      <c r="A660" s="24" t="s">
        <v>132</v>
      </c>
      <c r="B660" s="24" t="s">
        <v>126</v>
      </c>
      <c r="C660" s="27">
        <v>43026</v>
      </c>
      <c r="D660" s="34">
        <f>E660*3.28084</f>
        <v>16.404199999999999</v>
      </c>
      <c r="E660" s="75">
        <v>5</v>
      </c>
      <c r="F660" s="17">
        <v>19.8</v>
      </c>
      <c r="G660" s="17" t="s">
        <v>53</v>
      </c>
      <c r="H660" s="17">
        <v>6.5</v>
      </c>
      <c r="I660" s="17">
        <v>990</v>
      </c>
      <c r="J660" s="17">
        <v>7.9</v>
      </c>
      <c r="K660" s="17">
        <v>80</v>
      </c>
      <c r="L660" s="17">
        <v>11</v>
      </c>
      <c r="M660" s="17">
        <v>2.9</v>
      </c>
    </row>
    <row r="661" spans="1:13" hidden="1" x14ac:dyDescent="0.3">
      <c r="A661" s="24" t="s">
        <v>132</v>
      </c>
      <c r="B661" s="24" t="s">
        <v>126</v>
      </c>
      <c r="C661" s="27">
        <v>43026</v>
      </c>
      <c r="D661" s="34">
        <f>E661*3.28084</f>
        <v>19.685040000000001</v>
      </c>
      <c r="E661" s="75">
        <v>6</v>
      </c>
      <c r="F661" s="17">
        <v>19.8</v>
      </c>
      <c r="G661" s="17" t="s">
        <v>53</v>
      </c>
      <c r="H661" s="17">
        <v>6.4</v>
      </c>
      <c r="I661" s="17">
        <v>990</v>
      </c>
      <c r="J661" s="17">
        <v>7.9</v>
      </c>
      <c r="K661" s="17">
        <v>79.7</v>
      </c>
      <c r="L661" s="17">
        <v>11.3</v>
      </c>
      <c r="M661" s="17">
        <v>3.7</v>
      </c>
    </row>
    <row r="662" spans="1:13" hidden="1" x14ac:dyDescent="0.3">
      <c r="A662" s="24" t="s">
        <v>132</v>
      </c>
      <c r="B662" s="24" t="s">
        <v>126</v>
      </c>
      <c r="C662" s="27">
        <v>43026</v>
      </c>
      <c r="D662" s="34">
        <f>E662*3.28084</f>
        <v>22.965879999999999</v>
      </c>
      <c r="E662" s="75">
        <v>7</v>
      </c>
      <c r="F662" s="17">
        <v>19.600000000000001</v>
      </c>
      <c r="G662" s="17" t="s">
        <v>53</v>
      </c>
      <c r="H662" s="17">
        <v>6.3</v>
      </c>
      <c r="I662" s="17">
        <v>990</v>
      </c>
      <c r="J662" s="17">
        <v>7.9</v>
      </c>
      <c r="K662" s="17">
        <v>79</v>
      </c>
      <c r="L662" s="17">
        <v>11</v>
      </c>
      <c r="M662" s="17">
        <v>5.6</v>
      </c>
    </row>
    <row r="663" spans="1:13" hidden="1" x14ac:dyDescent="0.3">
      <c r="A663" s="24" t="s">
        <v>131</v>
      </c>
      <c r="B663" s="24" t="s">
        <v>126</v>
      </c>
      <c r="C663" s="27">
        <v>43060</v>
      </c>
      <c r="D663" s="34">
        <f>E663*3.28084</f>
        <v>0</v>
      </c>
      <c r="E663" s="75">
        <v>0</v>
      </c>
      <c r="F663" s="17">
        <v>6.9</v>
      </c>
      <c r="G663" s="17" t="s">
        <v>53</v>
      </c>
      <c r="H663" s="17">
        <v>10.199999999999999</v>
      </c>
      <c r="I663" s="17">
        <v>266</v>
      </c>
      <c r="J663" s="17">
        <v>7.6</v>
      </c>
      <c r="K663" s="17">
        <v>156</v>
      </c>
      <c r="L663" s="17">
        <v>4</v>
      </c>
      <c r="M663" s="17">
        <v>140</v>
      </c>
    </row>
    <row r="664" spans="1:13" hidden="1" x14ac:dyDescent="0.3">
      <c r="A664" s="24" t="s">
        <v>131</v>
      </c>
      <c r="B664" s="24" t="s">
        <v>126</v>
      </c>
      <c r="C664" s="27">
        <v>43060</v>
      </c>
      <c r="D664" s="34">
        <f>E664*3.28084</f>
        <v>3.28084</v>
      </c>
      <c r="E664" s="75">
        <v>1</v>
      </c>
      <c r="F664" s="17">
        <v>6.8</v>
      </c>
      <c r="G664" s="17" t="s">
        <v>53</v>
      </c>
      <c r="H664" s="17">
        <v>10.1</v>
      </c>
      <c r="I664" s="17">
        <v>269</v>
      </c>
      <c r="J664" s="17">
        <v>7.6</v>
      </c>
      <c r="K664" s="17">
        <v>158</v>
      </c>
      <c r="L664" s="17">
        <v>4.3</v>
      </c>
      <c r="M664" s="17">
        <v>145</v>
      </c>
    </row>
    <row r="665" spans="1:13" hidden="1" x14ac:dyDescent="0.3">
      <c r="A665" s="24" t="s">
        <v>131</v>
      </c>
      <c r="B665" s="24" t="s">
        <v>126</v>
      </c>
      <c r="C665" s="27">
        <v>43060</v>
      </c>
      <c r="D665" s="34">
        <f>E665*3.28084</f>
        <v>6.56168</v>
      </c>
      <c r="E665" s="75">
        <v>2</v>
      </c>
      <c r="F665" s="17">
        <v>6.8</v>
      </c>
      <c r="G665" s="17" t="s">
        <v>53</v>
      </c>
      <c r="H665" s="17">
        <v>10.1</v>
      </c>
      <c r="I665" s="17">
        <v>272</v>
      </c>
      <c r="J665" s="17">
        <v>7.6</v>
      </c>
      <c r="K665" s="17">
        <v>160</v>
      </c>
      <c r="L665" s="17">
        <v>4.2</v>
      </c>
      <c r="M665" s="17">
        <v>145</v>
      </c>
    </row>
    <row r="666" spans="1:13" hidden="1" x14ac:dyDescent="0.3">
      <c r="A666" s="24" t="s">
        <v>131</v>
      </c>
      <c r="B666" s="24" t="s">
        <v>126</v>
      </c>
      <c r="C666" s="27">
        <v>43060</v>
      </c>
      <c r="D666" s="34">
        <f>E666*3.28084</f>
        <v>9.8425200000000004</v>
      </c>
      <c r="E666" s="75">
        <v>3</v>
      </c>
      <c r="F666" s="17">
        <v>6.7</v>
      </c>
      <c r="G666" s="17" t="s">
        <v>53</v>
      </c>
      <c r="H666" s="17">
        <v>10.1</v>
      </c>
      <c r="I666" s="17">
        <v>270</v>
      </c>
      <c r="J666" s="17">
        <v>7.6</v>
      </c>
      <c r="K666" s="17">
        <v>162</v>
      </c>
      <c r="L666" s="17">
        <v>4.2</v>
      </c>
      <c r="M666" s="17">
        <v>140</v>
      </c>
    </row>
    <row r="667" spans="1:13" hidden="1" x14ac:dyDescent="0.3">
      <c r="A667" s="24" t="s">
        <v>131</v>
      </c>
      <c r="B667" s="24" t="s">
        <v>126</v>
      </c>
      <c r="C667" s="27">
        <v>43060</v>
      </c>
      <c r="D667" s="34">
        <f>E667*3.28084</f>
        <v>13.12336</v>
      </c>
      <c r="E667" s="75">
        <v>4</v>
      </c>
      <c r="F667" s="17">
        <v>6.9</v>
      </c>
      <c r="G667" s="17" t="s">
        <v>53</v>
      </c>
      <c r="H667" s="17">
        <v>10</v>
      </c>
      <c r="I667" s="17">
        <v>275</v>
      </c>
      <c r="J667" s="17">
        <v>7.6</v>
      </c>
      <c r="K667" s="17">
        <v>164</v>
      </c>
      <c r="L667" s="17">
        <v>4.2</v>
      </c>
      <c r="M667" s="17">
        <v>140</v>
      </c>
    </row>
    <row r="668" spans="1:13" hidden="1" x14ac:dyDescent="0.3">
      <c r="A668" s="24" t="s">
        <v>131</v>
      </c>
      <c r="B668" s="24" t="s">
        <v>126</v>
      </c>
      <c r="C668" s="27">
        <v>43060</v>
      </c>
      <c r="D668" s="34">
        <f>E668*3.28084</f>
        <v>16.404199999999999</v>
      </c>
      <c r="E668" s="75">
        <v>5</v>
      </c>
      <c r="F668" s="17">
        <v>6.9</v>
      </c>
      <c r="G668" s="17" t="s">
        <v>53</v>
      </c>
      <c r="H668" s="17">
        <v>9.9</v>
      </c>
      <c r="I668" s="17">
        <v>275</v>
      </c>
      <c r="J668" s="17">
        <v>7.6</v>
      </c>
      <c r="K668" s="17">
        <v>166</v>
      </c>
      <c r="L668" s="17">
        <v>4.3</v>
      </c>
      <c r="M668" s="17">
        <v>140</v>
      </c>
    </row>
    <row r="669" spans="1:13" hidden="1" x14ac:dyDescent="0.3">
      <c r="A669" s="24" t="s">
        <v>131</v>
      </c>
      <c r="B669" s="24" t="s">
        <v>126</v>
      </c>
      <c r="C669" s="27">
        <v>43060</v>
      </c>
      <c r="D669" s="34">
        <f>E669*3.28084</f>
        <v>19.685040000000001</v>
      </c>
      <c r="E669" s="75">
        <v>6</v>
      </c>
      <c r="F669" s="17">
        <v>7</v>
      </c>
      <c r="G669" s="17" t="s">
        <v>53</v>
      </c>
      <c r="H669" s="17">
        <v>9.8000000000000007</v>
      </c>
      <c r="I669" s="17">
        <v>280</v>
      </c>
      <c r="J669" s="17">
        <v>7.6</v>
      </c>
      <c r="K669" s="17">
        <v>167</v>
      </c>
      <c r="L669" s="17">
        <v>4.3</v>
      </c>
      <c r="M669" s="17">
        <v>140</v>
      </c>
    </row>
    <row r="670" spans="1:13" hidden="1" x14ac:dyDescent="0.3">
      <c r="A670" s="24" t="s">
        <v>131</v>
      </c>
      <c r="B670" s="24" t="s">
        <v>126</v>
      </c>
      <c r="C670" s="27">
        <v>43060</v>
      </c>
      <c r="D670" s="34">
        <f>E670*3.28084</f>
        <v>22.965879999999999</v>
      </c>
      <c r="E670" s="75">
        <v>7</v>
      </c>
      <c r="F670" s="17">
        <v>7.1</v>
      </c>
      <c r="G670" s="17" t="s">
        <v>53</v>
      </c>
      <c r="H670" s="17">
        <v>9.6</v>
      </c>
      <c r="I670" s="17">
        <v>286</v>
      </c>
      <c r="J670" s="17">
        <v>7.5</v>
      </c>
      <c r="K670" s="17">
        <v>169</v>
      </c>
      <c r="L670" s="17">
        <v>4.5</v>
      </c>
      <c r="M670" s="17">
        <v>140</v>
      </c>
    </row>
    <row r="671" spans="1:13" hidden="1" x14ac:dyDescent="0.3">
      <c r="A671" s="24" t="s">
        <v>131</v>
      </c>
      <c r="B671" s="24" t="s">
        <v>125</v>
      </c>
      <c r="C671" s="27">
        <v>43060</v>
      </c>
      <c r="D671" s="34">
        <f>E671*3.28084</f>
        <v>0</v>
      </c>
      <c r="E671" s="75">
        <v>0</v>
      </c>
      <c r="F671" s="17">
        <v>6.3</v>
      </c>
      <c r="G671" s="17" t="s">
        <v>53</v>
      </c>
      <c r="H671" s="17">
        <v>11.3</v>
      </c>
      <c r="I671" s="17">
        <v>385</v>
      </c>
      <c r="J671" s="17">
        <v>7.7</v>
      </c>
      <c r="K671" s="17">
        <v>154</v>
      </c>
      <c r="L671" s="17">
        <v>2.5</v>
      </c>
      <c r="M671" s="17">
        <v>55</v>
      </c>
    </row>
    <row r="672" spans="1:13" hidden="1" x14ac:dyDescent="0.3">
      <c r="A672" s="24" t="s">
        <v>131</v>
      </c>
      <c r="B672" s="24" t="s">
        <v>125</v>
      </c>
      <c r="C672" s="27">
        <v>43060</v>
      </c>
      <c r="D672" s="34">
        <f>E672*3.28084</f>
        <v>3.28084</v>
      </c>
      <c r="E672" s="75">
        <v>1</v>
      </c>
      <c r="F672" s="17">
        <v>6.2</v>
      </c>
      <c r="G672" s="17" t="s">
        <v>53</v>
      </c>
      <c r="H672" s="17">
        <v>11.2</v>
      </c>
      <c r="I672" s="17">
        <v>385</v>
      </c>
      <c r="J672" s="17">
        <v>7.7</v>
      </c>
      <c r="K672" s="17">
        <v>154</v>
      </c>
      <c r="L672" s="17">
        <v>2.9</v>
      </c>
      <c r="M672" s="17">
        <v>60</v>
      </c>
    </row>
    <row r="673" spans="1:13" hidden="1" x14ac:dyDescent="0.3">
      <c r="A673" s="24" t="s">
        <v>131</v>
      </c>
      <c r="B673" s="24" t="s">
        <v>125</v>
      </c>
      <c r="C673" s="27">
        <v>43060</v>
      </c>
      <c r="D673" s="34">
        <f>E673*3.28084</f>
        <v>6.56168</v>
      </c>
      <c r="E673" s="75">
        <v>2</v>
      </c>
      <c r="F673" s="17">
        <v>6.2</v>
      </c>
      <c r="G673" s="17" t="s">
        <v>53</v>
      </c>
      <c r="H673" s="17">
        <v>11.2</v>
      </c>
      <c r="I673" s="17">
        <v>385</v>
      </c>
      <c r="J673" s="17">
        <v>7.7</v>
      </c>
      <c r="K673" s="17">
        <v>154</v>
      </c>
      <c r="L673" s="17">
        <v>3</v>
      </c>
      <c r="M673" s="17">
        <v>55</v>
      </c>
    </row>
    <row r="674" spans="1:13" hidden="1" x14ac:dyDescent="0.3">
      <c r="A674" s="24" t="s">
        <v>131</v>
      </c>
      <c r="B674" s="24" t="s">
        <v>127</v>
      </c>
      <c r="C674" s="27">
        <v>43060</v>
      </c>
      <c r="D674" s="34">
        <f>E674*3.28084</f>
        <v>0</v>
      </c>
      <c r="E674" s="75">
        <v>0</v>
      </c>
      <c r="F674" s="17">
        <v>6.5</v>
      </c>
      <c r="G674" s="17" t="s">
        <v>53</v>
      </c>
      <c r="H674" s="17">
        <v>10.199999999999999</v>
      </c>
      <c r="I674" s="17">
        <v>272</v>
      </c>
      <c r="J674" s="17">
        <v>7.7</v>
      </c>
      <c r="K674" s="17">
        <v>149</v>
      </c>
      <c r="L674" s="17">
        <v>4</v>
      </c>
      <c r="M674" s="17">
        <v>128</v>
      </c>
    </row>
    <row r="675" spans="1:13" hidden="1" x14ac:dyDescent="0.3">
      <c r="A675" s="24" t="s">
        <v>131</v>
      </c>
      <c r="B675" s="24" t="s">
        <v>127</v>
      </c>
      <c r="C675" s="27">
        <v>43060</v>
      </c>
      <c r="D675" s="34">
        <f>E675*3.28084</f>
        <v>3.28084</v>
      </c>
      <c r="E675" s="75">
        <v>1</v>
      </c>
      <c r="F675" s="17">
        <v>6</v>
      </c>
      <c r="G675" s="17" t="s">
        <v>53</v>
      </c>
      <c r="H675" s="17">
        <v>10.5</v>
      </c>
      <c r="I675" s="17">
        <v>320</v>
      </c>
      <c r="J675" s="17">
        <v>7.6</v>
      </c>
      <c r="K675" s="17">
        <v>154</v>
      </c>
      <c r="L675" s="17">
        <v>3.6</v>
      </c>
      <c r="M675" s="17">
        <v>100</v>
      </c>
    </row>
    <row r="676" spans="1:13" hidden="1" x14ac:dyDescent="0.3">
      <c r="A676" s="24" t="s">
        <v>131</v>
      </c>
      <c r="B676" s="24" t="s">
        <v>127</v>
      </c>
      <c r="C676" s="27">
        <v>43060</v>
      </c>
      <c r="D676" s="34">
        <f>E676*3.28084</f>
        <v>6.56168</v>
      </c>
      <c r="E676" s="75">
        <v>2</v>
      </c>
      <c r="F676" s="17">
        <v>6</v>
      </c>
      <c r="G676" s="17" t="s">
        <v>53</v>
      </c>
      <c r="H676" s="17">
        <v>10.5</v>
      </c>
      <c r="I676" s="17">
        <v>315</v>
      </c>
      <c r="J676" s="17">
        <v>7.6</v>
      </c>
      <c r="K676" s="17">
        <v>155</v>
      </c>
      <c r="L676" s="17">
        <v>3.6</v>
      </c>
      <c r="M676" s="17">
        <v>105</v>
      </c>
    </row>
    <row r="677" spans="1:13" hidden="1" x14ac:dyDescent="0.3">
      <c r="A677" s="24" t="s">
        <v>131</v>
      </c>
      <c r="B677" s="24" t="s">
        <v>127</v>
      </c>
      <c r="C677" s="27">
        <v>43060</v>
      </c>
      <c r="D677" s="34">
        <f>E677*3.28084</f>
        <v>9.8425200000000004</v>
      </c>
      <c r="E677" s="75">
        <v>3</v>
      </c>
      <c r="F677" s="17">
        <v>6</v>
      </c>
      <c r="G677" s="17" t="s">
        <v>53</v>
      </c>
      <c r="H677" s="17">
        <v>10.5</v>
      </c>
      <c r="I677" s="17">
        <v>309</v>
      </c>
      <c r="J677" s="17">
        <v>7.6</v>
      </c>
      <c r="K677" s="17">
        <v>156</v>
      </c>
      <c r="L677" s="17">
        <v>3.6</v>
      </c>
      <c r="M677" s="17">
        <v>91</v>
      </c>
    </row>
    <row r="678" spans="1:13" hidden="1" x14ac:dyDescent="0.3">
      <c r="A678" s="24" t="s">
        <v>131</v>
      </c>
      <c r="B678" s="24" t="s">
        <v>127</v>
      </c>
      <c r="C678" s="27">
        <v>43060</v>
      </c>
      <c r="D678" s="34">
        <f>E678*3.28084</f>
        <v>13.12336</v>
      </c>
      <c r="E678" s="75">
        <v>4</v>
      </c>
      <c r="F678" s="17">
        <v>6</v>
      </c>
      <c r="G678" s="17" t="s">
        <v>53</v>
      </c>
      <c r="H678" s="17">
        <v>10.4</v>
      </c>
      <c r="I678" s="17">
        <v>312</v>
      </c>
      <c r="J678" s="17">
        <v>7.6</v>
      </c>
      <c r="K678" s="17">
        <v>157</v>
      </c>
      <c r="L678" s="17">
        <v>3.7</v>
      </c>
      <c r="M678" s="17">
        <v>93</v>
      </c>
    </row>
    <row r="679" spans="1:13" hidden="1" x14ac:dyDescent="0.3">
      <c r="A679" s="24" t="s">
        <v>132</v>
      </c>
      <c r="B679" s="24" t="s">
        <v>125</v>
      </c>
      <c r="C679" s="27">
        <v>43060</v>
      </c>
      <c r="D679" s="34">
        <f>E679*3.28084</f>
        <v>0</v>
      </c>
      <c r="E679" s="75">
        <v>0</v>
      </c>
      <c r="F679" s="17">
        <v>5.9</v>
      </c>
      <c r="G679" s="17" t="s">
        <v>53</v>
      </c>
      <c r="H679" s="17">
        <v>12.3</v>
      </c>
      <c r="I679" s="17">
        <v>1004</v>
      </c>
      <c r="J679" s="17">
        <v>8</v>
      </c>
      <c r="K679" s="17">
        <v>125</v>
      </c>
      <c r="L679" s="17">
        <v>14.2</v>
      </c>
      <c r="M679" s="17">
        <v>6.3</v>
      </c>
    </row>
    <row r="680" spans="1:13" hidden="1" x14ac:dyDescent="0.3">
      <c r="A680" s="24" t="s">
        <v>132</v>
      </c>
      <c r="B680" s="24" t="s">
        <v>125</v>
      </c>
      <c r="C680" s="27">
        <v>43060</v>
      </c>
      <c r="D680" s="34">
        <f>E680*3.28084</f>
        <v>3.28084</v>
      </c>
      <c r="E680" s="75">
        <v>1</v>
      </c>
      <c r="F680" s="17">
        <v>5.9</v>
      </c>
      <c r="G680" s="17" t="s">
        <v>53</v>
      </c>
      <c r="H680" s="17">
        <v>12.3</v>
      </c>
      <c r="I680" s="17">
        <v>1008</v>
      </c>
      <c r="J680" s="17">
        <v>8.1</v>
      </c>
      <c r="K680" s="17">
        <v>126</v>
      </c>
      <c r="L680" s="17">
        <v>14.4</v>
      </c>
      <c r="M680" s="17">
        <v>6.1</v>
      </c>
    </row>
    <row r="681" spans="1:13" hidden="1" x14ac:dyDescent="0.3">
      <c r="A681" s="24" t="s">
        <v>132</v>
      </c>
      <c r="B681" s="24" t="s">
        <v>125</v>
      </c>
      <c r="C681" s="27">
        <v>43060</v>
      </c>
      <c r="D681" s="34">
        <f>E681*3.28084</f>
        <v>6.56168</v>
      </c>
      <c r="E681" s="75">
        <v>2</v>
      </c>
      <c r="F681" s="17">
        <v>5.9</v>
      </c>
      <c r="G681" s="17" t="s">
        <v>53</v>
      </c>
      <c r="H681" s="17">
        <v>12.3</v>
      </c>
      <c r="I681" s="17">
        <v>1049</v>
      </c>
      <c r="J681" s="17">
        <v>8.1</v>
      </c>
      <c r="K681" s="17">
        <v>130</v>
      </c>
      <c r="L681" s="17">
        <v>15.6</v>
      </c>
      <c r="M681" s="17">
        <v>9.8000000000000007</v>
      </c>
    </row>
    <row r="682" spans="1:13" x14ac:dyDescent="0.3">
      <c r="A682" s="24"/>
      <c r="B682" s="24"/>
      <c r="C682" s="27"/>
    </row>
    <row r="683" spans="1:13" x14ac:dyDescent="0.3">
      <c r="A683" s="24"/>
      <c r="B683" s="24"/>
      <c r="C683" s="27"/>
    </row>
    <row r="684" spans="1:13" x14ac:dyDescent="0.3">
      <c r="A684" s="24"/>
      <c r="B684" s="24"/>
      <c r="C684" s="27"/>
    </row>
    <row r="685" spans="1:13" x14ac:dyDescent="0.3">
      <c r="A685" s="24"/>
      <c r="B685" s="24"/>
      <c r="C685" s="27"/>
    </row>
  </sheetData>
  <autoFilter ref="A1:T681" xr:uid="{793DA620-B826-4EB3-B548-1D98CA0EB459}">
    <filterColumn colId="0">
      <filters>
        <filter val="acton"/>
      </filters>
    </filterColumn>
    <filterColumn colId="1">
      <filters>
        <filter val="u14"/>
      </filters>
    </filterColumn>
    <filterColumn colId="2">
      <filters>
        <dateGroupItem year="2017" month="9" day="15" dateTimeGrouping="day"/>
      </filters>
    </filterColumn>
  </autoFilter>
  <sortState xmlns:xlrd2="http://schemas.microsoft.com/office/spreadsheetml/2017/richdata2" ref="A173:T685">
    <sortCondition ref="C2:C685"/>
    <sortCondition ref="E2:E685"/>
  </sortState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61"/>
  <sheetViews>
    <sheetView zoomScaleNormal="100" workbookViewId="0">
      <pane xSplit="3" ySplit="1" topLeftCell="I2" activePane="bottomRight" state="frozen"/>
      <selection pane="topRight" activeCell="D1" sqref="D1"/>
      <selection pane="bottomLeft" activeCell="A2" sqref="A2"/>
      <selection pane="bottomRight" activeCell="K27" sqref="K27"/>
    </sheetView>
  </sheetViews>
  <sheetFormatPr defaultColWidth="13.44140625" defaultRowHeight="14.4" x14ac:dyDescent="0.3"/>
  <cols>
    <col min="1" max="1" width="18.88671875" style="17" bestFit="1" customWidth="1"/>
    <col min="2" max="2" width="10.44140625" style="17" customWidth="1"/>
    <col min="3" max="3" width="10.5546875" style="17" customWidth="1"/>
    <col min="4" max="6" width="13.44140625" style="17"/>
    <col min="7" max="7" width="17.109375" style="17" customWidth="1"/>
    <col min="8" max="10" width="13.44140625" style="17"/>
    <col min="11" max="11" width="44" style="17" customWidth="1"/>
    <col min="12" max="12" width="13.44140625" style="16"/>
    <col min="13" max="13" width="13.44140625" style="25"/>
    <col min="14" max="16384" width="13.44140625" style="17"/>
  </cols>
  <sheetData>
    <row r="1" spans="1:14" ht="15" customHeight="1" x14ac:dyDescent="0.3">
      <c r="A1" s="4" t="s">
        <v>42</v>
      </c>
      <c r="B1" s="4" t="s">
        <v>27</v>
      </c>
      <c r="C1" s="4" t="s">
        <v>28</v>
      </c>
      <c r="D1" s="4" t="s">
        <v>43</v>
      </c>
      <c r="E1" s="4" t="s">
        <v>44</v>
      </c>
      <c r="F1" s="4" t="s">
        <v>45</v>
      </c>
      <c r="G1" s="4" t="s">
        <v>46</v>
      </c>
      <c r="H1" s="4" t="s">
        <v>47</v>
      </c>
      <c r="I1" s="4" t="s">
        <v>48</v>
      </c>
      <c r="J1" s="4" t="s">
        <v>49</v>
      </c>
      <c r="K1" s="2" t="s">
        <v>30</v>
      </c>
      <c r="L1" s="26" t="s">
        <v>161</v>
      </c>
      <c r="M1" s="26" t="s">
        <v>162</v>
      </c>
      <c r="N1" s="29" t="s">
        <v>181</v>
      </c>
    </row>
    <row r="2" spans="1:14" x14ac:dyDescent="0.3">
      <c r="A2" s="16">
        <v>43088</v>
      </c>
      <c r="B2" s="17" t="s">
        <v>24</v>
      </c>
      <c r="C2" s="17" t="s">
        <v>33</v>
      </c>
      <c r="D2" s="17">
        <v>39.032829999999997</v>
      </c>
      <c r="E2" s="17">
        <v>-84.136989999999997</v>
      </c>
      <c r="F2" s="17" t="s">
        <v>53</v>
      </c>
      <c r="G2" s="14" t="s">
        <v>53</v>
      </c>
      <c r="H2" s="14" t="s">
        <v>179</v>
      </c>
      <c r="I2" s="17">
        <v>18</v>
      </c>
      <c r="J2" s="17">
        <v>72</v>
      </c>
      <c r="K2" s="17" t="s">
        <v>94</v>
      </c>
      <c r="L2" s="16">
        <v>43088</v>
      </c>
      <c r="M2" s="25" t="s">
        <v>53</v>
      </c>
    </row>
    <row r="3" spans="1:14" x14ac:dyDescent="0.3">
      <c r="A3" s="16">
        <v>43088</v>
      </c>
      <c r="B3" s="17" t="s">
        <v>24</v>
      </c>
      <c r="C3" s="17" t="s">
        <v>32</v>
      </c>
      <c r="D3" s="17">
        <v>39.016779999999997</v>
      </c>
      <c r="E3" s="17">
        <v>-84.102119999999999</v>
      </c>
      <c r="F3" s="17">
        <v>40.299999999999997</v>
      </c>
      <c r="G3" s="14">
        <f>F3/3.28084</f>
        <v>12.283439606929932</v>
      </c>
      <c r="H3" s="14" t="s">
        <v>180</v>
      </c>
      <c r="I3" s="53" t="s">
        <v>53</v>
      </c>
      <c r="J3" s="17">
        <v>147</v>
      </c>
      <c r="K3" s="17" t="s">
        <v>95</v>
      </c>
      <c r="L3" s="16">
        <v>43088</v>
      </c>
      <c r="M3" s="25" t="s">
        <v>53</v>
      </c>
    </row>
    <row r="4" spans="1:14" x14ac:dyDescent="0.3">
      <c r="A4" s="16">
        <v>43088</v>
      </c>
      <c r="B4" s="17" t="s">
        <v>24</v>
      </c>
      <c r="C4" s="17" t="s">
        <v>25</v>
      </c>
      <c r="D4" s="17">
        <v>39.025440000000003</v>
      </c>
      <c r="E4" s="17">
        <v>-84.091329999999999</v>
      </c>
      <c r="F4" s="17">
        <v>3</v>
      </c>
      <c r="G4" s="14">
        <f>F4/3.28084</f>
        <v>0.91439997073920098</v>
      </c>
      <c r="H4" s="14" t="s">
        <v>180</v>
      </c>
      <c r="I4" s="17">
        <v>10</v>
      </c>
      <c r="J4" s="17">
        <v>75</v>
      </c>
      <c r="K4" s="17" t="s">
        <v>96</v>
      </c>
      <c r="L4" s="16">
        <v>43088</v>
      </c>
      <c r="M4" s="25" t="s">
        <v>53</v>
      </c>
    </row>
    <row r="5" spans="1:14" x14ac:dyDescent="0.3">
      <c r="A5" s="16">
        <v>43080</v>
      </c>
      <c r="B5" s="17" t="s">
        <v>97</v>
      </c>
      <c r="C5" s="17" t="s">
        <v>99</v>
      </c>
      <c r="D5" s="17">
        <v>39.560769999999998</v>
      </c>
      <c r="E5" s="17">
        <v>-84.736940000000004</v>
      </c>
      <c r="F5" s="17">
        <v>30.5</v>
      </c>
      <c r="G5" s="17">
        <f>F5/3.28084</f>
        <v>9.2963997025152096</v>
      </c>
      <c r="H5" s="14" t="s">
        <v>180</v>
      </c>
      <c r="I5" s="24">
        <v>9</v>
      </c>
      <c r="J5" s="17">
        <f>23+24</f>
        <v>47</v>
      </c>
      <c r="K5" s="17" t="s">
        <v>123</v>
      </c>
      <c r="L5" s="27" t="s">
        <v>53</v>
      </c>
      <c r="M5" s="27" t="s">
        <v>53</v>
      </c>
    </row>
    <row r="6" spans="1:14" x14ac:dyDescent="0.3">
      <c r="A6" s="16">
        <v>43080</v>
      </c>
      <c r="B6" s="17" t="s">
        <v>97</v>
      </c>
      <c r="C6" s="17" t="s">
        <v>98</v>
      </c>
      <c r="D6" s="17">
        <v>39.58099</v>
      </c>
      <c r="E6" s="17">
        <v>-84.756190000000004</v>
      </c>
      <c r="F6" s="17">
        <v>4.3</v>
      </c>
      <c r="G6" s="17">
        <f>F6/3.28084</f>
        <v>1.3106399580595214</v>
      </c>
      <c r="H6" s="14" t="s">
        <v>179</v>
      </c>
      <c r="I6" s="24">
        <v>19</v>
      </c>
      <c r="J6" s="17">
        <f>25+24+14</f>
        <v>63</v>
      </c>
      <c r="K6" s="17" t="s">
        <v>124</v>
      </c>
      <c r="L6" s="27" t="s">
        <v>53</v>
      </c>
      <c r="M6" s="27" t="s">
        <v>53</v>
      </c>
    </row>
    <row r="7" spans="1:14" x14ac:dyDescent="0.3">
      <c r="A7" s="16">
        <v>43076</v>
      </c>
      <c r="B7" s="17" t="s">
        <v>131</v>
      </c>
      <c r="C7" s="17" t="s">
        <v>126</v>
      </c>
      <c r="D7" s="17" t="s">
        <v>53</v>
      </c>
      <c r="E7" s="17" t="s">
        <v>53</v>
      </c>
      <c r="F7" s="17" t="s">
        <v>53</v>
      </c>
      <c r="G7" s="17" t="s">
        <v>53</v>
      </c>
      <c r="H7" s="14" t="s">
        <v>180</v>
      </c>
      <c r="I7" s="17">
        <v>14</v>
      </c>
      <c r="J7" s="17">
        <v>22</v>
      </c>
      <c r="K7" s="17" t="s">
        <v>178</v>
      </c>
      <c r="L7" s="16" t="s">
        <v>53</v>
      </c>
      <c r="M7" s="25" t="s">
        <v>53</v>
      </c>
    </row>
    <row r="8" spans="1:14" x14ac:dyDescent="0.3">
      <c r="A8" s="16">
        <v>43073</v>
      </c>
      <c r="B8" s="17" t="s">
        <v>24</v>
      </c>
      <c r="C8" s="17" t="s">
        <v>33</v>
      </c>
      <c r="D8" s="17">
        <v>39.033287999999999</v>
      </c>
      <c r="E8" s="17">
        <v>-84.137110000000007</v>
      </c>
      <c r="F8" s="17">
        <v>49.1</v>
      </c>
      <c r="G8" s="14">
        <f t="shared" ref="G8:G37" si="0">F8/3.28084</f>
        <v>14.965679521098256</v>
      </c>
      <c r="H8" s="14" t="s">
        <v>179</v>
      </c>
      <c r="I8" s="17">
        <v>18</v>
      </c>
      <c r="J8" s="17">
        <v>205</v>
      </c>
      <c r="K8" s="17" t="s">
        <v>91</v>
      </c>
      <c r="L8" s="16">
        <v>43073</v>
      </c>
      <c r="M8" s="25">
        <v>0.50138888888888888</v>
      </c>
    </row>
    <row r="9" spans="1:14" x14ac:dyDescent="0.3">
      <c r="A9" s="16">
        <v>43073</v>
      </c>
      <c r="B9" s="17" t="s">
        <v>24</v>
      </c>
      <c r="C9" s="17" t="s">
        <v>32</v>
      </c>
      <c r="D9" s="17">
        <v>39.01679</v>
      </c>
      <c r="E9" s="17">
        <v>-84.102249999999998</v>
      </c>
      <c r="F9" s="17">
        <v>39</v>
      </c>
      <c r="G9" s="14">
        <f t="shared" si="0"/>
        <v>11.887199619609612</v>
      </c>
      <c r="H9" s="14" t="s">
        <v>180</v>
      </c>
      <c r="I9" s="53" t="s">
        <v>53</v>
      </c>
      <c r="J9" s="17">
        <v>205</v>
      </c>
      <c r="K9" s="17" t="s">
        <v>92</v>
      </c>
      <c r="L9" s="16">
        <v>43073</v>
      </c>
      <c r="M9" s="25">
        <v>0.55208333333333337</v>
      </c>
    </row>
    <row r="10" spans="1:14" x14ac:dyDescent="0.3">
      <c r="A10" s="16">
        <v>43073</v>
      </c>
      <c r="B10" s="17" t="s">
        <v>24</v>
      </c>
      <c r="C10" s="17" t="s">
        <v>25</v>
      </c>
      <c r="D10" s="17">
        <v>39.025440000000003</v>
      </c>
      <c r="E10" s="17">
        <v>-84.091260000000005</v>
      </c>
      <c r="F10" s="17">
        <v>6</v>
      </c>
      <c r="G10" s="14">
        <f t="shared" si="0"/>
        <v>1.828799941478402</v>
      </c>
      <c r="H10" s="14" t="s">
        <v>180</v>
      </c>
      <c r="I10" s="17">
        <v>10</v>
      </c>
      <c r="J10" s="17">
        <v>115</v>
      </c>
      <c r="K10" s="17" t="s">
        <v>93</v>
      </c>
      <c r="L10" s="16">
        <v>43073</v>
      </c>
      <c r="M10" s="25">
        <v>0.59722222222222221</v>
      </c>
    </row>
    <row r="11" spans="1:14" x14ac:dyDescent="0.3">
      <c r="A11" s="16">
        <v>43067</v>
      </c>
      <c r="B11" s="17" t="s">
        <v>97</v>
      </c>
      <c r="C11" s="17" t="s">
        <v>99</v>
      </c>
      <c r="D11" s="17">
        <v>39.560499999999998</v>
      </c>
      <c r="E11" s="17">
        <v>-84.736940000000004</v>
      </c>
      <c r="F11" s="17">
        <v>27</v>
      </c>
      <c r="G11" s="17">
        <f t="shared" si="0"/>
        <v>8.2295997366528084</v>
      </c>
      <c r="H11" s="14" t="s">
        <v>180</v>
      </c>
      <c r="I11" s="24">
        <v>9</v>
      </c>
      <c r="J11" s="17">
        <f>30+25+2</f>
        <v>57</v>
      </c>
      <c r="K11" s="17" t="s">
        <v>121</v>
      </c>
      <c r="L11" s="16">
        <v>43067</v>
      </c>
      <c r="M11" s="25">
        <v>0.5</v>
      </c>
    </row>
    <row r="12" spans="1:14" x14ac:dyDescent="0.3">
      <c r="A12" s="16">
        <v>43067</v>
      </c>
      <c r="B12" s="17" t="s">
        <v>97</v>
      </c>
      <c r="C12" s="17" t="s">
        <v>98</v>
      </c>
      <c r="D12" s="17">
        <v>39.58099</v>
      </c>
      <c r="E12" s="17">
        <v>-84.756129999999999</v>
      </c>
      <c r="F12" s="17">
        <v>4</v>
      </c>
      <c r="G12" s="17">
        <f t="shared" si="0"/>
        <v>1.2191999609856012</v>
      </c>
      <c r="H12" s="14" t="s">
        <v>179</v>
      </c>
      <c r="I12" s="24">
        <v>19</v>
      </c>
      <c r="J12" s="17">
        <f>25+25+24+43</f>
        <v>117</v>
      </c>
      <c r="K12" s="17" t="s">
        <v>122</v>
      </c>
      <c r="L12" s="16">
        <v>43067</v>
      </c>
      <c r="M12" s="25">
        <v>0.58333333333333337</v>
      </c>
    </row>
    <row r="13" spans="1:14" x14ac:dyDescent="0.3">
      <c r="A13" s="16">
        <v>43060</v>
      </c>
      <c r="B13" s="17" t="s">
        <v>131</v>
      </c>
      <c r="C13" s="17" t="s">
        <v>125</v>
      </c>
      <c r="D13" s="17">
        <v>40.011944440000001</v>
      </c>
      <c r="E13" s="17">
        <v>-82.124722219999995</v>
      </c>
      <c r="F13" s="17">
        <v>6</v>
      </c>
      <c r="G13" s="17">
        <f t="shared" si="0"/>
        <v>1.828799941478402</v>
      </c>
      <c r="H13" s="14" t="s">
        <v>180</v>
      </c>
      <c r="I13" s="17" t="s">
        <v>53</v>
      </c>
      <c r="J13" s="17">
        <v>68</v>
      </c>
      <c r="K13" s="17" t="s">
        <v>174</v>
      </c>
      <c r="L13" s="16">
        <v>43060</v>
      </c>
      <c r="M13" s="25">
        <v>0.60763888888888895</v>
      </c>
    </row>
    <row r="14" spans="1:14" x14ac:dyDescent="0.3">
      <c r="A14" s="16">
        <v>43060</v>
      </c>
      <c r="B14" s="17" t="s">
        <v>131</v>
      </c>
      <c r="C14" s="17" t="s">
        <v>127</v>
      </c>
      <c r="D14" s="17">
        <v>40.003333329999997</v>
      </c>
      <c r="E14" s="17">
        <v>-82.113333330000003</v>
      </c>
      <c r="F14" s="17">
        <v>12</v>
      </c>
      <c r="G14" s="17">
        <f t="shared" si="0"/>
        <v>3.6575998829568039</v>
      </c>
      <c r="H14" s="14" t="s">
        <v>180</v>
      </c>
      <c r="I14" s="17" t="s">
        <v>53</v>
      </c>
      <c r="J14" s="17">
        <v>52</v>
      </c>
      <c r="K14" s="17" t="s">
        <v>175</v>
      </c>
      <c r="L14" s="16">
        <v>43060</v>
      </c>
      <c r="M14" s="25">
        <v>0.58611111111111114</v>
      </c>
    </row>
    <row r="15" spans="1:14" x14ac:dyDescent="0.3">
      <c r="A15" s="16">
        <v>43060</v>
      </c>
      <c r="B15" s="17" t="s">
        <v>131</v>
      </c>
      <c r="C15" s="17" t="s">
        <v>126</v>
      </c>
      <c r="D15" s="17">
        <v>39.9925</v>
      </c>
      <c r="E15" s="17">
        <v>-82.082777780000001</v>
      </c>
      <c r="F15" s="17">
        <v>22</v>
      </c>
      <c r="G15" s="17">
        <f t="shared" si="0"/>
        <v>6.7055997854208069</v>
      </c>
      <c r="H15" s="14" t="s">
        <v>180</v>
      </c>
      <c r="I15" s="17" t="s">
        <v>53</v>
      </c>
      <c r="J15" s="17">
        <v>98</v>
      </c>
      <c r="K15" s="17" t="s">
        <v>176</v>
      </c>
      <c r="L15" s="16">
        <v>43060</v>
      </c>
      <c r="M15" s="25">
        <v>0.5493055555555556</v>
      </c>
    </row>
    <row r="16" spans="1:14" x14ac:dyDescent="0.3">
      <c r="A16" s="16">
        <v>43060</v>
      </c>
      <c r="B16" s="17" t="s">
        <v>132</v>
      </c>
      <c r="C16" s="17" t="s">
        <v>125</v>
      </c>
      <c r="D16" s="17">
        <v>40.133055560000003</v>
      </c>
      <c r="E16" s="17">
        <v>-81.168333329999996</v>
      </c>
      <c r="F16" s="17">
        <v>6</v>
      </c>
      <c r="G16" s="17">
        <f t="shared" si="0"/>
        <v>1.828799941478402</v>
      </c>
      <c r="H16" s="14" t="s">
        <v>180</v>
      </c>
      <c r="I16" s="17" t="s">
        <v>53</v>
      </c>
      <c r="J16" s="17">
        <v>27</v>
      </c>
      <c r="K16" s="17" t="s">
        <v>177</v>
      </c>
      <c r="L16" s="16">
        <v>43060</v>
      </c>
      <c r="M16" s="25">
        <v>0.69861111111111107</v>
      </c>
    </row>
    <row r="17" spans="1:13" x14ac:dyDescent="0.3">
      <c r="A17" s="16">
        <v>43059</v>
      </c>
      <c r="B17" s="17" t="s">
        <v>24</v>
      </c>
      <c r="C17" s="17" t="s">
        <v>25</v>
      </c>
      <c r="D17" s="17">
        <v>39.025440000000003</v>
      </c>
      <c r="E17" s="17">
        <v>-84.091319999999996</v>
      </c>
      <c r="F17" s="17">
        <v>4.5</v>
      </c>
      <c r="G17" s="14">
        <f t="shared" si="0"/>
        <v>1.3715999561088015</v>
      </c>
      <c r="H17" s="14" t="s">
        <v>180</v>
      </c>
      <c r="I17" s="17">
        <v>10</v>
      </c>
      <c r="J17" s="53" t="s">
        <v>53</v>
      </c>
      <c r="K17" s="17" t="s">
        <v>53</v>
      </c>
      <c r="L17" s="16">
        <v>43059</v>
      </c>
      <c r="M17" s="25">
        <v>0.48680555555555555</v>
      </c>
    </row>
    <row r="18" spans="1:13" x14ac:dyDescent="0.3">
      <c r="A18" s="16">
        <v>43059</v>
      </c>
      <c r="B18" s="17" t="s">
        <v>24</v>
      </c>
      <c r="C18" s="17" t="s">
        <v>32</v>
      </c>
      <c r="D18" s="17">
        <v>39.016770000000001</v>
      </c>
      <c r="E18" s="17">
        <v>-84.102289999999996</v>
      </c>
      <c r="F18" s="17">
        <v>37.299999999999997</v>
      </c>
      <c r="G18" s="14">
        <f t="shared" si="0"/>
        <v>11.369039636190731</v>
      </c>
      <c r="H18" s="14" t="s">
        <v>180</v>
      </c>
      <c r="I18" s="17">
        <v>5</v>
      </c>
      <c r="J18" s="17">
        <v>64</v>
      </c>
      <c r="K18" s="17" t="s">
        <v>89</v>
      </c>
      <c r="L18" s="16">
        <v>43059</v>
      </c>
      <c r="M18" s="25">
        <v>0.52847222222222223</v>
      </c>
    </row>
    <row r="19" spans="1:13" x14ac:dyDescent="0.3">
      <c r="A19" s="16">
        <v>43059</v>
      </c>
      <c r="B19" s="17" t="s">
        <v>24</v>
      </c>
      <c r="C19" s="17" t="s">
        <v>33</v>
      </c>
      <c r="D19" s="17">
        <v>39.032870000000003</v>
      </c>
      <c r="E19" s="17">
        <v>-84.13691</v>
      </c>
      <c r="F19" s="17">
        <v>49</v>
      </c>
      <c r="G19" s="14">
        <f t="shared" si="0"/>
        <v>14.935199522073615</v>
      </c>
      <c r="H19" s="14" t="s">
        <v>179</v>
      </c>
      <c r="I19" s="17">
        <v>18</v>
      </c>
      <c r="J19" s="17">
        <v>200</v>
      </c>
      <c r="K19" s="17" t="s">
        <v>90</v>
      </c>
      <c r="L19" s="16">
        <v>43059</v>
      </c>
      <c r="M19" s="25">
        <v>0.64097222222222217</v>
      </c>
    </row>
    <row r="20" spans="1:13" x14ac:dyDescent="0.3">
      <c r="A20" s="16">
        <v>43053</v>
      </c>
      <c r="B20" s="17" t="s">
        <v>97</v>
      </c>
      <c r="C20" s="17" t="s">
        <v>99</v>
      </c>
      <c r="D20" s="17">
        <v>39.560319999999997</v>
      </c>
      <c r="E20" s="17">
        <v>-84.736999999999995</v>
      </c>
      <c r="F20" s="17">
        <v>26.9</v>
      </c>
      <c r="G20" s="17">
        <f t="shared" si="0"/>
        <v>8.1991197376281679</v>
      </c>
      <c r="H20" s="14" t="s">
        <v>180</v>
      </c>
      <c r="I20" s="17">
        <v>5</v>
      </c>
      <c r="J20" s="24" t="s">
        <v>53</v>
      </c>
      <c r="K20" s="24" t="s">
        <v>53</v>
      </c>
      <c r="L20" s="16">
        <v>43053</v>
      </c>
      <c r="M20" s="25">
        <v>0.51041666666666663</v>
      </c>
    </row>
    <row r="21" spans="1:13" x14ac:dyDescent="0.3">
      <c r="A21" s="16">
        <v>43053</v>
      </c>
      <c r="B21" s="17" t="s">
        <v>97</v>
      </c>
      <c r="C21" s="17" t="s">
        <v>98</v>
      </c>
      <c r="D21" s="17">
        <v>39.580979999999997</v>
      </c>
      <c r="E21" s="17">
        <v>-84.756249999999994</v>
      </c>
      <c r="F21" s="17">
        <v>4.0999999999999996</v>
      </c>
      <c r="G21" s="17">
        <f t="shared" si="0"/>
        <v>1.2496799600102413</v>
      </c>
      <c r="H21" s="14" t="s">
        <v>179</v>
      </c>
      <c r="I21" s="17">
        <v>19</v>
      </c>
      <c r="J21" s="17">
        <v>21</v>
      </c>
      <c r="K21" s="17" t="s">
        <v>120</v>
      </c>
      <c r="L21" s="16">
        <v>43053</v>
      </c>
      <c r="M21" s="25">
        <v>0.55833333333333335</v>
      </c>
    </row>
    <row r="22" spans="1:13" x14ac:dyDescent="0.3">
      <c r="A22" s="16">
        <v>43048</v>
      </c>
      <c r="B22" s="17" t="s">
        <v>24</v>
      </c>
      <c r="C22" s="17" t="s">
        <v>25</v>
      </c>
      <c r="D22" s="19">
        <v>39.025010000000002</v>
      </c>
      <c r="E22" s="19">
        <v>-84.091300000000004</v>
      </c>
      <c r="F22" s="17">
        <v>9.3000000000000007</v>
      </c>
      <c r="G22" s="14">
        <f t="shared" si="0"/>
        <v>2.8346399092915231</v>
      </c>
      <c r="H22" s="14" t="s">
        <v>180</v>
      </c>
      <c r="I22" s="17">
        <v>10</v>
      </c>
      <c r="J22" s="19">
        <v>95</v>
      </c>
      <c r="K22" s="17" t="s">
        <v>86</v>
      </c>
      <c r="L22" s="16">
        <v>43048</v>
      </c>
      <c r="M22" s="25">
        <v>0.4861111111111111</v>
      </c>
    </row>
    <row r="23" spans="1:13" x14ac:dyDescent="0.3">
      <c r="A23" s="16">
        <v>43048</v>
      </c>
      <c r="B23" s="17" t="s">
        <v>24</v>
      </c>
      <c r="C23" s="17" t="s">
        <v>32</v>
      </c>
      <c r="D23" s="17">
        <v>39.01634</v>
      </c>
      <c r="E23" s="17">
        <v>-84.10342</v>
      </c>
      <c r="F23" s="17">
        <v>32.700000000000003</v>
      </c>
      <c r="G23" s="14">
        <f t="shared" si="0"/>
        <v>9.9669596810572916</v>
      </c>
      <c r="H23" s="14" t="s">
        <v>180</v>
      </c>
      <c r="I23" s="17">
        <v>5</v>
      </c>
      <c r="J23" s="17">
        <v>50</v>
      </c>
      <c r="K23" s="17" t="s">
        <v>87</v>
      </c>
      <c r="L23" s="16">
        <v>43048</v>
      </c>
      <c r="M23" s="25">
        <v>0.54999999999999993</v>
      </c>
    </row>
    <row r="24" spans="1:13" x14ac:dyDescent="0.3">
      <c r="A24" s="16">
        <v>43048</v>
      </c>
      <c r="B24" s="17" t="s">
        <v>24</v>
      </c>
      <c r="C24" s="17" t="s">
        <v>33</v>
      </c>
      <c r="D24" s="17">
        <v>39.032530000000001</v>
      </c>
      <c r="E24" s="17">
        <v>-84.136840000000007</v>
      </c>
      <c r="F24" s="17">
        <v>56.2</v>
      </c>
      <c r="G24" s="14">
        <f t="shared" si="0"/>
        <v>17.129759451847697</v>
      </c>
      <c r="H24" s="14" t="s">
        <v>179</v>
      </c>
      <c r="I24" s="17">
        <v>18</v>
      </c>
      <c r="J24" s="17">
        <v>170</v>
      </c>
      <c r="K24" s="17" t="s">
        <v>88</v>
      </c>
      <c r="L24" s="16">
        <v>43048</v>
      </c>
      <c r="M24" s="25">
        <v>0.58472222222222225</v>
      </c>
    </row>
    <row r="25" spans="1:13" x14ac:dyDescent="0.3">
      <c r="A25" s="16">
        <v>43039</v>
      </c>
      <c r="B25" s="17" t="s">
        <v>97</v>
      </c>
      <c r="C25" s="17" t="s">
        <v>99</v>
      </c>
      <c r="D25" s="17">
        <v>39.560200000000002</v>
      </c>
      <c r="E25" s="17">
        <v>-84.736930000000001</v>
      </c>
      <c r="F25" s="17">
        <v>26.8</v>
      </c>
      <c r="G25" s="17">
        <f t="shared" si="0"/>
        <v>8.1686397386035292</v>
      </c>
      <c r="H25" s="14" t="s">
        <v>180</v>
      </c>
      <c r="I25" s="17">
        <v>9</v>
      </c>
      <c r="J25" s="17">
        <f>25+25+20</f>
        <v>70</v>
      </c>
      <c r="K25" s="17" t="s">
        <v>119</v>
      </c>
      <c r="L25" s="16">
        <v>43039</v>
      </c>
      <c r="M25" s="25">
        <v>0.4694444444444445</v>
      </c>
    </row>
    <row r="26" spans="1:13" x14ac:dyDescent="0.3">
      <c r="A26" s="16">
        <v>43039</v>
      </c>
      <c r="B26" s="17" t="s">
        <v>97</v>
      </c>
      <c r="C26" s="17" t="s">
        <v>98</v>
      </c>
      <c r="D26" s="17">
        <v>39.580939999999998</v>
      </c>
      <c r="E26" s="17">
        <v>-84.752611000000002</v>
      </c>
      <c r="F26" s="17">
        <v>4.2</v>
      </c>
      <c r="G26" s="17">
        <f t="shared" si="0"/>
        <v>1.2801599590348813</v>
      </c>
      <c r="H26" s="14" t="s">
        <v>179</v>
      </c>
      <c r="I26" s="17">
        <v>19</v>
      </c>
      <c r="J26" s="17">
        <f>25+25+2</f>
        <v>52</v>
      </c>
      <c r="K26" s="17" t="s">
        <v>1177</v>
      </c>
      <c r="L26" s="27" t="s">
        <v>53</v>
      </c>
      <c r="M26" s="27" t="s">
        <v>53</v>
      </c>
    </row>
    <row r="27" spans="1:13" x14ac:dyDescent="0.3">
      <c r="A27" s="16">
        <v>43034</v>
      </c>
      <c r="B27" s="17" t="s">
        <v>24</v>
      </c>
      <c r="C27" s="17" t="s">
        <v>25</v>
      </c>
      <c r="D27" s="17">
        <v>39.025444999999998</v>
      </c>
      <c r="E27" s="17">
        <v>-84.091409999999996</v>
      </c>
      <c r="F27" s="17">
        <v>4.5</v>
      </c>
      <c r="G27" s="14">
        <f t="shared" si="0"/>
        <v>1.3715999561088015</v>
      </c>
      <c r="H27" s="14" t="s">
        <v>180</v>
      </c>
      <c r="I27" s="17">
        <v>10</v>
      </c>
      <c r="J27" s="17">
        <v>30</v>
      </c>
      <c r="K27" s="17" t="s">
        <v>83</v>
      </c>
      <c r="L27" s="16">
        <v>43034</v>
      </c>
      <c r="M27" s="25">
        <v>0.45833333333333331</v>
      </c>
    </row>
    <row r="28" spans="1:13" x14ac:dyDescent="0.3">
      <c r="A28" s="16">
        <v>43034</v>
      </c>
      <c r="B28" s="17" t="s">
        <v>24</v>
      </c>
      <c r="C28" s="17" t="s">
        <v>32</v>
      </c>
      <c r="D28" s="17">
        <v>39.016370000000002</v>
      </c>
      <c r="E28" s="17">
        <v>-84.103520000000003</v>
      </c>
      <c r="F28" s="17">
        <v>39.6</v>
      </c>
      <c r="G28" s="14">
        <f t="shared" si="0"/>
        <v>12.070079613757454</v>
      </c>
      <c r="H28" s="14" t="s">
        <v>180</v>
      </c>
      <c r="I28" s="17">
        <v>5</v>
      </c>
      <c r="J28" s="17">
        <v>43</v>
      </c>
      <c r="K28" s="17" t="s">
        <v>84</v>
      </c>
      <c r="L28" s="16">
        <v>43034</v>
      </c>
      <c r="M28" s="25">
        <v>0.50347222222222221</v>
      </c>
    </row>
    <row r="29" spans="1:13" x14ac:dyDescent="0.3">
      <c r="A29" s="16">
        <v>43034</v>
      </c>
      <c r="B29" s="17" t="s">
        <v>24</v>
      </c>
      <c r="C29" s="17" t="s">
        <v>33</v>
      </c>
      <c r="D29" s="17">
        <v>39.032649999999997</v>
      </c>
      <c r="E29" s="17">
        <v>-84.137119999999996</v>
      </c>
      <c r="F29" s="17">
        <v>50.2</v>
      </c>
      <c r="G29" s="14">
        <f t="shared" si="0"/>
        <v>15.300959510369296</v>
      </c>
      <c r="H29" s="14" t="s">
        <v>179</v>
      </c>
      <c r="I29" s="17">
        <v>18</v>
      </c>
      <c r="J29" s="17">
        <v>140</v>
      </c>
      <c r="K29" s="17" t="s">
        <v>85</v>
      </c>
      <c r="L29" s="16">
        <v>43034</v>
      </c>
      <c r="M29" s="25">
        <v>0.55902777777777779</v>
      </c>
    </row>
    <row r="30" spans="1:13" x14ac:dyDescent="0.3">
      <c r="A30" s="16">
        <v>43028</v>
      </c>
      <c r="B30" s="17" t="s">
        <v>97</v>
      </c>
      <c r="C30" s="17" t="s">
        <v>99</v>
      </c>
      <c r="D30" s="17">
        <v>39.560200000000002</v>
      </c>
      <c r="E30" s="17">
        <v>-84.736999999999995</v>
      </c>
      <c r="F30" s="17">
        <v>26.5</v>
      </c>
      <c r="G30" s="14">
        <f t="shared" si="0"/>
        <v>8.0771997415296077</v>
      </c>
      <c r="H30" s="14" t="s">
        <v>180</v>
      </c>
      <c r="I30" s="17">
        <v>9</v>
      </c>
      <c r="J30" s="17">
        <f>25+25+23</f>
        <v>73</v>
      </c>
      <c r="K30" s="17" t="s">
        <v>117</v>
      </c>
      <c r="L30" s="16">
        <v>43013</v>
      </c>
      <c r="M30" s="25">
        <v>0.47916666666666669</v>
      </c>
    </row>
    <row r="31" spans="1:13" x14ac:dyDescent="0.3">
      <c r="A31" s="16">
        <v>43028</v>
      </c>
      <c r="B31" s="17" t="s">
        <v>97</v>
      </c>
      <c r="C31" s="17" t="s">
        <v>98</v>
      </c>
      <c r="D31" s="17">
        <v>39.580919999999999</v>
      </c>
      <c r="E31" s="17">
        <v>-84.756190000000004</v>
      </c>
      <c r="F31" s="17">
        <v>4.0999999999999996</v>
      </c>
      <c r="G31" s="17">
        <f t="shared" si="0"/>
        <v>1.2496799600102413</v>
      </c>
      <c r="H31" s="14" t="s">
        <v>179</v>
      </c>
      <c r="I31" s="17">
        <v>19</v>
      </c>
      <c r="J31" s="17">
        <f>25+25+25+80</f>
        <v>155</v>
      </c>
      <c r="K31" s="17" t="s">
        <v>118</v>
      </c>
      <c r="L31" s="16">
        <v>43013</v>
      </c>
      <c r="M31" s="25">
        <v>0.54999999999999993</v>
      </c>
    </row>
    <row r="32" spans="1:13" x14ac:dyDescent="0.3">
      <c r="A32" s="16">
        <v>43026</v>
      </c>
      <c r="B32" s="17" t="s">
        <v>132</v>
      </c>
      <c r="C32" s="17" t="s">
        <v>125</v>
      </c>
      <c r="D32" s="17">
        <v>40.133055560000003</v>
      </c>
      <c r="E32" s="17">
        <v>-81.168333329999996</v>
      </c>
      <c r="F32" s="17">
        <v>7.9</v>
      </c>
      <c r="G32" s="17">
        <f t="shared" si="0"/>
        <v>2.4079199229465624</v>
      </c>
      <c r="H32" s="14" t="s">
        <v>180</v>
      </c>
      <c r="I32" s="17">
        <v>2</v>
      </c>
      <c r="J32" s="17">
        <v>20</v>
      </c>
      <c r="K32" s="17" t="s">
        <v>170</v>
      </c>
      <c r="L32" s="16">
        <v>43026</v>
      </c>
      <c r="M32" s="25">
        <v>0.40416666666666662</v>
      </c>
    </row>
    <row r="33" spans="1:14" x14ac:dyDescent="0.3">
      <c r="A33" s="16">
        <v>43026</v>
      </c>
      <c r="B33" s="17" t="s">
        <v>132</v>
      </c>
      <c r="C33" s="17" t="s">
        <v>127</v>
      </c>
      <c r="D33" s="17">
        <v>40.159166669999998</v>
      </c>
      <c r="E33" s="17">
        <v>-81.179444439999997</v>
      </c>
      <c r="F33" s="17">
        <v>18</v>
      </c>
      <c r="G33" s="17">
        <f t="shared" si="0"/>
        <v>5.4863998244352059</v>
      </c>
      <c r="H33" s="14" t="s">
        <v>180</v>
      </c>
      <c r="I33" s="17" t="s">
        <v>53</v>
      </c>
      <c r="J33" s="17" t="s">
        <v>53</v>
      </c>
      <c r="K33" s="17" t="s">
        <v>53</v>
      </c>
      <c r="L33" s="16" t="s">
        <v>53</v>
      </c>
      <c r="M33" s="25" t="s">
        <v>53</v>
      </c>
      <c r="N33" s="17" t="s">
        <v>184</v>
      </c>
    </row>
    <row r="34" spans="1:14" x14ac:dyDescent="0.3">
      <c r="A34" s="16">
        <v>43026</v>
      </c>
      <c r="B34" s="17" t="s">
        <v>132</v>
      </c>
      <c r="C34" s="17" t="s">
        <v>126</v>
      </c>
      <c r="D34" s="17">
        <v>40.191388889999999</v>
      </c>
      <c r="E34" s="17">
        <v>-81.216388890000005</v>
      </c>
      <c r="F34" s="17">
        <v>24</v>
      </c>
      <c r="G34" s="17">
        <f t="shared" si="0"/>
        <v>7.3151997659136079</v>
      </c>
      <c r="H34" s="14" t="s">
        <v>180</v>
      </c>
      <c r="I34" s="17">
        <v>16</v>
      </c>
      <c r="J34" s="17">
        <v>55</v>
      </c>
      <c r="K34" s="17" t="s">
        <v>169</v>
      </c>
      <c r="L34" s="16">
        <v>43026</v>
      </c>
      <c r="M34" s="25">
        <v>0.45624999999999999</v>
      </c>
    </row>
    <row r="35" spans="1:14" x14ac:dyDescent="0.3">
      <c r="A35" s="16">
        <v>43026</v>
      </c>
      <c r="B35" s="17" t="s">
        <v>131</v>
      </c>
      <c r="C35" s="17" t="s">
        <v>125</v>
      </c>
      <c r="D35" s="17">
        <v>40.011944440000001</v>
      </c>
      <c r="E35" s="17">
        <v>-82.124722219999995</v>
      </c>
      <c r="F35" s="17">
        <v>6</v>
      </c>
      <c r="G35" s="17">
        <f t="shared" si="0"/>
        <v>1.828799941478402</v>
      </c>
      <c r="H35" s="14" t="s">
        <v>180</v>
      </c>
      <c r="I35" s="17">
        <v>4</v>
      </c>
      <c r="J35" s="17">
        <v>68</v>
      </c>
      <c r="K35" s="17" t="s">
        <v>171</v>
      </c>
      <c r="L35" s="16">
        <v>43026</v>
      </c>
      <c r="M35" s="25">
        <v>0.58888888888888891</v>
      </c>
    </row>
    <row r="36" spans="1:14" x14ac:dyDescent="0.3">
      <c r="A36" s="16">
        <v>43026</v>
      </c>
      <c r="B36" s="17" t="s">
        <v>131</v>
      </c>
      <c r="C36" s="17" t="s">
        <v>127</v>
      </c>
      <c r="D36" s="17">
        <v>40.003333329999997</v>
      </c>
      <c r="E36" s="17">
        <v>-82.113333330000003</v>
      </c>
      <c r="F36" s="17">
        <v>12</v>
      </c>
      <c r="G36" s="17">
        <f t="shared" si="0"/>
        <v>3.6575998829568039</v>
      </c>
      <c r="H36" s="14" t="s">
        <v>180</v>
      </c>
      <c r="I36" s="17">
        <v>3</v>
      </c>
      <c r="J36" s="17">
        <v>88</v>
      </c>
      <c r="K36" s="17" t="s">
        <v>172</v>
      </c>
      <c r="L36" s="16">
        <v>43026</v>
      </c>
      <c r="M36" s="25">
        <v>0.61597222222222225</v>
      </c>
    </row>
    <row r="37" spans="1:14" x14ac:dyDescent="0.3">
      <c r="A37" s="16">
        <v>43026</v>
      </c>
      <c r="B37" s="17" t="s">
        <v>131</v>
      </c>
      <c r="C37" s="17" t="s">
        <v>126</v>
      </c>
      <c r="D37" s="17">
        <v>39.9925</v>
      </c>
      <c r="E37" s="17">
        <v>-82.082777780000001</v>
      </c>
      <c r="F37" s="17">
        <v>22</v>
      </c>
      <c r="G37" s="17">
        <f t="shared" si="0"/>
        <v>6.7055997854208069</v>
      </c>
      <c r="H37" s="14" t="s">
        <v>180</v>
      </c>
      <c r="I37" s="17">
        <v>14</v>
      </c>
      <c r="J37" s="17">
        <v>62</v>
      </c>
      <c r="K37" s="17" t="s">
        <v>173</v>
      </c>
      <c r="L37" s="16">
        <v>43026</v>
      </c>
      <c r="M37" s="25">
        <v>0.64722222222222225</v>
      </c>
    </row>
    <row r="38" spans="1:14" x14ac:dyDescent="0.3">
      <c r="A38" s="16">
        <v>43018</v>
      </c>
      <c r="B38" s="17" t="s">
        <v>24</v>
      </c>
      <c r="C38" s="17" t="s">
        <v>25</v>
      </c>
      <c r="D38" s="24">
        <v>39.025492329999999</v>
      </c>
      <c r="E38" s="24">
        <v>-84.091111100000006</v>
      </c>
      <c r="F38" s="14" t="s">
        <v>53</v>
      </c>
      <c r="G38" s="14" t="s">
        <v>53</v>
      </c>
      <c r="H38" s="14" t="s">
        <v>180</v>
      </c>
      <c r="I38" s="17">
        <v>10</v>
      </c>
      <c r="J38" s="17">
        <v>80</v>
      </c>
      <c r="K38" s="17" t="s">
        <v>80</v>
      </c>
      <c r="L38" s="16">
        <v>43018</v>
      </c>
      <c r="M38" s="25">
        <v>0.52083333333333337</v>
      </c>
    </row>
    <row r="39" spans="1:14" x14ac:dyDescent="0.3">
      <c r="A39" s="16">
        <v>43018</v>
      </c>
      <c r="B39" s="17" t="s">
        <v>24</v>
      </c>
      <c r="C39" s="17" t="s">
        <v>32</v>
      </c>
      <c r="D39" s="24">
        <v>39.016111100000003</v>
      </c>
      <c r="E39" s="24">
        <v>-84.103333329999998</v>
      </c>
      <c r="F39" s="14" t="s">
        <v>53</v>
      </c>
      <c r="G39" s="14" t="s">
        <v>53</v>
      </c>
      <c r="H39" s="14" t="s">
        <v>180</v>
      </c>
      <c r="I39" s="14">
        <v>5</v>
      </c>
      <c r="J39" s="17">
        <v>100</v>
      </c>
      <c r="K39" s="17" t="s">
        <v>81</v>
      </c>
      <c r="L39" s="16">
        <v>43018</v>
      </c>
      <c r="M39" s="25">
        <v>0.53472222222222221</v>
      </c>
    </row>
    <row r="40" spans="1:14" x14ac:dyDescent="0.3">
      <c r="A40" s="16">
        <v>43018</v>
      </c>
      <c r="B40" s="17" t="s">
        <v>24</v>
      </c>
      <c r="C40" s="17" t="s">
        <v>33</v>
      </c>
      <c r="D40" s="24">
        <v>39.032499999999999</v>
      </c>
      <c r="E40" s="24">
        <v>-84.136944439999994</v>
      </c>
      <c r="F40" s="14" t="s">
        <v>53</v>
      </c>
      <c r="G40" s="14" t="s">
        <v>53</v>
      </c>
      <c r="H40" s="14" t="s">
        <v>179</v>
      </c>
      <c r="I40" s="14">
        <v>18</v>
      </c>
      <c r="J40" s="17">
        <v>135</v>
      </c>
      <c r="K40" s="17" t="s">
        <v>82</v>
      </c>
      <c r="L40" s="16">
        <v>43018</v>
      </c>
      <c r="M40" s="25">
        <v>0.57638888888888895</v>
      </c>
    </row>
    <row r="41" spans="1:14" x14ac:dyDescent="0.3">
      <c r="A41" s="16">
        <v>43013</v>
      </c>
      <c r="B41" s="17" t="s">
        <v>97</v>
      </c>
      <c r="C41" s="17" t="s">
        <v>99</v>
      </c>
      <c r="D41" s="24">
        <v>39.560290000000002</v>
      </c>
      <c r="E41" s="24">
        <v>-84.737020000000001</v>
      </c>
      <c r="F41" s="17">
        <v>26.2</v>
      </c>
      <c r="G41" s="14">
        <f t="shared" ref="G41:G75" si="1">F41/3.28084</f>
        <v>7.985759744455688</v>
      </c>
      <c r="H41" s="14" t="s">
        <v>180</v>
      </c>
      <c r="I41" s="17">
        <v>9</v>
      </c>
      <c r="J41" s="17">
        <f>25+13</f>
        <v>38</v>
      </c>
      <c r="K41" s="17" t="s">
        <v>116</v>
      </c>
      <c r="L41" s="16">
        <v>43013</v>
      </c>
      <c r="M41" s="25">
        <v>0.56944444444444442</v>
      </c>
    </row>
    <row r="42" spans="1:14" x14ac:dyDescent="0.3">
      <c r="A42" s="16">
        <v>43013</v>
      </c>
      <c r="B42" s="17" t="s">
        <v>97</v>
      </c>
      <c r="C42" s="17" t="s">
        <v>98</v>
      </c>
      <c r="D42" s="24">
        <v>39.580970000000001</v>
      </c>
      <c r="E42" s="24">
        <v>-84.756100000000004</v>
      </c>
      <c r="F42" s="17">
        <v>4.0999999999999996</v>
      </c>
      <c r="G42" s="14">
        <f t="shared" si="1"/>
        <v>1.2496799600102413</v>
      </c>
      <c r="H42" s="14" t="s">
        <v>179</v>
      </c>
      <c r="I42" s="17">
        <v>19</v>
      </c>
      <c r="J42" s="17">
        <f>25+25+25+70</f>
        <v>145</v>
      </c>
      <c r="K42" s="17" t="s">
        <v>1176</v>
      </c>
      <c r="L42" s="16">
        <v>43013</v>
      </c>
      <c r="M42" s="25">
        <v>0.58680555555555558</v>
      </c>
    </row>
    <row r="43" spans="1:14" x14ac:dyDescent="0.3">
      <c r="A43" s="16">
        <v>43013</v>
      </c>
      <c r="B43" s="17" t="s">
        <v>97</v>
      </c>
      <c r="C43" s="17" t="s">
        <v>99</v>
      </c>
      <c r="D43" s="24">
        <v>39.560290000000002</v>
      </c>
      <c r="E43" s="24">
        <v>-84.737020000000001</v>
      </c>
      <c r="F43" s="17">
        <v>26.2</v>
      </c>
      <c r="G43" s="14">
        <f t="shared" si="1"/>
        <v>7.985759744455688</v>
      </c>
      <c r="H43" s="14" t="s">
        <v>1171</v>
      </c>
      <c r="I43" s="17" t="s">
        <v>53</v>
      </c>
      <c r="J43" s="17">
        <f>25+25+25+110</f>
        <v>185</v>
      </c>
      <c r="K43" s="17" t="s">
        <v>1175</v>
      </c>
    </row>
    <row r="44" spans="1:14" x14ac:dyDescent="0.3">
      <c r="A44" s="16">
        <v>43013</v>
      </c>
      <c r="B44" s="17" t="s">
        <v>97</v>
      </c>
      <c r="C44" s="17" t="s">
        <v>98</v>
      </c>
      <c r="D44" s="24">
        <v>39.580970000000001</v>
      </c>
      <c r="E44" s="24">
        <v>-84.756100000000004</v>
      </c>
      <c r="F44" s="17">
        <v>4.0999999999999996</v>
      </c>
      <c r="G44" s="14">
        <f t="shared" si="1"/>
        <v>1.2496799600102413</v>
      </c>
      <c r="H44" s="14" t="s">
        <v>1171</v>
      </c>
      <c r="I44" s="17" t="s">
        <v>53</v>
      </c>
      <c r="J44" s="17">
        <f>5</f>
        <v>5</v>
      </c>
      <c r="K44" s="17" t="s">
        <v>53</v>
      </c>
    </row>
    <row r="45" spans="1:14" x14ac:dyDescent="0.3">
      <c r="A45" s="16">
        <v>43007</v>
      </c>
      <c r="B45" s="17" t="s">
        <v>24</v>
      </c>
      <c r="C45" s="17" t="s">
        <v>25</v>
      </c>
      <c r="D45" s="17">
        <v>39.025469999999999</v>
      </c>
      <c r="E45" s="17">
        <v>-84.091380000000001</v>
      </c>
      <c r="F45" s="17">
        <v>4.8</v>
      </c>
      <c r="G45" s="14">
        <f t="shared" si="1"/>
        <v>1.4630399531827214</v>
      </c>
      <c r="H45" s="14" t="s">
        <v>180</v>
      </c>
      <c r="I45" s="17">
        <v>10</v>
      </c>
      <c r="J45" s="17">
        <v>37</v>
      </c>
      <c r="K45" s="17" t="s">
        <v>77</v>
      </c>
      <c r="L45" s="16">
        <v>43007</v>
      </c>
      <c r="M45" s="25">
        <v>0.4548611111111111</v>
      </c>
    </row>
    <row r="46" spans="1:14" x14ac:dyDescent="0.3">
      <c r="A46" s="16">
        <v>43007</v>
      </c>
      <c r="B46" s="17" t="s">
        <v>24</v>
      </c>
      <c r="C46" s="17" t="s">
        <v>32</v>
      </c>
      <c r="D46" s="17">
        <v>39.016190000000002</v>
      </c>
      <c r="E46" s="17">
        <v>-84.103390000000005</v>
      </c>
      <c r="F46" s="17">
        <v>22.3</v>
      </c>
      <c r="G46" s="14">
        <f t="shared" si="1"/>
        <v>6.7970397824947275</v>
      </c>
      <c r="H46" s="14" t="s">
        <v>180</v>
      </c>
      <c r="I46" s="17">
        <v>5</v>
      </c>
      <c r="J46" s="17">
        <v>90</v>
      </c>
      <c r="K46" s="17" t="s">
        <v>78</v>
      </c>
      <c r="L46" s="16">
        <v>43007</v>
      </c>
      <c r="M46" s="25">
        <v>0.52777777777777779</v>
      </c>
    </row>
    <row r="47" spans="1:14" x14ac:dyDescent="0.3">
      <c r="A47" s="16">
        <v>43007</v>
      </c>
      <c r="B47" s="17" t="s">
        <v>24</v>
      </c>
      <c r="C47" s="17" t="s">
        <v>33</v>
      </c>
      <c r="D47" s="17">
        <v>39.032640000000001</v>
      </c>
      <c r="E47" s="17">
        <v>-84.137</v>
      </c>
      <c r="F47" s="17">
        <v>50.9</v>
      </c>
      <c r="G47" s="14">
        <f t="shared" si="1"/>
        <v>15.514319503541776</v>
      </c>
      <c r="H47" s="14" t="s">
        <v>179</v>
      </c>
      <c r="I47" s="17">
        <v>18</v>
      </c>
      <c r="J47" s="17">
        <v>37</v>
      </c>
      <c r="K47" s="17" t="s">
        <v>79</v>
      </c>
      <c r="L47" s="16">
        <v>43007</v>
      </c>
      <c r="M47" s="25">
        <v>0.59722222222222221</v>
      </c>
    </row>
    <row r="48" spans="1:14" x14ac:dyDescent="0.3">
      <c r="A48" s="16">
        <v>42999</v>
      </c>
      <c r="B48" s="17" t="s">
        <v>97</v>
      </c>
      <c r="C48" s="17" t="s">
        <v>99</v>
      </c>
      <c r="D48" s="24">
        <v>39.560130000000001</v>
      </c>
      <c r="E48" s="24">
        <v>-84.737049999999996</v>
      </c>
      <c r="F48" s="17">
        <v>26.1</v>
      </c>
      <c r="G48" s="14">
        <f t="shared" si="1"/>
        <v>7.9552797454310484</v>
      </c>
      <c r="H48" s="14" t="s">
        <v>180</v>
      </c>
      <c r="I48" s="24">
        <v>9</v>
      </c>
      <c r="J48" s="17">
        <f>25+25+4</f>
        <v>54</v>
      </c>
      <c r="K48" s="24" t="s">
        <v>1168</v>
      </c>
      <c r="L48" s="16">
        <v>42999</v>
      </c>
      <c r="M48" s="25">
        <v>0.47986111111111113</v>
      </c>
    </row>
    <row r="49" spans="1:13" x14ac:dyDescent="0.3">
      <c r="A49" s="16">
        <v>42999</v>
      </c>
      <c r="B49" s="17" t="s">
        <v>97</v>
      </c>
      <c r="C49" s="17" t="s">
        <v>98</v>
      </c>
      <c r="D49" s="24" t="s">
        <v>53</v>
      </c>
      <c r="E49" s="24" t="s">
        <v>53</v>
      </c>
      <c r="F49" s="17">
        <v>3.9</v>
      </c>
      <c r="G49" s="14">
        <f t="shared" si="1"/>
        <v>1.1887199619609612</v>
      </c>
      <c r="H49" s="14" t="s">
        <v>179</v>
      </c>
      <c r="I49" s="24">
        <v>19</v>
      </c>
      <c r="J49" s="17">
        <f>25+25+25+20</f>
        <v>95</v>
      </c>
      <c r="K49" s="17" t="s">
        <v>115</v>
      </c>
      <c r="L49" s="16">
        <v>43005</v>
      </c>
      <c r="M49" s="25">
        <v>0.54027777777777775</v>
      </c>
    </row>
    <row r="50" spans="1:13" x14ac:dyDescent="0.3">
      <c r="A50" s="16">
        <v>42997</v>
      </c>
      <c r="B50" s="17" t="s">
        <v>131</v>
      </c>
      <c r="C50" s="17" t="s">
        <v>125</v>
      </c>
      <c r="D50" s="24">
        <v>40.011944440000001</v>
      </c>
      <c r="E50" s="24">
        <v>-82.124722219999995</v>
      </c>
      <c r="F50" s="17">
        <v>6</v>
      </c>
      <c r="G50" s="17">
        <f t="shared" si="1"/>
        <v>1.828799941478402</v>
      </c>
      <c r="H50" s="14" t="s">
        <v>180</v>
      </c>
      <c r="I50" s="17">
        <v>4</v>
      </c>
      <c r="J50" s="17">
        <f>21+21+20</f>
        <v>62</v>
      </c>
      <c r="K50" s="17" t="s">
        <v>155</v>
      </c>
      <c r="L50" s="16">
        <v>42997</v>
      </c>
      <c r="M50" s="25">
        <v>0.67291666666666661</v>
      </c>
    </row>
    <row r="51" spans="1:13" x14ac:dyDescent="0.3">
      <c r="A51" s="16">
        <v>42997</v>
      </c>
      <c r="B51" s="17" t="s">
        <v>131</v>
      </c>
      <c r="C51" s="17" t="s">
        <v>127</v>
      </c>
      <c r="D51" s="24">
        <v>40.003333329999997</v>
      </c>
      <c r="E51" s="24">
        <v>-82.113333330000003</v>
      </c>
      <c r="F51" s="17">
        <v>12</v>
      </c>
      <c r="G51" s="17">
        <f t="shared" si="1"/>
        <v>3.6575998829568039</v>
      </c>
      <c r="H51" s="14" t="s">
        <v>180</v>
      </c>
      <c r="I51" s="17">
        <v>3</v>
      </c>
      <c r="J51" s="17">
        <f>21+7</f>
        <v>28</v>
      </c>
      <c r="K51" s="17" t="s">
        <v>156</v>
      </c>
      <c r="L51" s="16">
        <v>42997</v>
      </c>
      <c r="M51" s="25">
        <v>0.64930555555555558</v>
      </c>
    </row>
    <row r="52" spans="1:13" x14ac:dyDescent="0.3">
      <c r="A52" s="16">
        <v>42997</v>
      </c>
      <c r="B52" s="17" t="s">
        <v>131</v>
      </c>
      <c r="C52" s="17" t="s">
        <v>126</v>
      </c>
      <c r="D52" s="30">
        <v>39.9925</v>
      </c>
      <c r="E52" s="24">
        <v>-82.082777780000001</v>
      </c>
      <c r="F52" s="17">
        <v>22</v>
      </c>
      <c r="G52" s="17">
        <f t="shared" si="1"/>
        <v>6.7055997854208069</v>
      </c>
      <c r="H52" s="14" t="s">
        <v>180</v>
      </c>
      <c r="I52" s="17">
        <v>14</v>
      </c>
      <c r="J52" s="17">
        <f>21+21+19</f>
        <v>61</v>
      </c>
      <c r="K52" s="17" t="s">
        <v>157</v>
      </c>
      <c r="L52" s="16">
        <v>42997</v>
      </c>
      <c r="M52" s="25">
        <v>0.60902777777777783</v>
      </c>
    </row>
    <row r="53" spans="1:13" x14ac:dyDescent="0.3">
      <c r="A53" s="16">
        <v>42997</v>
      </c>
      <c r="B53" s="17" t="s">
        <v>132</v>
      </c>
      <c r="C53" s="17" t="s">
        <v>125</v>
      </c>
      <c r="D53" s="24">
        <v>40.133055560000003</v>
      </c>
      <c r="E53" s="24">
        <v>-81.168333329999996</v>
      </c>
      <c r="F53" s="17">
        <v>7.9</v>
      </c>
      <c r="G53" s="17">
        <f t="shared" si="1"/>
        <v>2.4079199229465624</v>
      </c>
      <c r="H53" s="14" t="s">
        <v>180</v>
      </c>
      <c r="I53" s="17">
        <v>2</v>
      </c>
      <c r="J53" s="17">
        <v>11</v>
      </c>
      <c r="K53" s="17" t="s">
        <v>158</v>
      </c>
      <c r="L53" s="16">
        <v>42997</v>
      </c>
      <c r="M53" s="25">
        <v>0.41111111111111115</v>
      </c>
    </row>
    <row r="54" spans="1:13" x14ac:dyDescent="0.3">
      <c r="A54" s="16">
        <v>42997</v>
      </c>
      <c r="B54" s="17" t="s">
        <v>132</v>
      </c>
      <c r="C54" s="17" t="s">
        <v>127</v>
      </c>
      <c r="D54" s="24">
        <v>40.159166669999998</v>
      </c>
      <c r="E54" s="24">
        <v>-81.179444439999997</v>
      </c>
      <c r="F54" s="17">
        <v>18</v>
      </c>
      <c r="G54" s="17">
        <f t="shared" si="1"/>
        <v>5.4863998244352059</v>
      </c>
      <c r="H54" s="14" t="s">
        <v>180</v>
      </c>
      <c r="I54" s="17">
        <v>8</v>
      </c>
      <c r="J54" s="17">
        <f>26</f>
        <v>26</v>
      </c>
      <c r="K54" s="17" t="s">
        <v>159</v>
      </c>
      <c r="L54" s="16">
        <v>42997</v>
      </c>
      <c r="M54" s="25">
        <v>0.4458333333333333</v>
      </c>
    </row>
    <row r="55" spans="1:13" x14ac:dyDescent="0.3">
      <c r="A55" s="16">
        <v>42997</v>
      </c>
      <c r="B55" s="17" t="s">
        <v>132</v>
      </c>
      <c r="C55" s="17" t="s">
        <v>126</v>
      </c>
      <c r="D55" s="24">
        <v>40.191388889999999</v>
      </c>
      <c r="E55" s="24">
        <v>-81.216388890000005</v>
      </c>
      <c r="F55" s="17">
        <v>24</v>
      </c>
      <c r="G55" s="17">
        <f t="shared" si="1"/>
        <v>7.3151997659136079</v>
      </c>
      <c r="H55" s="14" t="s">
        <v>180</v>
      </c>
      <c r="I55" s="17">
        <v>16</v>
      </c>
      <c r="J55" s="17">
        <f>21+21+9</f>
        <v>51</v>
      </c>
      <c r="K55" s="17" t="s">
        <v>160</v>
      </c>
      <c r="L55" s="16">
        <v>42997</v>
      </c>
      <c r="M55" s="25">
        <v>0.4694444444444445</v>
      </c>
    </row>
    <row r="56" spans="1:13" x14ac:dyDescent="0.3">
      <c r="A56" s="16">
        <v>42993</v>
      </c>
      <c r="B56" s="17" t="s">
        <v>97</v>
      </c>
      <c r="C56" s="17" t="s">
        <v>99</v>
      </c>
      <c r="D56" s="17">
        <v>39.560830000000003</v>
      </c>
      <c r="E56" s="17">
        <v>-84.737260000000006</v>
      </c>
      <c r="F56" s="17">
        <v>25.5</v>
      </c>
      <c r="G56" s="14">
        <f t="shared" si="1"/>
        <v>7.7723997512832081</v>
      </c>
      <c r="H56" s="14" t="s">
        <v>180</v>
      </c>
      <c r="I56" s="24">
        <v>9</v>
      </c>
      <c r="J56" s="17">
        <f>25+23+23</f>
        <v>71</v>
      </c>
      <c r="K56" s="17" t="s">
        <v>113</v>
      </c>
      <c r="L56" s="16">
        <v>42993</v>
      </c>
      <c r="M56" s="25">
        <v>0.47916666666666669</v>
      </c>
    </row>
    <row r="57" spans="1:13" x14ac:dyDescent="0.3">
      <c r="A57" s="16">
        <v>42993</v>
      </c>
      <c r="B57" s="17" t="s">
        <v>97</v>
      </c>
      <c r="C57" s="17" t="s">
        <v>98</v>
      </c>
      <c r="D57" s="24">
        <v>39.580959999999997</v>
      </c>
      <c r="E57" s="24">
        <v>-84.756200000000007</v>
      </c>
      <c r="F57" s="17">
        <v>4.0999999999999996</v>
      </c>
      <c r="G57" s="14">
        <f t="shared" si="1"/>
        <v>1.2496799600102413</v>
      </c>
      <c r="H57" s="14" t="s">
        <v>179</v>
      </c>
      <c r="I57" s="24">
        <v>19</v>
      </c>
      <c r="J57" s="17">
        <f>25+25+25+65</f>
        <v>140</v>
      </c>
      <c r="K57" s="17" t="s">
        <v>114</v>
      </c>
      <c r="L57" s="16">
        <v>42993</v>
      </c>
      <c r="M57" s="25">
        <v>0.53402777777777777</v>
      </c>
    </row>
    <row r="58" spans="1:13" x14ac:dyDescent="0.3">
      <c r="A58" s="16">
        <v>42992</v>
      </c>
      <c r="B58" s="17" t="s">
        <v>24</v>
      </c>
      <c r="C58" s="17" t="s">
        <v>25</v>
      </c>
      <c r="D58" s="17">
        <v>39.025489999999998</v>
      </c>
      <c r="E58" s="17">
        <v>-84.091319999999996</v>
      </c>
      <c r="F58" s="17">
        <v>7.6</v>
      </c>
      <c r="G58" s="14">
        <f t="shared" si="1"/>
        <v>2.3164799258726423</v>
      </c>
      <c r="H58" s="14" t="s">
        <v>180</v>
      </c>
      <c r="I58" s="24">
        <v>10</v>
      </c>
      <c r="J58" s="17">
        <v>47</v>
      </c>
      <c r="K58" s="17" t="s">
        <v>75</v>
      </c>
      <c r="L58" s="16">
        <v>42992</v>
      </c>
      <c r="M58" s="25">
        <v>0.55208333333333337</v>
      </c>
    </row>
    <row r="59" spans="1:13" x14ac:dyDescent="0.3">
      <c r="A59" s="16">
        <v>42992</v>
      </c>
      <c r="B59" s="17" t="s">
        <v>24</v>
      </c>
      <c r="C59" s="17" t="s">
        <v>32</v>
      </c>
      <c r="D59" s="14" t="s">
        <v>53</v>
      </c>
      <c r="E59" s="14" t="s">
        <v>53</v>
      </c>
      <c r="F59" s="17">
        <v>23.6</v>
      </c>
      <c r="G59" s="14">
        <f t="shared" si="1"/>
        <v>7.1932797698150477</v>
      </c>
      <c r="H59" s="14" t="s">
        <v>180</v>
      </c>
      <c r="I59" s="17">
        <v>5</v>
      </c>
      <c r="J59" s="17">
        <v>84</v>
      </c>
      <c r="K59" s="17" t="s">
        <v>76</v>
      </c>
      <c r="L59" s="16">
        <v>42992</v>
      </c>
      <c r="M59" s="25">
        <v>0.55208333333333337</v>
      </c>
    </row>
    <row r="60" spans="1:13" x14ac:dyDescent="0.3">
      <c r="A60" s="16">
        <v>42992</v>
      </c>
      <c r="B60" s="17" t="s">
        <v>24</v>
      </c>
      <c r="C60" s="17" t="s">
        <v>33</v>
      </c>
      <c r="D60" s="17">
        <v>39.032539999999997</v>
      </c>
      <c r="E60" s="17">
        <v>-84.137079999999997</v>
      </c>
      <c r="F60" s="17">
        <v>51.4</v>
      </c>
      <c r="G60" s="14">
        <f t="shared" si="1"/>
        <v>15.666719498664976</v>
      </c>
      <c r="H60" s="14" t="s">
        <v>179</v>
      </c>
      <c r="I60" s="14">
        <v>18</v>
      </c>
      <c r="J60" s="17">
        <v>172</v>
      </c>
      <c r="K60" s="24" t="s">
        <v>163</v>
      </c>
      <c r="L60" s="16">
        <v>42992</v>
      </c>
      <c r="M60" s="25">
        <v>0.58819444444444446</v>
      </c>
    </row>
    <row r="61" spans="1:13" x14ac:dyDescent="0.3">
      <c r="A61" s="16">
        <v>42985</v>
      </c>
      <c r="B61" s="17" t="s">
        <v>131</v>
      </c>
      <c r="C61" s="17" t="s">
        <v>125</v>
      </c>
      <c r="D61" s="17">
        <v>40.011944440000001</v>
      </c>
      <c r="E61" s="17">
        <v>-82.124722219999995</v>
      </c>
      <c r="F61" s="17">
        <v>9.1999999999999993</v>
      </c>
      <c r="G61" s="17">
        <f t="shared" si="1"/>
        <v>2.8041599102668826</v>
      </c>
      <c r="H61" s="14" t="s">
        <v>180</v>
      </c>
      <c r="I61" s="17">
        <v>4</v>
      </c>
      <c r="J61" s="17">
        <v>42</v>
      </c>
      <c r="K61" s="17" t="s">
        <v>167</v>
      </c>
      <c r="L61" s="16">
        <v>42985</v>
      </c>
      <c r="M61" s="25">
        <v>0.40486111111111112</v>
      </c>
    </row>
    <row r="62" spans="1:13" x14ac:dyDescent="0.3">
      <c r="A62" s="16">
        <v>42985</v>
      </c>
      <c r="B62" s="17" t="s">
        <v>131</v>
      </c>
      <c r="C62" s="17" t="s">
        <v>127</v>
      </c>
      <c r="D62" s="17">
        <v>40.003333329999997</v>
      </c>
      <c r="E62" s="17">
        <v>-82.113055560000006</v>
      </c>
      <c r="F62" s="17">
        <v>18.5</v>
      </c>
      <c r="G62" s="17">
        <f t="shared" si="1"/>
        <v>5.6387998195584057</v>
      </c>
      <c r="H62" s="14" t="s">
        <v>180</v>
      </c>
      <c r="I62" s="17">
        <v>3</v>
      </c>
      <c r="J62" s="17" t="s">
        <v>53</v>
      </c>
      <c r="K62" s="17" t="s">
        <v>53</v>
      </c>
      <c r="L62" s="16">
        <v>42985</v>
      </c>
      <c r="M62" s="25">
        <v>0.38750000000000001</v>
      </c>
    </row>
    <row r="63" spans="1:13" x14ac:dyDescent="0.3">
      <c r="A63" s="16">
        <v>42985</v>
      </c>
      <c r="B63" s="17" t="s">
        <v>131</v>
      </c>
      <c r="C63" s="17" t="s">
        <v>126</v>
      </c>
      <c r="D63" s="17">
        <v>39.9925</v>
      </c>
      <c r="E63" s="17">
        <v>-82.082777780000001</v>
      </c>
      <c r="F63" s="17">
        <v>32.299999999999997</v>
      </c>
      <c r="G63" s="17">
        <f t="shared" si="1"/>
        <v>9.8450396849587296</v>
      </c>
      <c r="H63" s="14" t="s">
        <v>180</v>
      </c>
      <c r="I63" s="17">
        <v>14</v>
      </c>
      <c r="J63" s="17">
        <v>67</v>
      </c>
      <c r="K63" s="17" t="s">
        <v>168</v>
      </c>
      <c r="L63" s="16">
        <v>42985</v>
      </c>
      <c r="M63" s="25">
        <v>0.37152777777777773</v>
      </c>
    </row>
    <row r="64" spans="1:13" x14ac:dyDescent="0.3">
      <c r="A64" s="16">
        <v>42983</v>
      </c>
      <c r="B64" s="17" t="s">
        <v>132</v>
      </c>
      <c r="C64" s="17" t="s">
        <v>125</v>
      </c>
      <c r="D64" s="17">
        <v>40.133055560000003</v>
      </c>
      <c r="E64" s="17">
        <v>-81.168333329999996</v>
      </c>
      <c r="F64" s="17">
        <v>7.9</v>
      </c>
      <c r="G64" s="17">
        <f t="shared" si="1"/>
        <v>2.4079199229465624</v>
      </c>
      <c r="H64" s="14" t="s">
        <v>180</v>
      </c>
      <c r="I64" s="17">
        <v>2</v>
      </c>
      <c r="J64" s="17">
        <v>50</v>
      </c>
      <c r="K64" s="17" t="s">
        <v>164</v>
      </c>
      <c r="L64" s="16">
        <v>42983</v>
      </c>
      <c r="M64" s="25">
        <v>0.68263888888888891</v>
      </c>
    </row>
    <row r="65" spans="1:13" x14ac:dyDescent="0.3">
      <c r="A65" s="16">
        <v>42983</v>
      </c>
      <c r="B65" s="17" t="s">
        <v>132</v>
      </c>
      <c r="C65" s="17" t="s">
        <v>127</v>
      </c>
      <c r="D65" s="17">
        <v>40.159166669999998</v>
      </c>
      <c r="E65" s="17">
        <v>-81.179166670000001</v>
      </c>
      <c r="F65" s="17">
        <v>27</v>
      </c>
      <c r="G65" s="17">
        <f t="shared" si="1"/>
        <v>8.2295997366528084</v>
      </c>
      <c r="H65" s="14" t="s">
        <v>180</v>
      </c>
      <c r="I65" s="17">
        <v>8</v>
      </c>
      <c r="J65" s="17">
        <v>34</v>
      </c>
      <c r="K65" s="17" t="s">
        <v>165</v>
      </c>
      <c r="L65" s="16">
        <v>42983</v>
      </c>
      <c r="M65" s="25">
        <v>0.70138888888888884</v>
      </c>
    </row>
    <row r="66" spans="1:13" x14ac:dyDescent="0.3">
      <c r="A66" s="16">
        <v>42983</v>
      </c>
      <c r="B66" s="17" t="s">
        <v>132</v>
      </c>
      <c r="C66" s="17" t="s">
        <v>126</v>
      </c>
      <c r="D66" s="17">
        <v>40.191111110000001</v>
      </c>
      <c r="E66" s="17">
        <v>-81.216388890000005</v>
      </c>
      <c r="F66" s="17">
        <v>31</v>
      </c>
      <c r="G66" s="17">
        <f t="shared" si="1"/>
        <v>9.4487996976384103</v>
      </c>
      <c r="H66" s="14" t="s">
        <v>180</v>
      </c>
      <c r="I66" s="17">
        <v>16</v>
      </c>
      <c r="J66" s="17">
        <v>17</v>
      </c>
      <c r="K66" s="17" t="s">
        <v>166</v>
      </c>
      <c r="L66" s="16">
        <v>42983</v>
      </c>
      <c r="M66" s="25">
        <v>0.72499999999999998</v>
      </c>
    </row>
    <row r="67" spans="1:13" x14ac:dyDescent="0.3">
      <c r="A67" s="16">
        <v>42978</v>
      </c>
      <c r="B67" s="17" t="s">
        <v>97</v>
      </c>
      <c r="C67" s="17" t="s">
        <v>99</v>
      </c>
      <c r="D67" s="17">
        <v>39.560270000000003</v>
      </c>
      <c r="E67" s="17">
        <v>-84.737030000000004</v>
      </c>
      <c r="F67" s="17">
        <v>26</v>
      </c>
      <c r="G67" s="14">
        <f t="shared" si="1"/>
        <v>7.9247997464064079</v>
      </c>
      <c r="H67" s="14" t="s">
        <v>180</v>
      </c>
      <c r="I67" s="24">
        <v>9</v>
      </c>
      <c r="J67" s="17">
        <f>25+25+5</f>
        <v>55</v>
      </c>
      <c r="K67" s="17" t="s">
        <v>111</v>
      </c>
      <c r="L67" s="16">
        <v>42978</v>
      </c>
      <c r="M67" s="25">
        <v>0.63750000000000007</v>
      </c>
    </row>
    <row r="68" spans="1:13" x14ac:dyDescent="0.3">
      <c r="A68" s="16">
        <v>42978</v>
      </c>
      <c r="B68" s="17" t="s">
        <v>97</v>
      </c>
      <c r="C68" s="17" t="s">
        <v>98</v>
      </c>
      <c r="D68" s="17">
        <v>39.580930000000002</v>
      </c>
      <c r="E68" s="17">
        <v>-84.756150000000005</v>
      </c>
      <c r="F68" s="17">
        <v>4.2</v>
      </c>
      <c r="G68" s="14">
        <f t="shared" si="1"/>
        <v>1.2801599590348813</v>
      </c>
      <c r="H68" s="14" t="s">
        <v>179</v>
      </c>
      <c r="I68" s="24">
        <v>19</v>
      </c>
      <c r="J68" s="17">
        <f>25+25+22</f>
        <v>72</v>
      </c>
      <c r="K68" s="17" t="s">
        <v>112</v>
      </c>
      <c r="L68" s="16">
        <v>42978</v>
      </c>
      <c r="M68" s="25">
        <v>0.66249999999999998</v>
      </c>
    </row>
    <row r="69" spans="1:13" x14ac:dyDescent="0.3">
      <c r="A69" s="16">
        <v>42978</v>
      </c>
      <c r="B69" s="17" t="s">
        <v>97</v>
      </c>
      <c r="C69" s="17" t="s">
        <v>99</v>
      </c>
      <c r="D69" s="17">
        <v>39.560270000000003</v>
      </c>
      <c r="E69" s="17">
        <v>-84.737030000000004</v>
      </c>
      <c r="F69" s="17">
        <v>26</v>
      </c>
      <c r="G69" s="14">
        <f t="shared" si="1"/>
        <v>7.9247997464064079</v>
      </c>
      <c r="H69" s="14" t="s">
        <v>1171</v>
      </c>
      <c r="I69" s="24" t="s">
        <v>53</v>
      </c>
      <c r="J69" s="17">
        <f>25+25+25+100</f>
        <v>175</v>
      </c>
      <c r="K69" s="17" t="s">
        <v>1174</v>
      </c>
    </row>
    <row r="70" spans="1:13" x14ac:dyDescent="0.3">
      <c r="A70" s="16">
        <v>42978</v>
      </c>
      <c r="B70" s="17" t="s">
        <v>97</v>
      </c>
      <c r="C70" s="17" t="s">
        <v>98</v>
      </c>
      <c r="D70" s="17">
        <v>39.580930000000002</v>
      </c>
      <c r="E70" s="17">
        <v>-84.756150000000005</v>
      </c>
      <c r="F70" s="17">
        <v>4.2</v>
      </c>
      <c r="G70" s="14">
        <f t="shared" si="1"/>
        <v>1.2801599590348813</v>
      </c>
      <c r="H70" s="14" t="s">
        <v>1171</v>
      </c>
      <c r="I70" s="24" t="s">
        <v>53</v>
      </c>
      <c r="J70" s="17">
        <f>25+18</f>
        <v>43</v>
      </c>
      <c r="K70" s="17" t="s">
        <v>53</v>
      </c>
    </row>
    <row r="71" spans="1:13" x14ac:dyDescent="0.3">
      <c r="A71" s="16">
        <v>42977</v>
      </c>
      <c r="B71" s="17" t="s">
        <v>24</v>
      </c>
      <c r="C71" s="17" t="s">
        <v>25</v>
      </c>
      <c r="D71" s="17">
        <v>39.025489999999998</v>
      </c>
      <c r="E71" s="17">
        <v>-84.091369999999998</v>
      </c>
      <c r="F71" s="17">
        <v>5.9</v>
      </c>
      <c r="G71" s="14">
        <f t="shared" si="1"/>
        <v>1.7983199424537619</v>
      </c>
      <c r="H71" s="14" t="s">
        <v>180</v>
      </c>
      <c r="I71" s="17">
        <v>10</v>
      </c>
      <c r="J71" s="17">
        <f>25+25+17</f>
        <v>67</v>
      </c>
      <c r="K71" s="17" t="s">
        <v>50</v>
      </c>
      <c r="L71" s="16">
        <v>42977</v>
      </c>
      <c r="M71" s="25">
        <v>0.4597222222222222</v>
      </c>
    </row>
    <row r="72" spans="1:13" x14ac:dyDescent="0.3">
      <c r="A72" s="16">
        <v>42977</v>
      </c>
      <c r="B72" s="17" t="s">
        <v>24</v>
      </c>
      <c r="C72" s="17" t="s">
        <v>32</v>
      </c>
      <c r="D72" s="17">
        <v>39.070399999999999</v>
      </c>
      <c r="E72" s="17">
        <v>-84.102590000000006</v>
      </c>
      <c r="F72" s="17">
        <v>41.75</v>
      </c>
      <c r="G72" s="14">
        <f t="shared" si="1"/>
        <v>12.725399592787213</v>
      </c>
      <c r="H72" s="14" t="s">
        <v>180</v>
      </c>
      <c r="I72" s="17">
        <v>5</v>
      </c>
      <c r="J72" s="17">
        <v>45</v>
      </c>
      <c r="K72" s="17" t="s">
        <v>73</v>
      </c>
      <c r="L72" s="16">
        <v>42977</v>
      </c>
      <c r="M72" s="25">
        <v>0.48749999999999999</v>
      </c>
    </row>
    <row r="73" spans="1:13" x14ac:dyDescent="0.3">
      <c r="A73" s="16">
        <v>42977</v>
      </c>
      <c r="B73" s="17" t="s">
        <v>24</v>
      </c>
      <c r="C73" s="17" t="s">
        <v>33</v>
      </c>
      <c r="D73" s="17">
        <v>39.025010000000002</v>
      </c>
      <c r="E73" s="17">
        <v>-84.136889999999994</v>
      </c>
      <c r="F73" s="17">
        <v>51.6</v>
      </c>
      <c r="G73" s="14">
        <f t="shared" si="1"/>
        <v>15.727679496714257</v>
      </c>
      <c r="H73" s="14" t="s">
        <v>179</v>
      </c>
      <c r="I73" s="17">
        <v>18</v>
      </c>
      <c r="J73" s="17">
        <v>235</v>
      </c>
      <c r="K73" s="17" t="s">
        <v>74</v>
      </c>
      <c r="L73" s="16">
        <v>42977</v>
      </c>
      <c r="M73" s="25">
        <v>0.57013888888888886</v>
      </c>
    </row>
    <row r="74" spans="1:13" x14ac:dyDescent="0.3">
      <c r="A74" s="16">
        <v>42971</v>
      </c>
      <c r="B74" s="17" t="s">
        <v>97</v>
      </c>
      <c r="C74" s="17" t="s">
        <v>99</v>
      </c>
      <c r="D74" s="17">
        <v>39.590269999999997</v>
      </c>
      <c r="E74" s="17">
        <v>-84.737070000000003</v>
      </c>
      <c r="F74" s="17">
        <v>25.8</v>
      </c>
      <c r="G74" s="14">
        <f t="shared" si="1"/>
        <v>7.8638397483571287</v>
      </c>
      <c r="H74" s="14" t="s">
        <v>180</v>
      </c>
      <c r="I74" s="24">
        <v>9</v>
      </c>
      <c r="J74" s="17">
        <f>25+25+14</f>
        <v>64</v>
      </c>
      <c r="K74" s="17" t="s">
        <v>109</v>
      </c>
      <c r="L74" s="16">
        <v>42971</v>
      </c>
      <c r="M74" s="25">
        <v>0.47361111111111115</v>
      </c>
    </row>
    <row r="75" spans="1:13" x14ac:dyDescent="0.3">
      <c r="A75" s="16">
        <v>42971</v>
      </c>
      <c r="B75" s="17" t="s">
        <v>97</v>
      </c>
      <c r="C75" s="17" t="s">
        <v>98</v>
      </c>
      <c r="D75" s="17">
        <v>39.580910000000003</v>
      </c>
      <c r="E75" s="17">
        <v>-84.756159999999994</v>
      </c>
      <c r="F75" s="17">
        <v>4.0999999999999996</v>
      </c>
      <c r="G75" s="14">
        <f t="shared" si="1"/>
        <v>1.2496799600102413</v>
      </c>
      <c r="H75" s="14" t="s">
        <v>179</v>
      </c>
      <c r="I75" s="24">
        <v>19</v>
      </c>
      <c r="J75" s="17">
        <f>25+25+25+30</f>
        <v>105</v>
      </c>
      <c r="K75" s="17" t="s">
        <v>110</v>
      </c>
      <c r="L75" s="16">
        <v>42971</v>
      </c>
      <c r="M75" s="25">
        <v>0.53888888888888886</v>
      </c>
    </row>
    <row r="76" spans="1:13" x14ac:dyDescent="0.3">
      <c r="A76" s="16">
        <v>42970</v>
      </c>
      <c r="B76" s="17" t="s">
        <v>129</v>
      </c>
      <c r="C76" s="17" t="s">
        <v>125</v>
      </c>
      <c r="D76" s="19"/>
      <c r="E76" s="19"/>
      <c r="F76" s="19" t="s">
        <v>53</v>
      </c>
      <c r="G76" s="19" t="s">
        <v>53</v>
      </c>
      <c r="H76" s="14" t="s">
        <v>180</v>
      </c>
    </row>
    <row r="77" spans="1:13" x14ac:dyDescent="0.3">
      <c r="A77" s="16">
        <v>42970</v>
      </c>
      <c r="B77" s="17" t="s">
        <v>129</v>
      </c>
      <c r="C77" s="17" t="s">
        <v>126</v>
      </c>
      <c r="D77" s="19"/>
      <c r="E77" s="19"/>
      <c r="F77" s="17">
        <v>30</v>
      </c>
      <c r="G77" s="17">
        <f>F77/3.28084</f>
        <v>9.143999707392009</v>
      </c>
      <c r="H77" s="14" t="s">
        <v>180</v>
      </c>
      <c r="I77" s="17">
        <v>11</v>
      </c>
      <c r="J77" s="17">
        <f>21+21+21+10</f>
        <v>73</v>
      </c>
      <c r="K77" s="17" t="s">
        <v>148</v>
      </c>
      <c r="L77" s="16">
        <v>42970</v>
      </c>
      <c r="M77" s="25">
        <v>0.43055555555555558</v>
      </c>
    </row>
    <row r="78" spans="1:13" x14ac:dyDescent="0.3">
      <c r="A78" s="16">
        <v>42969</v>
      </c>
      <c r="B78" s="17" t="s">
        <v>131</v>
      </c>
      <c r="C78" s="17" t="s">
        <v>126</v>
      </c>
      <c r="D78" s="19"/>
      <c r="E78" s="19"/>
      <c r="F78" s="17">
        <v>21.6</v>
      </c>
      <c r="G78" s="17">
        <f>F78/3.28084</f>
        <v>6.5836797893222476</v>
      </c>
      <c r="H78" s="14" t="s">
        <v>180</v>
      </c>
      <c r="I78" s="17">
        <v>14</v>
      </c>
      <c r="J78" s="17">
        <f>21+21+4</f>
        <v>46</v>
      </c>
      <c r="K78" s="17" t="s">
        <v>149</v>
      </c>
      <c r="L78" s="16">
        <v>42969</v>
      </c>
      <c r="M78" s="25">
        <v>0.51944444444444449</v>
      </c>
    </row>
    <row r="79" spans="1:13" x14ac:dyDescent="0.3">
      <c r="A79" s="16">
        <v>42969</v>
      </c>
      <c r="B79" s="17" t="s">
        <v>131</v>
      </c>
      <c r="C79" s="17" t="s">
        <v>127</v>
      </c>
      <c r="D79" s="19"/>
      <c r="E79" s="19"/>
      <c r="F79" s="17">
        <v>9.3000000000000007</v>
      </c>
      <c r="G79" s="17">
        <f>F79/3.28084</f>
        <v>2.8346399092915231</v>
      </c>
      <c r="H79" s="14" t="s">
        <v>180</v>
      </c>
      <c r="I79" s="17">
        <v>3</v>
      </c>
      <c r="J79" s="17">
        <f>21+21+21+17</f>
        <v>80</v>
      </c>
      <c r="K79" s="17" t="s">
        <v>150</v>
      </c>
      <c r="L79" s="16">
        <v>42969</v>
      </c>
      <c r="M79" s="25">
        <v>0.54583333333333328</v>
      </c>
    </row>
    <row r="80" spans="1:13" x14ac:dyDescent="0.3">
      <c r="A80" s="16">
        <v>42969</v>
      </c>
      <c r="B80" s="17" t="s">
        <v>131</v>
      </c>
      <c r="C80" s="17" t="s">
        <v>125</v>
      </c>
      <c r="D80" s="19"/>
      <c r="E80" s="19"/>
      <c r="F80" s="17">
        <v>6.5</v>
      </c>
      <c r="G80" s="17">
        <f>F80/3.28084</f>
        <v>1.981199936601602</v>
      </c>
      <c r="H80" s="14" t="s">
        <v>180</v>
      </c>
      <c r="I80" s="17">
        <v>4</v>
      </c>
      <c r="J80" s="17">
        <f>21+21+16</f>
        <v>58</v>
      </c>
      <c r="K80" s="17" t="s">
        <v>151</v>
      </c>
      <c r="L80" s="16">
        <v>42969</v>
      </c>
      <c r="M80" s="25">
        <v>0.5625</v>
      </c>
    </row>
    <row r="81" spans="1:13" x14ac:dyDescent="0.3">
      <c r="A81" s="16">
        <v>42969</v>
      </c>
      <c r="B81" s="17" t="s">
        <v>132</v>
      </c>
      <c r="C81" s="17" t="s">
        <v>126</v>
      </c>
      <c r="D81" s="19"/>
      <c r="E81" s="19"/>
      <c r="F81" s="19"/>
      <c r="G81" s="19"/>
      <c r="H81" s="14" t="s">
        <v>180</v>
      </c>
      <c r="I81" s="17">
        <v>16</v>
      </c>
      <c r="J81" s="17">
        <f>22</f>
        <v>22</v>
      </c>
      <c r="K81" s="17" t="s">
        <v>152</v>
      </c>
      <c r="L81" s="16">
        <v>42969</v>
      </c>
      <c r="M81" s="25">
        <v>0.76388888888888884</v>
      </c>
    </row>
    <row r="82" spans="1:13" x14ac:dyDescent="0.3">
      <c r="A82" s="16">
        <v>42969</v>
      </c>
      <c r="B82" s="17" t="s">
        <v>132</v>
      </c>
      <c r="C82" s="17" t="s">
        <v>127</v>
      </c>
      <c r="D82" s="19"/>
      <c r="E82" s="19"/>
      <c r="F82" s="19"/>
      <c r="G82" s="19"/>
      <c r="H82" s="14" t="s">
        <v>180</v>
      </c>
      <c r="I82" s="17">
        <v>8</v>
      </c>
      <c r="J82" s="17">
        <v>15</v>
      </c>
      <c r="K82" s="17" t="s">
        <v>153</v>
      </c>
      <c r="L82" s="16">
        <v>42969</v>
      </c>
      <c r="M82" s="25">
        <v>0.7402777777777777</v>
      </c>
    </row>
    <row r="83" spans="1:13" x14ac:dyDescent="0.3">
      <c r="A83" s="16">
        <v>42969</v>
      </c>
      <c r="B83" s="17" t="s">
        <v>132</v>
      </c>
      <c r="C83" s="17" t="s">
        <v>125</v>
      </c>
      <c r="D83" s="19"/>
      <c r="E83" s="19"/>
      <c r="F83" s="17">
        <v>7.9</v>
      </c>
      <c r="G83" s="17">
        <f>F83/3.28084</f>
        <v>2.4079199229465624</v>
      </c>
      <c r="H83" s="14" t="s">
        <v>180</v>
      </c>
      <c r="I83" s="17">
        <v>2</v>
      </c>
      <c r="J83" s="17">
        <f>21+17</f>
        <v>38</v>
      </c>
      <c r="K83" s="17" t="s">
        <v>154</v>
      </c>
      <c r="L83" s="16">
        <v>42969</v>
      </c>
      <c r="M83" s="25">
        <v>0.69791666666666663</v>
      </c>
    </row>
    <row r="84" spans="1:13" x14ac:dyDescent="0.3">
      <c r="A84" s="13">
        <v>42965</v>
      </c>
      <c r="B84" s="18" t="s">
        <v>24</v>
      </c>
      <c r="C84" s="14" t="s">
        <v>25</v>
      </c>
      <c r="D84" s="14">
        <v>39.02552</v>
      </c>
      <c r="E84" s="14">
        <v>-84.091449999999995</v>
      </c>
      <c r="F84" s="14">
        <v>6</v>
      </c>
      <c r="G84" s="14">
        <f>F84/3.28084</f>
        <v>1.828799941478402</v>
      </c>
      <c r="H84" s="14" t="s">
        <v>180</v>
      </c>
      <c r="I84" s="14">
        <v>10</v>
      </c>
      <c r="J84" s="14">
        <v>60</v>
      </c>
      <c r="K84" s="15" t="s">
        <v>71</v>
      </c>
      <c r="L84" s="13">
        <v>42965</v>
      </c>
      <c r="M84" s="25">
        <v>0.44861111111111113</v>
      </c>
    </row>
    <row r="85" spans="1:13" x14ac:dyDescent="0.3">
      <c r="A85" s="13">
        <v>42965</v>
      </c>
      <c r="B85" s="18" t="s">
        <v>24</v>
      </c>
      <c r="C85" s="14" t="s">
        <v>32</v>
      </c>
      <c r="D85" s="14">
        <v>39.017150000000001</v>
      </c>
      <c r="E85" s="14">
        <v>-84.101950000000002</v>
      </c>
      <c r="F85" s="14">
        <v>40.9</v>
      </c>
      <c r="G85" s="14">
        <f>F85/3.28084</f>
        <v>12.466319601077773</v>
      </c>
      <c r="H85" s="14" t="s">
        <v>180</v>
      </c>
      <c r="I85" s="14">
        <v>5</v>
      </c>
      <c r="J85" s="61" t="s">
        <v>53</v>
      </c>
      <c r="K85" s="15" t="s">
        <v>53</v>
      </c>
      <c r="L85" s="13">
        <v>42965</v>
      </c>
      <c r="M85" s="25">
        <v>0.47361111111111115</v>
      </c>
    </row>
    <row r="86" spans="1:13" x14ac:dyDescent="0.3">
      <c r="A86" s="13">
        <v>42965</v>
      </c>
      <c r="B86" s="18" t="s">
        <v>24</v>
      </c>
      <c r="C86" s="14" t="s">
        <v>33</v>
      </c>
      <c r="D86" s="14">
        <v>39.03246</v>
      </c>
      <c r="E86" s="14">
        <v>-84.136740000000003</v>
      </c>
      <c r="F86" s="14" t="s">
        <v>53</v>
      </c>
      <c r="G86" s="14" t="s">
        <v>53</v>
      </c>
      <c r="H86" s="14" t="s">
        <v>179</v>
      </c>
      <c r="I86" s="14">
        <v>18</v>
      </c>
      <c r="J86" s="14">
        <v>255</v>
      </c>
      <c r="K86" s="15" t="s">
        <v>72</v>
      </c>
      <c r="L86" s="13">
        <v>42965</v>
      </c>
      <c r="M86" s="25">
        <v>0.51666666666666672</v>
      </c>
    </row>
    <row r="87" spans="1:13" x14ac:dyDescent="0.3">
      <c r="A87" s="16">
        <v>42958</v>
      </c>
      <c r="B87" s="17" t="s">
        <v>131</v>
      </c>
      <c r="C87" s="17" t="s">
        <v>126</v>
      </c>
      <c r="D87" s="19"/>
      <c r="E87" s="19"/>
      <c r="F87" s="17">
        <v>21.6</v>
      </c>
      <c r="G87" s="17">
        <f>F87/3.28084</f>
        <v>6.5836797893222476</v>
      </c>
      <c r="H87" s="14" t="s">
        <v>180</v>
      </c>
      <c r="I87" s="17">
        <v>14</v>
      </c>
      <c r="J87" s="17">
        <f>21+21+21+1</f>
        <v>64</v>
      </c>
      <c r="K87" s="17" t="s">
        <v>144</v>
      </c>
      <c r="L87" s="16">
        <v>42958</v>
      </c>
      <c r="M87" s="25">
        <v>0.375</v>
      </c>
    </row>
    <row r="88" spans="1:13" x14ac:dyDescent="0.3">
      <c r="A88" s="16">
        <v>42958</v>
      </c>
      <c r="B88" s="17" t="s">
        <v>131</v>
      </c>
      <c r="C88" s="17" t="s">
        <v>127</v>
      </c>
      <c r="D88" s="19"/>
      <c r="E88" s="19"/>
      <c r="F88" s="17">
        <v>9.3000000000000007</v>
      </c>
      <c r="G88" s="17">
        <f>F88/3.28084</f>
        <v>2.8346399092915231</v>
      </c>
      <c r="H88" s="14" t="s">
        <v>180</v>
      </c>
      <c r="I88" s="17">
        <v>3</v>
      </c>
      <c r="J88" s="17">
        <f>21+21+21+40</f>
        <v>103</v>
      </c>
      <c r="K88" s="17" t="s">
        <v>145</v>
      </c>
      <c r="L88" s="16">
        <v>42958</v>
      </c>
      <c r="M88" s="25">
        <v>0.40208333333333335</v>
      </c>
    </row>
    <row r="89" spans="1:13" x14ac:dyDescent="0.3">
      <c r="A89" s="16">
        <v>42958</v>
      </c>
      <c r="B89" s="17" t="s">
        <v>131</v>
      </c>
      <c r="C89" s="17" t="s">
        <v>125</v>
      </c>
      <c r="D89" s="19"/>
      <c r="E89" s="19"/>
      <c r="F89" s="19" t="s">
        <v>53</v>
      </c>
      <c r="G89" s="19" t="s">
        <v>53</v>
      </c>
      <c r="H89" s="14" t="s">
        <v>180</v>
      </c>
      <c r="I89" s="17">
        <v>4</v>
      </c>
      <c r="L89" s="16">
        <v>42958</v>
      </c>
      <c r="M89" s="25">
        <v>0.42499999999999999</v>
      </c>
    </row>
    <row r="90" spans="1:13" x14ac:dyDescent="0.3">
      <c r="A90" s="16">
        <v>42956</v>
      </c>
      <c r="B90" s="17" t="s">
        <v>97</v>
      </c>
      <c r="C90" s="17" t="s">
        <v>99</v>
      </c>
      <c r="D90" s="24" t="s">
        <v>53</v>
      </c>
      <c r="E90" s="24" t="s">
        <v>53</v>
      </c>
      <c r="F90" s="17">
        <v>26</v>
      </c>
      <c r="G90" s="14">
        <f>F90/3.28084</f>
        <v>7.9247997464064079</v>
      </c>
      <c r="H90" s="14" t="s">
        <v>180</v>
      </c>
      <c r="I90" s="24">
        <v>9</v>
      </c>
      <c r="J90" s="17">
        <f>25+25+25+10</f>
        <v>85</v>
      </c>
      <c r="K90" s="17" t="s">
        <v>107</v>
      </c>
      <c r="L90" s="16">
        <v>42956</v>
      </c>
      <c r="M90" s="25">
        <v>0.4770833333333333</v>
      </c>
    </row>
    <row r="91" spans="1:13" x14ac:dyDescent="0.3">
      <c r="A91" s="16">
        <v>42956</v>
      </c>
      <c r="B91" s="17" t="s">
        <v>97</v>
      </c>
      <c r="C91" s="17" t="s">
        <v>98</v>
      </c>
      <c r="D91" s="17">
        <v>39.580950000000001</v>
      </c>
      <c r="E91" s="17">
        <v>-84.756230000000002</v>
      </c>
      <c r="F91" s="17">
        <v>4</v>
      </c>
      <c r="G91" s="14">
        <f>F91/3.28084</f>
        <v>1.2191999609856012</v>
      </c>
      <c r="H91" s="14" t="s">
        <v>179</v>
      </c>
      <c r="I91" s="24">
        <v>19</v>
      </c>
      <c r="J91" s="17">
        <f>25+25+25+115</f>
        <v>190</v>
      </c>
      <c r="K91" s="17" t="s">
        <v>108</v>
      </c>
      <c r="L91" s="16">
        <v>42956</v>
      </c>
      <c r="M91" s="25">
        <v>0.56041666666666667</v>
      </c>
    </row>
    <row r="92" spans="1:13" x14ac:dyDescent="0.3">
      <c r="A92" s="16">
        <v>42956</v>
      </c>
      <c r="B92" s="17" t="s">
        <v>129</v>
      </c>
      <c r="C92" s="17" t="s">
        <v>125</v>
      </c>
      <c r="D92" s="24">
        <v>40.55805556</v>
      </c>
      <c r="E92" s="24">
        <v>-81.208888889999997</v>
      </c>
      <c r="F92" s="17">
        <f>G92*3.28084</f>
        <v>2.6246720000000003</v>
      </c>
      <c r="G92" s="17">
        <v>0.8</v>
      </c>
      <c r="H92" s="14" t="s">
        <v>180</v>
      </c>
      <c r="I92" s="17">
        <v>20</v>
      </c>
      <c r="J92" s="17">
        <f>21+21+21+16</f>
        <v>79</v>
      </c>
      <c r="K92" s="17" t="s">
        <v>143</v>
      </c>
      <c r="L92" s="16">
        <v>42956</v>
      </c>
      <c r="M92" s="25">
        <v>0.62847222222222221</v>
      </c>
    </row>
    <row r="93" spans="1:13" x14ac:dyDescent="0.3">
      <c r="A93" s="16">
        <v>42956</v>
      </c>
      <c r="B93" s="17" t="s">
        <v>129</v>
      </c>
      <c r="C93" s="17" t="s">
        <v>126</v>
      </c>
      <c r="D93" s="19"/>
      <c r="E93" s="19"/>
      <c r="F93" s="17">
        <f>G93*3.28084</f>
        <v>95.144360000000006</v>
      </c>
      <c r="G93" s="17">
        <v>29</v>
      </c>
      <c r="H93" s="14" t="s">
        <v>180</v>
      </c>
      <c r="I93" s="17">
        <v>11</v>
      </c>
      <c r="J93" s="24" t="s">
        <v>53</v>
      </c>
      <c r="K93" s="24" t="s">
        <v>53</v>
      </c>
      <c r="L93" s="16">
        <v>42956</v>
      </c>
      <c r="M93" s="25">
        <v>0.57638888888888895</v>
      </c>
    </row>
    <row r="94" spans="1:13" x14ac:dyDescent="0.3">
      <c r="A94" s="16">
        <v>42956</v>
      </c>
      <c r="B94" s="17" t="s">
        <v>132</v>
      </c>
      <c r="C94" s="17" t="s">
        <v>125</v>
      </c>
      <c r="D94" s="19"/>
      <c r="E94" s="19"/>
      <c r="F94" s="17">
        <v>8</v>
      </c>
      <c r="G94" s="17">
        <f>F94/3.28084</f>
        <v>2.4383999219712025</v>
      </c>
      <c r="H94" s="14" t="s">
        <v>180</v>
      </c>
      <c r="I94" s="17">
        <v>2</v>
      </c>
      <c r="J94" s="17">
        <f>21+16</f>
        <v>37</v>
      </c>
      <c r="K94" s="17" t="s">
        <v>146</v>
      </c>
      <c r="L94" s="16">
        <v>42955</v>
      </c>
      <c r="M94" s="25">
        <v>0.75555555555555554</v>
      </c>
    </row>
    <row r="95" spans="1:13" x14ac:dyDescent="0.3">
      <c r="A95" s="16">
        <v>42956</v>
      </c>
      <c r="B95" s="17" t="s">
        <v>132</v>
      </c>
      <c r="C95" s="17" t="s">
        <v>127</v>
      </c>
      <c r="D95" s="19"/>
      <c r="E95" s="19"/>
      <c r="F95" s="17">
        <f>G95*3.28084</f>
        <v>19.028872</v>
      </c>
      <c r="G95" s="17">
        <v>5.8</v>
      </c>
      <c r="H95" s="14" t="s">
        <v>180</v>
      </c>
      <c r="I95" s="17">
        <v>8</v>
      </c>
      <c r="J95" s="17">
        <v>6</v>
      </c>
      <c r="K95" s="17" t="s">
        <v>147</v>
      </c>
      <c r="L95" s="16">
        <v>42956</v>
      </c>
      <c r="M95" s="25">
        <v>0.77986111111111101</v>
      </c>
    </row>
    <row r="96" spans="1:13" ht="15" customHeight="1" x14ac:dyDescent="0.3">
      <c r="A96" s="16">
        <v>42956</v>
      </c>
      <c r="B96" s="17" t="s">
        <v>132</v>
      </c>
      <c r="C96" s="17" t="s">
        <v>126</v>
      </c>
      <c r="D96" s="19"/>
      <c r="E96" s="19"/>
      <c r="F96" s="17">
        <v>24.8</v>
      </c>
      <c r="G96" s="17">
        <f t="shared" ref="G96:G101" si="2">F96/3.28084</f>
        <v>7.5590397581107283</v>
      </c>
      <c r="H96" s="14" t="s">
        <v>180</v>
      </c>
      <c r="I96" s="17">
        <v>16</v>
      </c>
      <c r="J96" s="17">
        <v>0</v>
      </c>
      <c r="K96" s="17" t="s">
        <v>53</v>
      </c>
      <c r="L96" s="16">
        <v>42956</v>
      </c>
      <c r="M96" s="25">
        <v>0.80347222222222225</v>
      </c>
    </row>
    <row r="97" spans="1:13" x14ac:dyDescent="0.3">
      <c r="A97" s="13">
        <v>42948</v>
      </c>
      <c r="B97" s="18" t="s">
        <v>24</v>
      </c>
      <c r="C97" s="14" t="s">
        <v>25</v>
      </c>
      <c r="D97" s="14">
        <v>39.025179999999999</v>
      </c>
      <c r="E97" s="14">
        <v>-84.091319999999996</v>
      </c>
      <c r="F97" s="14">
        <v>10.199999999999999</v>
      </c>
      <c r="G97" s="14">
        <f t="shared" si="2"/>
        <v>3.1089599005132831</v>
      </c>
      <c r="H97" s="14" t="s">
        <v>180</v>
      </c>
      <c r="I97" s="14">
        <v>10</v>
      </c>
      <c r="J97" s="61" t="s">
        <v>53</v>
      </c>
      <c r="K97" s="15" t="s">
        <v>53</v>
      </c>
      <c r="L97" s="13">
        <v>42948</v>
      </c>
      <c r="M97" s="25">
        <v>0.45624999999999999</v>
      </c>
    </row>
    <row r="98" spans="1:13" x14ac:dyDescent="0.3">
      <c r="A98" s="13">
        <v>42948</v>
      </c>
      <c r="B98" s="18" t="s">
        <v>24</v>
      </c>
      <c r="C98" s="14" t="s">
        <v>32</v>
      </c>
      <c r="D98" s="14">
        <v>39.017069999999997</v>
      </c>
      <c r="E98" s="78">
        <v>-84.102999999999994</v>
      </c>
      <c r="F98" s="14">
        <v>40.4</v>
      </c>
      <c r="G98" s="14">
        <f t="shared" si="2"/>
        <v>12.313919605954572</v>
      </c>
      <c r="H98" s="14" t="s">
        <v>180</v>
      </c>
      <c r="I98" s="14">
        <v>5</v>
      </c>
      <c r="J98" s="14">
        <v>56</v>
      </c>
      <c r="K98" s="15" t="s">
        <v>69</v>
      </c>
      <c r="L98" s="13">
        <v>42948</v>
      </c>
      <c r="M98" s="25">
        <v>0.49027777777777781</v>
      </c>
    </row>
    <row r="99" spans="1:13" x14ac:dyDescent="0.3">
      <c r="A99" s="13">
        <v>42948</v>
      </c>
      <c r="B99" s="18" t="s">
        <v>24</v>
      </c>
      <c r="C99" s="14" t="s">
        <v>33</v>
      </c>
      <c r="D99" s="14" t="s">
        <v>53</v>
      </c>
      <c r="E99" s="14" t="s">
        <v>53</v>
      </c>
      <c r="F99" s="14">
        <v>53</v>
      </c>
      <c r="G99" s="14">
        <f t="shared" si="2"/>
        <v>16.154399483059215</v>
      </c>
      <c r="H99" s="14" t="s">
        <v>179</v>
      </c>
      <c r="I99" s="14">
        <v>18</v>
      </c>
      <c r="J99" s="14">
        <v>240</v>
      </c>
      <c r="K99" s="15" t="s">
        <v>70</v>
      </c>
      <c r="L99" s="13">
        <v>42948</v>
      </c>
      <c r="M99" s="25">
        <v>0.54027777777777775</v>
      </c>
    </row>
    <row r="100" spans="1:13" x14ac:dyDescent="0.3">
      <c r="A100" s="16">
        <v>42942</v>
      </c>
      <c r="B100" s="17" t="s">
        <v>97</v>
      </c>
      <c r="C100" s="17" t="s">
        <v>99</v>
      </c>
      <c r="D100" s="17">
        <v>39.560339999999997</v>
      </c>
      <c r="E100" s="17">
        <v>-84.736980000000003</v>
      </c>
      <c r="F100" s="17">
        <v>26</v>
      </c>
      <c r="G100" s="14">
        <f t="shared" si="2"/>
        <v>7.9247997464064079</v>
      </c>
      <c r="H100" s="14" t="s">
        <v>180</v>
      </c>
      <c r="I100" s="24">
        <v>9</v>
      </c>
      <c r="J100" s="17">
        <f>25+18</f>
        <v>43</v>
      </c>
      <c r="K100" s="17" t="s">
        <v>105</v>
      </c>
      <c r="L100" s="16">
        <v>42942</v>
      </c>
      <c r="M100" s="25">
        <v>0.50694444444444442</v>
      </c>
    </row>
    <row r="101" spans="1:13" x14ac:dyDescent="0.3">
      <c r="A101" s="16">
        <v>42942</v>
      </c>
      <c r="B101" s="17" t="s">
        <v>97</v>
      </c>
      <c r="C101" s="17" t="s">
        <v>98</v>
      </c>
      <c r="D101" s="24">
        <v>39.580970000000001</v>
      </c>
      <c r="E101" s="24">
        <v>-84.756200000000007</v>
      </c>
      <c r="F101" s="17">
        <v>4.2</v>
      </c>
      <c r="G101" s="14">
        <f t="shared" si="2"/>
        <v>1.2801599590348813</v>
      </c>
      <c r="H101" s="14" t="s">
        <v>179</v>
      </c>
      <c r="I101" s="24">
        <v>19</v>
      </c>
      <c r="J101" s="17">
        <f>25+25+25+25+140</f>
        <v>240</v>
      </c>
      <c r="K101" s="17" t="s">
        <v>106</v>
      </c>
      <c r="L101" s="16">
        <v>42942</v>
      </c>
      <c r="M101" s="25">
        <v>0.55902777777777779</v>
      </c>
    </row>
    <row r="102" spans="1:13" x14ac:dyDescent="0.3">
      <c r="A102" s="16">
        <v>42941</v>
      </c>
      <c r="B102" s="17" t="s">
        <v>131</v>
      </c>
      <c r="C102" s="17" t="s">
        <v>127</v>
      </c>
      <c r="D102" s="24">
        <v>40.00305556</v>
      </c>
      <c r="E102" s="24">
        <v>-82.113055560000006</v>
      </c>
      <c r="F102" s="17">
        <f t="shared" ref="F102:F108" si="3">G102*3.28084</f>
        <v>10.826772</v>
      </c>
      <c r="G102" s="17">
        <v>3.3</v>
      </c>
      <c r="H102" s="14" t="s">
        <v>180</v>
      </c>
      <c r="I102" s="17">
        <v>3</v>
      </c>
      <c r="J102" s="17">
        <f>25+25+25</f>
        <v>75</v>
      </c>
      <c r="K102" s="17" t="s">
        <v>139</v>
      </c>
      <c r="L102" s="16">
        <v>42941</v>
      </c>
      <c r="M102" s="25">
        <v>0.38611111111111113</v>
      </c>
    </row>
    <row r="103" spans="1:13" x14ac:dyDescent="0.3">
      <c r="A103" s="16">
        <v>42941</v>
      </c>
      <c r="B103" s="17" t="s">
        <v>131</v>
      </c>
      <c r="C103" s="17" t="s">
        <v>126</v>
      </c>
      <c r="D103" s="24">
        <v>39.9925</v>
      </c>
      <c r="E103" s="24">
        <v>-82.082777780000001</v>
      </c>
      <c r="F103" s="17">
        <f t="shared" si="3"/>
        <v>22.637796000000002</v>
      </c>
      <c r="G103" s="17">
        <v>6.9</v>
      </c>
      <c r="H103" s="14" t="s">
        <v>180</v>
      </c>
      <c r="I103" s="17">
        <v>14</v>
      </c>
      <c r="J103" s="17">
        <f>25+25+25+30</f>
        <v>105</v>
      </c>
      <c r="K103" s="17" t="s">
        <v>140</v>
      </c>
      <c r="L103" s="16">
        <v>42941</v>
      </c>
      <c r="M103" s="25">
        <v>0.42986111111111108</v>
      </c>
    </row>
    <row r="104" spans="1:13" x14ac:dyDescent="0.3">
      <c r="A104" s="16">
        <v>42940</v>
      </c>
      <c r="B104" s="17" t="s">
        <v>129</v>
      </c>
      <c r="C104" s="17" t="s">
        <v>125</v>
      </c>
      <c r="D104" s="24">
        <v>40.55805556</v>
      </c>
      <c r="E104" s="24">
        <v>-81.208888889999997</v>
      </c>
      <c r="F104" s="17">
        <f t="shared" si="3"/>
        <v>2.6246720000000003</v>
      </c>
      <c r="G104" s="17">
        <v>0.8</v>
      </c>
      <c r="H104" s="14" t="s">
        <v>180</v>
      </c>
      <c r="I104" s="17">
        <v>20</v>
      </c>
      <c r="J104" s="17" t="s">
        <v>53</v>
      </c>
      <c r="K104" s="17" t="s">
        <v>53</v>
      </c>
      <c r="L104" s="16">
        <v>42940</v>
      </c>
      <c r="M104" s="25">
        <v>0.62152777777777779</v>
      </c>
    </row>
    <row r="105" spans="1:13" x14ac:dyDescent="0.3">
      <c r="A105" s="16">
        <v>42940</v>
      </c>
      <c r="B105" s="17" t="s">
        <v>129</v>
      </c>
      <c r="C105" s="17" t="s">
        <v>126</v>
      </c>
      <c r="D105" s="24">
        <v>40.526666669999997</v>
      </c>
      <c r="E105" s="24">
        <v>-81.284999999999997</v>
      </c>
      <c r="F105" s="17">
        <f t="shared" si="3"/>
        <v>27.559056000000002</v>
      </c>
      <c r="G105" s="17">
        <v>8.4</v>
      </c>
      <c r="H105" s="14" t="s">
        <v>180</v>
      </c>
      <c r="I105" s="17">
        <v>11</v>
      </c>
      <c r="J105" s="17">
        <f>25+25</f>
        <v>50</v>
      </c>
      <c r="K105" s="17" t="s">
        <v>138</v>
      </c>
      <c r="L105" s="16">
        <v>42940</v>
      </c>
      <c r="M105" s="25">
        <v>0.70347222222222217</v>
      </c>
    </row>
    <row r="106" spans="1:13" x14ac:dyDescent="0.3">
      <c r="A106" s="16">
        <v>42940</v>
      </c>
      <c r="B106" s="17" t="s">
        <v>132</v>
      </c>
      <c r="C106" s="17" t="s">
        <v>125</v>
      </c>
      <c r="D106" s="24">
        <v>41.132777779999998</v>
      </c>
      <c r="E106" s="24">
        <v>-81.168055559999999</v>
      </c>
      <c r="F106" s="17">
        <f t="shared" si="3"/>
        <v>8.2020999999999997</v>
      </c>
      <c r="G106" s="17">
        <v>2.5</v>
      </c>
      <c r="H106" s="14" t="s">
        <v>180</v>
      </c>
      <c r="I106" s="17">
        <v>2</v>
      </c>
      <c r="J106" s="17">
        <v>0</v>
      </c>
      <c r="K106" s="17" t="s">
        <v>53</v>
      </c>
      <c r="L106" s="16">
        <v>42940</v>
      </c>
      <c r="M106" s="25">
        <v>0.80625000000000002</v>
      </c>
    </row>
    <row r="107" spans="1:13" x14ac:dyDescent="0.3">
      <c r="A107" s="16">
        <v>42940</v>
      </c>
      <c r="B107" s="17" t="s">
        <v>132</v>
      </c>
      <c r="C107" s="17" t="s">
        <v>127</v>
      </c>
      <c r="D107" s="24">
        <v>40.158611110000002</v>
      </c>
      <c r="E107" s="24">
        <v>-81.179722220000002</v>
      </c>
      <c r="F107" s="17">
        <f t="shared" si="3"/>
        <v>19.028872</v>
      </c>
      <c r="G107" s="17">
        <v>5.8</v>
      </c>
      <c r="H107" s="14" t="s">
        <v>180</v>
      </c>
      <c r="I107" s="17">
        <v>8</v>
      </c>
      <c r="J107" s="17">
        <f>25+8</f>
        <v>33</v>
      </c>
      <c r="K107" s="17" t="s">
        <v>141</v>
      </c>
      <c r="L107" s="16">
        <v>42940</v>
      </c>
      <c r="M107" s="25">
        <v>0.83263888888888893</v>
      </c>
    </row>
    <row r="108" spans="1:13" x14ac:dyDescent="0.3">
      <c r="A108" s="16">
        <v>42940</v>
      </c>
      <c r="B108" s="17" t="s">
        <v>132</v>
      </c>
      <c r="C108" s="17" t="s">
        <v>126</v>
      </c>
      <c r="D108" s="24">
        <v>40.190833329999997</v>
      </c>
      <c r="E108" s="24">
        <v>-81.21611111</v>
      </c>
      <c r="F108" s="17">
        <f t="shared" si="3"/>
        <v>23.622047999999999</v>
      </c>
      <c r="G108" s="17">
        <v>7.2</v>
      </c>
      <c r="H108" s="14" t="s">
        <v>180</v>
      </c>
      <c r="I108" s="17">
        <v>16</v>
      </c>
      <c r="J108" s="17">
        <v>13</v>
      </c>
      <c r="K108" s="17" t="s">
        <v>142</v>
      </c>
      <c r="L108" s="16">
        <v>42940</v>
      </c>
      <c r="M108" s="25">
        <v>0.86041666666666661</v>
      </c>
    </row>
    <row r="109" spans="1:13" x14ac:dyDescent="0.3">
      <c r="A109" s="16">
        <v>42940</v>
      </c>
      <c r="B109" s="17" t="s">
        <v>129</v>
      </c>
      <c r="C109" s="17" t="s">
        <v>127</v>
      </c>
      <c r="D109" s="24" t="s">
        <v>53</v>
      </c>
      <c r="E109" s="24" t="s">
        <v>53</v>
      </c>
      <c r="F109" s="24" t="s">
        <v>53</v>
      </c>
      <c r="G109" s="24" t="s">
        <v>53</v>
      </c>
      <c r="H109" s="14" t="s">
        <v>180</v>
      </c>
      <c r="I109" s="24" t="s">
        <v>53</v>
      </c>
      <c r="J109" s="24" t="s">
        <v>53</v>
      </c>
      <c r="K109" s="24" t="s">
        <v>53</v>
      </c>
      <c r="L109" s="27" t="s">
        <v>53</v>
      </c>
      <c r="M109" s="27" t="s">
        <v>53</v>
      </c>
    </row>
    <row r="110" spans="1:13" x14ac:dyDescent="0.3">
      <c r="A110" s="13">
        <v>42935</v>
      </c>
      <c r="B110" s="18" t="s">
        <v>24</v>
      </c>
      <c r="C110" s="14" t="s">
        <v>25</v>
      </c>
      <c r="D110" s="14">
        <v>39.025179999999999</v>
      </c>
      <c r="E110" s="14">
        <v>-84.091319999999996</v>
      </c>
      <c r="F110" s="14">
        <v>9.4</v>
      </c>
      <c r="G110" s="14">
        <f t="shared" ref="G110:G125" si="4">F110/3.28084</f>
        <v>2.8651199083161631</v>
      </c>
      <c r="H110" s="14" t="s">
        <v>180</v>
      </c>
      <c r="I110" s="14">
        <v>10</v>
      </c>
      <c r="J110" s="62">
        <v>38</v>
      </c>
      <c r="K110" s="15" t="s">
        <v>66</v>
      </c>
      <c r="L110" s="13">
        <v>42935</v>
      </c>
      <c r="M110" s="25">
        <v>0.41319444444444442</v>
      </c>
    </row>
    <row r="111" spans="1:13" x14ac:dyDescent="0.3">
      <c r="A111" s="13">
        <v>42935</v>
      </c>
      <c r="B111" s="18" t="s">
        <v>24</v>
      </c>
      <c r="C111" s="14" t="s">
        <v>32</v>
      </c>
      <c r="D111" s="14">
        <v>39.017029999999998</v>
      </c>
      <c r="E111" s="14">
        <v>-84.102969999999999</v>
      </c>
      <c r="F111" s="14">
        <v>40.700000000000003</v>
      </c>
      <c r="G111" s="14">
        <f t="shared" si="4"/>
        <v>12.405359603028494</v>
      </c>
      <c r="H111" s="14" t="s">
        <v>180</v>
      </c>
      <c r="I111" s="14">
        <v>5</v>
      </c>
      <c r="J111" s="14">
        <v>66</v>
      </c>
      <c r="K111" s="15" t="s">
        <v>67</v>
      </c>
      <c r="L111" s="13">
        <v>42935</v>
      </c>
      <c r="M111" s="25">
        <v>0.44097222222222227</v>
      </c>
    </row>
    <row r="112" spans="1:13" x14ac:dyDescent="0.3">
      <c r="A112" s="13">
        <v>42935</v>
      </c>
      <c r="B112" s="18" t="s">
        <v>24</v>
      </c>
      <c r="C112" s="14" t="s">
        <v>33</v>
      </c>
      <c r="D112" s="14">
        <v>39.032389999999999</v>
      </c>
      <c r="E112" s="14">
        <v>-84.137180000000001</v>
      </c>
      <c r="F112" s="14">
        <v>53.6</v>
      </c>
      <c r="G112" s="14">
        <f t="shared" si="4"/>
        <v>16.337279477207058</v>
      </c>
      <c r="H112" s="14" t="s">
        <v>179</v>
      </c>
      <c r="I112" s="14">
        <v>18</v>
      </c>
      <c r="J112" s="14">
        <v>26</v>
      </c>
      <c r="K112" s="15" t="s">
        <v>68</v>
      </c>
      <c r="L112" s="13">
        <v>42935</v>
      </c>
      <c r="M112" s="25">
        <v>0.49652777777777773</v>
      </c>
    </row>
    <row r="113" spans="1:13" x14ac:dyDescent="0.3">
      <c r="A113" s="16">
        <v>42930</v>
      </c>
      <c r="B113" s="17" t="s">
        <v>97</v>
      </c>
      <c r="C113" s="17" t="s">
        <v>99</v>
      </c>
      <c r="D113" s="17">
        <v>39.560339999999997</v>
      </c>
      <c r="E113" s="17">
        <v>-84.736999999999995</v>
      </c>
      <c r="F113" s="17">
        <v>26.1</v>
      </c>
      <c r="G113" s="14">
        <f t="shared" si="4"/>
        <v>7.9552797454310484</v>
      </c>
      <c r="H113" s="14" t="s">
        <v>180</v>
      </c>
      <c r="I113" s="24">
        <v>9</v>
      </c>
      <c r="J113" s="17">
        <f>25+25+25+25+5</f>
        <v>105</v>
      </c>
      <c r="K113" s="17" t="s">
        <v>1170</v>
      </c>
      <c r="L113" s="16">
        <v>42930</v>
      </c>
      <c r="M113" s="25">
        <v>0.47222222222222227</v>
      </c>
    </row>
    <row r="114" spans="1:13" x14ac:dyDescent="0.3">
      <c r="A114" s="16">
        <v>42930</v>
      </c>
      <c r="B114" s="17" t="s">
        <v>97</v>
      </c>
      <c r="C114" s="17" t="s">
        <v>98</v>
      </c>
      <c r="D114" s="17">
        <v>39.580970000000001</v>
      </c>
      <c r="E114" s="17">
        <v>-84.756200000000007</v>
      </c>
      <c r="F114" s="17">
        <v>4.3</v>
      </c>
      <c r="G114" s="14">
        <f t="shared" si="4"/>
        <v>1.3106399580595214</v>
      </c>
      <c r="H114" s="14" t="s">
        <v>179</v>
      </c>
      <c r="I114" s="24">
        <v>19</v>
      </c>
      <c r="J114" s="17">
        <f>25+25+25+100</f>
        <v>175</v>
      </c>
      <c r="K114" s="17" t="s">
        <v>104</v>
      </c>
      <c r="L114" s="16">
        <v>42930</v>
      </c>
      <c r="M114" s="25">
        <v>0.54583333333333328</v>
      </c>
    </row>
    <row r="115" spans="1:13" x14ac:dyDescent="0.3">
      <c r="A115" s="16">
        <v>42930</v>
      </c>
      <c r="B115" s="17" t="s">
        <v>132</v>
      </c>
      <c r="C115" s="17" t="s">
        <v>125</v>
      </c>
      <c r="D115" s="24">
        <v>40.133055560000003</v>
      </c>
      <c r="E115" s="24">
        <v>-81.168333329999996</v>
      </c>
      <c r="F115" s="17">
        <v>8.5</v>
      </c>
      <c r="G115" s="17">
        <f t="shared" si="4"/>
        <v>2.5907999170944027</v>
      </c>
      <c r="H115" s="14" t="s">
        <v>180</v>
      </c>
      <c r="I115" s="17">
        <v>2</v>
      </c>
      <c r="J115" s="17">
        <f>22+16</f>
        <v>38</v>
      </c>
      <c r="K115" s="17" t="s">
        <v>135</v>
      </c>
      <c r="L115" s="16">
        <v>42930</v>
      </c>
      <c r="M115" s="25">
        <v>0.37916666666666665</v>
      </c>
    </row>
    <row r="116" spans="1:13" x14ac:dyDescent="0.3">
      <c r="A116" s="16">
        <v>42930</v>
      </c>
      <c r="B116" s="17" t="s">
        <v>132</v>
      </c>
      <c r="C116" s="17" t="s">
        <v>136</v>
      </c>
      <c r="D116" s="24">
        <v>40.158611110000002</v>
      </c>
      <c r="E116" s="24">
        <v>-81.179722220000002</v>
      </c>
      <c r="F116" s="17">
        <v>19.5</v>
      </c>
      <c r="G116" s="17">
        <f t="shared" si="4"/>
        <v>5.9435998098048062</v>
      </c>
      <c r="H116" s="14" t="s">
        <v>180</v>
      </c>
      <c r="I116" s="17">
        <v>8</v>
      </c>
      <c r="J116" s="17">
        <f>22+22</f>
        <v>44</v>
      </c>
      <c r="K116" s="17" t="s">
        <v>137</v>
      </c>
      <c r="L116" s="16">
        <v>42930</v>
      </c>
      <c r="M116" s="25">
        <v>0.40277777777777773</v>
      </c>
    </row>
    <row r="117" spans="1:13" x14ac:dyDescent="0.3">
      <c r="A117" s="16">
        <v>42930</v>
      </c>
      <c r="B117" s="17" t="s">
        <v>132</v>
      </c>
      <c r="C117" s="17" t="s">
        <v>126</v>
      </c>
      <c r="D117" s="24">
        <v>40.191388889999999</v>
      </c>
      <c r="E117" s="24">
        <v>-81.216388890000005</v>
      </c>
      <c r="F117" s="17">
        <v>52</v>
      </c>
      <c r="G117" s="17">
        <f t="shared" si="4"/>
        <v>15.849599492812816</v>
      </c>
      <c r="H117" s="14" t="s">
        <v>180</v>
      </c>
      <c r="I117" s="17">
        <v>16</v>
      </c>
      <c r="J117" s="17">
        <v>0</v>
      </c>
      <c r="L117" s="16">
        <v>42930</v>
      </c>
      <c r="M117" s="25">
        <v>0.43263888888888885</v>
      </c>
    </row>
    <row r="118" spans="1:13" x14ac:dyDescent="0.3">
      <c r="A118" s="16">
        <v>42928</v>
      </c>
      <c r="B118" s="17" t="s">
        <v>131</v>
      </c>
      <c r="C118" s="17" t="s">
        <v>126</v>
      </c>
      <c r="D118" s="24">
        <v>39.992777779999997</v>
      </c>
      <c r="E118" s="24">
        <v>-82.083055560000005</v>
      </c>
      <c r="F118" s="17">
        <v>21.5</v>
      </c>
      <c r="G118" s="17">
        <f t="shared" si="4"/>
        <v>6.5531997902976071</v>
      </c>
      <c r="H118" s="14" t="s">
        <v>180</v>
      </c>
      <c r="I118" s="17">
        <v>14</v>
      </c>
      <c r="J118" s="17">
        <f>22.5+25+22+53.5</f>
        <v>123</v>
      </c>
      <c r="K118" s="17" t="s">
        <v>133</v>
      </c>
      <c r="L118" s="16">
        <v>42928</v>
      </c>
      <c r="M118" s="25">
        <v>0.81319444444444444</v>
      </c>
    </row>
    <row r="119" spans="1:13" x14ac:dyDescent="0.3">
      <c r="A119" s="16">
        <v>42928</v>
      </c>
      <c r="B119" s="17" t="s">
        <v>131</v>
      </c>
      <c r="C119" s="17" t="s">
        <v>127</v>
      </c>
      <c r="D119" s="24">
        <v>40.00305556</v>
      </c>
      <c r="E119" s="24">
        <v>-82.113333330000003</v>
      </c>
      <c r="F119" s="17">
        <v>13.5</v>
      </c>
      <c r="G119" s="17">
        <f t="shared" si="4"/>
        <v>4.1147998683264042</v>
      </c>
      <c r="H119" s="14" t="s">
        <v>180</v>
      </c>
      <c r="I119" s="17">
        <v>3</v>
      </c>
      <c r="J119" s="17">
        <f>22+16</f>
        <v>38</v>
      </c>
      <c r="K119" s="17" t="s">
        <v>134</v>
      </c>
      <c r="L119" s="16">
        <v>298597</v>
      </c>
      <c r="M119" s="25">
        <v>0.84722222222222221</v>
      </c>
    </row>
    <row r="120" spans="1:13" x14ac:dyDescent="0.3">
      <c r="A120" s="16">
        <v>42928</v>
      </c>
      <c r="B120" s="17" t="s">
        <v>129</v>
      </c>
      <c r="C120" s="17" t="s">
        <v>127</v>
      </c>
      <c r="D120" s="24">
        <v>40.550555559999999</v>
      </c>
      <c r="E120" s="24">
        <v>-81.254722220000005</v>
      </c>
      <c r="F120" s="17">
        <v>14.3</v>
      </c>
      <c r="G120" s="17">
        <f t="shared" si="4"/>
        <v>4.3586398605235246</v>
      </c>
      <c r="H120" s="14" t="s">
        <v>180</v>
      </c>
      <c r="I120" s="17">
        <v>6</v>
      </c>
      <c r="J120" s="24" t="s">
        <v>53</v>
      </c>
      <c r="K120" s="24" t="s">
        <v>53</v>
      </c>
      <c r="L120" s="16">
        <v>42928</v>
      </c>
      <c r="M120" s="25">
        <v>0.6333333333333333</v>
      </c>
    </row>
    <row r="121" spans="1:13" x14ac:dyDescent="0.3">
      <c r="A121" s="16">
        <v>42928</v>
      </c>
      <c r="B121" s="17" t="s">
        <v>129</v>
      </c>
      <c r="C121" s="17" t="s">
        <v>125</v>
      </c>
      <c r="D121" s="24">
        <v>40.558888889999999</v>
      </c>
      <c r="E121" s="24">
        <v>-81.208611110000007</v>
      </c>
      <c r="F121" s="17">
        <v>4.7</v>
      </c>
      <c r="G121" s="17">
        <f t="shared" si="4"/>
        <v>1.4325599541580816</v>
      </c>
      <c r="H121" s="14" t="s">
        <v>180</v>
      </c>
      <c r="I121" s="17">
        <v>20</v>
      </c>
      <c r="J121" s="24" t="s">
        <v>53</v>
      </c>
      <c r="K121" s="24" t="s">
        <v>53</v>
      </c>
      <c r="L121" s="16">
        <v>42928</v>
      </c>
      <c r="M121" s="25">
        <v>0.6777777777777777</v>
      </c>
    </row>
    <row r="122" spans="1:13" x14ac:dyDescent="0.3">
      <c r="A122" s="16">
        <v>42928</v>
      </c>
      <c r="B122" s="17" t="s">
        <v>129</v>
      </c>
      <c r="C122" s="17" t="s">
        <v>126</v>
      </c>
      <c r="D122" s="24">
        <v>40.526944440000001</v>
      </c>
      <c r="E122" s="24">
        <v>-81.285277780000001</v>
      </c>
      <c r="F122" s="17">
        <v>29</v>
      </c>
      <c r="G122" s="17">
        <f t="shared" si="4"/>
        <v>8.8391997171456094</v>
      </c>
      <c r="H122" s="14" t="s">
        <v>180</v>
      </c>
      <c r="I122" s="17">
        <v>11</v>
      </c>
      <c r="J122" s="17">
        <f>22+22+22+5</f>
        <v>71</v>
      </c>
      <c r="K122" s="17" t="s">
        <v>128</v>
      </c>
      <c r="L122" s="16">
        <v>42928</v>
      </c>
      <c r="M122" s="25">
        <v>0.58333333333333337</v>
      </c>
    </row>
    <row r="123" spans="1:13" x14ac:dyDescent="0.3">
      <c r="A123" s="16">
        <v>42927</v>
      </c>
      <c r="B123" s="17" t="s">
        <v>97</v>
      </c>
      <c r="C123" s="17" t="s">
        <v>99</v>
      </c>
      <c r="D123" s="17">
        <v>39.560279999999999</v>
      </c>
      <c r="E123" s="17">
        <v>-84.737049999999996</v>
      </c>
      <c r="F123" s="17">
        <v>26.6</v>
      </c>
      <c r="G123" s="14">
        <f t="shared" si="4"/>
        <v>8.1076797405542482</v>
      </c>
      <c r="H123" s="14" t="s">
        <v>180</v>
      </c>
      <c r="I123" s="24">
        <v>19</v>
      </c>
      <c r="J123" s="19">
        <f>25+25+19</f>
        <v>69</v>
      </c>
      <c r="K123" s="17" t="s">
        <v>103</v>
      </c>
      <c r="L123" s="27" t="s">
        <v>53</v>
      </c>
      <c r="M123" s="27" t="s">
        <v>53</v>
      </c>
    </row>
    <row r="124" spans="1:13" x14ac:dyDescent="0.3">
      <c r="A124" s="16">
        <v>42927</v>
      </c>
      <c r="B124" s="17" t="s">
        <v>97</v>
      </c>
      <c r="C124" s="17" t="s">
        <v>98</v>
      </c>
      <c r="D124" s="24">
        <v>39.580970000000001</v>
      </c>
      <c r="E124" s="24">
        <v>-84.756200000000007</v>
      </c>
      <c r="F124" s="17">
        <v>4.3</v>
      </c>
      <c r="G124" s="14">
        <f t="shared" si="4"/>
        <v>1.3106399580595214</v>
      </c>
      <c r="H124" s="14" t="s">
        <v>1171</v>
      </c>
      <c r="I124" s="24" t="s">
        <v>53</v>
      </c>
      <c r="J124" s="19">
        <f>25+18</f>
        <v>43</v>
      </c>
      <c r="K124" s="17" t="s">
        <v>1172</v>
      </c>
      <c r="L124" s="27"/>
      <c r="M124" s="27"/>
    </row>
    <row r="125" spans="1:13" x14ac:dyDescent="0.3">
      <c r="A125" s="16">
        <v>42927</v>
      </c>
      <c r="B125" s="17" t="s">
        <v>97</v>
      </c>
      <c r="C125" s="17" t="s">
        <v>99</v>
      </c>
      <c r="D125" s="17">
        <v>39.560339999999997</v>
      </c>
      <c r="E125" s="17">
        <v>-84.736999999999995</v>
      </c>
      <c r="F125" s="17">
        <v>26.6</v>
      </c>
      <c r="G125" s="14">
        <f t="shared" si="4"/>
        <v>8.1076797405542482</v>
      </c>
      <c r="H125" s="14" t="s">
        <v>1171</v>
      </c>
      <c r="I125" s="24" t="s">
        <v>53</v>
      </c>
      <c r="J125" s="19">
        <f>25+25+25+140+140+5</f>
        <v>360</v>
      </c>
      <c r="K125" s="17" t="s">
        <v>1173</v>
      </c>
      <c r="L125" s="27"/>
      <c r="M125" s="27"/>
    </row>
    <row r="126" spans="1:13" x14ac:dyDescent="0.3">
      <c r="A126" s="13">
        <v>42919</v>
      </c>
      <c r="B126" s="18" t="s">
        <v>24</v>
      </c>
      <c r="C126" s="14" t="s">
        <v>33</v>
      </c>
      <c r="D126" s="14" t="s">
        <v>53</v>
      </c>
      <c r="E126" s="14" t="s">
        <v>53</v>
      </c>
      <c r="F126" s="14" t="s">
        <v>53</v>
      </c>
      <c r="G126" s="14" t="s">
        <v>53</v>
      </c>
      <c r="H126" s="14" t="s">
        <v>179</v>
      </c>
      <c r="I126" s="14">
        <v>18</v>
      </c>
      <c r="J126" s="14">
        <v>140</v>
      </c>
      <c r="K126" s="15" t="s">
        <v>63</v>
      </c>
      <c r="L126" s="13">
        <v>42919</v>
      </c>
      <c r="M126" s="25">
        <v>0.46527777777777773</v>
      </c>
    </row>
    <row r="127" spans="1:13" x14ac:dyDescent="0.3">
      <c r="A127" s="13">
        <v>42919</v>
      </c>
      <c r="B127" s="18" t="s">
        <v>24</v>
      </c>
      <c r="C127" s="14" t="s">
        <v>32</v>
      </c>
      <c r="D127" s="14" t="s">
        <v>53</v>
      </c>
      <c r="E127" s="14" t="s">
        <v>53</v>
      </c>
      <c r="F127" s="14" t="s">
        <v>53</v>
      </c>
      <c r="G127" s="14" t="s">
        <v>53</v>
      </c>
      <c r="H127" s="14" t="s">
        <v>180</v>
      </c>
      <c r="I127" s="14">
        <v>5</v>
      </c>
      <c r="J127" s="14">
        <v>52</v>
      </c>
      <c r="K127" s="15" t="s">
        <v>64</v>
      </c>
      <c r="L127" s="13">
        <v>42919</v>
      </c>
      <c r="M127" s="25">
        <v>0.50624999999999998</v>
      </c>
    </row>
    <row r="128" spans="1:13" x14ac:dyDescent="0.3">
      <c r="A128" s="13">
        <v>42919</v>
      </c>
      <c r="B128" s="18" t="s">
        <v>24</v>
      </c>
      <c r="C128" s="14" t="s">
        <v>25</v>
      </c>
      <c r="D128" s="14">
        <v>39.025599999999997</v>
      </c>
      <c r="E128" s="14">
        <v>-84.091340000000002</v>
      </c>
      <c r="F128" s="14" t="s">
        <v>53</v>
      </c>
      <c r="G128" s="14" t="s">
        <v>53</v>
      </c>
      <c r="H128" s="14" t="s">
        <v>180</v>
      </c>
      <c r="I128" s="14">
        <v>10</v>
      </c>
      <c r="J128" s="62">
        <v>77</v>
      </c>
      <c r="K128" s="15" t="s">
        <v>65</v>
      </c>
      <c r="L128" s="13">
        <v>42919</v>
      </c>
      <c r="M128" s="25">
        <v>0.5444444444444444</v>
      </c>
    </row>
    <row r="129" spans="1:13" x14ac:dyDescent="0.3">
      <c r="A129" s="16">
        <v>42915</v>
      </c>
      <c r="B129" s="17" t="s">
        <v>131</v>
      </c>
      <c r="C129" s="17" t="s">
        <v>126</v>
      </c>
      <c r="D129" s="24">
        <v>39.992777779999997</v>
      </c>
      <c r="E129" s="24">
        <v>-82.083055560000005</v>
      </c>
      <c r="F129" s="17">
        <v>22.7</v>
      </c>
      <c r="G129" s="17">
        <f t="shared" ref="G129:G151" si="5">F129/3.28084</f>
        <v>6.9189597785932868</v>
      </c>
      <c r="H129" s="14" t="s">
        <v>180</v>
      </c>
      <c r="I129" s="24">
        <v>14</v>
      </c>
      <c r="J129" s="24" t="s">
        <v>53</v>
      </c>
      <c r="K129" s="24" t="s">
        <v>53</v>
      </c>
      <c r="L129" s="16">
        <v>42915</v>
      </c>
      <c r="M129" s="25">
        <v>0.3979166666666667</v>
      </c>
    </row>
    <row r="130" spans="1:13" x14ac:dyDescent="0.3">
      <c r="A130" s="16">
        <v>42915</v>
      </c>
      <c r="B130" s="17" t="s">
        <v>131</v>
      </c>
      <c r="C130" s="17" t="s">
        <v>127</v>
      </c>
      <c r="D130" s="24">
        <v>40.003333329999997</v>
      </c>
      <c r="E130" s="24">
        <v>-82.16333333</v>
      </c>
      <c r="F130" s="17">
        <v>12.5</v>
      </c>
      <c r="G130" s="17">
        <f t="shared" si="5"/>
        <v>3.8099998780800037</v>
      </c>
      <c r="H130" s="14" t="s">
        <v>180</v>
      </c>
      <c r="I130" s="24">
        <v>3</v>
      </c>
      <c r="J130" s="24" t="s">
        <v>53</v>
      </c>
      <c r="K130" s="24" t="s">
        <v>53</v>
      </c>
      <c r="L130" s="16">
        <v>42915</v>
      </c>
      <c r="M130" s="25">
        <v>0.40972222222222227</v>
      </c>
    </row>
    <row r="131" spans="1:13" x14ac:dyDescent="0.3">
      <c r="A131" s="16">
        <v>42915</v>
      </c>
      <c r="B131" s="17" t="s">
        <v>131</v>
      </c>
      <c r="C131" s="17" t="s">
        <v>125</v>
      </c>
      <c r="D131" s="30">
        <v>40.012500000000003</v>
      </c>
      <c r="E131" s="24">
        <v>-82.012555559999996</v>
      </c>
      <c r="F131" s="17">
        <v>5.2</v>
      </c>
      <c r="G131" s="17">
        <f t="shared" si="5"/>
        <v>1.5849599492812816</v>
      </c>
      <c r="H131" s="14" t="s">
        <v>180</v>
      </c>
      <c r="I131" s="24" t="s">
        <v>53</v>
      </c>
      <c r="J131" s="24" t="s">
        <v>53</v>
      </c>
      <c r="K131" s="24" t="s">
        <v>53</v>
      </c>
      <c r="L131" s="27" t="s">
        <v>53</v>
      </c>
    </row>
    <row r="132" spans="1:13" x14ac:dyDescent="0.3">
      <c r="A132" s="16">
        <v>42914</v>
      </c>
      <c r="B132" s="17" t="s">
        <v>129</v>
      </c>
      <c r="C132" s="17" t="s">
        <v>125</v>
      </c>
      <c r="D132" s="24">
        <v>40.508055560000003</v>
      </c>
      <c r="E132" s="24">
        <v>-81.208888889999997</v>
      </c>
      <c r="F132" s="17">
        <v>4.5999999999999996</v>
      </c>
      <c r="G132" s="17">
        <f t="shared" si="5"/>
        <v>1.4020799551334413</v>
      </c>
      <c r="H132" s="14" t="s">
        <v>180</v>
      </c>
      <c r="I132" s="24">
        <v>20</v>
      </c>
      <c r="J132" s="24" t="s">
        <v>53</v>
      </c>
      <c r="K132" s="24" t="s">
        <v>53</v>
      </c>
      <c r="L132" s="16">
        <v>42914</v>
      </c>
      <c r="M132" s="25">
        <v>0.63750000000000007</v>
      </c>
    </row>
    <row r="133" spans="1:13" x14ac:dyDescent="0.3">
      <c r="A133" s="16">
        <v>42914</v>
      </c>
      <c r="B133" s="17" t="s">
        <v>129</v>
      </c>
      <c r="C133" s="17" t="s">
        <v>126</v>
      </c>
      <c r="D133" s="24">
        <v>40.526944440000001</v>
      </c>
      <c r="E133" s="24">
        <v>-81.285277780000001</v>
      </c>
      <c r="F133" s="17">
        <v>28.3</v>
      </c>
      <c r="G133" s="17">
        <f t="shared" si="5"/>
        <v>8.6258397239731295</v>
      </c>
      <c r="H133" s="14" t="s">
        <v>180</v>
      </c>
      <c r="I133" s="24">
        <v>11</v>
      </c>
      <c r="J133" s="24" t="s">
        <v>53</v>
      </c>
      <c r="K133" s="24" t="s">
        <v>53</v>
      </c>
      <c r="L133" s="16">
        <v>42914</v>
      </c>
      <c r="M133" s="25">
        <v>0.60138888888888886</v>
      </c>
    </row>
    <row r="134" spans="1:13" x14ac:dyDescent="0.3">
      <c r="A134" s="16">
        <v>42914</v>
      </c>
      <c r="B134" s="17" t="s">
        <v>129</v>
      </c>
      <c r="C134" s="17" t="s">
        <v>130</v>
      </c>
      <c r="D134" s="24">
        <v>40.550555559999999</v>
      </c>
      <c r="E134" s="24">
        <v>-81.254722220000005</v>
      </c>
      <c r="F134" s="17">
        <v>13.6</v>
      </c>
      <c r="G134" s="17">
        <f t="shared" si="5"/>
        <v>4.1452798673510438</v>
      </c>
      <c r="H134" s="14" t="s">
        <v>180</v>
      </c>
      <c r="I134" s="24">
        <v>6</v>
      </c>
      <c r="J134" s="24" t="s">
        <v>53</v>
      </c>
      <c r="K134" s="24" t="s">
        <v>53</v>
      </c>
      <c r="L134" s="16">
        <v>42914</v>
      </c>
      <c r="M134" s="25">
        <v>0.62152777777777779</v>
      </c>
    </row>
    <row r="135" spans="1:13" x14ac:dyDescent="0.3">
      <c r="A135" s="16">
        <v>42914</v>
      </c>
      <c r="B135" s="17" t="s">
        <v>132</v>
      </c>
      <c r="C135" s="17" t="s">
        <v>125</v>
      </c>
      <c r="D135" s="24">
        <v>40.133055560000003</v>
      </c>
      <c r="E135" s="24">
        <v>-81.168333329999996</v>
      </c>
      <c r="F135" s="17">
        <v>8.5</v>
      </c>
      <c r="G135" s="17">
        <f t="shared" si="5"/>
        <v>2.5907999170944027</v>
      </c>
      <c r="H135" s="14" t="s">
        <v>180</v>
      </c>
      <c r="I135" s="17">
        <v>2</v>
      </c>
      <c r="J135" s="24" t="s">
        <v>53</v>
      </c>
      <c r="K135" s="24" t="s">
        <v>53</v>
      </c>
      <c r="L135" s="16">
        <v>42914</v>
      </c>
      <c r="M135" s="25">
        <v>0.7631944444444444</v>
      </c>
    </row>
    <row r="136" spans="1:13" x14ac:dyDescent="0.3">
      <c r="A136" s="16">
        <v>42914</v>
      </c>
      <c r="B136" s="17" t="s">
        <v>132</v>
      </c>
      <c r="C136" s="17" t="s">
        <v>127</v>
      </c>
      <c r="D136" s="24">
        <v>40.158611110000002</v>
      </c>
      <c r="E136" s="24">
        <v>-81.179722220000002</v>
      </c>
      <c r="F136" s="17">
        <v>19</v>
      </c>
      <c r="G136" s="17">
        <f t="shared" si="5"/>
        <v>5.7911998146816064</v>
      </c>
      <c r="H136" s="14" t="s">
        <v>180</v>
      </c>
      <c r="I136" s="17">
        <v>8</v>
      </c>
      <c r="J136" s="24" t="s">
        <v>53</v>
      </c>
      <c r="K136" s="24" t="s">
        <v>53</v>
      </c>
      <c r="L136" s="16">
        <v>42914</v>
      </c>
      <c r="M136" s="25">
        <v>0.77708333333333324</v>
      </c>
    </row>
    <row r="137" spans="1:13" x14ac:dyDescent="0.3">
      <c r="A137" s="16">
        <v>42914</v>
      </c>
      <c r="B137" s="17" t="s">
        <v>132</v>
      </c>
      <c r="C137" s="17" t="s">
        <v>126</v>
      </c>
      <c r="D137" s="24">
        <v>40.191388889999999</v>
      </c>
      <c r="E137" s="24">
        <v>-81.216388890000005</v>
      </c>
      <c r="F137" s="17">
        <v>24.5</v>
      </c>
      <c r="G137" s="17">
        <f t="shared" si="5"/>
        <v>7.4675997610368077</v>
      </c>
      <c r="H137" s="14" t="s">
        <v>180</v>
      </c>
      <c r="I137" s="17">
        <v>16</v>
      </c>
      <c r="J137" s="24" t="s">
        <v>53</v>
      </c>
      <c r="K137" s="24" t="s">
        <v>53</v>
      </c>
      <c r="L137" s="16">
        <v>42914</v>
      </c>
      <c r="M137" s="25">
        <v>0.74305555555555547</v>
      </c>
    </row>
    <row r="138" spans="1:13" x14ac:dyDescent="0.3">
      <c r="A138" s="16">
        <v>42912</v>
      </c>
      <c r="B138" s="17" t="s">
        <v>97</v>
      </c>
      <c r="C138" s="17" t="s">
        <v>98</v>
      </c>
      <c r="D138" s="17">
        <v>39.580889999999997</v>
      </c>
      <c r="E138" s="17">
        <v>-84.756200000000007</v>
      </c>
      <c r="F138" s="17">
        <v>5</v>
      </c>
      <c r="G138" s="14">
        <f t="shared" si="5"/>
        <v>1.5239999512320015</v>
      </c>
      <c r="H138" s="14" t="s">
        <v>179</v>
      </c>
      <c r="I138" s="17">
        <v>1</v>
      </c>
      <c r="J138" s="17">
        <v>84</v>
      </c>
      <c r="K138" s="24" t="s">
        <v>1167</v>
      </c>
      <c r="L138" s="16">
        <v>42912</v>
      </c>
      <c r="M138" s="25">
        <v>0.55069444444444449</v>
      </c>
    </row>
    <row r="139" spans="1:13" x14ac:dyDescent="0.3">
      <c r="A139" s="16">
        <v>42912</v>
      </c>
      <c r="B139" s="17" t="s">
        <v>97</v>
      </c>
      <c r="C139" s="17" t="s">
        <v>99</v>
      </c>
      <c r="D139" s="24">
        <v>36.560020000000002</v>
      </c>
      <c r="E139" s="24">
        <v>-84.73621</v>
      </c>
      <c r="F139" s="17">
        <v>26.9</v>
      </c>
      <c r="G139" s="14">
        <f t="shared" si="5"/>
        <v>8.1991197376281679</v>
      </c>
      <c r="H139" s="14" t="s">
        <v>180</v>
      </c>
      <c r="I139" s="24">
        <v>19</v>
      </c>
      <c r="J139" s="17">
        <f>25+19</f>
        <v>44</v>
      </c>
      <c r="K139" s="17" t="s">
        <v>100</v>
      </c>
      <c r="L139" s="16">
        <v>42912</v>
      </c>
      <c r="M139" s="25">
        <v>0.62916666666666665</v>
      </c>
    </row>
    <row r="140" spans="1:13" x14ac:dyDescent="0.3">
      <c r="A140" s="13">
        <v>42901</v>
      </c>
      <c r="B140" s="18" t="s">
        <v>24</v>
      </c>
      <c r="C140" s="14" t="s">
        <v>25</v>
      </c>
      <c r="D140" s="14">
        <v>39.025620000000004</v>
      </c>
      <c r="E140" s="14">
        <v>-84.091359999999995</v>
      </c>
      <c r="F140" s="14">
        <v>10.25</v>
      </c>
      <c r="G140" s="14">
        <f t="shared" si="5"/>
        <v>3.1241999000256033</v>
      </c>
      <c r="H140" s="14" t="s">
        <v>180</v>
      </c>
      <c r="I140" s="14">
        <v>10</v>
      </c>
      <c r="J140" s="14">
        <v>40</v>
      </c>
      <c r="K140" s="15" t="s">
        <v>60</v>
      </c>
      <c r="L140" s="13">
        <v>42901</v>
      </c>
      <c r="M140" s="25">
        <v>0.46249999999999997</v>
      </c>
    </row>
    <row r="141" spans="1:13" x14ac:dyDescent="0.3">
      <c r="A141" s="13">
        <v>42901</v>
      </c>
      <c r="B141" s="18" t="s">
        <v>24</v>
      </c>
      <c r="C141" s="14" t="s">
        <v>32</v>
      </c>
      <c r="D141" s="14">
        <v>39.017040000000001</v>
      </c>
      <c r="E141" s="14">
        <v>-84.102940000000004</v>
      </c>
      <c r="F141" s="14">
        <v>41.5</v>
      </c>
      <c r="G141" s="14">
        <f t="shared" si="5"/>
        <v>12.649199595225612</v>
      </c>
      <c r="H141" s="14" t="s">
        <v>180</v>
      </c>
      <c r="I141" s="14">
        <v>5</v>
      </c>
      <c r="J141" s="14">
        <v>37</v>
      </c>
      <c r="K141" s="15" t="s">
        <v>61</v>
      </c>
      <c r="L141" s="13">
        <v>42901</v>
      </c>
      <c r="M141" s="25">
        <v>0.50486111111111109</v>
      </c>
    </row>
    <row r="142" spans="1:13" x14ac:dyDescent="0.3">
      <c r="A142" s="13">
        <v>42901</v>
      </c>
      <c r="B142" s="18" t="s">
        <v>24</v>
      </c>
      <c r="C142" s="14" t="s">
        <v>33</v>
      </c>
      <c r="D142" s="14">
        <v>39.032380000000003</v>
      </c>
      <c r="E142" s="14">
        <v>-84.137050000000002</v>
      </c>
      <c r="F142" s="14">
        <v>54.2</v>
      </c>
      <c r="G142" s="14">
        <f t="shared" si="5"/>
        <v>16.520159471354898</v>
      </c>
      <c r="H142" s="14" t="s">
        <v>179</v>
      </c>
      <c r="I142" s="14">
        <v>18</v>
      </c>
      <c r="J142" s="14">
        <v>61</v>
      </c>
      <c r="K142" s="15" t="s">
        <v>62</v>
      </c>
      <c r="L142" s="13">
        <v>42901</v>
      </c>
      <c r="M142" s="25">
        <v>0.57361111111111118</v>
      </c>
    </row>
    <row r="143" spans="1:13" x14ac:dyDescent="0.3">
      <c r="A143" s="16">
        <v>42898</v>
      </c>
      <c r="B143" s="17" t="s">
        <v>97</v>
      </c>
      <c r="C143" s="17" t="s">
        <v>99</v>
      </c>
      <c r="D143" s="24">
        <v>39.560310000000001</v>
      </c>
      <c r="E143" s="24">
        <v>-84.736919999999998</v>
      </c>
      <c r="F143" s="17">
        <v>26</v>
      </c>
      <c r="G143" s="14">
        <f t="shared" si="5"/>
        <v>7.9247997464064079</v>
      </c>
      <c r="H143" s="14" t="s">
        <v>180</v>
      </c>
      <c r="I143" s="24">
        <v>19</v>
      </c>
      <c r="J143" s="24" t="s">
        <v>53</v>
      </c>
      <c r="K143" s="24" t="s">
        <v>53</v>
      </c>
      <c r="L143" s="16">
        <v>42898</v>
      </c>
      <c r="M143" s="25">
        <v>0.48472222222222222</v>
      </c>
    </row>
    <row r="144" spans="1:13" x14ac:dyDescent="0.3">
      <c r="A144" s="16">
        <v>42895</v>
      </c>
      <c r="B144" s="17" t="s">
        <v>97</v>
      </c>
      <c r="C144" s="17" t="s">
        <v>98</v>
      </c>
      <c r="D144" s="24">
        <v>39.580950000000001</v>
      </c>
      <c r="E144" s="24">
        <v>-84.756169999999997</v>
      </c>
      <c r="F144" s="17">
        <f>4+(7/12)</f>
        <v>4.583333333333333</v>
      </c>
      <c r="G144" s="14">
        <f t="shared" si="5"/>
        <v>1.3969999552960013</v>
      </c>
      <c r="H144" s="14" t="s">
        <v>179</v>
      </c>
      <c r="I144" s="24">
        <v>1</v>
      </c>
      <c r="J144" s="24">
        <v>53</v>
      </c>
      <c r="K144" s="24" t="s">
        <v>102</v>
      </c>
      <c r="L144" s="27">
        <v>42895</v>
      </c>
      <c r="M144" s="28">
        <v>0.53888888888888886</v>
      </c>
    </row>
    <row r="145" spans="1:13" x14ac:dyDescent="0.3">
      <c r="A145" s="16">
        <v>42895</v>
      </c>
      <c r="B145" s="17" t="s">
        <v>97</v>
      </c>
      <c r="C145" s="17" t="s">
        <v>99</v>
      </c>
      <c r="D145" s="24" t="s">
        <v>53</v>
      </c>
      <c r="E145" s="24" t="s">
        <v>53</v>
      </c>
      <c r="F145" s="17">
        <f>26+(5/12)</f>
        <v>26.416666666666668</v>
      </c>
      <c r="G145" s="14">
        <f t="shared" si="5"/>
        <v>8.0517997423424088</v>
      </c>
      <c r="H145" s="14" t="s">
        <v>180</v>
      </c>
      <c r="I145" s="24" t="s">
        <v>53</v>
      </c>
      <c r="J145" s="24" t="s">
        <v>53</v>
      </c>
      <c r="K145" s="24" t="s">
        <v>53</v>
      </c>
      <c r="L145" s="24" t="s">
        <v>53</v>
      </c>
      <c r="M145" s="24" t="s">
        <v>53</v>
      </c>
    </row>
    <row r="146" spans="1:13" x14ac:dyDescent="0.3">
      <c r="A146" s="13">
        <v>42894</v>
      </c>
      <c r="B146" s="18" t="s">
        <v>24</v>
      </c>
      <c r="C146" s="14" t="s">
        <v>33</v>
      </c>
      <c r="D146" s="14">
        <v>39.03228</v>
      </c>
      <c r="E146" s="14">
        <v>-84.137119999999996</v>
      </c>
      <c r="F146" s="14">
        <v>54.7</v>
      </c>
      <c r="G146" s="14">
        <f t="shared" si="5"/>
        <v>16.672559466478098</v>
      </c>
      <c r="H146" s="14" t="s">
        <v>179</v>
      </c>
      <c r="I146" s="14">
        <v>18</v>
      </c>
      <c r="J146" s="61" t="s">
        <v>53</v>
      </c>
      <c r="K146" s="15" t="s">
        <v>53</v>
      </c>
      <c r="L146" s="13">
        <v>42894</v>
      </c>
      <c r="M146" s="25">
        <v>0.51527777777777783</v>
      </c>
    </row>
    <row r="147" spans="1:13" x14ac:dyDescent="0.3">
      <c r="A147" s="13">
        <v>42894</v>
      </c>
      <c r="B147" s="18" t="s">
        <v>24</v>
      </c>
      <c r="C147" s="14" t="s">
        <v>32</v>
      </c>
      <c r="D147" s="14">
        <v>39.010696000000003</v>
      </c>
      <c r="E147" s="14">
        <v>-84.103049999999996</v>
      </c>
      <c r="F147" s="14">
        <v>42</v>
      </c>
      <c r="G147" s="14">
        <f t="shared" si="5"/>
        <v>12.801599590348813</v>
      </c>
      <c r="H147" s="14" t="s">
        <v>180</v>
      </c>
      <c r="I147" s="14">
        <v>5</v>
      </c>
      <c r="J147" s="61" t="s">
        <v>53</v>
      </c>
      <c r="K147" s="15" t="s">
        <v>53</v>
      </c>
      <c r="L147" s="13">
        <v>42894</v>
      </c>
      <c r="M147" s="25">
        <v>0.5541666666666667</v>
      </c>
    </row>
    <row r="148" spans="1:13" x14ac:dyDescent="0.3">
      <c r="A148" s="13">
        <v>42894</v>
      </c>
      <c r="B148" s="18" t="s">
        <v>24</v>
      </c>
      <c r="C148" s="14" t="s">
        <v>25</v>
      </c>
      <c r="D148" s="14">
        <v>39.025509999999997</v>
      </c>
      <c r="E148" s="14">
        <v>-84.091319999999996</v>
      </c>
      <c r="F148" s="14">
        <v>10</v>
      </c>
      <c r="G148" s="14">
        <f t="shared" si="5"/>
        <v>3.047999902464003</v>
      </c>
      <c r="H148" s="14" t="s">
        <v>180</v>
      </c>
      <c r="I148" s="14">
        <v>10</v>
      </c>
      <c r="J148" s="14">
        <v>35</v>
      </c>
      <c r="K148" s="15" t="s">
        <v>59</v>
      </c>
      <c r="L148" s="13">
        <v>42894</v>
      </c>
      <c r="M148" s="25">
        <v>0.58888888888888891</v>
      </c>
    </row>
    <row r="149" spans="1:13" x14ac:dyDescent="0.3">
      <c r="A149" s="13">
        <v>42885</v>
      </c>
      <c r="B149" s="18" t="s">
        <v>24</v>
      </c>
      <c r="C149" s="14" t="s">
        <v>32</v>
      </c>
      <c r="D149" s="14">
        <v>39.023739999999997</v>
      </c>
      <c r="E149" s="14">
        <v>-84.09948</v>
      </c>
      <c r="F149" s="14">
        <v>7.9</v>
      </c>
      <c r="G149" s="14">
        <f t="shared" si="5"/>
        <v>2.4079199229465624</v>
      </c>
      <c r="H149" s="14" t="s">
        <v>180</v>
      </c>
      <c r="I149" s="61" t="s">
        <v>53</v>
      </c>
      <c r="J149" s="62">
        <v>65</v>
      </c>
      <c r="K149" s="15" t="s">
        <v>57</v>
      </c>
      <c r="L149" s="13" t="s">
        <v>53</v>
      </c>
      <c r="M149" s="25" t="s">
        <v>53</v>
      </c>
    </row>
    <row r="150" spans="1:13" x14ac:dyDescent="0.3">
      <c r="A150" s="13">
        <v>42885</v>
      </c>
      <c r="B150" s="18" t="s">
        <v>24</v>
      </c>
      <c r="C150" s="14" t="s">
        <v>25</v>
      </c>
      <c r="D150" s="14">
        <v>39.025599999999997</v>
      </c>
      <c r="E150" s="14">
        <v>-84.091329999999999</v>
      </c>
      <c r="F150" s="14">
        <v>10.5</v>
      </c>
      <c r="G150" s="14">
        <f t="shared" si="5"/>
        <v>3.2003998975872032</v>
      </c>
      <c r="H150" s="14" t="s">
        <v>180</v>
      </c>
      <c r="I150" s="14">
        <v>10</v>
      </c>
      <c r="J150" s="14">
        <v>30</v>
      </c>
      <c r="K150" s="15" t="s">
        <v>58</v>
      </c>
      <c r="L150" s="13">
        <v>42885</v>
      </c>
      <c r="M150" s="25">
        <v>0.53125</v>
      </c>
    </row>
    <row r="151" spans="1:13" x14ac:dyDescent="0.3">
      <c r="A151" s="13">
        <v>42885</v>
      </c>
      <c r="B151" s="18" t="s">
        <v>24</v>
      </c>
      <c r="C151" s="14" t="s">
        <v>33</v>
      </c>
      <c r="D151" s="14">
        <v>39.032580000000003</v>
      </c>
      <c r="E151" s="14">
        <v>-84.137079999999997</v>
      </c>
      <c r="F151" s="14">
        <v>53.3</v>
      </c>
      <c r="G151" s="14">
        <f t="shared" si="5"/>
        <v>16.245839480133135</v>
      </c>
      <c r="H151" s="14" t="s">
        <v>179</v>
      </c>
      <c r="I151" s="14">
        <v>18</v>
      </c>
      <c r="J151" s="14">
        <v>4</v>
      </c>
      <c r="K151" s="15" t="s">
        <v>53</v>
      </c>
      <c r="L151" s="13">
        <v>42885</v>
      </c>
      <c r="M151" s="25">
        <v>0.59722222222222221</v>
      </c>
    </row>
    <row r="152" spans="1:13" x14ac:dyDescent="0.3">
      <c r="A152" s="16">
        <v>42881</v>
      </c>
      <c r="B152" s="17" t="s">
        <v>97</v>
      </c>
      <c r="C152" s="17" t="s">
        <v>98</v>
      </c>
      <c r="D152" s="24">
        <v>39.580910000000003</v>
      </c>
      <c r="E152" s="24">
        <v>-84.756180000000001</v>
      </c>
      <c r="F152" s="17">
        <f>G152*3.28084</f>
        <v>5.413386</v>
      </c>
      <c r="G152" s="14">
        <v>1.65</v>
      </c>
      <c r="H152" s="14" t="s">
        <v>179</v>
      </c>
      <c r="I152" s="17">
        <v>1</v>
      </c>
      <c r="J152" s="17">
        <v>215</v>
      </c>
      <c r="K152" s="24" t="s">
        <v>1169</v>
      </c>
      <c r="L152" s="16">
        <v>42881</v>
      </c>
      <c r="M152" s="25">
        <v>0.43402777777777773</v>
      </c>
    </row>
    <row r="153" spans="1:13" x14ac:dyDescent="0.3">
      <c r="A153" s="16">
        <v>42881</v>
      </c>
      <c r="B153" s="17" t="s">
        <v>97</v>
      </c>
      <c r="C153" s="17" t="s">
        <v>99</v>
      </c>
      <c r="D153" s="24">
        <v>39.560250000000003</v>
      </c>
      <c r="E153" s="24">
        <v>-84.737089999999995</v>
      </c>
      <c r="F153" s="17">
        <v>27.2</v>
      </c>
      <c r="G153" s="14">
        <f>F153/3.28084</f>
        <v>8.2905597347020876</v>
      </c>
      <c r="H153" s="62" t="s">
        <v>180</v>
      </c>
      <c r="I153" s="24">
        <v>9</v>
      </c>
      <c r="J153" s="17">
        <v>130</v>
      </c>
      <c r="K153" s="17" t="s">
        <v>101</v>
      </c>
      <c r="L153" s="16">
        <v>42881</v>
      </c>
      <c r="M153" s="25">
        <v>0.10416666666666667</v>
      </c>
    </row>
    <row r="154" spans="1:13" x14ac:dyDescent="0.3">
      <c r="A154" s="13">
        <v>42877</v>
      </c>
      <c r="B154" s="18" t="s">
        <v>24</v>
      </c>
      <c r="C154" s="14" t="s">
        <v>25</v>
      </c>
      <c r="D154" s="14">
        <v>39.02552</v>
      </c>
      <c r="E154" s="14">
        <v>-84.091440000000006</v>
      </c>
      <c r="F154" s="14">
        <v>0.79247997000000003</v>
      </c>
      <c r="G154" s="14">
        <f>F154/3.28084</f>
        <v>0.24154788712646763</v>
      </c>
      <c r="H154" s="14" t="s">
        <v>180</v>
      </c>
      <c r="I154" s="14">
        <v>5</v>
      </c>
      <c r="J154" s="14">
        <v>64</v>
      </c>
      <c r="K154" s="15" t="s">
        <v>54</v>
      </c>
      <c r="L154" s="13">
        <v>42877</v>
      </c>
      <c r="M154" s="25">
        <v>0.57291666666666663</v>
      </c>
    </row>
    <row r="155" spans="1:13" x14ac:dyDescent="0.3">
      <c r="A155" s="13">
        <v>42877</v>
      </c>
      <c r="B155" s="18" t="s">
        <v>24</v>
      </c>
      <c r="C155" s="14" t="s">
        <v>32</v>
      </c>
      <c r="D155" s="14">
        <v>39.017270000000003</v>
      </c>
      <c r="E155" s="14">
        <v>-84.102980000000002</v>
      </c>
      <c r="F155" s="14">
        <v>41.666699999999999</v>
      </c>
      <c r="G155" s="14">
        <v>12.7</v>
      </c>
      <c r="H155" s="14" t="s">
        <v>180</v>
      </c>
      <c r="I155" s="14">
        <v>10</v>
      </c>
      <c r="J155" s="14">
        <v>58</v>
      </c>
      <c r="K155" s="15" t="s">
        <v>55</v>
      </c>
      <c r="L155" s="13">
        <v>42877</v>
      </c>
      <c r="M155" s="25">
        <v>0.59027777777777779</v>
      </c>
    </row>
    <row r="156" spans="1:13" x14ac:dyDescent="0.3">
      <c r="A156" s="13">
        <v>42877</v>
      </c>
      <c r="B156" s="18" t="s">
        <v>24</v>
      </c>
      <c r="C156" s="14" t="s">
        <v>33</v>
      </c>
      <c r="D156" s="14" t="s">
        <v>53</v>
      </c>
      <c r="E156" s="14" t="s">
        <v>53</v>
      </c>
      <c r="F156" s="14">
        <v>54.133899999999997</v>
      </c>
      <c r="G156" s="14">
        <v>16.5</v>
      </c>
      <c r="H156" s="14" t="s">
        <v>179</v>
      </c>
      <c r="I156" s="14">
        <v>18</v>
      </c>
      <c r="J156" s="14">
        <v>11</v>
      </c>
      <c r="K156" s="15" t="s">
        <v>56</v>
      </c>
      <c r="L156" s="13">
        <v>42877</v>
      </c>
      <c r="M156" s="25">
        <v>0.61319444444444449</v>
      </c>
    </row>
    <row r="157" spans="1:13" x14ac:dyDescent="0.3">
      <c r="A157" s="16">
        <v>42865</v>
      </c>
      <c r="B157" s="17" t="s">
        <v>97</v>
      </c>
      <c r="C157" s="17" t="s">
        <v>98</v>
      </c>
      <c r="D157" s="24">
        <v>39.580939999999998</v>
      </c>
      <c r="E157" s="24">
        <v>-84.756230000000002</v>
      </c>
      <c r="F157" s="17">
        <v>5.2</v>
      </c>
      <c r="G157" s="14">
        <f>F157/3.28084</f>
        <v>1.5849599492812816</v>
      </c>
      <c r="H157" s="14" t="s">
        <v>179</v>
      </c>
      <c r="I157" s="17">
        <v>1</v>
      </c>
      <c r="J157" s="24"/>
      <c r="K157" s="24"/>
      <c r="L157" s="16">
        <v>42865</v>
      </c>
      <c r="M157" s="25" t="s">
        <v>53</v>
      </c>
    </row>
    <row r="158" spans="1:13" x14ac:dyDescent="0.3">
      <c r="A158" s="16">
        <v>42865</v>
      </c>
      <c r="B158" s="17" t="s">
        <v>97</v>
      </c>
      <c r="C158" s="17" t="s">
        <v>99</v>
      </c>
      <c r="D158" s="24" t="s">
        <v>53</v>
      </c>
      <c r="E158" s="24">
        <v>-84.737129999999993</v>
      </c>
      <c r="F158" s="17">
        <f>G158*3.28084</f>
        <v>26.902887999999997</v>
      </c>
      <c r="G158" s="14">
        <v>8.1999999999999993</v>
      </c>
      <c r="H158" s="62" t="s">
        <v>180</v>
      </c>
      <c r="I158" s="17">
        <v>9</v>
      </c>
      <c r="J158" s="24"/>
      <c r="K158" s="24"/>
      <c r="L158" s="16">
        <v>42865</v>
      </c>
      <c r="M158" s="25" t="s">
        <v>53</v>
      </c>
    </row>
    <row r="159" spans="1:13" x14ac:dyDescent="0.3">
      <c r="A159" s="13">
        <v>42863</v>
      </c>
      <c r="B159" s="18" t="s">
        <v>24</v>
      </c>
      <c r="C159" s="14" t="s">
        <v>25</v>
      </c>
      <c r="D159" s="14">
        <v>39.025590000000001</v>
      </c>
      <c r="E159" s="14">
        <v>-84.091359999999995</v>
      </c>
      <c r="F159" s="14">
        <v>14.5</v>
      </c>
      <c r="G159" s="14">
        <f>F159/3.28084</f>
        <v>4.4195998585728047</v>
      </c>
      <c r="H159" s="14"/>
      <c r="I159" s="14">
        <v>16</v>
      </c>
      <c r="J159" s="61" t="s">
        <v>53</v>
      </c>
      <c r="K159" s="15" t="s">
        <v>53</v>
      </c>
      <c r="L159" s="13">
        <v>42863</v>
      </c>
      <c r="M159" s="25">
        <v>0.57638888888888895</v>
      </c>
    </row>
    <row r="160" spans="1:13" x14ac:dyDescent="0.3">
      <c r="A160" s="13">
        <v>42863</v>
      </c>
      <c r="B160" s="18" t="s">
        <v>24</v>
      </c>
      <c r="C160" s="14" t="s">
        <v>33</v>
      </c>
      <c r="D160" s="14">
        <v>39.032603000000002</v>
      </c>
      <c r="E160" s="14">
        <v>-84.137163000000001</v>
      </c>
      <c r="F160" s="14">
        <v>58</v>
      </c>
      <c r="G160" s="14">
        <f>F160/3.28084</f>
        <v>17.678399434291219</v>
      </c>
      <c r="H160" s="14" t="s">
        <v>179</v>
      </c>
      <c r="I160" s="14">
        <v>10</v>
      </c>
      <c r="J160" s="61" t="s">
        <v>53</v>
      </c>
      <c r="K160" s="15" t="s">
        <v>53</v>
      </c>
      <c r="L160" s="13">
        <v>42863</v>
      </c>
      <c r="M160" s="25">
        <v>0.52500000000000002</v>
      </c>
    </row>
    <row r="161" spans="1:13" x14ac:dyDescent="0.3">
      <c r="A161" s="13">
        <v>42863</v>
      </c>
      <c r="B161" s="18" t="s">
        <v>24</v>
      </c>
      <c r="C161" s="14" t="s">
        <v>32</v>
      </c>
      <c r="D161" s="14">
        <v>39.017209999999999</v>
      </c>
      <c r="E161" s="14">
        <v>-84.102599999999995</v>
      </c>
      <c r="F161" s="14">
        <v>45.2</v>
      </c>
      <c r="G161" s="14">
        <f>F161/3.28084</f>
        <v>13.776959559137294</v>
      </c>
      <c r="H161" s="14" t="s">
        <v>180</v>
      </c>
      <c r="I161" s="14">
        <v>18</v>
      </c>
      <c r="J161" s="61" t="s">
        <v>53</v>
      </c>
      <c r="K161" s="15" t="s">
        <v>53</v>
      </c>
      <c r="L161" s="13">
        <v>42863</v>
      </c>
      <c r="M161" s="25" t="s">
        <v>53</v>
      </c>
    </row>
  </sheetData>
  <autoFilter ref="A1:A161" xr:uid="{00000000-0009-0000-0000-000004000000}">
    <sortState xmlns:xlrd2="http://schemas.microsoft.com/office/spreadsheetml/2017/richdata2" ref="A2:N161">
      <sortCondition descending="1" ref="A1:A161"/>
    </sortState>
  </autoFilter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68"/>
  <sheetViews>
    <sheetView zoomScale="90" zoomScaleNormal="90" workbookViewId="0">
      <selection activeCell="A9" sqref="A9"/>
    </sheetView>
  </sheetViews>
  <sheetFormatPr defaultRowHeight="14.4" x14ac:dyDescent="0.3"/>
  <cols>
    <col min="1" max="1" width="12.109375" bestFit="1" customWidth="1"/>
    <col min="2" max="2" width="7.5546875" bestFit="1" customWidth="1"/>
    <col min="3" max="3" width="7.33203125" bestFit="1" customWidth="1"/>
    <col min="4" max="4" width="4.44140625" bestFit="1" customWidth="1"/>
    <col min="5" max="5" width="12.33203125" bestFit="1" customWidth="1"/>
    <col min="6" max="6" width="7.6640625" bestFit="1" customWidth="1"/>
    <col min="7" max="7" width="9.33203125" bestFit="1" customWidth="1"/>
    <col min="8" max="8" width="32.6640625" bestFit="1" customWidth="1"/>
  </cols>
  <sheetData>
    <row r="1" spans="1:8" ht="28.8" x14ac:dyDescent="0.3">
      <c r="A1" s="4" t="s">
        <v>13</v>
      </c>
      <c r="B1" s="4" t="s">
        <v>16</v>
      </c>
      <c r="C1" s="4" t="s">
        <v>1</v>
      </c>
      <c r="D1" s="4" t="s">
        <v>0</v>
      </c>
      <c r="E1" s="4" t="s">
        <v>11</v>
      </c>
      <c r="F1" s="4" t="s">
        <v>17</v>
      </c>
      <c r="G1" s="2" t="s">
        <v>2</v>
      </c>
      <c r="H1" s="4" t="s">
        <v>183</v>
      </c>
    </row>
    <row r="2" spans="1:8" x14ac:dyDescent="0.3">
      <c r="A2" s="1">
        <v>42992</v>
      </c>
      <c r="C2" t="s">
        <v>24</v>
      </c>
      <c r="D2" t="s">
        <v>32</v>
      </c>
      <c r="E2" t="s">
        <v>1026</v>
      </c>
      <c r="F2">
        <v>20</v>
      </c>
      <c r="G2">
        <v>232</v>
      </c>
      <c r="H2" t="s">
        <v>1028</v>
      </c>
    </row>
    <row r="3" spans="1:8" x14ac:dyDescent="0.3">
      <c r="A3" s="1">
        <v>42992</v>
      </c>
      <c r="C3" t="s">
        <v>24</v>
      </c>
      <c r="D3" t="s">
        <v>32</v>
      </c>
      <c r="E3" t="s">
        <v>1026</v>
      </c>
      <c r="F3">
        <v>20</v>
      </c>
      <c r="G3">
        <v>239</v>
      </c>
    </row>
    <row r="4" spans="1:8" x14ac:dyDescent="0.3">
      <c r="A4" s="1">
        <v>43007</v>
      </c>
      <c r="C4" t="s">
        <v>24</v>
      </c>
      <c r="D4" t="s">
        <v>32</v>
      </c>
      <c r="E4" t="s">
        <v>1027</v>
      </c>
      <c r="F4">
        <v>20</v>
      </c>
      <c r="G4">
        <v>262</v>
      </c>
      <c r="H4" t="s">
        <v>1029</v>
      </c>
    </row>
    <row r="5" spans="1:8" x14ac:dyDescent="0.3">
      <c r="A5" s="1">
        <v>43007</v>
      </c>
      <c r="C5" t="s">
        <v>24</v>
      </c>
      <c r="D5" t="s">
        <v>32</v>
      </c>
      <c r="E5" t="s">
        <v>1027</v>
      </c>
      <c r="F5">
        <v>16</v>
      </c>
      <c r="G5">
        <v>316</v>
      </c>
    </row>
    <row r="6" spans="1:8" x14ac:dyDescent="0.3">
      <c r="A6" s="1">
        <v>43007</v>
      </c>
      <c r="C6" t="s">
        <v>24</v>
      </c>
      <c r="D6" t="s">
        <v>32</v>
      </c>
      <c r="E6" t="s">
        <v>1026</v>
      </c>
      <c r="F6">
        <v>20</v>
      </c>
      <c r="G6">
        <v>263</v>
      </c>
      <c r="H6" t="s">
        <v>1030</v>
      </c>
    </row>
    <row r="7" spans="1:8" x14ac:dyDescent="0.3">
      <c r="A7" s="1">
        <v>43007</v>
      </c>
      <c r="C7" t="s">
        <v>24</v>
      </c>
      <c r="D7" t="s">
        <v>32</v>
      </c>
      <c r="E7" t="s">
        <v>1026</v>
      </c>
      <c r="F7">
        <v>20</v>
      </c>
      <c r="G7">
        <v>264</v>
      </c>
    </row>
    <row r="8" spans="1:8" x14ac:dyDescent="0.3">
      <c r="A8" s="1">
        <v>43018</v>
      </c>
      <c r="C8" t="s">
        <v>24</v>
      </c>
      <c r="D8" t="s">
        <v>32</v>
      </c>
      <c r="E8" t="s">
        <v>1027</v>
      </c>
      <c r="F8">
        <v>35</v>
      </c>
      <c r="G8">
        <v>297</v>
      </c>
      <c r="H8" t="s">
        <v>1034</v>
      </c>
    </row>
    <row r="62" spans="1:3" x14ac:dyDescent="0.3">
      <c r="A62" s="1"/>
      <c r="B62" s="11"/>
      <c r="C62" s="3"/>
    </row>
    <row r="63" spans="1:3" x14ac:dyDescent="0.3">
      <c r="A63" s="1"/>
      <c r="B63" s="11"/>
      <c r="C63" s="3"/>
    </row>
    <row r="64" spans="1:3" x14ac:dyDescent="0.3">
      <c r="A64" s="1"/>
      <c r="B64" s="11"/>
      <c r="C64" s="3"/>
    </row>
    <row r="65" spans="1:6" x14ac:dyDescent="0.3">
      <c r="A65" s="1"/>
      <c r="B65" s="11"/>
      <c r="C65" s="3"/>
    </row>
    <row r="66" spans="1:6" x14ac:dyDescent="0.3">
      <c r="A66" s="1"/>
      <c r="B66" s="11"/>
      <c r="C66" s="3"/>
    </row>
    <row r="67" spans="1:6" x14ac:dyDescent="0.3">
      <c r="A67" s="1"/>
      <c r="B67" s="11"/>
      <c r="C67" s="3"/>
    </row>
    <row r="68" spans="1:6" x14ac:dyDescent="0.3">
      <c r="F68" s="3"/>
    </row>
  </sheetData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42"/>
  <sheetViews>
    <sheetView topLeftCell="B79" workbookViewId="0">
      <selection activeCell="J5" sqref="J5"/>
    </sheetView>
  </sheetViews>
  <sheetFormatPr defaultColWidth="9.109375" defaultRowHeight="14.4" x14ac:dyDescent="0.3"/>
  <cols>
    <col min="1" max="1" width="10.6640625" style="56" bestFit="1" customWidth="1"/>
    <col min="2" max="2" width="16.33203125" style="57" bestFit="1" customWidth="1"/>
    <col min="3" max="4" width="18" style="57" customWidth="1"/>
    <col min="5" max="7" width="18" style="56" customWidth="1"/>
    <col min="8" max="10" width="18" style="57" customWidth="1"/>
    <col min="11" max="14" width="9.109375" style="56"/>
    <col min="15" max="16384" width="9.109375" style="58"/>
  </cols>
  <sheetData>
    <row r="1" spans="1:14" x14ac:dyDescent="0.3">
      <c r="A1" s="56" t="s">
        <v>999</v>
      </c>
      <c r="B1" s="57" t="s">
        <v>1006</v>
      </c>
      <c r="C1" s="57" t="s">
        <v>1003</v>
      </c>
      <c r="D1" s="57" t="s">
        <v>1002</v>
      </c>
      <c r="E1" s="56" t="s">
        <v>1007</v>
      </c>
      <c r="F1" s="56" t="s">
        <v>1004</v>
      </c>
      <c r="G1" s="56" t="s">
        <v>1001</v>
      </c>
      <c r="H1" s="57" t="s">
        <v>1008</v>
      </c>
      <c r="I1" s="57" t="s">
        <v>1005</v>
      </c>
      <c r="J1" s="57" t="s">
        <v>1000</v>
      </c>
      <c r="K1" s="56" t="s">
        <v>98</v>
      </c>
      <c r="L1" s="56" t="s">
        <v>98</v>
      </c>
      <c r="M1" s="56" t="s">
        <v>99</v>
      </c>
      <c r="N1" s="56" t="s">
        <v>99</v>
      </c>
    </row>
    <row r="2" spans="1:14" x14ac:dyDescent="0.3">
      <c r="A2" s="59">
        <v>42863</v>
      </c>
      <c r="B2" s="57">
        <v>16</v>
      </c>
      <c r="E2" s="56">
        <v>18</v>
      </c>
      <c r="H2" s="57">
        <v>10</v>
      </c>
    </row>
    <row r="3" spans="1:14" ht="28.8" x14ac:dyDescent="0.3">
      <c r="A3" s="59">
        <v>43242</v>
      </c>
      <c r="B3" s="57">
        <v>5</v>
      </c>
      <c r="D3" s="57" t="s">
        <v>1009</v>
      </c>
      <c r="E3" s="56">
        <v>10</v>
      </c>
      <c r="G3" s="56" t="s">
        <v>1010</v>
      </c>
      <c r="H3" s="57">
        <v>18</v>
      </c>
    </row>
    <row r="4" spans="1:14" ht="72" x14ac:dyDescent="0.3">
      <c r="A4" s="59">
        <v>42885</v>
      </c>
      <c r="B4" s="57">
        <v>10</v>
      </c>
      <c r="D4" s="57" t="s">
        <v>1012</v>
      </c>
      <c r="E4" s="60"/>
      <c r="F4" s="60"/>
      <c r="G4" s="56" t="s">
        <v>1011</v>
      </c>
      <c r="H4" s="57">
        <v>18</v>
      </c>
    </row>
    <row r="5" spans="1:14" ht="57.6" x14ac:dyDescent="0.3">
      <c r="A5" s="59">
        <v>42894</v>
      </c>
      <c r="B5" s="57">
        <v>10</v>
      </c>
      <c r="E5" s="56">
        <v>5</v>
      </c>
      <c r="G5" s="56" t="s">
        <v>1014</v>
      </c>
      <c r="J5" s="57" t="s">
        <v>1013</v>
      </c>
    </row>
    <row r="6" spans="1:14" ht="43.2" x14ac:dyDescent="0.3">
      <c r="A6" s="59">
        <v>42901</v>
      </c>
      <c r="B6" s="57">
        <v>10</v>
      </c>
      <c r="E6" s="56">
        <v>5</v>
      </c>
      <c r="H6" s="57">
        <v>18</v>
      </c>
      <c r="J6" s="57" t="s">
        <v>1015</v>
      </c>
    </row>
    <row r="7" spans="1:14" ht="86.4" x14ac:dyDescent="0.3">
      <c r="A7" s="59">
        <v>42919</v>
      </c>
      <c r="D7" s="57" t="s">
        <v>1016</v>
      </c>
    </row>
    <row r="8" spans="1:14" ht="100.8" x14ac:dyDescent="0.3">
      <c r="A8" s="59">
        <v>42935</v>
      </c>
      <c r="B8" s="57">
        <v>10</v>
      </c>
      <c r="D8" s="57" t="s">
        <v>1017</v>
      </c>
      <c r="E8" s="56">
        <v>5</v>
      </c>
      <c r="H8" s="57">
        <v>18</v>
      </c>
      <c r="J8" s="57" t="s">
        <v>1018</v>
      </c>
    </row>
    <row r="9" spans="1:14" ht="57.6" x14ac:dyDescent="0.3">
      <c r="A9" s="59">
        <v>42948</v>
      </c>
      <c r="B9" s="57">
        <v>10</v>
      </c>
      <c r="D9" s="57" t="s">
        <v>1019</v>
      </c>
    </row>
    <row r="10" spans="1:14" x14ac:dyDescent="0.3">
      <c r="A10" s="59">
        <v>42965</v>
      </c>
      <c r="B10" s="57">
        <v>10</v>
      </c>
      <c r="G10" s="56" t="s">
        <v>1020</v>
      </c>
      <c r="H10" s="57">
        <v>18</v>
      </c>
    </row>
    <row r="11" spans="1:14" x14ac:dyDescent="0.3">
      <c r="A11" s="59">
        <v>42977</v>
      </c>
      <c r="B11" s="57">
        <v>10</v>
      </c>
      <c r="C11" s="57" t="s">
        <v>1021</v>
      </c>
      <c r="D11" s="57" t="s">
        <v>1022</v>
      </c>
      <c r="E11" s="56">
        <v>5</v>
      </c>
      <c r="G11" s="56" t="s">
        <v>1022</v>
      </c>
      <c r="H11" s="57">
        <v>18</v>
      </c>
      <c r="I11" s="57" t="s">
        <v>1023</v>
      </c>
    </row>
    <row r="12" spans="1:14" x14ac:dyDescent="0.3">
      <c r="A12" s="59">
        <v>42992</v>
      </c>
      <c r="D12" s="57" t="s">
        <v>1024</v>
      </c>
      <c r="E12" s="56">
        <v>5</v>
      </c>
      <c r="G12" s="56" t="s">
        <v>1025</v>
      </c>
    </row>
    <row r="13" spans="1:14" ht="72" x14ac:dyDescent="0.3">
      <c r="A13" s="59">
        <v>43007</v>
      </c>
      <c r="B13" s="57">
        <v>10</v>
      </c>
      <c r="D13" s="57" t="s">
        <v>1031</v>
      </c>
      <c r="E13" s="56">
        <v>5</v>
      </c>
      <c r="H13" s="57">
        <v>18</v>
      </c>
      <c r="J13" s="57" t="s">
        <v>1032</v>
      </c>
    </row>
    <row r="14" spans="1:14" ht="28.8" x14ac:dyDescent="0.3">
      <c r="A14" s="59">
        <v>43018</v>
      </c>
      <c r="B14" s="57">
        <v>10</v>
      </c>
      <c r="D14" s="57" t="s">
        <v>1033</v>
      </c>
    </row>
    <row r="15" spans="1:14" ht="43.2" x14ac:dyDescent="0.3">
      <c r="A15" s="59">
        <v>43034</v>
      </c>
      <c r="B15" s="57">
        <v>10</v>
      </c>
      <c r="D15" s="57" t="s">
        <v>1035</v>
      </c>
      <c r="E15" s="56">
        <v>5</v>
      </c>
    </row>
    <row r="16" spans="1:14" ht="100.8" x14ac:dyDescent="0.3">
      <c r="A16" s="59">
        <v>43048</v>
      </c>
      <c r="B16" s="57">
        <v>10</v>
      </c>
      <c r="D16" s="57" t="s">
        <v>1036</v>
      </c>
      <c r="E16" s="56">
        <v>5</v>
      </c>
      <c r="G16" s="56" t="s">
        <v>1037</v>
      </c>
      <c r="H16" s="57">
        <v>18</v>
      </c>
    </row>
    <row r="17" spans="1:14" ht="57.6" x14ac:dyDescent="0.3">
      <c r="A17" s="59">
        <v>43059</v>
      </c>
      <c r="D17" s="57" t="s">
        <v>1038</v>
      </c>
      <c r="G17" s="56" t="s">
        <v>1039</v>
      </c>
      <c r="H17" s="57">
        <v>18</v>
      </c>
      <c r="J17" s="57" t="s">
        <v>1040</v>
      </c>
    </row>
    <row r="18" spans="1:14" ht="28.8" x14ac:dyDescent="0.3">
      <c r="A18" s="59">
        <v>43073</v>
      </c>
      <c r="G18" s="56" t="s">
        <v>1041</v>
      </c>
      <c r="H18" s="57">
        <v>18</v>
      </c>
    </row>
    <row r="19" spans="1:14" x14ac:dyDescent="0.3">
      <c r="A19" s="59">
        <v>43088</v>
      </c>
    </row>
    <row r="20" spans="1:14" s="64" customFormat="1" x14ac:dyDescent="0.3">
      <c r="A20" s="63"/>
      <c r="B20" s="63"/>
      <c r="C20" s="63"/>
      <c r="D20" s="63"/>
      <c r="E20" s="63"/>
      <c r="F20" s="63"/>
      <c r="G20" s="63"/>
      <c r="H20" s="63"/>
      <c r="I20" s="63"/>
      <c r="J20" s="63"/>
      <c r="K20" s="63"/>
      <c r="L20" s="63"/>
      <c r="M20" s="63"/>
      <c r="N20" s="63"/>
    </row>
    <row r="21" spans="1:14" x14ac:dyDescent="0.3">
      <c r="B21" s="56" t="s">
        <v>1042</v>
      </c>
      <c r="C21" s="56" t="s">
        <v>1044</v>
      </c>
      <c r="D21" s="57" t="s">
        <v>1046</v>
      </c>
      <c r="E21" s="56" t="s">
        <v>1043</v>
      </c>
      <c r="F21" s="56" t="s">
        <v>1045</v>
      </c>
      <c r="G21" s="56" t="s">
        <v>1047</v>
      </c>
    </row>
    <row r="22" spans="1:14" x14ac:dyDescent="0.3">
      <c r="A22" s="59">
        <v>42865</v>
      </c>
      <c r="B22" s="57">
        <v>1</v>
      </c>
      <c r="E22" s="56">
        <v>9</v>
      </c>
    </row>
    <row r="23" spans="1:14" ht="100.8" x14ac:dyDescent="0.3">
      <c r="A23" s="59">
        <v>42881</v>
      </c>
      <c r="B23" s="57">
        <v>1</v>
      </c>
      <c r="D23" s="57" t="s">
        <v>1048</v>
      </c>
      <c r="E23" s="56">
        <v>9</v>
      </c>
      <c r="F23" s="56" t="s">
        <v>1023</v>
      </c>
      <c r="G23" s="56" t="s">
        <v>1049</v>
      </c>
    </row>
    <row r="24" spans="1:14" ht="57.6" x14ac:dyDescent="0.3">
      <c r="A24" s="59">
        <v>42895</v>
      </c>
      <c r="B24" s="57">
        <v>1</v>
      </c>
      <c r="G24" s="56" t="s">
        <v>1050</v>
      </c>
    </row>
    <row r="25" spans="1:14" x14ac:dyDescent="0.3">
      <c r="A25" s="59">
        <v>42898</v>
      </c>
      <c r="E25" s="56">
        <v>19</v>
      </c>
      <c r="G25" s="56" t="s">
        <v>1051</v>
      </c>
    </row>
    <row r="26" spans="1:14" ht="43.2" x14ac:dyDescent="0.3">
      <c r="A26" s="59">
        <v>42912</v>
      </c>
      <c r="B26" s="57">
        <v>1</v>
      </c>
      <c r="E26" s="56">
        <v>19</v>
      </c>
      <c r="G26" s="56" t="s">
        <v>1052</v>
      </c>
    </row>
    <row r="27" spans="1:14" ht="43.2" x14ac:dyDescent="0.3">
      <c r="A27" s="59">
        <v>42926</v>
      </c>
      <c r="D27" s="57" t="s">
        <v>1053</v>
      </c>
      <c r="G27" s="56" t="s">
        <v>1054</v>
      </c>
    </row>
    <row r="28" spans="1:14" ht="28.8" x14ac:dyDescent="0.3">
      <c r="A28" s="59">
        <v>42927</v>
      </c>
      <c r="G28" s="56" t="s">
        <v>1055</v>
      </c>
    </row>
    <row r="29" spans="1:14" ht="86.4" x14ac:dyDescent="0.3">
      <c r="A29" s="59">
        <v>42930</v>
      </c>
      <c r="B29" s="57">
        <v>19</v>
      </c>
      <c r="D29" s="57" t="s">
        <v>1057</v>
      </c>
      <c r="E29" s="56">
        <v>9</v>
      </c>
      <c r="G29" s="56" t="s">
        <v>1056</v>
      </c>
    </row>
    <row r="30" spans="1:14" ht="28.8" x14ac:dyDescent="0.3">
      <c r="A30" s="59">
        <v>42942</v>
      </c>
      <c r="B30" s="57" t="s">
        <v>1059</v>
      </c>
      <c r="D30" s="57" t="s">
        <v>1060</v>
      </c>
      <c r="G30" s="56" t="s">
        <v>1058</v>
      </c>
    </row>
    <row r="31" spans="1:14" ht="28.8" x14ac:dyDescent="0.3">
      <c r="A31" s="59">
        <v>42956</v>
      </c>
      <c r="B31" s="57">
        <v>19</v>
      </c>
      <c r="D31" s="57" t="s">
        <v>1061</v>
      </c>
      <c r="E31" s="56">
        <v>9</v>
      </c>
    </row>
    <row r="32" spans="1:14" ht="28.8" x14ac:dyDescent="0.3">
      <c r="A32" s="59">
        <v>42971</v>
      </c>
      <c r="C32" s="57" t="s">
        <v>1023</v>
      </c>
      <c r="E32" s="56">
        <v>9</v>
      </c>
      <c r="F32" s="56" t="s">
        <v>1021</v>
      </c>
      <c r="G32" s="56" t="s">
        <v>1062</v>
      </c>
    </row>
    <row r="33" spans="1:7" x14ac:dyDescent="0.3">
      <c r="A33" s="59">
        <v>42978</v>
      </c>
      <c r="B33" s="57">
        <v>19</v>
      </c>
    </row>
    <row r="34" spans="1:7" x14ac:dyDescent="0.3">
      <c r="A34" s="59">
        <v>42993</v>
      </c>
    </row>
    <row r="35" spans="1:7" ht="28.8" x14ac:dyDescent="0.3">
      <c r="A35" s="59">
        <v>42999</v>
      </c>
      <c r="D35" s="57" t="s">
        <v>1063</v>
      </c>
      <c r="E35" s="56">
        <v>9</v>
      </c>
    </row>
    <row r="36" spans="1:7" x14ac:dyDescent="0.3">
      <c r="A36" s="59">
        <v>43012</v>
      </c>
      <c r="D36" s="57" t="s">
        <v>1064</v>
      </c>
    </row>
    <row r="37" spans="1:7" x14ac:dyDescent="0.3">
      <c r="A37" s="59">
        <v>43013</v>
      </c>
      <c r="B37" s="57">
        <v>19</v>
      </c>
      <c r="E37" s="56">
        <v>9</v>
      </c>
    </row>
    <row r="38" spans="1:7" x14ac:dyDescent="0.3">
      <c r="A38" s="59">
        <v>43028</v>
      </c>
      <c r="B38" s="57">
        <v>19</v>
      </c>
      <c r="E38" s="56">
        <v>9</v>
      </c>
    </row>
    <row r="39" spans="1:7" x14ac:dyDescent="0.3">
      <c r="A39" s="59">
        <v>43039</v>
      </c>
      <c r="B39" s="57">
        <v>19</v>
      </c>
      <c r="E39" s="56">
        <v>9</v>
      </c>
    </row>
    <row r="40" spans="1:7" ht="43.2" x14ac:dyDescent="0.3">
      <c r="A40" s="59">
        <v>43053</v>
      </c>
      <c r="B40" s="57">
        <v>19</v>
      </c>
      <c r="E40" s="65" t="s">
        <v>1065</v>
      </c>
      <c r="G40" s="56" t="s">
        <v>1066</v>
      </c>
    </row>
    <row r="41" spans="1:7" ht="28.8" x14ac:dyDescent="0.3">
      <c r="A41" s="59">
        <v>43067</v>
      </c>
      <c r="D41" s="57" t="s">
        <v>1067</v>
      </c>
      <c r="E41" s="56">
        <v>9</v>
      </c>
    </row>
    <row r="42" spans="1:7" x14ac:dyDescent="0.3">
      <c r="A42" s="59">
        <v>43080</v>
      </c>
      <c r="C42" s="57" t="s">
        <v>1023</v>
      </c>
      <c r="F42" s="56" t="s">
        <v>1021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dissGasData</vt:lpstr>
      <vt:lpstr>floatingChamberData</vt:lpstr>
      <vt:lpstr>sonde cal</vt:lpstr>
      <vt:lpstr>sondeData</vt:lpstr>
      <vt:lpstr>trapData</vt:lpstr>
      <vt:lpstr>controlTrap</vt:lpstr>
      <vt:lpstr>field 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Platz, Michelle</dc:creator>
  <cp:lastModifiedBy>Beaulieu, Jake</cp:lastModifiedBy>
  <cp:lastPrinted>2015-06-29T19:34:02Z</cp:lastPrinted>
  <dcterms:created xsi:type="dcterms:W3CDTF">2015-06-19T18:16:29Z</dcterms:created>
  <dcterms:modified xsi:type="dcterms:W3CDTF">2019-09-03T18:42:13Z</dcterms:modified>
</cp:coreProperties>
</file>