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6476AA1B-B106-4281-83B8-3A96636BA72D}" xr6:coauthVersionLast="47" xr6:coauthVersionMax="47" xr10:uidLastSave="{00000000-0000-0000-0000-000000000000}"/>
  <bookViews>
    <workbookView xWindow="-110" yWindow="-110" windowWidth="38620" windowHeight="21100" tabRatio="498" xr2:uid="{00000000-000D-0000-FFFF-FFFF00000000}"/>
  </bookViews>
  <sheets>
    <sheet name="map_headernames" sheetId="1" r:id="rId1"/>
    <sheet name="Sheet1" sheetId="12" r:id="rId2"/>
    <sheet name="sortorder" sheetId="3" r:id="rId3"/>
    <sheet name="wtd" sheetId="9" r:id="rId4"/>
    <sheet name="template_add" sheetId="10" r:id="rId5"/>
    <sheet name="shortlabelling" sheetId="7" r:id="rId6"/>
    <sheet name="BGsACS" sheetId="6" r:id="rId7"/>
    <sheet name="ejscreen api" sheetId="8" r:id="rId8"/>
    <sheet name="api2.3" sheetId="11" r:id="rId9"/>
    <sheet name="acs22_v2.3" sheetId="13" r:id="rId10"/>
    <sheet name="language" sheetId="14" r:id="rId11"/>
  </sheets>
  <definedNames>
    <definedName name="_xlnm._FilterDatabase" localSheetId="9" hidden="1">acs22_v2.3!$B$1:$N$676</definedName>
    <definedName name="_xlnm._FilterDatabase" localSheetId="8" hidden="1">'api2.3'!$A$4:$N$308</definedName>
    <definedName name="_xlnm._FilterDatabase" localSheetId="6" hidden="1">BGsACS!$A$1:$M$673</definedName>
    <definedName name="_xlnm._FilterDatabase" localSheetId="0" hidden="1">map_headernames!$A$1:$BT$865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9" i="1"/>
  <c r="G390" i="1"/>
  <c r="G391" i="1"/>
  <c r="G392" i="1"/>
  <c r="G393" i="1"/>
  <c r="G383" i="1"/>
  <c r="G384" i="1"/>
  <c r="G394" i="1"/>
  <c r="G395" i="1"/>
  <c r="G396" i="1"/>
  <c r="G397" i="1"/>
  <c r="G398" i="1"/>
  <c r="G385" i="1"/>
  <c r="G386" i="1"/>
  <c r="G387" i="1"/>
  <c r="G38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9" i="1"/>
  <c r="F390" i="1"/>
  <c r="F391" i="1"/>
  <c r="F392" i="1"/>
  <c r="F393" i="1"/>
  <c r="F383" i="1"/>
  <c r="F384" i="1"/>
  <c r="F394" i="1"/>
  <c r="F395" i="1"/>
  <c r="F396" i="1"/>
  <c r="F397" i="1"/>
  <c r="F398" i="1"/>
  <c r="F385" i="1"/>
  <c r="F386" i="1"/>
  <c r="F387" i="1"/>
  <c r="F38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2" i="1"/>
  <c r="H47" i="13" a="1"/>
  <c r="H47" i="13" s="1"/>
  <c r="L47" i="13" s="1"/>
  <c r="L398" i="1"/>
  <c r="E398" i="1" s="1"/>
  <c r="L397" i="1"/>
  <c r="E397" i="1" s="1"/>
  <c r="L396" i="1"/>
  <c r="E396" i="1" s="1"/>
  <c r="L395" i="1"/>
  <c r="E395" i="1" s="1"/>
  <c r="L394" i="1"/>
  <c r="E394" i="1" s="1"/>
  <c r="L393" i="1"/>
  <c r="E393" i="1" s="1"/>
  <c r="L392" i="1"/>
  <c r="E392" i="1" s="1"/>
  <c r="L391" i="1"/>
  <c r="E391" i="1" s="1"/>
  <c r="L390" i="1"/>
  <c r="E390" i="1" s="1"/>
  <c r="L389" i="1"/>
  <c r="E389" i="1" s="1"/>
  <c r="E16" i="14"/>
  <c r="H14" i="13" a="1"/>
  <c r="H14" i="13" s="1"/>
  <c r="L14" i="13" s="1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H48" i="13" a="1"/>
  <c r="H48" i="13" s="1"/>
  <c r="L48" i="13" s="1"/>
  <c r="H132" i="13" a="1"/>
  <c r="H132" i="13" s="1"/>
  <c r="L132" i="13" s="1"/>
  <c r="H133" i="13" a="1"/>
  <c r="H133" i="13" s="1"/>
  <c r="L133" i="13" s="1"/>
  <c r="H134" i="13" a="1"/>
  <c r="H134" i="13" s="1"/>
  <c r="L134" i="13" s="1"/>
  <c r="H135" i="13" a="1"/>
  <c r="H135" i="13" s="1"/>
  <c r="L135" i="13" s="1"/>
  <c r="H136" i="13" a="1"/>
  <c r="H136" i="13" s="1"/>
  <c r="L136" i="13" s="1"/>
  <c r="H50" i="13" a="1"/>
  <c r="H50" i="13" s="1"/>
  <c r="L50" i="13" s="1"/>
  <c r="H137" i="13" a="1"/>
  <c r="H137" i="13" s="1"/>
  <c r="L137" i="13" s="1"/>
  <c r="H51" i="13" a="1"/>
  <c r="H51" i="13" s="1"/>
  <c r="L51" i="13" s="1"/>
  <c r="H52" i="13" a="1"/>
  <c r="H52" i="13" s="1"/>
  <c r="L52" i="13" s="1"/>
  <c r="H67" i="13" a="1"/>
  <c r="H67" i="13" s="1"/>
  <c r="L67" i="13" s="1"/>
  <c r="H68" i="13" a="1"/>
  <c r="H68" i="13" s="1"/>
  <c r="L68" i="13" s="1"/>
  <c r="H69" i="13" a="1"/>
  <c r="H69" i="13" s="1"/>
  <c r="L69" i="13" s="1"/>
  <c r="H70" i="13" a="1"/>
  <c r="H70" i="13" s="1"/>
  <c r="L70" i="13" s="1"/>
  <c r="H71" i="13" a="1"/>
  <c r="H71" i="13" s="1"/>
  <c r="L71" i="13" s="1"/>
  <c r="H72" i="13" a="1"/>
  <c r="H72" i="13" s="1"/>
  <c r="L72" i="13" s="1"/>
  <c r="H73" i="13" a="1"/>
  <c r="H73" i="13" s="1"/>
  <c r="L73" i="13" s="1"/>
  <c r="H74" i="13" a="1"/>
  <c r="H74" i="13" s="1"/>
  <c r="L74" i="13" s="1"/>
  <c r="H75" i="13" a="1"/>
  <c r="H75" i="13" s="1"/>
  <c r="L75" i="13" s="1"/>
  <c r="H76" i="13" a="1"/>
  <c r="H76" i="13" s="1"/>
  <c r="L76" i="13" s="1"/>
  <c r="H77" i="13" a="1"/>
  <c r="H77" i="13" s="1"/>
  <c r="L77" i="13" s="1"/>
  <c r="H78" i="13" a="1"/>
  <c r="H78" i="13" s="1"/>
  <c r="L78" i="13" s="1"/>
  <c r="H79" i="13" a="1"/>
  <c r="H79" i="13" s="1"/>
  <c r="L79" i="13" s="1"/>
  <c r="H80" i="13" a="1"/>
  <c r="H80" i="13" s="1"/>
  <c r="L80" i="13" s="1"/>
  <c r="H81" i="13" a="1"/>
  <c r="H81" i="13" s="1"/>
  <c r="L81" i="13" s="1"/>
  <c r="H82" i="13" a="1"/>
  <c r="H82" i="13" s="1"/>
  <c r="L82" i="13" s="1"/>
  <c r="H83" i="13" a="1"/>
  <c r="H83" i="13" s="1"/>
  <c r="L83" i="13" s="1"/>
  <c r="H84" i="13" a="1"/>
  <c r="H84" i="13" s="1"/>
  <c r="L84" i="13" s="1"/>
  <c r="H85" i="13" a="1"/>
  <c r="H85" i="13" s="1"/>
  <c r="L85" i="13" s="1"/>
  <c r="H86" i="13" a="1"/>
  <c r="H86" i="13" s="1"/>
  <c r="L86" i="13" s="1"/>
  <c r="H87" i="13" a="1"/>
  <c r="H87" i="13" s="1"/>
  <c r="L87" i="13" s="1"/>
  <c r="H88" i="13" a="1"/>
  <c r="H88" i="13" s="1"/>
  <c r="L88" i="13" s="1"/>
  <c r="H89" i="13" a="1"/>
  <c r="H89" i="13" s="1"/>
  <c r="L89" i="13" s="1"/>
  <c r="H90" i="13" a="1"/>
  <c r="H90" i="13" s="1"/>
  <c r="L90" i="13" s="1"/>
  <c r="H91" i="13" a="1"/>
  <c r="H91" i="13" s="1"/>
  <c r="L91" i="13" s="1"/>
  <c r="H92" i="13" a="1"/>
  <c r="H92" i="13" s="1"/>
  <c r="L92" i="13" s="1"/>
  <c r="H93" i="13" a="1"/>
  <c r="H93" i="13" s="1"/>
  <c r="L93" i="13" s="1"/>
  <c r="H94" i="13" a="1"/>
  <c r="H94" i="13" s="1"/>
  <c r="L94" i="13" s="1"/>
  <c r="H95" i="13" a="1"/>
  <c r="H95" i="13" s="1"/>
  <c r="L95" i="13" s="1"/>
  <c r="H96" i="13" a="1"/>
  <c r="H96" i="13" s="1"/>
  <c r="L96" i="13" s="1"/>
  <c r="H97" i="13" a="1"/>
  <c r="H97" i="13" s="1"/>
  <c r="L97" i="13" s="1"/>
  <c r="H98" i="13" a="1"/>
  <c r="H98" i="13" s="1"/>
  <c r="L98" i="13" s="1"/>
  <c r="H53" i="13" a="1"/>
  <c r="H53" i="13" s="1"/>
  <c r="L53" i="13" s="1"/>
  <c r="H54" i="13" a="1"/>
  <c r="H54" i="13" s="1"/>
  <c r="L54" i="13" s="1"/>
  <c r="H55" i="13" a="1"/>
  <c r="H55" i="13" s="1"/>
  <c r="L55" i="13" s="1"/>
  <c r="H56" i="13" a="1"/>
  <c r="H56" i="13" s="1"/>
  <c r="L56" i="13" s="1"/>
  <c r="H99" i="13" a="1"/>
  <c r="H99" i="13" s="1"/>
  <c r="L99" i="13" s="1"/>
  <c r="H100" i="13" a="1"/>
  <c r="H100" i="13" s="1"/>
  <c r="L100" i="13" s="1"/>
  <c r="H101" i="13" a="1"/>
  <c r="H101" i="13" s="1"/>
  <c r="L101" i="13" s="1"/>
  <c r="H102" i="13" a="1"/>
  <c r="H102" i="13" s="1"/>
  <c r="L102" i="13" s="1"/>
  <c r="H103" i="13" a="1"/>
  <c r="H103" i="13" s="1"/>
  <c r="L103" i="13" s="1"/>
  <c r="H104" i="13" a="1"/>
  <c r="H104" i="13" s="1"/>
  <c r="L104" i="13" s="1"/>
  <c r="H138" i="13" a="1"/>
  <c r="H138" i="13" s="1"/>
  <c r="L138" i="13" s="1"/>
  <c r="H139" i="13" a="1"/>
  <c r="H139" i="13" s="1"/>
  <c r="L139" i="13" s="1"/>
  <c r="H140" i="13" a="1"/>
  <c r="H140" i="13" s="1"/>
  <c r="L140" i="13" s="1"/>
  <c r="H141" i="13" a="1"/>
  <c r="H141" i="13" s="1"/>
  <c r="L141" i="13" s="1"/>
  <c r="H142" i="13" a="1"/>
  <c r="H142" i="13" s="1"/>
  <c r="L142" i="13" s="1"/>
  <c r="H143" i="13" a="1"/>
  <c r="H143" i="13" s="1"/>
  <c r="L143" i="13" s="1"/>
  <c r="H144" i="13" a="1"/>
  <c r="H144" i="13" s="1"/>
  <c r="L144" i="13" s="1"/>
  <c r="H145" i="13" a="1"/>
  <c r="H145" i="13" s="1"/>
  <c r="L145" i="13" s="1"/>
  <c r="H146" i="13" a="1"/>
  <c r="H146" i="13" s="1"/>
  <c r="L146" i="13" s="1"/>
  <c r="H57" i="13" a="1"/>
  <c r="H57" i="13" s="1"/>
  <c r="L57" i="13" s="1"/>
  <c r="H147" i="13" a="1"/>
  <c r="H147" i="13" s="1"/>
  <c r="L147" i="13" s="1"/>
  <c r="H148" i="13" a="1"/>
  <c r="H148" i="13" s="1"/>
  <c r="L148" i="13" s="1"/>
  <c r="H149" i="13" a="1"/>
  <c r="H149" i="13" s="1"/>
  <c r="L149" i="13" s="1"/>
  <c r="H150" i="13" a="1"/>
  <c r="H150" i="13" s="1"/>
  <c r="L150" i="13" s="1"/>
  <c r="H151" i="13" a="1"/>
  <c r="H151" i="13" s="1"/>
  <c r="L151" i="13" s="1"/>
  <c r="H152" i="13" a="1"/>
  <c r="H152" i="13" s="1"/>
  <c r="L152" i="13" s="1"/>
  <c r="H153" i="13" a="1"/>
  <c r="H153" i="13" s="1"/>
  <c r="L153" i="13" s="1"/>
  <c r="H154" i="13" a="1"/>
  <c r="H154" i="13" s="1"/>
  <c r="L154" i="13" s="1"/>
  <c r="H155" i="13" a="1"/>
  <c r="H155" i="13" s="1"/>
  <c r="L155" i="13" s="1"/>
  <c r="H156" i="13" a="1"/>
  <c r="H156" i="13" s="1"/>
  <c r="L156" i="13" s="1"/>
  <c r="H157" i="13" a="1"/>
  <c r="H157" i="13" s="1"/>
  <c r="L157" i="13" s="1"/>
  <c r="H158" i="13" a="1"/>
  <c r="H158" i="13" s="1"/>
  <c r="L158" i="13" s="1"/>
  <c r="H159" i="13" a="1"/>
  <c r="H159" i="13" s="1"/>
  <c r="L159" i="13" s="1"/>
  <c r="H160" i="13" a="1"/>
  <c r="H160" i="13" s="1"/>
  <c r="L160" i="13" s="1"/>
  <c r="H161" i="13" a="1"/>
  <c r="H161" i="13" s="1"/>
  <c r="L161" i="13" s="1"/>
  <c r="H58" i="13" a="1"/>
  <c r="H58" i="13" s="1"/>
  <c r="L58" i="13" s="1"/>
  <c r="H59" i="13" a="1"/>
  <c r="H59" i="13" s="1"/>
  <c r="L59" i="13" s="1"/>
  <c r="H60" i="13" a="1"/>
  <c r="H60" i="13" s="1"/>
  <c r="L60" i="13" s="1"/>
  <c r="H162" i="13" a="1"/>
  <c r="H162" i="13" s="1"/>
  <c r="L162" i="13" s="1"/>
  <c r="H163" i="13" a="1"/>
  <c r="H163" i="13" s="1"/>
  <c r="L163" i="13" s="1"/>
  <c r="H164" i="13" a="1"/>
  <c r="H164" i="13" s="1"/>
  <c r="L164" i="13" s="1"/>
  <c r="H165" i="13" a="1"/>
  <c r="H165" i="13" s="1"/>
  <c r="L165" i="13" s="1"/>
  <c r="H166" i="13" a="1"/>
  <c r="H166" i="13" s="1"/>
  <c r="L166" i="13" s="1"/>
  <c r="H167" i="13" a="1"/>
  <c r="H167" i="13" s="1"/>
  <c r="L167" i="13" s="1"/>
  <c r="H168" i="13" a="1"/>
  <c r="H168" i="13" s="1"/>
  <c r="L168" i="13" s="1"/>
  <c r="H169" i="13" a="1"/>
  <c r="H169" i="13" s="1"/>
  <c r="L169" i="13" s="1"/>
  <c r="H170" i="13" a="1"/>
  <c r="H170" i="13" s="1"/>
  <c r="L170" i="13" s="1"/>
  <c r="H171" i="13" a="1"/>
  <c r="H171" i="13" s="1"/>
  <c r="L171" i="13" s="1"/>
  <c r="H172" i="13" a="1"/>
  <c r="H172" i="13" s="1"/>
  <c r="L172" i="13" s="1"/>
  <c r="H173" i="13" a="1"/>
  <c r="H173" i="13" s="1"/>
  <c r="L173" i="13" s="1"/>
  <c r="H174" i="13" a="1"/>
  <c r="H174" i="13" s="1"/>
  <c r="L174" i="13" s="1"/>
  <c r="H175" i="13" a="1"/>
  <c r="H175" i="13" s="1"/>
  <c r="L175" i="13" s="1"/>
  <c r="H105" i="13" a="1"/>
  <c r="H105" i="13" s="1"/>
  <c r="L105" i="13" s="1"/>
  <c r="H106" i="13" a="1"/>
  <c r="H106" i="13" s="1"/>
  <c r="L106" i="13" s="1"/>
  <c r="H176" i="13" a="1"/>
  <c r="H176" i="13" s="1"/>
  <c r="L176" i="13" s="1"/>
  <c r="H177" i="13" a="1"/>
  <c r="H177" i="13" s="1"/>
  <c r="L177" i="13" s="1"/>
  <c r="H178" i="13" a="1"/>
  <c r="H178" i="13" s="1"/>
  <c r="L178" i="13" s="1"/>
  <c r="H179" i="13" a="1"/>
  <c r="H179" i="13" s="1"/>
  <c r="L179" i="13" s="1"/>
  <c r="H180" i="13" a="1"/>
  <c r="H180" i="13" s="1"/>
  <c r="L180" i="13" s="1"/>
  <c r="H181" i="13" a="1"/>
  <c r="H181" i="13" s="1"/>
  <c r="L181" i="13" s="1"/>
  <c r="H182" i="13" a="1"/>
  <c r="H182" i="13" s="1"/>
  <c r="L182" i="13" s="1"/>
  <c r="H183" i="13" a="1"/>
  <c r="H183" i="13" s="1"/>
  <c r="L183" i="13" s="1"/>
  <c r="H184" i="13" a="1"/>
  <c r="H184" i="13" s="1"/>
  <c r="L184" i="13" s="1"/>
  <c r="H185" i="13" a="1"/>
  <c r="H185" i="13" s="1"/>
  <c r="L185" i="13" s="1"/>
  <c r="H186" i="13" a="1"/>
  <c r="H186" i="13" s="1"/>
  <c r="L186" i="13" s="1"/>
  <c r="H187" i="13" a="1"/>
  <c r="H187" i="13" s="1"/>
  <c r="L187" i="13" s="1"/>
  <c r="H188" i="13" a="1"/>
  <c r="H188" i="13" s="1"/>
  <c r="L188" i="13" s="1"/>
  <c r="H189" i="13" a="1"/>
  <c r="H189" i="13" s="1"/>
  <c r="L189" i="13" s="1"/>
  <c r="H190" i="13" a="1"/>
  <c r="H190" i="13" s="1"/>
  <c r="L190" i="13" s="1"/>
  <c r="H191" i="13" a="1"/>
  <c r="H191" i="13" s="1"/>
  <c r="L191" i="13" s="1"/>
  <c r="H192" i="13" a="1"/>
  <c r="H192" i="13" s="1"/>
  <c r="L192" i="13" s="1"/>
  <c r="H193" i="13" a="1"/>
  <c r="H193" i="13" s="1"/>
  <c r="L193" i="13" s="1"/>
  <c r="H194" i="13" a="1"/>
  <c r="H194" i="13" s="1"/>
  <c r="L194" i="13" s="1"/>
  <c r="H195" i="13" a="1"/>
  <c r="H195" i="13" s="1"/>
  <c r="L195" i="13" s="1"/>
  <c r="H196" i="13" a="1"/>
  <c r="H196" i="13" s="1"/>
  <c r="L196" i="13" s="1"/>
  <c r="H197" i="13" a="1"/>
  <c r="H197" i="13" s="1"/>
  <c r="L197" i="13" s="1"/>
  <c r="H198" i="13" a="1"/>
  <c r="H198" i="13" s="1"/>
  <c r="L198" i="13" s="1"/>
  <c r="H199" i="13" a="1"/>
  <c r="H199" i="13" s="1"/>
  <c r="L199" i="13" s="1"/>
  <c r="H200" i="13" a="1"/>
  <c r="H200" i="13" s="1"/>
  <c r="L200" i="13" s="1"/>
  <c r="H201" i="13" a="1"/>
  <c r="H201" i="13" s="1"/>
  <c r="L201" i="13" s="1"/>
  <c r="H202" i="13" a="1"/>
  <c r="H202" i="13" s="1"/>
  <c r="L202" i="13" s="1"/>
  <c r="H203" i="13" a="1"/>
  <c r="H203" i="13" s="1"/>
  <c r="L203" i="13" s="1"/>
  <c r="H204" i="13" a="1"/>
  <c r="H204" i="13" s="1"/>
  <c r="L204" i="13" s="1"/>
  <c r="H205" i="13" a="1"/>
  <c r="H205" i="13" s="1"/>
  <c r="L205" i="13" s="1"/>
  <c r="H206" i="13" a="1"/>
  <c r="H206" i="13" s="1"/>
  <c r="L206" i="13" s="1"/>
  <c r="H207" i="13" a="1"/>
  <c r="H207" i="13" s="1"/>
  <c r="L207" i="13" s="1"/>
  <c r="H208" i="13" a="1"/>
  <c r="H208" i="13" s="1"/>
  <c r="L208" i="13" s="1"/>
  <c r="H209" i="13" a="1"/>
  <c r="H209" i="13" s="1"/>
  <c r="L209" i="13" s="1"/>
  <c r="H210" i="13" a="1"/>
  <c r="H210" i="13" s="1"/>
  <c r="L210" i="13" s="1"/>
  <c r="H211" i="13" a="1"/>
  <c r="H211" i="13" s="1"/>
  <c r="L211" i="13" s="1"/>
  <c r="H212" i="13" a="1"/>
  <c r="H212" i="13" s="1"/>
  <c r="L212" i="13" s="1"/>
  <c r="H213" i="13" a="1"/>
  <c r="H213" i="13" s="1"/>
  <c r="L213" i="13" s="1"/>
  <c r="H214" i="13" a="1"/>
  <c r="H214" i="13" s="1"/>
  <c r="L214" i="13" s="1"/>
  <c r="H215" i="13" a="1"/>
  <c r="H215" i="13" s="1"/>
  <c r="L215" i="13" s="1"/>
  <c r="H216" i="13" a="1"/>
  <c r="H216" i="13" s="1"/>
  <c r="L216" i="13" s="1"/>
  <c r="H217" i="13" a="1"/>
  <c r="H217" i="13" s="1"/>
  <c r="L217" i="13" s="1"/>
  <c r="H218" i="13" a="1"/>
  <c r="H218" i="13" s="1"/>
  <c r="L218" i="13" s="1"/>
  <c r="H219" i="13" a="1"/>
  <c r="H219" i="13" s="1"/>
  <c r="L219" i="13" s="1"/>
  <c r="H220" i="13" a="1"/>
  <c r="H220" i="13" s="1"/>
  <c r="L220" i="13" s="1"/>
  <c r="H221" i="13" a="1"/>
  <c r="H221" i="13" s="1"/>
  <c r="L221" i="13" s="1"/>
  <c r="H222" i="13" a="1"/>
  <c r="H222" i="13" s="1"/>
  <c r="L222" i="13" s="1"/>
  <c r="H223" i="13" a="1"/>
  <c r="H223" i="13" s="1"/>
  <c r="L223" i="13" s="1"/>
  <c r="H224" i="13" a="1"/>
  <c r="H224" i="13" s="1"/>
  <c r="L224" i="13" s="1"/>
  <c r="H225" i="13" a="1"/>
  <c r="H225" i="13" s="1"/>
  <c r="L225" i="13" s="1"/>
  <c r="H226" i="13" a="1"/>
  <c r="H226" i="13" s="1"/>
  <c r="L226" i="13" s="1"/>
  <c r="H227" i="13" a="1"/>
  <c r="H227" i="13" s="1"/>
  <c r="L227" i="13" s="1"/>
  <c r="H228" i="13" a="1"/>
  <c r="H228" i="13" s="1"/>
  <c r="L228" i="13" s="1"/>
  <c r="H229" i="13" a="1"/>
  <c r="H229" i="13" s="1"/>
  <c r="L229" i="13" s="1"/>
  <c r="H61" i="13" a="1"/>
  <c r="H61" i="13" s="1"/>
  <c r="L61" i="13" s="1"/>
  <c r="H230" i="13" a="1"/>
  <c r="H230" i="13" s="1"/>
  <c r="L230" i="13" s="1"/>
  <c r="H231" i="13" a="1"/>
  <c r="H231" i="13" s="1"/>
  <c r="L231" i="13" s="1"/>
  <c r="H232" i="13" a="1"/>
  <c r="H232" i="13" s="1"/>
  <c r="L232" i="13" s="1"/>
  <c r="H233" i="13" a="1"/>
  <c r="H233" i="13" s="1"/>
  <c r="L233" i="13" s="1"/>
  <c r="H234" i="13" a="1"/>
  <c r="H234" i="13" s="1"/>
  <c r="L234" i="13" s="1"/>
  <c r="H235" i="13" a="1"/>
  <c r="H235" i="13" s="1"/>
  <c r="L235" i="13" s="1"/>
  <c r="H236" i="13" a="1"/>
  <c r="H236" i="13" s="1"/>
  <c r="L236" i="13" s="1"/>
  <c r="H237" i="13" a="1"/>
  <c r="H237" i="13" s="1"/>
  <c r="L237" i="13" s="1"/>
  <c r="H238" i="13" a="1"/>
  <c r="H238" i="13" s="1"/>
  <c r="L238" i="13" s="1"/>
  <c r="H239" i="13" a="1"/>
  <c r="H239" i="13" s="1"/>
  <c r="L239" i="13" s="1"/>
  <c r="H240" i="13" a="1"/>
  <c r="H240" i="13" s="1"/>
  <c r="L240" i="13" s="1"/>
  <c r="H241" i="13" a="1"/>
  <c r="H241" i="13" s="1"/>
  <c r="L241" i="13" s="1"/>
  <c r="H242" i="13" a="1"/>
  <c r="H242" i="13" s="1"/>
  <c r="L242" i="13" s="1"/>
  <c r="H243" i="13" a="1"/>
  <c r="H243" i="13" s="1"/>
  <c r="L243" i="13" s="1"/>
  <c r="H244" i="13" a="1"/>
  <c r="H244" i="13" s="1"/>
  <c r="L244" i="13" s="1"/>
  <c r="H245" i="13" a="1"/>
  <c r="H245" i="13" s="1"/>
  <c r="L245" i="13" s="1"/>
  <c r="H246" i="13" a="1"/>
  <c r="H246" i="13" s="1"/>
  <c r="L246" i="13" s="1"/>
  <c r="H247" i="13" a="1"/>
  <c r="H247" i="13" s="1"/>
  <c r="L247" i="13" s="1"/>
  <c r="H248" i="13" a="1"/>
  <c r="H248" i="13" s="1"/>
  <c r="L248" i="13" s="1"/>
  <c r="H249" i="13" a="1"/>
  <c r="H249" i="13" s="1"/>
  <c r="L249" i="13" s="1"/>
  <c r="H62" i="13" a="1"/>
  <c r="H62" i="13" s="1"/>
  <c r="L62" i="13" s="1"/>
  <c r="H63" i="13" a="1"/>
  <c r="H63" i="13" s="1"/>
  <c r="L63" i="13" s="1"/>
  <c r="H250" i="13" a="1"/>
  <c r="H250" i="13" s="1"/>
  <c r="L250" i="13" s="1"/>
  <c r="H251" i="13" a="1"/>
  <c r="H251" i="13" s="1"/>
  <c r="L251" i="13" s="1"/>
  <c r="H252" i="13" a="1"/>
  <c r="H252" i="13" s="1"/>
  <c r="L252" i="13" s="1"/>
  <c r="H253" i="13" a="1"/>
  <c r="H253" i="13" s="1"/>
  <c r="L253" i="13" s="1"/>
  <c r="H254" i="13" a="1"/>
  <c r="H254" i="13" s="1"/>
  <c r="L254" i="13" s="1"/>
  <c r="H255" i="13" a="1"/>
  <c r="H255" i="13" s="1"/>
  <c r="L255" i="13" s="1"/>
  <c r="H256" i="13" a="1"/>
  <c r="H256" i="13" s="1"/>
  <c r="L256" i="13" s="1"/>
  <c r="H257" i="13" a="1"/>
  <c r="H257" i="13" s="1"/>
  <c r="L257" i="13" s="1"/>
  <c r="H258" i="13" a="1"/>
  <c r="H258" i="13" s="1"/>
  <c r="L258" i="13" s="1"/>
  <c r="H259" i="13" a="1"/>
  <c r="H259" i="13" s="1"/>
  <c r="L259" i="13" s="1"/>
  <c r="H260" i="13" a="1"/>
  <c r="H260" i="13" s="1"/>
  <c r="L260" i="13" s="1"/>
  <c r="H261" i="13" a="1"/>
  <c r="H261" i="13" s="1"/>
  <c r="L261" i="13" s="1"/>
  <c r="H262" i="13" a="1"/>
  <c r="H262" i="13" s="1"/>
  <c r="L262" i="13" s="1"/>
  <c r="H263" i="13" a="1"/>
  <c r="H263" i="13" s="1"/>
  <c r="L263" i="13" s="1"/>
  <c r="H264" i="13" a="1"/>
  <c r="H264" i="13" s="1"/>
  <c r="L264" i="13" s="1"/>
  <c r="H265" i="13" a="1"/>
  <c r="H265" i="13" s="1"/>
  <c r="L265" i="13" s="1"/>
  <c r="H266" i="13" a="1"/>
  <c r="H266" i="13" s="1"/>
  <c r="L266" i="13" s="1"/>
  <c r="H267" i="13" a="1"/>
  <c r="H267" i="13" s="1"/>
  <c r="L267" i="13" s="1"/>
  <c r="H268" i="13" a="1"/>
  <c r="H268" i="13" s="1"/>
  <c r="L268" i="13" s="1"/>
  <c r="H269" i="13" a="1"/>
  <c r="H269" i="13" s="1"/>
  <c r="L269" i="13" s="1"/>
  <c r="H270" i="13" a="1"/>
  <c r="H270" i="13" s="1"/>
  <c r="L270" i="13" s="1"/>
  <c r="H271" i="13" a="1"/>
  <c r="H271" i="13" s="1"/>
  <c r="L271" i="13" s="1"/>
  <c r="H272" i="13" a="1"/>
  <c r="H272" i="13" s="1"/>
  <c r="L272" i="13" s="1"/>
  <c r="H273" i="13" a="1"/>
  <c r="H273" i="13" s="1"/>
  <c r="L273" i="13" s="1"/>
  <c r="H274" i="13" a="1"/>
  <c r="H274" i="13" s="1"/>
  <c r="L274" i="13" s="1"/>
  <c r="H275" i="13" a="1"/>
  <c r="H275" i="13" s="1"/>
  <c r="L275" i="13" s="1"/>
  <c r="H276" i="13" a="1"/>
  <c r="H276" i="13" s="1"/>
  <c r="L276" i="13" s="1"/>
  <c r="H277" i="13" a="1"/>
  <c r="H277" i="13" s="1"/>
  <c r="L277" i="13" s="1"/>
  <c r="H278" i="13" a="1"/>
  <c r="H278" i="13" s="1"/>
  <c r="L278" i="13" s="1"/>
  <c r="H279" i="13" a="1"/>
  <c r="H279" i="13" s="1"/>
  <c r="L279" i="13" s="1"/>
  <c r="H280" i="13" a="1"/>
  <c r="H280" i="13" s="1"/>
  <c r="L280" i="13" s="1"/>
  <c r="H281" i="13" a="1"/>
  <c r="H281" i="13" s="1"/>
  <c r="L281" i="13" s="1"/>
  <c r="H282" i="13" a="1"/>
  <c r="H282" i="13" s="1"/>
  <c r="L282" i="13" s="1"/>
  <c r="H283" i="13" a="1"/>
  <c r="H283" i="13" s="1"/>
  <c r="L283" i="13" s="1"/>
  <c r="H284" i="13" a="1"/>
  <c r="H284" i="13" s="1"/>
  <c r="L284" i="13" s="1"/>
  <c r="H285" i="13" a="1"/>
  <c r="H285" i="13" s="1"/>
  <c r="L285" i="13" s="1"/>
  <c r="H286" i="13" a="1"/>
  <c r="H286" i="13" s="1"/>
  <c r="L286" i="13" s="1"/>
  <c r="H287" i="13" a="1"/>
  <c r="H287" i="13" s="1"/>
  <c r="L287" i="13" s="1"/>
  <c r="H288" i="13" a="1"/>
  <c r="H288" i="13" s="1"/>
  <c r="L288" i="13" s="1"/>
  <c r="H289" i="13" a="1"/>
  <c r="H289" i="13" s="1"/>
  <c r="L289" i="13" s="1"/>
  <c r="H290" i="13" a="1"/>
  <c r="H290" i="13" s="1"/>
  <c r="L290" i="13" s="1"/>
  <c r="H291" i="13" a="1"/>
  <c r="H291" i="13" s="1"/>
  <c r="L291" i="13" s="1"/>
  <c r="H292" i="13" a="1"/>
  <c r="H292" i="13" s="1"/>
  <c r="L292" i="13" s="1"/>
  <c r="H293" i="13" a="1"/>
  <c r="H293" i="13" s="1"/>
  <c r="L293" i="13" s="1"/>
  <c r="H294" i="13" a="1"/>
  <c r="H294" i="13" s="1"/>
  <c r="L294" i="13" s="1"/>
  <c r="H295" i="13" a="1"/>
  <c r="H295" i="13" s="1"/>
  <c r="L295" i="13" s="1"/>
  <c r="H296" i="13" a="1"/>
  <c r="H296" i="13" s="1"/>
  <c r="L296" i="13" s="1"/>
  <c r="H297" i="13" a="1"/>
  <c r="H297" i="13" s="1"/>
  <c r="L297" i="13" s="1"/>
  <c r="H298" i="13" a="1"/>
  <c r="H298" i="13" s="1"/>
  <c r="L298" i="13" s="1"/>
  <c r="H299" i="13" a="1"/>
  <c r="H299" i="13" s="1"/>
  <c r="L299" i="13" s="1"/>
  <c r="H300" i="13" a="1"/>
  <c r="H300" i="13" s="1"/>
  <c r="L300" i="13" s="1"/>
  <c r="H301" i="13" a="1"/>
  <c r="H301" i="13" s="1"/>
  <c r="L301" i="13" s="1"/>
  <c r="H302" i="13" a="1"/>
  <c r="H302" i="13" s="1"/>
  <c r="L302" i="13" s="1"/>
  <c r="H303" i="13" a="1"/>
  <c r="H303" i="13" s="1"/>
  <c r="L303" i="13" s="1"/>
  <c r="H304" i="13" a="1"/>
  <c r="H304" i="13" s="1"/>
  <c r="L304" i="13" s="1"/>
  <c r="H305" i="13" a="1"/>
  <c r="H305" i="13" s="1"/>
  <c r="L305" i="13" s="1"/>
  <c r="H306" i="13" a="1"/>
  <c r="H306" i="13" s="1"/>
  <c r="L306" i="13" s="1"/>
  <c r="H307" i="13" a="1"/>
  <c r="H307" i="13" s="1"/>
  <c r="L307" i="13" s="1"/>
  <c r="H308" i="13" a="1"/>
  <c r="H308" i="13" s="1"/>
  <c r="L308" i="13" s="1"/>
  <c r="H309" i="13" a="1"/>
  <c r="H309" i="13" s="1"/>
  <c r="L309" i="13" s="1"/>
  <c r="H310" i="13" a="1"/>
  <c r="H310" i="13" s="1"/>
  <c r="L310" i="13" s="1"/>
  <c r="H311" i="13" a="1"/>
  <c r="H311" i="13" s="1"/>
  <c r="L311" i="13" s="1"/>
  <c r="H312" i="13" a="1"/>
  <c r="H312" i="13" s="1"/>
  <c r="L312" i="13" s="1"/>
  <c r="H313" i="13" a="1"/>
  <c r="H313" i="13" s="1"/>
  <c r="L313" i="13" s="1"/>
  <c r="H314" i="13" a="1"/>
  <c r="H314" i="13" s="1"/>
  <c r="L314" i="13" s="1"/>
  <c r="H315" i="13" a="1"/>
  <c r="H315" i="13" s="1"/>
  <c r="L315" i="13" s="1"/>
  <c r="H316" i="13" a="1"/>
  <c r="H316" i="13" s="1"/>
  <c r="L316" i="13" s="1"/>
  <c r="H107" i="13" a="1"/>
  <c r="H107" i="13" s="1"/>
  <c r="L107" i="13" s="1"/>
  <c r="H18" i="13" a="1"/>
  <c r="H18" i="13" s="1"/>
  <c r="L18" i="13" s="1"/>
  <c r="H19" i="13" a="1"/>
  <c r="H19" i="13" s="1"/>
  <c r="L19" i="13" s="1"/>
  <c r="H2" i="13" a="1"/>
  <c r="H2" i="13" s="1"/>
  <c r="L2" i="13" s="1"/>
  <c r="H3" i="13" a="1"/>
  <c r="H3" i="13" s="1"/>
  <c r="L3" i="13" s="1"/>
  <c r="H317" i="13" a="1"/>
  <c r="H317" i="13" s="1"/>
  <c r="L317" i="13" s="1"/>
  <c r="H318" i="13" a="1"/>
  <c r="H318" i="13" s="1"/>
  <c r="L318" i="13" s="1"/>
  <c r="H319" i="13" a="1"/>
  <c r="H319" i="13" s="1"/>
  <c r="L319" i="13" s="1"/>
  <c r="H320" i="13" a="1"/>
  <c r="H320" i="13" s="1"/>
  <c r="L320" i="13" s="1"/>
  <c r="H22" i="13" a="1"/>
  <c r="H22" i="13" s="1"/>
  <c r="L22" i="13" s="1"/>
  <c r="H23" i="13" a="1"/>
  <c r="H23" i="13" s="1"/>
  <c r="L23" i="13" s="1"/>
  <c r="H108" i="13" a="1"/>
  <c r="H108" i="13" s="1"/>
  <c r="L108" i="13" s="1"/>
  <c r="H24" i="13" a="1"/>
  <c r="H24" i="13" s="1"/>
  <c r="L24" i="13" s="1"/>
  <c r="H25" i="13" a="1"/>
  <c r="H25" i="13" s="1"/>
  <c r="L25" i="13" s="1"/>
  <c r="H26" i="13" a="1"/>
  <c r="H26" i="13" s="1"/>
  <c r="L26" i="13" s="1"/>
  <c r="H27" i="13" a="1"/>
  <c r="H27" i="13" s="1"/>
  <c r="L27" i="13" s="1"/>
  <c r="H28" i="13" a="1"/>
  <c r="H28" i="13" s="1"/>
  <c r="L28" i="13" s="1"/>
  <c r="H109" i="13" a="1"/>
  <c r="H109" i="13" s="1"/>
  <c r="L109" i="13" s="1"/>
  <c r="H4" i="13" a="1"/>
  <c r="H4" i="13" s="1"/>
  <c r="L4" i="13" s="1"/>
  <c r="H321" i="13" a="1"/>
  <c r="H321" i="13" s="1"/>
  <c r="L321" i="13" s="1"/>
  <c r="H322" i="13" a="1"/>
  <c r="H322" i="13" s="1"/>
  <c r="L322" i="13" s="1"/>
  <c r="H323" i="13" a="1"/>
  <c r="H323" i="13" s="1"/>
  <c r="L323" i="13" s="1"/>
  <c r="H324" i="13" a="1"/>
  <c r="H324" i="13" s="1"/>
  <c r="L324" i="13" s="1"/>
  <c r="H325" i="13" a="1"/>
  <c r="H325" i="13" s="1"/>
  <c r="L325" i="13" s="1"/>
  <c r="H326" i="13" a="1"/>
  <c r="H326" i="13" s="1"/>
  <c r="L326" i="13" s="1"/>
  <c r="H327" i="13" a="1"/>
  <c r="H327" i="13" s="1"/>
  <c r="L327" i="13" s="1"/>
  <c r="H328" i="13" a="1"/>
  <c r="H328" i="13" s="1"/>
  <c r="L328" i="13" s="1"/>
  <c r="H110" i="13" a="1"/>
  <c r="H110" i="13" s="1"/>
  <c r="L110" i="13" s="1"/>
  <c r="H5" i="13" a="1"/>
  <c r="H5" i="13" s="1"/>
  <c r="L5" i="13" s="1"/>
  <c r="H329" i="13" a="1"/>
  <c r="H329" i="13" s="1"/>
  <c r="L329" i="13" s="1"/>
  <c r="H330" i="13" a="1"/>
  <c r="H330" i="13" s="1"/>
  <c r="L330" i="13" s="1"/>
  <c r="H331" i="13" a="1"/>
  <c r="H331" i="13" s="1"/>
  <c r="L331" i="13" s="1"/>
  <c r="H332" i="13" a="1"/>
  <c r="H332" i="13" s="1"/>
  <c r="L332" i="13" s="1"/>
  <c r="H333" i="13" a="1"/>
  <c r="H333" i="13" s="1"/>
  <c r="L333" i="13" s="1"/>
  <c r="H334" i="13" a="1"/>
  <c r="H334" i="13" s="1"/>
  <c r="L334" i="13" s="1"/>
  <c r="H335" i="13" a="1"/>
  <c r="H335" i="13" s="1"/>
  <c r="L335" i="13" s="1"/>
  <c r="H336" i="13" a="1"/>
  <c r="H336" i="13" s="1"/>
  <c r="L336" i="13" s="1"/>
  <c r="H111" i="13" a="1"/>
  <c r="H111" i="13" s="1"/>
  <c r="L111" i="13" s="1"/>
  <c r="H6" i="13" a="1"/>
  <c r="H6" i="13" s="1"/>
  <c r="L6" i="13" s="1"/>
  <c r="H337" i="13" a="1"/>
  <c r="H337" i="13" s="1"/>
  <c r="L337" i="13" s="1"/>
  <c r="H338" i="13" a="1"/>
  <c r="H338" i="13" s="1"/>
  <c r="L338" i="13" s="1"/>
  <c r="H339" i="13" a="1"/>
  <c r="H339" i="13" s="1"/>
  <c r="L339" i="13" s="1"/>
  <c r="H340" i="13" a="1"/>
  <c r="H340" i="13" s="1"/>
  <c r="L340" i="13" s="1"/>
  <c r="H341" i="13" a="1"/>
  <c r="H341" i="13" s="1"/>
  <c r="L341" i="13" s="1"/>
  <c r="H342" i="13" a="1"/>
  <c r="H342" i="13" s="1"/>
  <c r="L342" i="13" s="1"/>
  <c r="H343" i="13" a="1"/>
  <c r="H343" i="13" s="1"/>
  <c r="L343" i="13" s="1"/>
  <c r="H344" i="13" a="1"/>
  <c r="H344" i="13" s="1"/>
  <c r="L344" i="13" s="1"/>
  <c r="H7" i="13" a="1"/>
  <c r="H7" i="13" s="1"/>
  <c r="L7" i="13" s="1"/>
  <c r="H8" i="13" a="1"/>
  <c r="H8" i="13" s="1"/>
  <c r="L8" i="13" s="1"/>
  <c r="H345" i="13" a="1"/>
  <c r="H345" i="13" s="1"/>
  <c r="L345" i="13" s="1"/>
  <c r="H346" i="13" a="1"/>
  <c r="H346" i="13" s="1"/>
  <c r="L346" i="13" s="1"/>
  <c r="H347" i="13" a="1"/>
  <c r="H347" i="13" s="1"/>
  <c r="L347" i="13" s="1"/>
  <c r="H348" i="13" a="1"/>
  <c r="H348" i="13" s="1"/>
  <c r="L348" i="13" s="1"/>
  <c r="H349" i="13" a="1"/>
  <c r="H349" i="13" s="1"/>
  <c r="L349" i="13" s="1"/>
  <c r="H350" i="13" a="1"/>
  <c r="H350" i="13" s="1"/>
  <c r="L350" i="13" s="1"/>
  <c r="H351" i="13" a="1"/>
  <c r="H351" i="13" s="1"/>
  <c r="L351" i="13" s="1"/>
  <c r="H352" i="13" a="1"/>
  <c r="H352" i="13" s="1"/>
  <c r="L352" i="13" s="1"/>
  <c r="H17" i="13" a="1"/>
  <c r="H17" i="13" s="1"/>
  <c r="L17" i="13" s="1"/>
  <c r="H112" i="13" a="1"/>
  <c r="H112" i="13" s="1"/>
  <c r="L112" i="13" s="1"/>
  <c r="H64" i="13" a="1"/>
  <c r="H64" i="13" s="1"/>
  <c r="L64" i="13" s="1"/>
  <c r="H20" i="13" a="1"/>
  <c r="H20" i="13" s="1"/>
  <c r="L20" i="13" s="1"/>
  <c r="H21" i="13" a="1"/>
  <c r="H21" i="13" s="1"/>
  <c r="L21" i="13" s="1"/>
  <c r="H9" i="13" a="1"/>
  <c r="H9" i="13" s="1"/>
  <c r="L9" i="13" s="1"/>
  <c r="H10" i="13" a="1"/>
  <c r="H10" i="13" s="1"/>
  <c r="L10" i="13" s="1"/>
  <c r="H113" i="13" a="1"/>
  <c r="H113" i="13" s="1"/>
  <c r="L113" i="13" s="1"/>
  <c r="H114" i="13" a="1"/>
  <c r="H114" i="13" s="1"/>
  <c r="L114" i="13" s="1"/>
  <c r="H353" i="13" a="1"/>
  <c r="H353" i="13" s="1"/>
  <c r="L353" i="13" s="1"/>
  <c r="H354" i="13" a="1"/>
  <c r="H354" i="13" s="1"/>
  <c r="L354" i="13" s="1"/>
  <c r="H11" i="13" a="1"/>
  <c r="H11" i="13" s="1"/>
  <c r="L11" i="13" s="1"/>
  <c r="H12" i="13" a="1"/>
  <c r="H12" i="13" s="1"/>
  <c r="L12" i="13" s="1"/>
  <c r="H115" i="13" a="1"/>
  <c r="H115" i="13" s="1"/>
  <c r="L115" i="13" s="1"/>
  <c r="H116" i="13" a="1"/>
  <c r="H116" i="13" s="1"/>
  <c r="L116" i="13" s="1"/>
  <c r="H355" i="13" a="1"/>
  <c r="H355" i="13" s="1"/>
  <c r="L355" i="13" s="1"/>
  <c r="H356" i="13" a="1"/>
  <c r="H356" i="13" s="1"/>
  <c r="L356" i="13" s="1"/>
  <c r="H13" i="13" a="1"/>
  <c r="H13" i="13" s="1"/>
  <c r="L13" i="13" s="1"/>
  <c r="H117" i="13" a="1"/>
  <c r="H117" i="13" s="1"/>
  <c r="L117" i="13" s="1"/>
  <c r="H118" i="13" a="1"/>
  <c r="H118" i="13" s="1"/>
  <c r="L118" i="13" s="1"/>
  <c r="H357" i="13" a="1"/>
  <c r="H357" i="13" s="1"/>
  <c r="L357" i="13" s="1"/>
  <c r="H358" i="13" a="1"/>
  <c r="H358" i="13" s="1"/>
  <c r="L358" i="13" s="1"/>
  <c r="H15" i="13" a="1"/>
  <c r="H15" i="13" s="1"/>
  <c r="L15" i="13" s="1"/>
  <c r="H16" i="13" a="1"/>
  <c r="H16" i="13" s="1"/>
  <c r="L16" i="13" s="1"/>
  <c r="H119" i="13" a="1"/>
  <c r="H119" i="13" s="1"/>
  <c r="L119" i="13" s="1"/>
  <c r="H120" i="13" a="1"/>
  <c r="H120" i="13" s="1"/>
  <c r="L120" i="13" s="1"/>
  <c r="H359" i="13" a="1"/>
  <c r="H359" i="13" s="1"/>
  <c r="L359" i="13" s="1"/>
  <c r="H360" i="13" a="1"/>
  <c r="H360" i="13" s="1"/>
  <c r="L360" i="13" s="1"/>
  <c r="H29" i="13" a="1"/>
  <c r="H29" i="13" s="1"/>
  <c r="L29" i="13" s="1"/>
  <c r="H30" i="13" a="1"/>
  <c r="H30" i="13" s="1"/>
  <c r="L30" i="13" s="1"/>
  <c r="H31" i="13" a="1"/>
  <c r="H31" i="13" s="1"/>
  <c r="L31" i="13" s="1"/>
  <c r="H65" i="13" a="1"/>
  <c r="H65" i="13" s="1"/>
  <c r="L65" i="13" s="1"/>
  <c r="H66" i="13" a="1"/>
  <c r="H66" i="13" s="1"/>
  <c r="L66" i="13" s="1"/>
  <c r="H361" i="13" a="1"/>
  <c r="H361" i="13" s="1"/>
  <c r="L361" i="13" s="1"/>
  <c r="H362" i="13" a="1"/>
  <c r="H362" i="13" s="1"/>
  <c r="L362" i="13" s="1"/>
  <c r="H363" i="13" a="1"/>
  <c r="H363" i="13" s="1"/>
  <c r="L363" i="13" s="1"/>
  <c r="H364" i="13" a="1"/>
  <c r="H364" i="13" s="1"/>
  <c r="L364" i="13" s="1"/>
  <c r="H365" i="13" a="1"/>
  <c r="H365" i="13" s="1"/>
  <c r="L365" i="13" s="1"/>
  <c r="H366" i="13" a="1"/>
  <c r="H366" i="13" s="1"/>
  <c r="L366" i="13" s="1"/>
  <c r="H367" i="13" a="1"/>
  <c r="H367" i="13" s="1"/>
  <c r="L367" i="13" s="1"/>
  <c r="H368" i="13" a="1"/>
  <c r="H368" i="13" s="1"/>
  <c r="L368" i="13" s="1"/>
  <c r="H369" i="13" a="1"/>
  <c r="H369" i="13" s="1"/>
  <c r="L369" i="13" s="1"/>
  <c r="H370" i="13" a="1"/>
  <c r="H370" i="13" s="1"/>
  <c r="L370" i="13" s="1"/>
  <c r="H371" i="13" a="1"/>
  <c r="H371" i="13" s="1"/>
  <c r="L371" i="13" s="1"/>
  <c r="H372" i="13" a="1"/>
  <c r="H372" i="13" s="1"/>
  <c r="L372" i="13" s="1"/>
  <c r="H373" i="13" a="1"/>
  <c r="H373" i="13" s="1"/>
  <c r="L373" i="13" s="1"/>
  <c r="H374" i="13" a="1"/>
  <c r="H374" i="13" s="1"/>
  <c r="L374" i="13" s="1"/>
  <c r="H375" i="13" a="1"/>
  <c r="H375" i="13" s="1"/>
  <c r="L375" i="13" s="1"/>
  <c r="H376" i="13" a="1"/>
  <c r="H376" i="13" s="1"/>
  <c r="L376" i="13" s="1"/>
  <c r="H377" i="13" a="1"/>
  <c r="H377" i="13" s="1"/>
  <c r="L377" i="13" s="1"/>
  <c r="H378" i="13" a="1"/>
  <c r="H378" i="13" s="1"/>
  <c r="L378" i="13" s="1"/>
  <c r="H379" i="13" a="1"/>
  <c r="H379" i="13" s="1"/>
  <c r="L379" i="13" s="1"/>
  <c r="H380" i="13" a="1"/>
  <c r="H380" i="13" s="1"/>
  <c r="L380" i="13" s="1"/>
  <c r="H121" i="13" a="1"/>
  <c r="H121" i="13" s="1"/>
  <c r="L121" i="13" s="1"/>
  <c r="H32" i="13" a="1"/>
  <c r="H32" i="13" s="1"/>
  <c r="L32" i="13" s="1"/>
  <c r="H122" i="13" a="1"/>
  <c r="H122" i="13" s="1"/>
  <c r="L122" i="13" s="1"/>
  <c r="H123" i="13" a="1"/>
  <c r="H123" i="13" s="1"/>
  <c r="L123" i="13" s="1"/>
  <c r="H33" i="13" a="1"/>
  <c r="H33" i="13" s="1"/>
  <c r="L33" i="13" s="1"/>
  <c r="H34" i="13" a="1"/>
  <c r="H34" i="13" s="1"/>
  <c r="L34" i="13" s="1"/>
  <c r="H381" i="13" a="1"/>
  <c r="H381" i="13" s="1"/>
  <c r="L381" i="13" s="1"/>
  <c r="H382" i="13" a="1"/>
  <c r="H382" i="13" s="1"/>
  <c r="L382" i="13" s="1"/>
  <c r="H383" i="13" a="1"/>
  <c r="H383" i="13" s="1"/>
  <c r="L383" i="13" s="1"/>
  <c r="H384" i="13" a="1"/>
  <c r="H384" i="13" s="1"/>
  <c r="L384" i="13" s="1"/>
  <c r="H385" i="13" a="1"/>
  <c r="H385" i="13" s="1"/>
  <c r="L385" i="13" s="1"/>
  <c r="H386" i="13" a="1"/>
  <c r="H386" i="13" s="1"/>
  <c r="L386" i="13" s="1"/>
  <c r="H387" i="13" a="1"/>
  <c r="H387" i="13" s="1"/>
  <c r="L387" i="13" s="1"/>
  <c r="H388" i="13" a="1"/>
  <c r="H388" i="13" s="1"/>
  <c r="L388" i="13" s="1"/>
  <c r="H389" i="13" a="1"/>
  <c r="H389" i="13" s="1"/>
  <c r="L389" i="13" s="1"/>
  <c r="H390" i="13" a="1"/>
  <c r="H390" i="13" s="1"/>
  <c r="L390" i="13" s="1"/>
  <c r="H391" i="13" a="1"/>
  <c r="H391" i="13" s="1"/>
  <c r="L391" i="13" s="1"/>
  <c r="H392" i="13" a="1"/>
  <c r="H392" i="13" s="1"/>
  <c r="L392" i="13" s="1"/>
  <c r="H393" i="13" a="1"/>
  <c r="H393" i="13" s="1"/>
  <c r="L393" i="13" s="1"/>
  <c r="H394" i="13" a="1"/>
  <c r="H394" i="13" s="1"/>
  <c r="L394" i="13" s="1"/>
  <c r="H395" i="13" a="1"/>
  <c r="H395" i="13" s="1"/>
  <c r="L395" i="13" s="1"/>
  <c r="H396" i="13" a="1"/>
  <c r="H396" i="13" s="1"/>
  <c r="L396" i="13" s="1"/>
  <c r="H397" i="13" a="1"/>
  <c r="H397" i="13" s="1"/>
  <c r="L397" i="13" s="1"/>
  <c r="H398" i="13" a="1"/>
  <c r="H398" i="13" s="1"/>
  <c r="L398" i="13" s="1"/>
  <c r="H399" i="13" a="1"/>
  <c r="H399" i="13" s="1"/>
  <c r="L399" i="13" s="1"/>
  <c r="H400" i="13" a="1"/>
  <c r="H400" i="13" s="1"/>
  <c r="L400" i="13" s="1"/>
  <c r="H401" i="13" a="1"/>
  <c r="H401" i="13" s="1"/>
  <c r="L401" i="13" s="1"/>
  <c r="H402" i="13" a="1"/>
  <c r="H402" i="13" s="1"/>
  <c r="L402" i="13" s="1"/>
  <c r="H403" i="13" a="1"/>
  <c r="H403" i="13" s="1"/>
  <c r="L403" i="13" s="1"/>
  <c r="H404" i="13" a="1"/>
  <c r="H404" i="13" s="1"/>
  <c r="L404" i="13" s="1"/>
  <c r="H405" i="13" a="1"/>
  <c r="H405" i="13" s="1"/>
  <c r="L405" i="13" s="1"/>
  <c r="H406" i="13" a="1"/>
  <c r="H406" i="13" s="1"/>
  <c r="L406" i="13" s="1"/>
  <c r="H407" i="13" a="1"/>
  <c r="H407" i="13" s="1"/>
  <c r="L407" i="13" s="1"/>
  <c r="H408" i="13" a="1"/>
  <c r="H408" i="13" s="1"/>
  <c r="L408" i="13" s="1"/>
  <c r="H409" i="13" a="1"/>
  <c r="H409" i="13" s="1"/>
  <c r="L409" i="13" s="1"/>
  <c r="H410" i="13" a="1"/>
  <c r="H410" i="13" s="1"/>
  <c r="L410" i="13" s="1"/>
  <c r="H411" i="13" a="1"/>
  <c r="H411" i="13" s="1"/>
  <c r="L411" i="13" s="1"/>
  <c r="H412" i="13" a="1"/>
  <c r="H412" i="13" s="1"/>
  <c r="L412" i="13" s="1"/>
  <c r="H413" i="13" a="1"/>
  <c r="H413" i="13" s="1"/>
  <c r="L413" i="13" s="1"/>
  <c r="H414" i="13" a="1"/>
  <c r="H414" i="13" s="1"/>
  <c r="L414" i="13" s="1"/>
  <c r="H415" i="13" a="1"/>
  <c r="H415" i="13" s="1"/>
  <c r="L415" i="13" s="1"/>
  <c r="H416" i="13" a="1"/>
  <c r="H416" i="13" s="1"/>
  <c r="L416" i="13" s="1"/>
  <c r="H417" i="13" a="1"/>
  <c r="H417" i="13" s="1"/>
  <c r="L417" i="13" s="1"/>
  <c r="H418" i="13" a="1"/>
  <c r="H418" i="13" s="1"/>
  <c r="L418" i="13" s="1"/>
  <c r="H419" i="13" a="1"/>
  <c r="H419" i="13" s="1"/>
  <c r="L419" i="13" s="1"/>
  <c r="H420" i="13" a="1"/>
  <c r="H420" i="13" s="1"/>
  <c r="L420" i="13" s="1"/>
  <c r="H421" i="13" a="1"/>
  <c r="H421" i="13" s="1"/>
  <c r="L421" i="13" s="1"/>
  <c r="H422" i="13" a="1"/>
  <c r="H422" i="13" s="1"/>
  <c r="L422" i="13" s="1"/>
  <c r="H423" i="13" a="1"/>
  <c r="H423" i="13" s="1"/>
  <c r="L423" i="13" s="1"/>
  <c r="H424" i="13" a="1"/>
  <c r="H424" i="13" s="1"/>
  <c r="L424" i="13" s="1"/>
  <c r="H425" i="13" a="1"/>
  <c r="H425" i="13" s="1"/>
  <c r="L425" i="13" s="1"/>
  <c r="H426" i="13" a="1"/>
  <c r="H426" i="13" s="1"/>
  <c r="L426" i="13" s="1"/>
  <c r="H427" i="13" a="1"/>
  <c r="H427" i="13" s="1"/>
  <c r="L427" i="13" s="1"/>
  <c r="H428" i="13" a="1"/>
  <c r="H428" i="13" s="1"/>
  <c r="L428" i="13" s="1"/>
  <c r="H429" i="13" a="1"/>
  <c r="H429" i="13" s="1"/>
  <c r="L429" i="13" s="1"/>
  <c r="H430" i="13" a="1"/>
  <c r="H430" i="13" s="1"/>
  <c r="L430" i="13" s="1"/>
  <c r="H431" i="13" a="1"/>
  <c r="H431" i="13" s="1"/>
  <c r="L431" i="13" s="1"/>
  <c r="H432" i="13" a="1"/>
  <c r="H432" i="13" s="1"/>
  <c r="L432" i="13" s="1"/>
  <c r="H433" i="13" a="1"/>
  <c r="H433" i="13" s="1"/>
  <c r="L433" i="13" s="1"/>
  <c r="H434" i="13" a="1"/>
  <c r="H434" i="13" s="1"/>
  <c r="L434" i="13" s="1"/>
  <c r="H435" i="13" a="1"/>
  <c r="H435" i="13" s="1"/>
  <c r="L435" i="13" s="1"/>
  <c r="H436" i="13" a="1"/>
  <c r="H436" i="13" s="1"/>
  <c r="L436" i="13" s="1"/>
  <c r="H437" i="13" a="1"/>
  <c r="H437" i="13" s="1"/>
  <c r="L437" i="13" s="1"/>
  <c r="H438" i="13" a="1"/>
  <c r="H438" i="13" s="1"/>
  <c r="L438" i="13" s="1"/>
  <c r="H439" i="13" a="1"/>
  <c r="H439" i="13" s="1"/>
  <c r="L439" i="13" s="1"/>
  <c r="H440" i="13" a="1"/>
  <c r="H440" i="13" s="1"/>
  <c r="L440" i="13" s="1"/>
  <c r="H441" i="13" a="1"/>
  <c r="H441" i="13" s="1"/>
  <c r="L441" i="13" s="1"/>
  <c r="H442" i="13" a="1"/>
  <c r="H442" i="13" s="1"/>
  <c r="L442" i="13" s="1"/>
  <c r="H443" i="13" a="1"/>
  <c r="H443" i="13" s="1"/>
  <c r="L443" i="13" s="1"/>
  <c r="H444" i="13" a="1"/>
  <c r="H444" i="13" s="1"/>
  <c r="L444" i="13" s="1"/>
  <c r="H445" i="13" a="1"/>
  <c r="H445" i="13" s="1"/>
  <c r="L445" i="13" s="1"/>
  <c r="H446" i="13" a="1"/>
  <c r="H446" i="13" s="1"/>
  <c r="L446" i="13" s="1"/>
  <c r="H447" i="13" a="1"/>
  <c r="H447" i="13" s="1"/>
  <c r="L447" i="13" s="1"/>
  <c r="H448" i="13" a="1"/>
  <c r="H448" i="13" s="1"/>
  <c r="L448" i="13" s="1"/>
  <c r="H449" i="13" a="1"/>
  <c r="H449" i="13" s="1"/>
  <c r="L449" i="13" s="1"/>
  <c r="H450" i="13" a="1"/>
  <c r="H450" i="13" s="1"/>
  <c r="L450" i="13" s="1"/>
  <c r="H451" i="13" a="1"/>
  <c r="H451" i="13" s="1"/>
  <c r="L451" i="13" s="1"/>
  <c r="H452" i="13" a="1"/>
  <c r="H452" i="13" s="1"/>
  <c r="L452" i="13" s="1"/>
  <c r="H453" i="13" a="1"/>
  <c r="H453" i="13" s="1"/>
  <c r="L453" i="13" s="1"/>
  <c r="H454" i="13" a="1"/>
  <c r="H454" i="13" s="1"/>
  <c r="L454" i="13" s="1"/>
  <c r="H455" i="13" a="1"/>
  <c r="H455" i="13" s="1"/>
  <c r="L455" i="13" s="1"/>
  <c r="H456" i="13" a="1"/>
  <c r="H456" i="13" s="1"/>
  <c r="L456" i="13" s="1"/>
  <c r="H457" i="13" a="1"/>
  <c r="H457" i="13" s="1"/>
  <c r="L457" i="13" s="1"/>
  <c r="H458" i="13" a="1"/>
  <c r="H458" i="13" s="1"/>
  <c r="L458" i="13" s="1"/>
  <c r="H459" i="13" a="1"/>
  <c r="H459" i="13" s="1"/>
  <c r="L459" i="13" s="1"/>
  <c r="H460" i="13" a="1"/>
  <c r="H460" i="13" s="1"/>
  <c r="L460" i="13" s="1"/>
  <c r="H461" i="13" a="1"/>
  <c r="H461" i="13" s="1"/>
  <c r="L461" i="13" s="1"/>
  <c r="H462" i="13" a="1"/>
  <c r="H462" i="13" s="1"/>
  <c r="L462" i="13" s="1"/>
  <c r="H463" i="13" a="1"/>
  <c r="H463" i="13" s="1"/>
  <c r="L463" i="13" s="1"/>
  <c r="H464" i="13" a="1"/>
  <c r="H464" i="13" s="1"/>
  <c r="L464" i="13" s="1"/>
  <c r="H465" i="13" a="1"/>
  <c r="H465" i="13" s="1"/>
  <c r="L465" i="13" s="1"/>
  <c r="H466" i="13" a="1"/>
  <c r="H466" i="13" s="1"/>
  <c r="L466" i="13" s="1"/>
  <c r="H467" i="13" a="1"/>
  <c r="H467" i="13" s="1"/>
  <c r="L467" i="13" s="1"/>
  <c r="H468" i="13" a="1"/>
  <c r="H468" i="13" s="1"/>
  <c r="L468" i="13" s="1"/>
  <c r="H469" i="13" a="1"/>
  <c r="H469" i="13" s="1"/>
  <c r="L469" i="13" s="1"/>
  <c r="H470" i="13" a="1"/>
  <c r="H470" i="13" s="1"/>
  <c r="L470" i="13" s="1"/>
  <c r="H471" i="13" a="1"/>
  <c r="H471" i="13" s="1"/>
  <c r="L471" i="13" s="1"/>
  <c r="H472" i="13" a="1"/>
  <c r="H472" i="13" s="1"/>
  <c r="L472" i="13" s="1"/>
  <c r="H473" i="13" a="1"/>
  <c r="H473" i="13" s="1"/>
  <c r="L473" i="13" s="1"/>
  <c r="H474" i="13" a="1"/>
  <c r="H474" i="13" s="1"/>
  <c r="L474" i="13" s="1"/>
  <c r="H475" i="13" a="1"/>
  <c r="H475" i="13" s="1"/>
  <c r="L475" i="13" s="1"/>
  <c r="H476" i="13" a="1"/>
  <c r="H476" i="13" s="1"/>
  <c r="L476" i="13" s="1"/>
  <c r="H477" i="13" a="1"/>
  <c r="H477" i="13" s="1"/>
  <c r="L477" i="13" s="1"/>
  <c r="H478" i="13" a="1"/>
  <c r="H478" i="13" s="1"/>
  <c r="L478" i="13" s="1"/>
  <c r="H479" i="13" a="1"/>
  <c r="H479" i="13" s="1"/>
  <c r="L479" i="13" s="1"/>
  <c r="H480" i="13" a="1"/>
  <c r="H480" i="13" s="1"/>
  <c r="L480" i="13" s="1"/>
  <c r="H481" i="13" a="1"/>
  <c r="H481" i="13" s="1"/>
  <c r="L481" i="13" s="1"/>
  <c r="H482" i="13" a="1"/>
  <c r="H482" i="13" s="1"/>
  <c r="L482" i="13" s="1"/>
  <c r="H483" i="13" a="1"/>
  <c r="H483" i="13" s="1"/>
  <c r="L483" i="13" s="1"/>
  <c r="H484" i="13" a="1"/>
  <c r="H484" i="13" s="1"/>
  <c r="L484" i="13" s="1"/>
  <c r="H485" i="13" a="1"/>
  <c r="H485" i="13" s="1"/>
  <c r="L485" i="13" s="1"/>
  <c r="H486" i="13" a="1"/>
  <c r="H486" i="13" s="1"/>
  <c r="L486" i="13" s="1"/>
  <c r="H487" i="13" a="1"/>
  <c r="H487" i="13" s="1"/>
  <c r="L487" i="13" s="1"/>
  <c r="H488" i="13" a="1"/>
  <c r="H488" i="13" s="1"/>
  <c r="L488" i="13" s="1"/>
  <c r="H489" i="13" a="1"/>
  <c r="H489" i="13" s="1"/>
  <c r="L489" i="13" s="1"/>
  <c r="H490" i="13" a="1"/>
  <c r="H490" i="13" s="1"/>
  <c r="L490" i="13" s="1"/>
  <c r="H491" i="13" a="1"/>
  <c r="H491" i="13" s="1"/>
  <c r="L491" i="13" s="1"/>
  <c r="H492" i="13" a="1"/>
  <c r="H492" i="13" s="1"/>
  <c r="L492" i="13" s="1"/>
  <c r="H493" i="13" a="1"/>
  <c r="H493" i="13" s="1"/>
  <c r="L493" i="13" s="1"/>
  <c r="H494" i="13" a="1"/>
  <c r="H494" i="13" s="1"/>
  <c r="L494" i="13" s="1"/>
  <c r="H495" i="13" a="1"/>
  <c r="H495" i="13" s="1"/>
  <c r="L495" i="13" s="1"/>
  <c r="H496" i="13" a="1"/>
  <c r="H496" i="13" s="1"/>
  <c r="L496" i="13" s="1"/>
  <c r="H497" i="13" a="1"/>
  <c r="H497" i="13" s="1"/>
  <c r="L497" i="13" s="1"/>
  <c r="H498" i="13" a="1"/>
  <c r="H498" i="13" s="1"/>
  <c r="L498" i="13" s="1"/>
  <c r="H499" i="13" a="1"/>
  <c r="H499" i="13" s="1"/>
  <c r="L499" i="13" s="1"/>
  <c r="H500" i="13" a="1"/>
  <c r="H500" i="13" s="1"/>
  <c r="L500" i="13" s="1"/>
  <c r="H501" i="13" a="1"/>
  <c r="H501" i="13" s="1"/>
  <c r="L501" i="13" s="1"/>
  <c r="H502" i="13" a="1"/>
  <c r="H502" i="13" s="1"/>
  <c r="L502" i="13" s="1"/>
  <c r="H503" i="13" a="1"/>
  <c r="H503" i="13" s="1"/>
  <c r="L503" i="13" s="1"/>
  <c r="H504" i="13" a="1"/>
  <c r="H504" i="13" s="1"/>
  <c r="L504" i="13" s="1"/>
  <c r="H505" i="13" a="1"/>
  <c r="H505" i="13" s="1"/>
  <c r="L505" i="13" s="1"/>
  <c r="H506" i="13" a="1"/>
  <c r="H506" i="13" s="1"/>
  <c r="L506" i="13" s="1"/>
  <c r="H507" i="13" a="1"/>
  <c r="H507" i="13" s="1"/>
  <c r="L507" i="13" s="1"/>
  <c r="H508" i="13" a="1"/>
  <c r="H508" i="13" s="1"/>
  <c r="L508" i="13" s="1"/>
  <c r="H509" i="13" a="1"/>
  <c r="H509" i="13" s="1"/>
  <c r="L509" i="13" s="1"/>
  <c r="H510" i="13" a="1"/>
  <c r="H510" i="13" s="1"/>
  <c r="L510" i="13" s="1"/>
  <c r="H511" i="13" a="1"/>
  <c r="H511" i="13" s="1"/>
  <c r="L511" i="13" s="1"/>
  <c r="H512" i="13" a="1"/>
  <c r="H512" i="13" s="1"/>
  <c r="L512" i="13" s="1"/>
  <c r="H513" i="13" a="1"/>
  <c r="H513" i="13" s="1"/>
  <c r="L513" i="13" s="1"/>
  <c r="H514" i="13" a="1"/>
  <c r="H514" i="13" s="1"/>
  <c r="L514" i="13" s="1"/>
  <c r="H515" i="13" a="1"/>
  <c r="H515" i="13" s="1"/>
  <c r="L515" i="13" s="1"/>
  <c r="H516" i="13" a="1"/>
  <c r="H516" i="13" s="1"/>
  <c r="L516" i="13" s="1"/>
  <c r="H517" i="13" a="1"/>
  <c r="H517" i="13" s="1"/>
  <c r="L517" i="13" s="1"/>
  <c r="H518" i="13" a="1"/>
  <c r="H518" i="13" s="1"/>
  <c r="L518" i="13" s="1"/>
  <c r="H519" i="13" a="1"/>
  <c r="H519" i="13" s="1"/>
  <c r="L519" i="13" s="1"/>
  <c r="H520" i="13" a="1"/>
  <c r="H520" i="13" s="1"/>
  <c r="L520" i="13" s="1"/>
  <c r="H521" i="13" a="1"/>
  <c r="H521" i="13" s="1"/>
  <c r="L521" i="13" s="1"/>
  <c r="H522" i="13" a="1"/>
  <c r="H522" i="13" s="1"/>
  <c r="L522" i="13" s="1"/>
  <c r="H523" i="13" a="1"/>
  <c r="H523" i="13" s="1"/>
  <c r="L523" i="13" s="1"/>
  <c r="H524" i="13" a="1"/>
  <c r="H524" i="13" s="1"/>
  <c r="L524" i="13" s="1"/>
  <c r="H525" i="13" a="1"/>
  <c r="H525" i="13" s="1"/>
  <c r="L525" i="13" s="1"/>
  <c r="H526" i="13" a="1"/>
  <c r="H526" i="13" s="1"/>
  <c r="L526" i="13" s="1"/>
  <c r="H527" i="13" a="1"/>
  <c r="H527" i="13" s="1"/>
  <c r="L527" i="13" s="1"/>
  <c r="H528" i="13" a="1"/>
  <c r="H528" i="13" s="1"/>
  <c r="L528" i="13" s="1"/>
  <c r="H529" i="13" a="1"/>
  <c r="H529" i="13" s="1"/>
  <c r="L529" i="13" s="1"/>
  <c r="H530" i="13" a="1"/>
  <c r="H530" i="13" s="1"/>
  <c r="L530" i="13" s="1"/>
  <c r="H531" i="13" a="1"/>
  <c r="H531" i="13" s="1"/>
  <c r="L531" i="13" s="1"/>
  <c r="H532" i="13" a="1"/>
  <c r="H532" i="13" s="1"/>
  <c r="L532" i="13" s="1"/>
  <c r="H533" i="13" a="1"/>
  <c r="H533" i="13" s="1"/>
  <c r="L533" i="13" s="1"/>
  <c r="H534" i="13" a="1"/>
  <c r="H534" i="13" s="1"/>
  <c r="L534" i="13" s="1"/>
  <c r="H535" i="13" a="1"/>
  <c r="H535" i="13" s="1"/>
  <c r="L535" i="13" s="1"/>
  <c r="H536" i="13" a="1"/>
  <c r="H536" i="13" s="1"/>
  <c r="L536" i="13" s="1"/>
  <c r="H537" i="13" a="1"/>
  <c r="H537" i="13" s="1"/>
  <c r="L537" i="13" s="1"/>
  <c r="H538" i="13" a="1"/>
  <c r="H538" i="13" s="1"/>
  <c r="L538" i="13" s="1"/>
  <c r="H539" i="13" a="1"/>
  <c r="H539" i="13" s="1"/>
  <c r="L539" i="13" s="1"/>
  <c r="H540" i="13" a="1"/>
  <c r="H540" i="13" s="1"/>
  <c r="L540" i="13" s="1"/>
  <c r="H541" i="13" a="1"/>
  <c r="H541" i="13" s="1"/>
  <c r="L541" i="13" s="1"/>
  <c r="H542" i="13" a="1"/>
  <c r="H542" i="13" s="1"/>
  <c r="L542" i="13" s="1"/>
  <c r="H543" i="13" a="1"/>
  <c r="H543" i="13" s="1"/>
  <c r="L543" i="13" s="1"/>
  <c r="H544" i="13" a="1"/>
  <c r="H544" i="13" s="1"/>
  <c r="L544" i="13" s="1"/>
  <c r="H545" i="13" a="1"/>
  <c r="H545" i="13" s="1"/>
  <c r="L545" i="13" s="1"/>
  <c r="H546" i="13" a="1"/>
  <c r="H546" i="13" s="1"/>
  <c r="L546" i="13" s="1"/>
  <c r="H547" i="13" a="1"/>
  <c r="H547" i="13" s="1"/>
  <c r="L547" i="13" s="1"/>
  <c r="H548" i="13" a="1"/>
  <c r="H548" i="13" s="1"/>
  <c r="L548" i="13" s="1"/>
  <c r="H549" i="13" a="1"/>
  <c r="H549" i="13" s="1"/>
  <c r="L549" i="13" s="1"/>
  <c r="H550" i="13" a="1"/>
  <c r="H550" i="13" s="1"/>
  <c r="L550" i="13" s="1"/>
  <c r="H551" i="13" a="1"/>
  <c r="H551" i="13" s="1"/>
  <c r="L551" i="13" s="1"/>
  <c r="H552" i="13" a="1"/>
  <c r="H552" i="13" s="1"/>
  <c r="L552" i="13" s="1"/>
  <c r="H553" i="13" a="1"/>
  <c r="H553" i="13" s="1"/>
  <c r="L553" i="13" s="1"/>
  <c r="H554" i="13" a="1"/>
  <c r="H554" i="13" s="1"/>
  <c r="L554" i="13" s="1"/>
  <c r="H555" i="13" a="1"/>
  <c r="H555" i="13" s="1"/>
  <c r="L555" i="13" s="1"/>
  <c r="H556" i="13" a="1"/>
  <c r="H556" i="13" s="1"/>
  <c r="L556" i="13" s="1"/>
  <c r="H557" i="13" a="1"/>
  <c r="H557" i="13" s="1"/>
  <c r="L557" i="13" s="1"/>
  <c r="H558" i="13" a="1"/>
  <c r="H558" i="13" s="1"/>
  <c r="L558" i="13" s="1"/>
  <c r="H559" i="13" a="1"/>
  <c r="H559" i="13" s="1"/>
  <c r="L559" i="13" s="1"/>
  <c r="H560" i="13" a="1"/>
  <c r="H560" i="13" s="1"/>
  <c r="L560" i="13" s="1"/>
  <c r="H561" i="13" a="1"/>
  <c r="H561" i="13" s="1"/>
  <c r="L561" i="13" s="1"/>
  <c r="H562" i="13" a="1"/>
  <c r="H562" i="13" s="1"/>
  <c r="L562" i="13" s="1"/>
  <c r="H563" i="13" a="1"/>
  <c r="H563" i="13" s="1"/>
  <c r="L563" i="13" s="1"/>
  <c r="H564" i="13" a="1"/>
  <c r="H564" i="13" s="1"/>
  <c r="L564" i="13" s="1"/>
  <c r="H565" i="13" a="1"/>
  <c r="H565" i="13" s="1"/>
  <c r="L565" i="13" s="1"/>
  <c r="H566" i="13" a="1"/>
  <c r="H566" i="13" s="1"/>
  <c r="L566" i="13" s="1"/>
  <c r="H567" i="13" a="1"/>
  <c r="H567" i="13" s="1"/>
  <c r="L567" i="13" s="1"/>
  <c r="H568" i="13" a="1"/>
  <c r="H568" i="13" s="1"/>
  <c r="L568" i="13" s="1"/>
  <c r="H569" i="13" a="1"/>
  <c r="H569" i="13" s="1"/>
  <c r="L569" i="13" s="1"/>
  <c r="H570" i="13" a="1"/>
  <c r="H570" i="13" s="1"/>
  <c r="L570" i="13" s="1"/>
  <c r="H571" i="13" a="1"/>
  <c r="H571" i="13" s="1"/>
  <c r="L571" i="13" s="1"/>
  <c r="H572" i="13" a="1"/>
  <c r="H572" i="13" s="1"/>
  <c r="L572" i="13" s="1"/>
  <c r="H573" i="13" a="1"/>
  <c r="H573" i="13" s="1"/>
  <c r="L573" i="13" s="1"/>
  <c r="H574" i="13" a="1"/>
  <c r="H574" i="13" s="1"/>
  <c r="L574" i="13" s="1"/>
  <c r="H575" i="13" a="1"/>
  <c r="H575" i="13" s="1"/>
  <c r="L575" i="13" s="1"/>
  <c r="H576" i="13" a="1"/>
  <c r="H576" i="13" s="1"/>
  <c r="L576" i="13" s="1"/>
  <c r="H577" i="13" a="1"/>
  <c r="H577" i="13" s="1"/>
  <c r="L577" i="13" s="1"/>
  <c r="H578" i="13" a="1"/>
  <c r="H578" i="13" s="1"/>
  <c r="L578" i="13" s="1"/>
  <c r="H579" i="13" a="1"/>
  <c r="H579" i="13" s="1"/>
  <c r="L579" i="13" s="1"/>
  <c r="H580" i="13" a="1"/>
  <c r="H580" i="13" s="1"/>
  <c r="L580" i="13" s="1"/>
  <c r="H581" i="13" a="1"/>
  <c r="H581" i="13" s="1"/>
  <c r="L581" i="13" s="1"/>
  <c r="H582" i="13" a="1"/>
  <c r="H582" i="13" s="1"/>
  <c r="L582" i="13" s="1"/>
  <c r="H583" i="13" a="1"/>
  <c r="H583" i="13" s="1"/>
  <c r="L583" i="13" s="1"/>
  <c r="H584" i="13" a="1"/>
  <c r="H584" i="13" s="1"/>
  <c r="L584" i="13" s="1"/>
  <c r="H585" i="13" a="1"/>
  <c r="H585" i="13" s="1"/>
  <c r="L585" i="13" s="1"/>
  <c r="H586" i="13" a="1"/>
  <c r="H586" i="13" s="1"/>
  <c r="L586" i="13" s="1"/>
  <c r="H587" i="13" a="1"/>
  <c r="H587" i="13" s="1"/>
  <c r="L587" i="13" s="1"/>
  <c r="H588" i="13" a="1"/>
  <c r="H588" i="13" s="1"/>
  <c r="L588" i="13" s="1"/>
  <c r="H589" i="13" a="1"/>
  <c r="H589" i="13" s="1"/>
  <c r="L589" i="13" s="1"/>
  <c r="H590" i="13" a="1"/>
  <c r="H590" i="13" s="1"/>
  <c r="L590" i="13" s="1"/>
  <c r="H35" i="13" a="1"/>
  <c r="H35" i="13" s="1"/>
  <c r="L35" i="13" s="1"/>
  <c r="H591" i="13" a="1"/>
  <c r="H591" i="13" s="1"/>
  <c r="L591" i="13" s="1"/>
  <c r="H592" i="13" a="1"/>
  <c r="H592" i="13" s="1"/>
  <c r="L592" i="13" s="1"/>
  <c r="H593" i="13" a="1"/>
  <c r="H593" i="13" s="1"/>
  <c r="L593" i="13" s="1"/>
  <c r="H594" i="13" a="1"/>
  <c r="H594" i="13" s="1"/>
  <c r="L594" i="13" s="1"/>
  <c r="H595" i="13" a="1"/>
  <c r="H595" i="13" s="1"/>
  <c r="L595" i="13" s="1"/>
  <c r="H596" i="13" a="1"/>
  <c r="H596" i="13" s="1"/>
  <c r="L596" i="13" s="1"/>
  <c r="H597" i="13" a="1"/>
  <c r="H597" i="13" s="1"/>
  <c r="L597" i="13" s="1"/>
  <c r="H598" i="13" a="1"/>
  <c r="H598" i="13" s="1"/>
  <c r="L598" i="13" s="1"/>
  <c r="H599" i="13" a="1"/>
  <c r="H599" i="13" s="1"/>
  <c r="L599" i="13" s="1"/>
  <c r="H600" i="13" a="1"/>
  <c r="H600" i="13" s="1"/>
  <c r="L600" i="13" s="1"/>
  <c r="H601" i="13" a="1"/>
  <c r="H601" i="13" s="1"/>
  <c r="L601" i="13" s="1"/>
  <c r="H602" i="13" a="1"/>
  <c r="H602" i="13" s="1"/>
  <c r="L602" i="13" s="1"/>
  <c r="H603" i="13" a="1"/>
  <c r="H603" i="13" s="1"/>
  <c r="L603" i="13" s="1"/>
  <c r="H604" i="13" a="1"/>
  <c r="H604" i="13" s="1"/>
  <c r="L604" i="13" s="1"/>
  <c r="H605" i="13" a="1"/>
  <c r="H605" i="13" s="1"/>
  <c r="L605" i="13" s="1"/>
  <c r="H606" i="13" a="1"/>
  <c r="H606" i="13" s="1"/>
  <c r="L606" i="13" s="1"/>
  <c r="H607" i="13" a="1"/>
  <c r="H607" i="13" s="1"/>
  <c r="L607" i="13" s="1"/>
  <c r="H608" i="13" a="1"/>
  <c r="H608" i="13" s="1"/>
  <c r="L608" i="13" s="1"/>
  <c r="H609" i="13" a="1"/>
  <c r="H609" i="13" s="1"/>
  <c r="L609" i="13" s="1"/>
  <c r="H610" i="13" a="1"/>
  <c r="H610" i="13" s="1"/>
  <c r="L610" i="13" s="1"/>
  <c r="H611" i="13" a="1"/>
  <c r="H611" i="13" s="1"/>
  <c r="L611" i="13" s="1"/>
  <c r="H612" i="13" a="1"/>
  <c r="H612" i="13" s="1"/>
  <c r="L612" i="13" s="1"/>
  <c r="H613" i="13" a="1"/>
  <c r="H613" i="13" s="1"/>
  <c r="L613" i="13" s="1"/>
  <c r="H614" i="13" a="1"/>
  <c r="H614" i="13" s="1"/>
  <c r="L614" i="13" s="1"/>
  <c r="H615" i="13" a="1"/>
  <c r="H615" i="13" s="1"/>
  <c r="L615" i="13" s="1"/>
  <c r="H616" i="13" a="1"/>
  <c r="H616" i="13" s="1"/>
  <c r="L616" i="13" s="1"/>
  <c r="H617" i="13" a="1"/>
  <c r="H617" i="13" s="1"/>
  <c r="L617" i="13" s="1"/>
  <c r="H618" i="13" a="1"/>
  <c r="H618" i="13" s="1"/>
  <c r="L618" i="13" s="1"/>
  <c r="H619" i="13" a="1"/>
  <c r="H619" i="13" s="1"/>
  <c r="L619" i="13" s="1"/>
  <c r="H620" i="13" a="1"/>
  <c r="H620" i="13" s="1"/>
  <c r="L620" i="13" s="1"/>
  <c r="H621" i="13" a="1"/>
  <c r="H621" i="13" s="1"/>
  <c r="L621" i="13" s="1"/>
  <c r="H36" i="13" a="1"/>
  <c r="H36" i="13" s="1"/>
  <c r="L36" i="13" s="1"/>
  <c r="H37" i="13" a="1"/>
  <c r="H37" i="13" s="1"/>
  <c r="L37" i="13" s="1"/>
  <c r="H38" i="13" a="1"/>
  <c r="H38" i="13" s="1"/>
  <c r="L38" i="13" s="1"/>
  <c r="H622" i="13" a="1"/>
  <c r="H622" i="13" s="1"/>
  <c r="L622" i="13" s="1"/>
  <c r="H623" i="13" a="1"/>
  <c r="H623" i="13" s="1"/>
  <c r="L623" i="13" s="1"/>
  <c r="H624" i="13" a="1"/>
  <c r="H624" i="13" s="1"/>
  <c r="L624" i="13" s="1"/>
  <c r="H625" i="13" a="1"/>
  <c r="H625" i="13" s="1"/>
  <c r="L625" i="13" s="1"/>
  <c r="H626" i="13" a="1"/>
  <c r="H626" i="13" s="1"/>
  <c r="L626" i="13" s="1"/>
  <c r="H627" i="13" a="1"/>
  <c r="H627" i="13" s="1"/>
  <c r="L627" i="13" s="1"/>
  <c r="H628" i="13" a="1"/>
  <c r="H628" i="13" s="1"/>
  <c r="L628" i="13" s="1"/>
  <c r="H629" i="13" a="1"/>
  <c r="H629" i="13" s="1"/>
  <c r="L629" i="13" s="1"/>
  <c r="H630" i="13" a="1"/>
  <c r="H630" i="13" s="1"/>
  <c r="L630" i="13" s="1"/>
  <c r="H631" i="13" a="1"/>
  <c r="H631" i="13" s="1"/>
  <c r="L631" i="13" s="1"/>
  <c r="H632" i="13" a="1"/>
  <c r="H632" i="13" s="1"/>
  <c r="L632" i="13" s="1"/>
  <c r="H39" i="13" a="1"/>
  <c r="H39" i="13" s="1"/>
  <c r="L39" i="13" s="1"/>
  <c r="H40" i="13" a="1"/>
  <c r="H40" i="13" s="1"/>
  <c r="L40" i="13" s="1"/>
  <c r="H633" i="13" a="1"/>
  <c r="H633" i="13" s="1"/>
  <c r="L633" i="13" s="1"/>
  <c r="H634" i="13" a="1"/>
  <c r="H634" i="13" s="1"/>
  <c r="L634" i="13" s="1"/>
  <c r="H635" i="13" a="1"/>
  <c r="H635" i="13" s="1"/>
  <c r="L635" i="13" s="1"/>
  <c r="H636" i="13" a="1"/>
  <c r="H636" i="13" s="1"/>
  <c r="L636" i="13" s="1"/>
  <c r="H637" i="13" a="1"/>
  <c r="H637" i="13" s="1"/>
  <c r="L637" i="13" s="1"/>
  <c r="H638" i="13" a="1"/>
  <c r="H638" i="13" s="1"/>
  <c r="L638" i="13" s="1"/>
  <c r="H639" i="13" a="1"/>
  <c r="H639" i="13" s="1"/>
  <c r="L639" i="13" s="1"/>
  <c r="H640" i="13" a="1"/>
  <c r="H640" i="13" s="1"/>
  <c r="L640" i="13" s="1"/>
  <c r="H641" i="13" a="1"/>
  <c r="H641" i="13" s="1"/>
  <c r="L641" i="13" s="1"/>
  <c r="H642" i="13" a="1"/>
  <c r="H642" i="13" s="1"/>
  <c r="L642" i="13" s="1"/>
  <c r="H643" i="13" a="1"/>
  <c r="H643" i="13" s="1"/>
  <c r="L643" i="13" s="1"/>
  <c r="H644" i="13" a="1"/>
  <c r="H644" i="13" s="1"/>
  <c r="L644" i="13" s="1"/>
  <c r="H645" i="13" a="1"/>
  <c r="H645" i="13" s="1"/>
  <c r="L645" i="13" s="1"/>
  <c r="H646" i="13" a="1"/>
  <c r="H646" i="13" s="1"/>
  <c r="L646" i="13" s="1"/>
  <c r="H647" i="13" a="1"/>
  <c r="H647" i="13" s="1"/>
  <c r="L647" i="13" s="1"/>
  <c r="H648" i="13" a="1"/>
  <c r="H648" i="13" s="1"/>
  <c r="L648" i="13" s="1"/>
  <c r="H649" i="13" a="1"/>
  <c r="H649" i="13" s="1"/>
  <c r="L649" i="13" s="1"/>
  <c r="H650" i="13" a="1"/>
  <c r="H650" i="13" s="1"/>
  <c r="L650" i="13" s="1"/>
  <c r="H651" i="13" a="1"/>
  <c r="H651" i="13" s="1"/>
  <c r="L651" i="13" s="1"/>
  <c r="H652" i="13" a="1"/>
  <c r="H652" i="13" s="1"/>
  <c r="L652" i="13" s="1"/>
  <c r="H653" i="13" a="1"/>
  <c r="H653" i="13" s="1"/>
  <c r="L653" i="13" s="1"/>
  <c r="H654" i="13" a="1"/>
  <c r="H654" i="13" s="1"/>
  <c r="L654" i="13" s="1"/>
  <c r="H655" i="13" a="1"/>
  <c r="H655" i="13" s="1"/>
  <c r="L655" i="13" s="1"/>
  <c r="H656" i="13" a="1"/>
  <c r="H656" i="13" s="1"/>
  <c r="L656" i="13" s="1"/>
  <c r="H657" i="13" a="1"/>
  <c r="H657" i="13" s="1"/>
  <c r="L657" i="13" s="1"/>
  <c r="H658" i="13" a="1"/>
  <c r="H658" i="13" s="1"/>
  <c r="L658" i="13" s="1"/>
  <c r="H659" i="13" a="1"/>
  <c r="H659" i="13" s="1"/>
  <c r="L659" i="13" s="1"/>
  <c r="H660" i="13" a="1"/>
  <c r="H660" i="13" s="1"/>
  <c r="L660" i="13" s="1"/>
  <c r="H661" i="13" a="1"/>
  <c r="H661" i="13" s="1"/>
  <c r="L661" i="13" s="1"/>
  <c r="H662" i="13" a="1"/>
  <c r="H662" i="13" s="1"/>
  <c r="L662" i="13" s="1"/>
  <c r="H663" i="13" a="1"/>
  <c r="H663" i="13" s="1"/>
  <c r="L663" i="13" s="1"/>
  <c r="H664" i="13" a="1"/>
  <c r="H664" i="13" s="1"/>
  <c r="L664" i="13" s="1"/>
  <c r="H665" i="13" a="1"/>
  <c r="H665" i="13" s="1"/>
  <c r="L665" i="13" s="1"/>
  <c r="H666" i="13" a="1"/>
  <c r="H666" i="13" s="1"/>
  <c r="L666" i="13" s="1"/>
  <c r="H667" i="13" a="1"/>
  <c r="H667" i="13" s="1"/>
  <c r="L667" i="13" s="1"/>
  <c r="H668" i="13" a="1"/>
  <c r="H668" i="13" s="1"/>
  <c r="L668" i="13" s="1"/>
  <c r="H669" i="13" a="1"/>
  <c r="H669" i="13" s="1"/>
  <c r="L669" i="13" s="1"/>
  <c r="H670" i="13" a="1"/>
  <c r="H670" i="13" s="1"/>
  <c r="L670" i="13" s="1"/>
  <c r="H671" i="13" a="1"/>
  <c r="H671" i="13" s="1"/>
  <c r="L671" i="13" s="1"/>
  <c r="H672" i="13" a="1"/>
  <c r="H672" i="13" s="1"/>
  <c r="L672" i="13" s="1"/>
  <c r="H673" i="13" a="1"/>
  <c r="H673" i="13" s="1"/>
  <c r="L673" i="13" s="1"/>
  <c r="H674" i="13" a="1"/>
  <c r="H674" i="13" s="1"/>
  <c r="L674" i="13" s="1"/>
  <c r="H675" i="13" a="1"/>
  <c r="H675" i="13" s="1"/>
  <c r="L675" i="13" s="1"/>
  <c r="H676" i="13" a="1"/>
  <c r="H676" i="13" s="1"/>
  <c r="L676" i="13" s="1"/>
  <c r="H124" i="13" a="1"/>
  <c r="H124" i="13" s="1"/>
  <c r="L124" i="13" s="1"/>
  <c r="H125" i="13" a="1"/>
  <c r="H125" i="13" s="1"/>
  <c r="L125" i="13" s="1"/>
  <c r="H126" i="13" a="1"/>
  <c r="H126" i="13" s="1"/>
  <c r="L126" i="13" s="1"/>
  <c r="H127" i="13" a="1"/>
  <c r="H127" i="13" s="1"/>
  <c r="L127" i="13" s="1"/>
  <c r="H128" i="13" a="1"/>
  <c r="H128" i="13" s="1"/>
  <c r="L128" i="13" s="1"/>
  <c r="H41" i="13" a="1"/>
  <c r="H41" i="13" s="1"/>
  <c r="L41" i="13" s="1"/>
  <c r="H42" i="13" a="1"/>
  <c r="H42" i="13" s="1"/>
  <c r="L42" i="13" s="1"/>
  <c r="H43" i="13" a="1"/>
  <c r="H43" i="13" s="1"/>
  <c r="L43" i="13" s="1"/>
  <c r="H44" i="13" a="1"/>
  <c r="H44" i="13" s="1"/>
  <c r="L44" i="13" s="1"/>
  <c r="H45" i="13" a="1"/>
  <c r="H45" i="13" s="1"/>
  <c r="L45" i="13" s="1"/>
  <c r="H129" i="13" a="1"/>
  <c r="H129" i="13" s="1"/>
  <c r="L129" i="13" s="1"/>
  <c r="H130" i="13" a="1"/>
  <c r="H130" i="13" s="1"/>
  <c r="L130" i="13" s="1"/>
  <c r="H131" i="13" a="1"/>
  <c r="H131" i="13" s="1"/>
  <c r="L131" i="13" s="1"/>
  <c r="H46" i="13" a="1"/>
  <c r="H46" i="13" s="1"/>
  <c r="L46" i="13" s="1"/>
  <c r="G47" i="13"/>
  <c r="K47" i="13" s="1"/>
  <c r="G48" i="13"/>
  <c r="K48" i="13" s="1"/>
  <c r="G49" i="13"/>
  <c r="K49" i="13" s="1"/>
  <c r="G132" i="13"/>
  <c r="K132" i="13" s="1"/>
  <c r="G133" i="13"/>
  <c r="K133" i="13" s="1"/>
  <c r="G134" i="13"/>
  <c r="K134" i="13" s="1"/>
  <c r="G135" i="13"/>
  <c r="K135" i="13" s="1"/>
  <c r="G136" i="13"/>
  <c r="K136" i="13" s="1"/>
  <c r="G50" i="13"/>
  <c r="K50" i="13" s="1"/>
  <c r="G137" i="13"/>
  <c r="K137" i="13" s="1"/>
  <c r="G51" i="13"/>
  <c r="K51" i="13" s="1"/>
  <c r="G52" i="13"/>
  <c r="K52" i="13" s="1"/>
  <c r="G67" i="13"/>
  <c r="K67" i="13" s="1"/>
  <c r="G68" i="13"/>
  <c r="K68" i="13" s="1"/>
  <c r="G69" i="13"/>
  <c r="K69" i="13" s="1"/>
  <c r="G70" i="13"/>
  <c r="K70" i="13" s="1"/>
  <c r="G71" i="13"/>
  <c r="K71" i="13" s="1"/>
  <c r="G72" i="13"/>
  <c r="K72" i="13" s="1"/>
  <c r="G73" i="13"/>
  <c r="K73" i="13" s="1"/>
  <c r="G74" i="13"/>
  <c r="K74" i="13" s="1"/>
  <c r="G75" i="13"/>
  <c r="K75" i="13" s="1"/>
  <c r="G76" i="13"/>
  <c r="K76" i="13" s="1"/>
  <c r="G77" i="13"/>
  <c r="K77" i="13" s="1"/>
  <c r="G78" i="13"/>
  <c r="K78" i="13" s="1"/>
  <c r="G79" i="13"/>
  <c r="K79" i="13" s="1"/>
  <c r="G80" i="13"/>
  <c r="K80" i="13" s="1"/>
  <c r="G81" i="13"/>
  <c r="K81" i="13" s="1"/>
  <c r="G82" i="13"/>
  <c r="K82" i="13" s="1"/>
  <c r="G83" i="13"/>
  <c r="K83" i="13" s="1"/>
  <c r="G84" i="13"/>
  <c r="K84" i="13" s="1"/>
  <c r="G85" i="13"/>
  <c r="K85" i="13" s="1"/>
  <c r="G86" i="13"/>
  <c r="K86" i="13" s="1"/>
  <c r="G87" i="13"/>
  <c r="K87" i="13" s="1"/>
  <c r="G88" i="13"/>
  <c r="K88" i="13" s="1"/>
  <c r="G89" i="13"/>
  <c r="K89" i="13" s="1"/>
  <c r="G90" i="13"/>
  <c r="K90" i="13" s="1"/>
  <c r="G91" i="13"/>
  <c r="K91" i="13" s="1"/>
  <c r="G92" i="13"/>
  <c r="K92" i="13" s="1"/>
  <c r="G93" i="13"/>
  <c r="K93" i="13" s="1"/>
  <c r="G94" i="13"/>
  <c r="K94" i="13" s="1"/>
  <c r="G95" i="13"/>
  <c r="K95" i="13" s="1"/>
  <c r="G96" i="13"/>
  <c r="K96" i="13" s="1"/>
  <c r="G97" i="13"/>
  <c r="K97" i="13" s="1"/>
  <c r="G98" i="13"/>
  <c r="K98" i="13" s="1"/>
  <c r="G53" i="13"/>
  <c r="K53" i="13" s="1"/>
  <c r="G54" i="13"/>
  <c r="K54" i="13" s="1"/>
  <c r="G55" i="13"/>
  <c r="K55" i="13" s="1"/>
  <c r="G56" i="13"/>
  <c r="K56" i="13" s="1"/>
  <c r="G99" i="13"/>
  <c r="K99" i="13" s="1"/>
  <c r="G100" i="13"/>
  <c r="K100" i="13" s="1"/>
  <c r="G101" i="13"/>
  <c r="K101" i="13" s="1"/>
  <c r="G102" i="13"/>
  <c r="K102" i="13" s="1"/>
  <c r="G103" i="13"/>
  <c r="K103" i="13" s="1"/>
  <c r="G104" i="13"/>
  <c r="K104" i="13" s="1"/>
  <c r="G138" i="13"/>
  <c r="K138" i="13" s="1"/>
  <c r="G139" i="13"/>
  <c r="K139" i="13" s="1"/>
  <c r="G140" i="13"/>
  <c r="K140" i="13" s="1"/>
  <c r="G141" i="13"/>
  <c r="K141" i="13" s="1"/>
  <c r="G142" i="13"/>
  <c r="K142" i="13" s="1"/>
  <c r="G143" i="13"/>
  <c r="K143" i="13" s="1"/>
  <c r="G144" i="13"/>
  <c r="K144" i="13" s="1"/>
  <c r="G145" i="13"/>
  <c r="K145" i="13" s="1"/>
  <c r="G146" i="13"/>
  <c r="K146" i="13" s="1"/>
  <c r="G57" i="13"/>
  <c r="K57" i="13" s="1"/>
  <c r="G147" i="13"/>
  <c r="K147" i="13" s="1"/>
  <c r="G148" i="13"/>
  <c r="K148" i="13" s="1"/>
  <c r="G149" i="13"/>
  <c r="K149" i="13" s="1"/>
  <c r="G150" i="13"/>
  <c r="K150" i="13" s="1"/>
  <c r="G151" i="13"/>
  <c r="K151" i="13" s="1"/>
  <c r="G152" i="13"/>
  <c r="K152" i="13" s="1"/>
  <c r="G153" i="13"/>
  <c r="K153" i="13" s="1"/>
  <c r="G154" i="13"/>
  <c r="K154" i="13" s="1"/>
  <c r="G155" i="13"/>
  <c r="K155" i="13" s="1"/>
  <c r="G156" i="13"/>
  <c r="K156" i="13" s="1"/>
  <c r="G157" i="13"/>
  <c r="K157" i="13" s="1"/>
  <c r="G158" i="13"/>
  <c r="K158" i="13" s="1"/>
  <c r="G159" i="13"/>
  <c r="K159" i="13" s="1"/>
  <c r="G160" i="13"/>
  <c r="K160" i="13" s="1"/>
  <c r="G161" i="13"/>
  <c r="K161" i="13" s="1"/>
  <c r="G58" i="13"/>
  <c r="K58" i="13" s="1"/>
  <c r="G59" i="13"/>
  <c r="K59" i="13" s="1"/>
  <c r="G60" i="13"/>
  <c r="K60" i="13" s="1"/>
  <c r="G162" i="13"/>
  <c r="K162" i="13" s="1"/>
  <c r="G163" i="13"/>
  <c r="K163" i="13" s="1"/>
  <c r="G164" i="13"/>
  <c r="K164" i="13" s="1"/>
  <c r="G165" i="13"/>
  <c r="K165" i="13" s="1"/>
  <c r="G166" i="13"/>
  <c r="K166" i="13" s="1"/>
  <c r="G167" i="13"/>
  <c r="K167" i="13" s="1"/>
  <c r="G168" i="13"/>
  <c r="K168" i="13" s="1"/>
  <c r="G169" i="13"/>
  <c r="K169" i="13" s="1"/>
  <c r="G170" i="13"/>
  <c r="K170" i="13" s="1"/>
  <c r="G171" i="13"/>
  <c r="K171" i="13" s="1"/>
  <c r="G172" i="13"/>
  <c r="K172" i="13" s="1"/>
  <c r="G173" i="13"/>
  <c r="K173" i="13" s="1"/>
  <c r="G174" i="13"/>
  <c r="K174" i="13" s="1"/>
  <c r="G175" i="13"/>
  <c r="K175" i="13" s="1"/>
  <c r="G105" i="13"/>
  <c r="K105" i="13" s="1"/>
  <c r="G106" i="13"/>
  <c r="K106" i="13" s="1"/>
  <c r="G176" i="13"/>
  <c r="K176" i="13" s="1"/>
  <c r="G177" i="13"/>
  <c r="K177" i="13" s="1"/>
  <c r="G178" i="13"/>
  <c r="K178" i="13" s="1"/>
  <c r="G179" i="13"/>
  <c r="K179" i="13" s="1"/>
  <c r="G180" i="13"/>
  <c r="K180" i="13" s="1"/>
  <c r="G181" i="13"/>
  <c r="K181" i="13" s="1"/>
  <c r="G182" i="13"/>
  <c r="K182" i="13" s="1"/>
  <c r="G183" i="13"/>
  <c r="K183" i="13" s="1"/>
  <c r="G184" i="13"/>
  <c r="K184" i="13" s="1"/>
  <c r="G185" i="13"/>
  <c r="K185" i="13" s="1"/>
  <c r="G186" i="13"/>
  <c r="K186" i="13" s="1"/>
  <c r="G187" i="13"/>
  <c r="K187" i="13" s="1"/>
  <c r="G188" i="13"/>
  <c r="K188" i="13" s="1"/>
  <c r="G189" i="13"/>
  <c r="K189" i="13" s="1"/>
  <c r="G190" i="13"/>
  <c r="K190" i="13" s="1"/>
  <c r="G191" i="13"/>
  <c r="K191" i="13" s="1"/>
  <c r="G192" i="13"/>
  <c r="K192" i="13" s="1"/>
  <c r="G193" i="13"/>
  <c r="K193" i="13" s="1"/>
  <c r="G194" i="13"/>
  <c r="K194" i="13" s="1"/>
  <c r="G195" i="13"/>
  <c r="K195" i="13" s="1"/>
  <c r="G196" i="13"/>
  <c r="K196" i="13" s="1"/>
  <c r="G197" i="13"/>
  <c r="K197" i="13" s="1"/>
  <c r="G198" i="13"/>
  <c r="K198" i="13" s="1"/>
  <c r="G199" i="13"/>
  <c r="K199" i="13" s="1"/>
  <c r="G200" i="13"/>
  <c r="K200" i="13" s="1"/>
  <c r="G201" i="13"/>
  <c r="K201" i="13" s="1"/>
  <c r="G202" i="13"/>
  <c r="K202" i="13" s="1"/>
  <c r="G203" i="13"/>
  <c r="K203" i="13" s="1"/>
  <c r="G204" i="13"/>
  <c r="K204" i="13" s="1"/>
  <c r="G205" i="13"/>
  <c r="K205" i="13" s="1"/>
  <c r="G206" i="13"/>
  <c r="K206" i="13" s="1"/>
  <c r="G207" i="13"/>
  <c r="K207" i="13" s="1"/>
  <c r="G208" i="13"/>
  <c r="K208" i="13" s="1"/>
  <c r="G209" i="13"/>
  <c r="K209" i="13" s="1"/>
  <c r="G210" i="13"/>
  <c r="K210" i="13" s="1"/>
  <c r="G211" i="13"/>
  <c r="K211" i="13" s="1"/>
  <c r="G212" i="13"/>
  <c r="K212" i="13" s="1"/>
  <c r="G213" i="13"/>
  <c r="K213" i="13" s="1"/>
  <c r="G214" i="13"/>
  <c r="K214" i="13" s="1"/>
  <c r="G215" i="13"/>
  <c r="K215" i="13" s="1"/>
  <c r="G216" i="13"/>
  <c r="K216" i="13" s="1"/>
  <c r="G217" i="13"/>
  <c r="K217" i="13" s="1"/>
  <c r="G218" i="13"/>
  <c r="K218" i="13" s="1"/>
  <c r="G219" i="13"/>
  <c r="K219" i="13" s="1"/>
  <c r="G220" i="13"/>
  <c r="K220" i="13" s="1"/>
  <c r="G221" i="13"/>
  <c r="K221" i="13" s="1"/>
  <c r="G222" i="13"/>
  <c r="K222" i="13" s="1"/>
  <c r="G223" i="13"/>
  <c r="K223" i="13" s="1"/>
  <c r="G224" i="13"/>
  <c r="K224" i="13" s="1"/>
  <c r="G225" i="13"/>
  <c r="K225" i="13" s="1"/>
  <c r="G226" i="13"/>
  <c r="K226" i="13" s="1"/>
  <c r="G227" i="13"/>
  <c r="K227" i="13" s="1"/>
  <c r="G228" i="13"/>
  <c r="K228" i="13" s="1"/>
  <c r="G229" i="13"/>
  <c r="K229" i="13" s="1"/>
  <c r="G61" i="13"/>
  <c r="K61" i="13" s="1"/>
  <c r="G230" i="13"/>
  <c r="K230" i="13" s="1"/>
  <c r="G231" i="13"/>
  <c r="K231" i="13" s="1"/>
  <c r="G232" i="13"/>
  <c r="K232" i="13" s="1"/>
  <c r="G233" i="13"/>
  <c r="K233" i="13" s="1"/>
  <c r="G234" i="13"/>
  <c r="K234" i="13" s="1"/>
  <c r="G235" i="13"/>
  <c r="K235" i="13" s="1"/>
  <c r="G236" i="13"/>
  <c r="K236" i="13" s="1"/>
  <c r="G237" i="13"/>
  <c r="K237" i="13" s="1"/>
  <c r="G238" i="13"/>
  <c r="K238" i="13" s="1"/>
  <c r="G239" i="13"/>
  <c r="K239" i="13" s="1"/>
  <c r="G240" i="13"/>
  <c r="K240" i="13" s="1"/>
  <c r="G241" i="13"/>
  <c r="K241" i="13" s="1"/>
  <c r="G242" i="13"/>
  <c r="K242" i="13" s="1"/>
  <c r="G243" i="13"/>
  <c r="K243" i="13" s="1"/>
  <c r="G244" i="13"/>
  <c r="K244" i="13" s="1"/>
  <c r="G245" i="13"/>
  <c r="K245" i="13" s="1"/>
  <c r="G246" i="13"/>
  <c r="K246" i="13" s="1"/>
  <c r="G247" i="13"/>
  <c r="K247" i="13" s="1"/>
  <c r="G248" i="13"/>
  <c r="K248" i="13" s="1"/>
  <c r="G249" i="13"/>
  <c r="K249" i="13" s="1"/>
  <c r="G62" i="13"/>
  <c r="K62" i="13" s="1"/>
  <c r="G63" i="13"/>
  <c r="K63" i="13" s="1"/>
  <c r="G250" i="13"/>
  <c r="K250" i="13" s="1"/>
  <c r="G251" i="13"/>
  <c r="K251" i="13" s="1"/>
  <c r="G252" i="13"/>
  <c r="K252" i="13" s="1"/>
  <c r="G253" i="13"/>
  <c r="K253" i="13" s="1"/>
  <c r="G254" i="13"/>
  <c r="K254" i="13" s="1"/>
  <c r="G255" i="13"/>
  <c r="K255" i="13" s="1"/>
  <c r="G256" i="13"/>
  <c r="K256" i="13" s="1"/>
  <c r="G257" i="13"/>
  <c r="K257" i="13" s="1"/>
  <c r="G258" i="13"/>
  <c r="K258" i="13" s="1"/>
  <c r="G259" i="13"/>
  <c r="K259" i="13" s="1"/>
  <c r="G260" i="13"/>
  <c r="K260" i="13" s="1"/>
  <c r="G261" i="13"/>
  <c r="K261" i="13" s="1"/>
  <c r="G262" i="13"/>
  <c r="K262" i="13" s="1"/>
  <c r="G263" i="13"/>
  <c r="K263" i="13" s="1"/>
  <c r="G264" i="13"/>
  <c r="K264" i="13" s="1"/>
  <c r="G265" i="13"/>
  <c r="K265" i="13" s="1"/>
  <c r="G266" i="13"/>
  <c r="K266" i="13" s="1"/>
  <c r="G267" i="13"/>
  <c r="K267" i="13" s="1"/>
  <c r="G268" i="13"/>
  <c r="K268" i="13" s="1"/>
  <c r="G269" i="13"/>
  <c r="K269" i="13" s="1"/>
  <c r="G270" i="13"/>
  <c r="K270" i="13" s="1"/>
  <c r="G271" i="13"/>
  <c r="K271" i="13" s="1"/>
  <c r="G272" i="13"/>
  <c r="K272" i="13" s="1"/>
  <c r="G273" i="13"/>
  <c r="K273" i="13" s="1"/>
  <c r="G274" i="13"/>
  <c r="K274" i="13" s="1"/>
  <c r="G275" i="13"/>
  <c r="K275" i="13" s="1"/>
  <c r="G276" i="13"/>
  <c r="K276" i="13" s="1"/>
  <c r="G277" i="13"/>
  <c r="K277" i="13" s="1"/>
  <c r="G278" i="13"/>
  <c r="K278" i="13" s="1"/>
  <c r="G279" i="13"/>
  <c r="K279" i="13" s="1"/>
  <c r="G280" i="13"/>
  <c r="K280" i="13" s="1"/>
  <c r="G281" i="13"/>
  <c r="K281" i="13" s="1"/>
  <c r="G282" i="13"/>
  <c r="K282" i="13" s="1"/>
  <c r="G283" i="13"/>
  <c r="K283" i="13" s="1"/>
  <c r="G284" i="13"/>
  <c r="K284" i="13" s="1"/>
  <c r="G285" i="13"/>
  <c r="K285" i="13" s="1"/>
  <c r="G286" i="13"/>
  <c r="K286" i="13" s="1"/>
  <c r="G287" i="13"/>
  <c r="K287" i="13" s="1"/>
  <c r="G288" i="13"/>
  <c r="K288" i="13" s="1"/>
  <c r="G289" i="13"/>
  <c r="K289" i="13" s="1"/>
  <c r="G290" i="13"/>
  <c r="K290" i="13" s="1"/>
  <c r="G291" i="13"/>
  <c r="K291" i="13" s="1"/>
  <c r="G292" i="13"/>
  <c r="K292" i="13" s="1"/>
  <c r="G293" i="13"/>
  <c r="K293" i="13" s="1"/>
  <c r="G294" i="13"/>
  <c r="K294" i="13" s="1"/>
  <c r="G295" i="13"/>
  <c r="K295" i="13" s="1"/>
  <c r="G296" i="13"/>
  <c r="K296" i="13" s="1"/>
  <c r="G297" i="13"/>
  <c r="K297" i="13" s="1"/>
  <c r="G298" i="13"/>
  <c r="K298" i="13" s="1"/>
  <c r="G299" i="13"/>
  <c r="K299" i="13" s="1"/>
  <c r="G300" i="13"/>
  <c r="K300" i="13" s="1"/>
  <c r="G301" i="13"/>
  <c r="K301" i="13" s="1"/>
  <c r="G302" i="13"/>
  <c r="K302" i="13" s="1"/>
  <c r="G303" i="13"/>
  <c r="K303" i="13" s="1"/>
  <c r="G304" i="13"/>
  <c r="K304" i="13" s="1"/>
  <c r="G305" i="13"/>
  <c r="K305" i="13" s="1"/>
  <c r="G306" i="13"/>
  <c r="K306" i="13" s="1"/>
  <c r="G307" i="13"/>
  <c r="K307" i="13" s="1"/>
  <c r="G308" i="13"/>
  <c r="K308" i="13" s="1"/>
  <c r="G309" i="13"/>
  <c r="K309" i="13" s="1"/>
  <c r="G310" i="13"/>
  <c r="K310" i="13" s="1"/>
  <c r="G311" i="13"/>
  <c r="K311" i="13" s="1"/>
  <c r="G312" i="13"/>
  <c r="K312" i="13" s="1"/>
  <c r="G313" i="13"/>
  <c r="K313" i="13" s="1"/>
  <c r="G314" i="13"/>
  <c r="K314" i="13" s="1"/>
  <c r="G315" i="13"/>
  <c r="K315" i="13" s="1"/>
  <c r="G316" i="13"/>
  <c r="K316" i="13" s="1"/>
  <c r="G107" i="13"/>
  <c r="K107" i="13" s="1"/>
  <c r="G18" i="13"/>
  <c r="K18" i="13" s="1"/>
  <c r="G19" i="13"/>
  <c r="K19" i="13" s="1"/>
  <c r="G2" i="13"/>
  <c r="K2" i="13" s="1"/>
  <c r="G3" i="13"/>
  <c r="K3" i="13" s="1"/>
  <c r="G317" i="13"/>
  <c r="K317" i="13" s="1"/>
  <c r="G318" i="13"/>
  <c r="K318" i="13" s="1"/>
  <c r="G319" i="13"/>
  <c r="K319" i="13" s="1"/>
  <c r="G320" i="13"/>
  <c r="K320" i="13" s="1"/>
  <c r="G22" i="13"/>
  <c r="K22" i="13" s="1"/>
  <c r="G23" i="13"/>
  <c r="K23" i="13" s="1"/>
  <c r="G108" i="13"/>
  <c r="K108" i="13" s="1"/>
  <c r="G24" i="13"/>
  <c r="K24" i="13" s="1"/>
  <c r="G25" i="13"/>
  <c r="K25" i="13" s="1"/>
  <c r="G26" i="13"/>
  <c r="K26" i="13" s="1"/>
  <c r="G27" i="13"/>
  <c r="K27" i="13" s="1"/>
  <c r="G28" i="13"/>
  <c r="K28" i="13" s="1"/>
  <c r="G109" i="13"/>
  <c r="K109" i="13" s="1"/>
  <c r="G4" i="13"/>
  <c r="K4" i="13" s="1"/>
  <c r="G321" i="13"/>
  <c r="K321" i="13" s="1"/>
  <c r="G322" i="13"/>
  <c r="K322" i="13" s="1"/>
  <c r="G323" i="13"/>
  <c r="K323" i="13" s="1"/>
  <c r="G324" i="13"/>
  <c r="K324" i="13" s="1"/>
  <c r="G325" i="13"/>
  <c r="K325" i="13" s="1"/>
  <c r="G326" i="13"/>
  <c r="K326" i="13" s="1"/>
  <c r="G327" i="13"/>
  <c r="K327" i="13" s="1"/>
  <c r="G328" i="13"/>
  <c r="K328" i="13" s="1"/>
  <c r="G110" i="13"/>
  <c r="K110" i="13" s="1"/>
  <c r="G5" i="13"/>
  <c r="K5" i="13" s="1"/>
  <c r="G329" i="13"/>
  <c r="K329" i="13" s="1"/>
  <c r="G330" i="13"/>
  <c r="K330" i="13" s="1"/>
  <c r="G331" i="13"/>
  <c r="K331" i="13" s="1"/>
  <c r="G332" i="13"/>
  <c r="K332" i="13" s="1"/>
  <c r="G333" i="13"/>
  <c r="K333" i="13" s="1"/>
  <c r="G334" i="13"/>
  <c r="K334" i="13" s="1"/>
  <c r="G335" i="13"/>
  <c r="K335" i="13" s="1"/>
  <c r="G336" i="13"/>
  <c r="K336" i="13" s="1"/>
  <c r="G111" i="13"/>
  <c r="K111" i="13" s="1"/>
  <c r="G6" i="13"/>
  <c r="K6" i="13" s="1"/>
  <c r="G337" i="13"/>
  <c r="K337" i="13" s="1"/>
  <c r="G338" i="13"/>
  <c r="K338" i="13" s="1"/>
  <c r="G339" i="13"/>
  <c r="K339" i="13" s="1"/>
  <c r="G340" i="13"/>
  <c r="K340" i="13" s="1"/>
  <c r="G341" i="13"/>
  <c r="K341" i="13" s="1"/>
  <c r="G342" i="13"/>
  <c r="K342" i="13" s="1"/>
  <c r="G343" i="13"/>
  <c r="K343" i="13" s="1"/>
  <c r="G344" i="13"/>
  <c r="K344" i="13" s="1"/>
  <c r="G7" i="13"/>
  <c r="K7" i="13" s="1"/>
  <c r="G8" i="13"/>
  <c r="K8" i="13" s="1"/>
  <c r="G345" i="13"/>
  <c r="K345" i="13" s="1"/>
  <c r="G346" i="13"/>
  <c r="K346" i="13" s="1"/>
  <c r="G347" i="13"/>
  <c r="K347" i="13" s="1"/>
  <c r="G348" i="13"/>
  <c r="K348" i="13" s="1"/>
  <c r="G349" i="13"/>
  <c r="K349" i="13" s="1"/>
  <c r="G350" i="13"/>
  <c r="K350" i="13" s="1"/>
  <c r="G351" i="13"/>
  <c r="K351" i="13" s="1"/>
  <c r="G352" i="13"/>
  <c r="K352" i="13" s="1"/>
  <c r="G17" i="13"/>
  <c r="K17" i="13" s="1"/>
  <c r="G112" i="13"/>
  <c r="K112" i="13" s="1"/>
  <c r="G64" i="13"/>
  <c r="K64" i="13" s="1"/>
  <c r="G20" i="13"/>
  <c r="K20" i="13" s="1"/>
  <c r="G21" i="13"/>
  <c r="K21" i="13" s="1"/>
  <c r="G9" i="13"/>
  <c r="K9" i="13" s="1"/>
  <c r="G10" i="13"/>
  <c r="K10" i="13" s="1"/>
  <c r="G113" i="13"/>
  <c r="K113" i="13" s="1"/>
  <c r="G114" i="13"/>
  <c r="K114" i="13" s="1"/>
  <c r="G353" i="13"/>
  <c r="K353" i="13" s="1"/>
  <c r="G354" i="13"/>
  <c r="K354" i="13" s="1"/>
  <c r="G11" i="13"/>
  <c r="K11" i="13" s="1"/>
  <c r="G12" i="13"/>
  <c r="K12" i="13" s="1"/>
  <c r="G115" i="13"/>
  <c r="K115" i="13" s="1"/>
  <c r="G116" i="13"/>
  <c r="K116" i="13" s="1"/>
  <c r="G355" i="13"/>
  <c r="K355" i="13" s="1"/>
  <c r="G356" i="13"/>
  <c r="K356" i="13" s="1"/>
  <c r="G13" i="13"/>
  <c r="K13" i="13" s="1"/>
  <c r="G14" i="13"/>
  <c r="K14" i="13" s="1"/>
  <c r="G117" i="13"/>
  <c r="K117" i="13" s="1"/>
  <c r="G118" i="13"/>
  <c r="K118" i="13" s="1"/>
  <c r="G357" i="13"/>
  <c r="K357" i="13" s="1"/>
  <c r="G358" i="13"/>
  <c r="K358" i="13" s="1"/>
  <c r="G15" i="13"/>
  <c r="K15" i="13" s="1"/>
  <c r="G16" i="13"/>
  <c r="K16" i="13" s="1"/>
  <c r="G119" i="13"/>
  <c r="K119" i="13" s="1"/>
  <c r="G120" i="13"/>
  <c r="K120" i="13" s="1"/>
  <c r="G359" i="13"/>
  <c r="K359" i="13" s="1"/>
  <c r="G360" i="13"/>
  <c r="K360" i="13" s="1"/>
  <c r="G29" i="13"/>
  <c r="K29" i="13" s="1"/>
  <c r="G30" i="13"/>
  <c r="K30" i="13" s="1"/>
  <c r="G31" i="13"/>
  <c r="K31" i="13" s="1"/>
  <c r="G65" i="13"/>
  <c r="K65" i="13" s="1"/>
  <c r="G66" i="13"/>
  <c r="K66" i="13" s="1"/>
  <c r="G361" i="13"/>
  <c r="K361" i="13" s="1"/>
  <c r="G362" i="13"/>
  <c r="K362" i="13" s="1"/>
  <c r="G363" i="13"/>
  <c r="K363" i="13" s="1"/>
  <c r="G364" i="13"/>
  <c r="K364" i="13" s="1"/>
  <c r="G365" i="13"/>
  <c r="K365" i="13" s="1"/>
  <c r="G366" i="13"/>
  <c r="K366" i="13" s="1"/>
  <c r="G367" i="13"/>
  <c r="K367" i="13" s="1"/>
  <c r="G368" i="13"/>
  <c r="K368" i="13" s="1"/>
  <c r="G369" i="13"/>
  <c r="K369" i="13" s="1"/>
  <c r="G370" i="13"/>
  <c r="K370" i="13" s="1"/>
  <c r="G371" i="13"/>
  <c r="K371" i="13" s="1"/>
  <c r="G372" i="13"/>
  <c r="K372" i="13" s="1"/>
  <c r="G373" i="13"/>
  <c r="K373" i="13" s="1"/>
  <c r="G374" i="13"/>
  <c r="K374" i="13" s="1"/>
  <c r="G375" i="13"/>
  <c r="K375" i="13" s="1"/>
  <c r="G376" i="13"/>
  <c r="K376" i="13" s="1"/>
  <c r="G377" i="13"/>
  <c r="K377" i="13" s="1"/>
  <c r="G378" i="13"/>
  <c r="K378" i="13" s="1"/>
  <c r="G379" i="13"/>
  <c r="K379" i="13" s="1"/>
  <c r="G380" i="13"/>
  <c r="K380" i="13" s="1"/>
  <c r="G121" i="13"/>
  <c r="K121" i="13" s="1"/>
  <c r="G32" i="13"/>
  <c r="K32" i="13" s="1"/>
  <c r="G122" i="13"/>
  <c r="K122" i="13" s="1"/>
  <c r="G123" i="13"/>
  <c r="K123" i="13" s="1"/>
  <c r="G33" i="13"/>
  <c r="K33" i="13" s="1"/>
  <c r="G34" i="13"/>
  <c r="K34" i="13" s="1"/>
  <c r="G381" i="13"/>
  <c r="K381" i="13" s="1"/>
  <c r="G382" i="13"/>
  <c r="K382" i="13" s="1"/>
  <c r="G383" i="13"/>
  <c r="K383" i="13" s="1"/>
  <c r="G384" i="13"/>
  <c r="K384" i="13" s="1"/>
  <c r="G385" i="13"/>
  <c r="K385" i="13" s="1"/>
  <c r="G386" i="13"/>
  <c r="K386" i="13" s="1"/>
  <c r="G387" i="13"/>
  <c r="K387" i="13" s="1"/>
  <c r="G388" i="13"/>
  <c r="K388" i="13" s="1"/>
  <c r="G389" i="13"/>
  <c r="K389" i="13" s="1"/>
  <c r="G390" i="13"/>
  <c r="K390" i="13" s="1"/>
  <c r="G391" i="13"/>
  <c r="K391" i="13" s="1"/>
  <c r="G392" i="13"/>
  <c r="K392" i="13" s="1"/>
  <c r="G393" i="13"/>
  <c r="K393" i="13" s="1"/>
  <c r="G394" i="13"/>
  <c r="K394" i="13" s="1"/>
  <c r="G395" i="13"/>
  <c r="K395" i="13" s="1"/>
  <c r="G396" i="13"/>
  <c r="K396" i="13" s="1"/>
  <c r="G397" i="13"/>
  <c r="K397" i="13" s="1"/>
  <c r="G398" i="13"/>
  <c r="K398" i="13" s="1"/>
  <c r="G399" i="13"/>
  <c r="K399" i="13" s="1"/>
  <c r="G400" i="13"/>
  <c r="K400" i="13" s="1"/>
  <c r="G401" i="13"/>
  <c r="K401" i="13" s="1"/>
  <c r="G402" i="13"/>
  <c r="K402" i="13" s="1"/>
  <c r="G403" i="13"/>
  <c r="K403" i="13" s="1"/>
  <c r="G404" i="13"/>
  <c r="K404" i="13" s="1"/>
  <c r="G405" i="13"/>
  <c r="K405" i="13" s="1"/>
  <c r="G406" i="13"/>
  <c r="K406" i="13" s="1"/>
  <c r="G407" i="13"/>
  <c r="K407" i="13" s="1"/>
  <c r="G408" i="13"/>
  <c r="K408" i="13" s="1"/>
  <c r="G409" i="13"/>
  <c r="K409" i="13" s="1"/>
  <c r="G410" i="13"/>
  <c r="K410" i="13" s="1"/>
  <c r="G411" i="13"/>
  <c r="K411" i="13" s="1"/>
  <c r="G412" i="13"/>
  <c r="K412" i="13" s="1"/>
  <c r="G413" i="13"/>
  <c r="K413" i="13" s="1"/>
  <c r="G414" i="13"/>
  <c r="K414" i="13" s="1"/>
  <c r="G415" i="13"/>
  <c r="K415" i="13" s="1"/>
  <c r="G416" i="13"/>
  <c r="K416" i="13" s="1"/>
  <c r="G417" i="13"/>
  <c r="K417" i="13" s="1"/>
  <c r="G418" i="13"/>
  <c r="K418" i="13" s="1"/>
  <c r="G419" i="13"/>
  <c r="K419" i="13" s="1"/>
  <c r="G420" i="13"/>
  <c r="K420" i="13" s="1"/>
  <c r="G421" i="13"/>
  <c r="K421" i="13" s="1"/>
  <c r="G422" i="13"/>
  <c r="K422" i="13" s="1"/>
  <c r="G423" i="13"/>
  <c r="K423" i="13" s="1"/>
  <c r="G424" i="13"/>
  <c r="K424" i="13" s="1"/>
  <c r="G425" i="13"/>
  <c r="K425" i="13" s="1"/>
  <c r="G426" i="13"/>
  <c r="K426" i="13" s="1"/>
  <c r="G427" i="13"/>
  <c r="K427" i="13" s="1"/>
  <c r="G428" i="13"/>
  <c r="K428" i="13" s="1"/>
  <c r="G429" i="13"/>
  <c r="K429" i="13" s="1"/>
  <c r="G430" i="13"/>
  <c r="K430" i="13" s="1"/>
  <c r="G431" i="13"/>
  <c r="K431" i="13" s="1"/>
  <c r="G432" i="13"/>
  <c r="K432" i="13" s="1"/>
  <c r="G433" i="13"/>
  <c r="K433" i="13" s="1"/>
  <c r="G434" i="13"/>
  <c r="K434" i="13" s="1"/>
  <c r="G435" i="13"/>
  <c r="K435" i="13" s="1"/>
  <c r="G436" i="13"/>
  <c r="K436" i="13" s="1"/>
  <c r="G437" i="13"/>
  <c r="K437" i="13" s="1"/>
  <c r="G438" i="13"/>
  <c r="K438" i="13" s="1"/>
  <c r="G439" i="13"/>
  <c r="K439" i="13" s="1"/>
  <c r="G440" i="13"/>
  <c r="K440" i="13" s="1"/>
  <c r="G441" i="13"/>
  <c r="K441" i="13" s="1"/>
  <c r="G442" i="13"/>
  <c r="K442" i="13" s="1"/>
  <c r="G443" i="13"/>
  <c r="K443" i="13" s="1"/>
  <c r="G444" i="13"/>
  <c r="K444" i="13" s="1"/>
  <c r="G445" i="13"/>
  <c r="K445" i="13" s="1"/>
  <c r="G446" i="13"/>
  <c r="K446" i="13" s="1"/>
  <c r="G447" i="13"/>
  <c r="K447" i="13" s="1"/>
  <c r="G448" i="13"/>
  <c r="K448" i="13" s="1"/>
  <c r="G449" i="13"/>
  <c r="K449" i="13" s="1"/>
  <c r="G450" i="13"/>
  <c r="K450" i="13" s="1"/>
  <c r="G451" i="13"/>
  <c r="K451" i="13" s="1"/>
  <c r="G452" i="13"/>
  <c r="K452" i="13" s="1"/>
  <c r="G453" i="13"/>
  <c r="K453" i="13" s="1"/>
  <c r="G454" i="13"/>
  <c r="K454" i="13" s="1"/>
  <c r="G455" i="13"/>
  <c r="K455" i="13" s="1"/>
  <c r="G456" i="13"/>
  <c r="K456" i="13" s="1"/>
  <c r="G457" i="13"/>
  <c r="K457" i="13" s="1"/>
  <c r="G458" i="13"/>
  <c r="K458" i="13" s="1"/>
  <c r="G459" i="13"/>
  <c r="K459" i="13" s="1"/>
  <c r="G460" i="13"/>
  <c r="K460" i="13" s="1"/>
  <c r="G461" i="13"/>
  <c r="K461" i="13" s="1"/>
  <c r="G462" i="13"/>
  <c r="K462" i="13" s="1"/>
  <c r="G463" i="13"/>
  <c r="K463" i="13" s="1"/>
  <c r="G464" i="13"/>
  <c r="K464" i="13" s="1"/>
  <c r="G465" i="13"/>
  <c r="K465" i="13" s="1"/>
  <c r="G466" i="13"/>
  <c r="K466" i="13" s="1"/>
  <c r="G467" i="13"/>
  <c r="K467" i="13" s="1"/>
  <c r="G468" i="13"/>
  <c r="K468" i="13" s="1"/>
  <c r="G469" i="13"/>
  <c r="K469" i="13" s="1"/>
  <c r="G470" i="13"/>
  <c r="K470" i="13" s="1"/>
  <c r="G471" i="13"/>
  <c r="K471" i="13" s="1"/>
  <c r="G472" i="13"/>
  <c r="K472" i="13" s="1"/>
  <c r="G473" i="13"/>
  <c r="K473" i="13" s="1"/>
  <c r="G474" i="13"/>
  <c r="K474" i="13" s="1"/>
  <c r="G475" i="13"/>
  <c r="K475" i="13" s="1"/>
  <c r="G476" i="13"/>
  <c r="K476" i="13" s="1"/>
  <c r="G477" i="13"/>
  <c r="K477" i="13" s="1"/>
  <c r="G478" i="13"/>
  <c r="K478" i="13" s="1"/>
  <c r="G479" i="13"/>
  <c r="K479" i="13" s="1"/>
  <c r="G480" i="13"/>
  <c r="K480" i="13" s="1"/>
  <c r="G481" i="13"/>
  <c r="K481" i="13" s="1"/>
  <c r="G482" i="13"/>
  <c r="K482" i="13" s="1"/>
  <c r="G483" i="13"/>
  <c r="K483" i="13" s="1"/>
  <c r="G484" i="13"/>
  <c r="K484" i="13" s="1"/>
  <c r="G485" i="13"/>
  <c r="K485" i="13" s="1"/>
  <c r="G486" i="13"/>
  <c r="K486" i="13" s="1"/>
  <c r="G487" i="13"/>
  <c r="K487" i="13" s="1"/>
  <c r="G488" i="13"/>
  <c r="K488" i="13" s="1"/>
  <c r="G489" i="13"/>
  <c r="K489" i="13" s="1"/>
  <c r="G490" i="13"/>
  <c r="K490" i="13" s="1"/>
  <c r="G491" i="13"/>
  <c r="K491" i="13" s="1"/>
  <c r="G492" i="13"/>
  <c r="K492" i="13" s="1"/>
  <c r="G493" i="13"/>
  <c r="K493" i="13" s="1"/>
  <c r="G494" i="13"/>
  <c r="K494" i="13" s="1"/>
  <c r="G495" i="13"/>
  <c r="K495" i="13" s="1"/>
  <c r="G496" i="13"/>
  <c r="K496" i="13" s="1"/>
  <c r="G497" i="13"/>
  <c r="K497" i="13" s="1"/>
  <c r="G498" i="13"/>
  <c r="K498" i="13" s="1"/>
  <c r="G499" i="13"/>
  <c r="K499" i="13" s="1"/>
  <c r="G500" i="13"/>
  <c r="K500" i="13" s="1"/>
  <c r="G501" i="13"/>
  <c r="K501" i="13" s="1"/>
  <c r="G502" i="13"/>
  <c r="K502" i="13" s="1"/>
  <c r="G503" i="13"/>
  <c r="K503" i="13" s="1"/>
  <c r="G504" i="13"/>
  <c r="K504" i="13" s="1"/>
  <c r="G505" i="13"/>
  <c r="K505" i="13" s="1"/>
  <c r="G506" i="13"/>
  <c r="K506" i="13" s="1"/>
  <c r="G507" i="13"/>
  <c r="K507" i="13" s="1"/>
  <c r="G508" i="13"/>
  <c r="K508" i="13" s="1"/>
  <c r="G509" i="13"/>
  <c r="K509" i="13" s="1"/>
  <c r="G510" i="13"/>
  <c r="K510" i="13" s="1"/>
  <c r="G511" i="13"/>
  <c r="K511" i="13" s="1"/>
  <c r="G512" i="13"/>
  <c r="K512" i="13" s="1"/>
  <c r="G513" i="13"/>
  <c r="K513" i="13" s="1"/>
  <c r="G514" i="13"/>
  <c r="K514" i="13" s="1"/>
  <c r="G515" i="13"/>
  <c r="K515" i="13" s="1"/>
  <c r="G516" i="13"/>
  <c r="K516" i="13" s="1"/>
  <c r="G517" i="13"/>
  <c r="K517" i="13" s="1"/>
  <c r="G518" i="13"/>
  <c r="K518" i="13" s="1"/>
  <c r="G519" i="13"/>
  <c r="K519" i="13" s="1"/>
  <c r="G520" i="13"/>
  <c r="K520" i="13" s="1"/>
  <c r="G521" i="13"/>
  <c r="K521" i="13" s="1"/>
  <c r="G522" i="13"/>
  <c r="K522" i="13" s="1"/>
  <c r="G523" i="13"/>
  <c r="K523" i="13" s="1"/>
  <c r="G524" i="13"/>
  <c r="K524" i="13" s="1"/>
  <c r="G525" i="13"/>
  <c r="K525" i="13" s="1"/>
  <c r="G526" i="13"/>
  <c r="K526" i="13" s="1"/>
  <c r="G527" i="13"/>
  <c r="K527" i="13" s="1"/>
  <c r="G528" i="13"/>
  <c r="K528" i="13" s="1"/>
  <c r="G529" i="13"/>
  <c r="K529" i="13" s="1"/>
  <c r="G530" i="13"/>
  <c r="K530" i="13" s="1"/>
  <c r="G531" i="13"/>
  <c r="K531" i="13" s="1"/>
  <c r="G532" i="13"/>
  <c r="K532" i="13" s="1"/>
  <c r="G533" i="13"/>
  <c r="K533" i="13" s="1"/>
  <c r="G534" i="13"/>
  <c r="K534" i="13" s="1"/>
  <c r="G535" i="13"/>
  <c r="K535" i="13" s="1"/>
  <c r="G536" i="13"/>
  <c r="K536" i="13" s="1"/>
  <c r="G537" i="13"/>
  <c r="K537" i="13" s="1"/>
  <c r="G538" i="13"/>
  <c r="K538" i="13" s="1"/>
  <c r="G539" i="13"/>
  <c r="K539" i="13" s="1"/>
  <c r="G540" i="13"/>
  <c r="K540" i="13" s="1"/>
  <c r="G541" i="13"/>
  <c r="K541" i="13" s="1"/>
  <c r="G542" i="13"/>
  <c r="K542" i="13" s="1"/>
  <c r="G543" i="13"/>
  <c r="K543" i="13" s="1"/>
  <c r="G544" i="13"/>
  <c r="K544" i="13" s="1"/>
  <c r="G545" i="13"/>
  <c r="K545" i="13" s="1"/>
  <c r="G546" i="13"/>
  <c r="K546" i="13" s="1"/>
  <c r="G547" i="13"/>
  <c r="K547" i="13" s="1"/>
  <c r="G548" i="13"/>
  <c r="K548" i="13" s="1"/>
  <c r="G549" i="13"/>
  <c r="K549" i="13" s="1"/>
  <c r="G550" i="13"/>
  <c r="K550" i="13" s="1"/>
  <c r="G551" i="13"/>
  <c r="K551" i="13" s="1"/>
  <c r="G552" i="13"/>
  <c r="K552" i="13" s="1"/>
  <c r="G553" i="13"/>
  <c r="K553" i="13" s="1"/>
  <c r="G554" i="13"/>
  <c r="K554" i="13" s="1"/>
  <c r="G555" i="13"/>
  <c r="K555" i="13" s="1"/>
  <c r="G556" i="13"/>
  <c r="K556" i="13" s="1"/>
  <c r="G557" i="13"/>
  <c r="K557" i="13" s="1"/>
  <c r="G558" i="13"/>
  <c r="K558" i="13" s="1"/>
  <c r="G559" i="13"/>
  <c r="K559" i="13" s="1"/>
  <c r="G560" i="13"/>
  <c r="K560" i="13" s="1"/>
  <c r="G561" i="13"/>
  <c r="K561" i="13" s="1"/>
  <c r="G562" i="13"/>
  <c r="K562" i="13" s="1"/>
  <c r="G563" i="13"/>
  <c r="K563" i="13" s="1"/>
  <c r="G564" i="13"/>
  <c r="K564" i="13" s="1"/>
  <c r="G565" i="13"/>
  <c r="K565" i="13" s="1"/>
  <c r="G566" i="13"/>
  <c r="K566" i="13" s="1"/>
  <c r="G567" i="13"/>
  <c r="K567" i="13" s="1"/>
  <c r="G568" i="13"/>
  <c r="K568" i="13" s="1"/>
  <c r="G569" i="13"/>
  <c r="K569" i="13" s="1"/>
  <c r="G570" i="13"/>
  <c r="K570" i="13" s="1"/>
  <c r="G571" i="13"/>
  <c r="K571" i="13" s="1"/>
  <c r="G572" i="13"/>
  <c r="K572" i="13" s="1"/>
  <c r="G573" i="13"/>
  <c r="K573" i="13" s="1"/>
  <c r="G574" i="13"/>
  <c r="K574" i="13" s="1"/>
  <c r="G575" i="13"/>
  <c r="K575" i="13" s="1"/>
  <c r="G576" i="13"/>
  <c r="K576" i="13" s="1"/>
  <c r="G577" i="13"/>
  <c r="K577" i="13" s="1"/>
  <c r="G578" i="13"/>
  <c r="K578" i="13" s="1"/>
  <c r="G579" i="13"/>
  <c r="K579" i="13" s="1"/>
  <c r="G580" i="13"/>
  <c r="K580" i="13" s="1"/>
  <c r="G581" i="13"/>
  <c r="K581" i="13" s="1"/>
  <c r="G582" i="13"/>
  <c r="K582" i="13" s="1"/>
  <c r="G583" i="13"/>
  <c r="K583" i="13" s="1"/>
  <c r="G584" i="13"/>
  <c r="K584" i="13" s="1"/>
  <c r="G585" i="13"/>
  <c r="K585" i="13" s="1"/>
  <c r="G586" i="13"/>
  <c r="K586" i="13" s="1"/>
  <c r="G587" i="13"/>
  <c r="K587" i="13" s="1"/>
  <c r="G588" i="13"/>
  <c r="K588" i="13" s="1"/>
  <c r="G589" i="13"/>
  <c r="K589" i="13" s="1"/>
  <c r="G590" i="13"/>
  <c r="K590" i="13" s="1"/>
  <c r="G35" i="13"/>
  <c r="K35" i="13" s="1"/>
  <c r="G591" i="13"/>
  <c r="K591" i="13" s="1"/>
  <c r="G592" i="13"/>
  <c r="K592" i="13" s="1"/>
  <c r="G593" i="13"/>
  <c r="K593" i="13" s="1"/>
  <c r="G594" i="13"/>
  <c r="K594" i="13" s="1"/>
  <c r="G595" i="13"/>
  <c r="K595" i="13" s="1"/>
  <c r="G596" i="13"/>
  <c r="K596" i="13" s="1"/>
  <c r="G597" i="13"/>
  <c r="K597" i="13" s="1"/>
  <c r="G598" i="13"/>
  <c r="K598" i="13" s="1"/>
  <c r="G599" i="13"/>
  <c r="K599" i="13" s="1"/>
  <c r="G600" i="13"/>
  <c r="K600" i="13" s="1"/>
  <c r="G601" i="13"/>
  <c r="K601" i="13" s="1"/>
  <c r="G602" i="13"/>
  <c r="K602" i="13" s="1"/>
  <c r="G603" i="13"/>
  <c r="K603" i="13" s="1"/>
  <c r="G604" i="13"/>
  <c r="K604" i="13" s="1"/>
  <c r="G605" i="13"/>
  <c r="K605" i="13" s="1"/>
  <c r="G606" i="13"/>
  <c r="K606" i="13" s="1"/>
  <c r="G607" i="13"/>
  <c r="K607" i="13" s="1"/>
  <c r="G608" i="13"/>
  <c r="K608" i="13" s="1"/>
  <c r="G609" i="13"/>
  <c r="K609" i="13" s="1"/>
  <c r="G610" i="13"/>
  <c r="K610" i="13" s="1"/>
  <c r="G611" i="13"/>
  <c r="K611" i="13" s="1"/>
  <c r="G612" i="13"/>
  <c r="K612" i="13" s="1"/>
  <c r="G613" i="13"/>
  <c r="K613" i="13" s="1"/>
  <c r="G614" i="13"/>
  <c r="K614" i="13" s="1"/>
  <c r="G615" i="13"/>
  <c r="K615" i="13" s="1"/>
  <c r="G616" i="13"/>
  <c r="K616" i="13" s="1"/>
  <c r="G617" i="13"/>
  <c r="K617" i="13" s="1"/>
  <c r="G618" i="13"/>
  <c r="K618" i="13" s="1"/>
  <c r="G619" i="13"/>
  <c r="K619" i="13" s="1"/>
  <c r="G620" i="13"/>
  <c r="K620" i="13" s="1"/>
  <c r="G621" i="13"/>
  <c r="K621" i="13" s="1"/>
  <c r="G36" i="13"/>
  <c r="K36" i="13" s="1"/>
  <c r="G37" i="13"/>
  <c r="K37" i="13" s="1"/>
  <c r="G38" i="13"/>
  <c r="K38" i="13" s="1"/>
  <c r="G622" i="13"/>
  <c r="K622" i="13" s="1"/>
  <c r="G623" i="13"/>
  <c r="K623" i="13" s="1"/>
  <c r="G624" i="13"/>
  <c r="K624" i="13" s="1"/>
  <c r="G625" i="13"/>
  <c r="K625" i="13" s="1"/>
  <c r="G626" i="13"/>
  <c r="K626" i="13" s="1"/>
  <c r="G627" i="13"/>
  <c r="K627" i="13" s="1"/>
  <c r="G628" i="13"/>
  <c r="K628" i="13" s="1"/>
  <c r="G629" i="13"/>
  <c r="K629" i="13" s="1"/>
  <c r="G630" i="13"/>
  <c r="K630" i="13" s="1"/>
  <c r="G631" i="13"/>
  <c r="K631" i="13" s="1"/>
  <c r="G632" i="13"/>
  <c r="K632" i="13" s="1"/>
  <c r="G39" i="13"/>
  <c r="K39" i="13" s="1"/>
  <c r="G40" i="13"/>
  <c r="K40" i="13" s="1"/>
  <c r="G633" i="13"/>
  <c r="K633" i="13" s="1"/>
  <c r="G634" i="13"/>
  <c r="K634" i="13" s="1"/>
  <c r="G635" i="13"/>
  <c r="K635" i="13" s="1"/>
  <c r="G636" i="13"/>
  <c r="K636" i="13" s="1"/>
  <c r="G637" i="13"/>
  <c r="K637" i="13" s="1"/>
  <c r="G638" i="13"/>
  <c r="K638" i="13" s="1"/>
  <c r="G639" i="13"/>
  <c r="K639" i="13" s="1"/>
  <c r="G640" i="13"/>
  <c r="K640" i="13" s="1"/>
  <c r="G641" i="13"/>
  <c r="K641" i="13" s="1"/>
  <c r="G642" i="13"/>
  <c r="K642" i="13" s="1"/>
  <c r="G643" i="13"/>
  <c r="K643" i="13" s="1"/>
  <c r="G644" i="13"/>
  <c r="K644" i="13" s="1"/>
  <c r="G645" i="13"/>
  <c r="K645" i="13" s="1"/>
  <c r="G646" i="13"/>
  <c r="K646" i="13" s="1"/>
  <c r="G647" i="13"/>
  <c r="K647" i="13" s="1"/>
  <c r="G648" i="13"/>
  <c r="K648" i="13" s="1"/>
  <c r="G649" i="13"/>
  <c r="K649" i="13" s="1"/>
  <c r="G650" i="13"/>
  <c r="K650" i="13" s="1"/>
  <c r="G651" i="13"/>
  <c r="K651" i="13" s="1"/>
  <c r="G652" i="13"/>
  <c r="K652" i="13" s="1"/>
  <c r="G653" i="13"/>
  <c r="K653" i="13" s="1"/>
  <c r="G654" i="13"/>
  <c r="K654" i="13" s="1"/>
  <c r="G655" i="13"/>
  <c r="K655" i="13" s="1"/>
  <c r="G656" i="13"/>
  <c r="K656" i="13" s="1"/>
  <c r="G657" i="13"/>
  <c r="K657" i="13" s="1"/>
  <c r="G658" i="13"/>
  <c r="K658" i="13" s="1"/>
  <c r="G659" i="13"/>
  <c r="K659" i="13" s="1"/>
  <c r="G660" i="13"/>
  <c r="K660" i="13" s="1"/>
  <c r="G661" i="13"/>
  <c r="K661" i="13" s="1"/>
  <c r="G662" i="13"/>
  <c r="K662" i="13" s="1"/>
  <c r="G663" i="13"/>
  <c r="K663" i="13" s="1"/>
  <c r="G664" i="13"/>
  <c r="K664" i="13" s="1"/>
  <c r="G665" i="13"/>
  <c r="K665" i="13" s="1"/>
  <c r="G666" i="13"/>
  <c r="K666" i="13" s="1"/>
  <c r="G667" i="13"/>
  <c r="K667" i="13" s="1"/>
  <c r="G668" i="13"/>
  <c r="K668" i="13" s="1"/>
  <c r="G669" i="13"/>
  <c r="K669" i="13" s="1"/>
  <c r="G670" i="13"/>
  <c r="K670" i="13" s="1"/>
  <c r="G671" i="13"/>
  <c r="K671" i="13" s="1"/>
  <c r="G672" i="13"/>
  <c r="K672" i="13" s="1"/>
  <c r="G673" i="13"/>
  <c r="K673" i="13" s="1"/>
  <c r="G674" i="13"/>
  <c r="K674" i="13" s="1"/>
  <c r="G675" i="13"/>
  <c r="K675" i="13" s="1"/>
  <c r="G676" i="13"/>
  <c r="K676" i="13" s="1"/>
  <c r="G124" i="13"/>
  <c r="K124" i="13" s="1"/>
  <c r="G125" i="13"/>
  <c r="K125" i="13" s="1"/>
  <c r="G126" i="13"/>
  <c r="K126" i="13" s="1"/>
  <c r="G127" i="13"/>
  <c r="K127" i="13" s="1"/>
  <c r="G128" i="13"/>
  <c r="K128" i="13" s="1"/>
  <c r="G41" i="13"/>
  <c r="K41" i="13" s="1"/>
  <c r="G42" i="13"/>
  <c r="K42" i="13" s="1"/>
  <c r="G43" i="13"/>
  <c r="K43" i="13" s="1"/>
  <c r="G44" i="13"/>
  <c r="K44" i="13" s="1"/>
  <c r="G45" i="13"/>
  <c r="K45" i="13" s="1"/>
  <c r="G129" i="13"/>
  <c r="K129" i="13" s="1"/>
  <c r="G130" i="13"/>
  <c r="K130" i="13" s="1"/>
  <c r="G131" i="13"/>
  <c r="K131" i="13" s="1"/>
  <c r="G46" i="13"/>
  <c r="K46" i="13" s="1"/>
  <c r="F46" i="13"/>
  <c r="F47" i="13"/>
  <c r="F48" i="13"/>
  <c r="F49" i="13"/>
  <c r="F132" i="13"/>
  <c r="F133" i="13"/>
  <c r="F134" i="13"/>
  <c r="F135" i="13"/>
  <c r="F136" i="13"/>
  <c r="F50" i="13"/>
  <c r="F137" i="13"/>
  <c r="F51" i="13"/>
  <c r="F52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53" i="13"/>
  <c r="F54" i="13"/>
  <c r="F55" i="13"/>
  <c r="F56" i="13"/>
  <c r="F99" i="13"/>
  <c r="F100" i="13"/>
  <c r="F101" i="13"/>
  <c r="F102" i="13"/>
  <c r="F103" i="13"/>
  <c r="F104" i="13"/>
  <c r="F138" i="13"/>
  <c r="F139" i="13"/>
  <c r="F140" i="13"/>
  <c r="F141" i="13"/>
  <c r="F142" i="13"/>
  <c r="F143" i="13"/>
  <c r="F144" i="13"/>
  <c r="F145" i="13"/>
  <c r="F146" i="13"/>
  <c r="F57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58" i="13"/>
  <c r="F59" i="13"/>
  <c r="F60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05" i="13"/>
  <c r="F106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61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62" i="13"/>
  <c r="F63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107" i="13"/>
  <c r="F18" i="13"/>
  <c r="F19" i="13"/>
  <c r="F2" i="13"/>
  <c r="F3" i="13"/>
  <c r="F317" i="13"/>
  <c r="F318" i="13"/>
  <c r="F319" i="13"/>
  <c r="F320" i="13"/>
  <c r="F22" i="13"/>
  <c r="F23" i="13"/>
  <c r="F108" i="13"/>
  <c r="F24" i="13"/>
  <c r="F25" i="13"/>
  <c r="F26" i="13"/>
  <c r="F27" i="13"/>
  <c r="F28" i="13"/>
  <c r="F109" i="13"/>
  <c r="F4" i="13"/>
  <c r="F321" i="13"/>
  <c r="F322" i="13"/>
  <c r="F323" i="13"/>
  <c r="F324" i="13"/>
  <c r="F325" i="13"/>
  <c r="F326" i="13"/>
  <c r="F327" i="13"/>
  <c r="F328" i="13"/>
  <c r="F110" i="13"/>
  <c r="F5" i="13"/>
  <c r="F329" i="13"/>
  <c r="F330" i="13"/>
  <c r="F331" i="13"/>
  <c r="F332" i="13"/>
  <c r="F333" i="13"/>
  <c r="F334" i="13"/>
  <c r="F335" i="13"/>
  <c r="F336" i="13"/>
  <c r="F111" i="13"/>
  <c r="F6" i="13"/>
  <c r="F337" i="13"/>
  <c r="F338" i="13"/>
  <c r="F339" i="13"/>
  <c r="F340" i="13"/>
  <c r="F341" i="13"/>
  <c r="F342" i="13"/>
  <c r="F343" i="13"/>
  <c r="F344" i="13"/>
  <c r="F7" i="13"/>
  <c r="F8" i="13"/>
  <c r="F345" i="13"/>
  <c r="F346" i="13"/>
  <c r="F347" i="13"/>
  <c r="F348" i="13"/>
  <c r="F349" i="13"/>
  <c r="F350" i="13"/>
  <c r="F351" i="13"/>
  <c r="F352" i="13"/>
  <c r="F17" i="13"/>
  <c r="F112" i="13"/>
  <c r="F64" i="13"/>
  <c r="F20" i="13"/>
  <c r="F21" i="13"/>
  <c r="F9" i="13"/>
  <c r="F10" i="13"/>
  <c r="F113" i="13"/>
  <c r="F114" i="13"/>
  <c r="F353" i="13"/>
  <c r="F354" i="13"/>
  <c r="F11" i="13"/>
  <c r="F12" i="13"/>
  <c r="F115" i="13"/>
  <c r="F116" i="13"/>
  <c r="F355" i="13"/>
  <c r="F356" i="13"/>
  <c r="F13" i="13"/>
  <c r="F14" i="13"/>
  <c r="F117" i="13"/>
  <c r="F118" i="13"/>
  <c r="F357" i="13"/>
  <c r="F358" i="13"/>
  <c r="F15" i="13"/>
  <c r="F16" i="13"/>
  <c r="F119" i="13"/>
  <c r="F120" i="13"/>
  <c r="F359" i="13"/>
  <c r="F360" i="13"/>
  <c r="F29" i="13"/>
  <c r="F30" i="13"/>
  <c r="F31" i="13"/>
  <c r="F65" i="13"/>
  <c r="F66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121" i="13"/>
  <c r="F32" i="13"/>
  <c r="F122" i="13"/>
  <c r="F123" i="13"/>
  <c r="F33" i="13"/>
  <c r="F34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35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36" i="13"/>
  <c r="F37" i="13"/>
  <c r="F38" i="13"/>
  <c r="F622" i="13"/>
  <c r="F623" i="13"/>
  <c r="F624" i="13"/>
  <c r="F625" i="13"/>
  <c r="F626" i="13"/>
  <c r="F627" i="13"/>
  <c r="F628" i="13"/>
  <c r="F629" i="13"/>
  <c r="F630" i="13"/>
  <c r="F631" i="13"/>
  <c r="F632" i="13"/>
  <c r="F39" i="13"/>
  <c r="F40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124" i="13"/>
  <c r="F125" i="13"/>
  <c r="F126" i="13"/>
  <c r="F127" i="13"/>
  <c r="F128" i="13"/>
  <c r="F41" i="13"/>
  <c r="F42" i="13"/>
  <c r="F43" i="13"/>
  <c r="F44" i="13"/>
  <c r="F45" i="13"/>
  <c r="F129" i="13"/>
  <c r="F130" i="13"/>
  <c r="F131" i="13"/>
  <c r="E46" i="13"/>
  <c r="E47" i="13"/>
  <c r="E48" i="13"/>
  <c r="E49" i="13"/>
  <c r="E132" i="13"/>
  <c r="E133" i="13"/>
  <c r="E134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58" i="13"/>
  <c r="E59" i="13"/>
  <c r="E60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7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1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7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0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358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M308" i="11"/>
  <c r="L308" i="11"/>
  <c r="K308" i="11"/>
  <c r="J308" i="11"/>
  <c r="H308" i="11"/>
  <c r="G308" i="11"/>
  <c r="E308" i="11"/>
  <c r="M307" i="11"/>
  <c r="L307" i="11"/>
  <c r="K307" i="11"/>
  <c r="J307" i="11"/>
  <c r="H307" i="11"/>
  <c r="G307" i="11"/>
  <c r="E307" i="11"/>
  <c r="M306" i="11"/>
  <c r="L306" i="11"/>
  <c r="K306" i="11"/>
  <c r="J306" i="11"/>
  <c r="H306" i="11"/>
  <c r="G306" i="11"/>
  <c r="E306" i="11"/>
  <c r="M305" i="11"/>
  <c r="L305" i="11"/>
  <c r="K305" i="11"/>
  <c r="J305" i="11"/>
  <c r="H305" i="11"/>
  <c r="G305" i="11"/>
  <c r="E305" i="11"/>
  <c r="M304" i="11"/>
  <c r="L304" i="11"/>
  <c r="K304" i="11"/>
  <c r="J304" i="11"/>
  <c r="H304" i="11"/>
  <c r="G304" i="11"/>
  <c r="E304" i="11"/>
  <c r="M303" i="11"/>
  <c r="L303" i="11"/>
  <c r="K303" i="11"/>
  <c r="J303" i="11"/>
  <c r="H303" i="11"/>
  <c r="G303" i="11"/>
  <c r="E303" i="11"/>
  <c r="M302" i="11"/>
  <c r="L302" i="11"/>
  <c r="K302" i="11"/>
  <c r="J302" i="11"/>
  <c r="H302" i="11"/>
  <c r="G302" i="11"/>
  <c r="E302" i="11"/>
  <c r="M301" i="11"/>
  <c r="L301" i="11"/>
  <c r="K301" i="11"/>
  <c r="J301" i="11"/>
  <c r="H301" i="11"/>
  <c r="G301" i="11"/>
  <c r="E301" i="11"/>
  <c r="M300" i="11"/>
  <c r="L300" i="11"/>
  <c r="K300" i="11"/>
  <c r="J300" i="11"/>
  <c r="H300" i="11"/>
  <c r="G300" i="11"/>
  <c r="E300" i="11"/>
  <c r="M299" i="11"/>
  <c r="L299" i="11"/>
  <c r="K299" i="11"/>
  <c r="J299" i="11"/>
  <c r="H299" i="11"/>
  <c r="G299" i="11"/>
  <c r="E299" i="11"/>
  <c r="M298" i="11"/>
  <c r="L298" i="11"/>
  <c r="K298" i="11"/>
  <c r="J298" i="11"/>
  <c r="I298" i="11"/>
  <c r="H298" i="11"/>
  <c r="G298" i="11"/>
  <c r="E298" i="11"/>
  <c r="M297" i="11"/>
  <c r="L297" i="11"/>
  <c r="K297" i="11"/>
  <c r="J297" i="11"/>
  <c r="H297" i="11"/>
  <c r="G297" i="11"/>
  <c r="E297" i="11"/>
  <c r="M296" i="11"/>
  <c r="L296" i="11"/>
  <c r="K296" i="11"/>
  <c r="J296" i="11"/>
  <c r="H296" i="11"/>
  <c r="G296" i="11"/>
  <c r="E296" i="11"/>
  <c r="M295" i="11"/>
  <c r="L295" i="11"/>
  <c r="K295" i="11"/>
  <c r="J295" i="11"/>
  <c r="H295" i="11"/>
  <c r="G295" i="11"/>
  <c r="E295" i="11"/>
  <c r="M294" i="11"/>
  <c r="L294" i="11"/>
  <c r="K294" i="11"/>
  <c r="J294" i="11"/>
  <c r="H294" i="11"/>
  <c r="G294" i="11"/>
  <c r="E294" i="11"/>
  <c r="M293" i="11"/>
  <c r="L293" i="11"/>
  <c r="K293" i="11"/>
  <c r="J293" i="11"/>
  <c r="H293" i="11"/>
  <c r="G293" i="11"/>
  <c r="E293" i="11"/>
  <c r="M292" i="11"/>
  <c r="L292" i="11"/>
  <c r="K292" i="11"/>
  <c r="J292" i="11"/>
  <c r="H292" i="11"/>
  <c r="G292" i="11"/>
  <c r="E292" i="11"/>
  <c r="M291" i="11"/>
  <c r="L291" i="11"/>
  <c r="K291" i="11"/>
  <c r="J291" i="11"/>
  <c r="H291" i="11"/>
  <c r="G291" i="11"/>
  <c r="E291" i="11"/>
  <c r="M290" i="11"/>
  <c r="L290" i="11"/>
  <c r="K290" i="11"/>
  <c r="J290" i="11"/>
  <c r="H290" i="11"/>
  <c r="G290" i="11"/>
  <c r="E290" i="11"/>
  <c r="M289" i="11"/>
  <c r="L289" i="11"/>
  <c r="K289" i="11"/>
  <c r="J289" i="11"/>
  <c r="H289" i="11"/>
  <c r="G289" i="11"/>
  <c r="E289" i="11"/>
  <c r="M288" i="11"/>
  <c r="L288" i="11"/>
  <c r="K288" i="11"/>
  <c r="J288" i="11"/>
  <c r="H288" i="11"/>
  <c r="G288" i="11"/>
  <c r="E288" i="11"/>
  <c r="M287" i="11"/>
  <c r="L287" i="11"/>
  <c r="K287" i="11"/>
  <c r="J287" i="11"/>
  <c r="H287" i="11"/>
  <c r="G287" i="11"/>
  <c r="E287" i="11"/>
  <c r="M286" i="11"/>
  <c r="L286" i="11"/>
  <c r="K286" i="11"/>
  <c r="J286" i="11"/>
  <c r="H286" i="11"/>
  <c r="G286" i="11"/>
  <c r="E286" i="11"/>
  <c r="M285" i="11"/>
  <c r="L285" i="11"/>
  <c r="K285" i="11"/>
  <c r="J285" i="11"/>
  <c r="H285" i="11"/>
  <c r="G285" i="11"/>
  <c r="E285" i="11"/>
  <c r="M284" i="11"/>
  <c r="L284" i="11"/>
  <c r="K284" i="11"/>
  <c r="J284" i="11"/>
  <c r="H284" i="11"/>
  <c r="G284" i="11"/>
  <c r="E284" i="11"/>
  <c r="M283" i="11"/>
  <c r="L283" i="11"/>
  <c r="K283" i="11"/>
  <c r="J283" i="11"/>
  <c r="H283" i="11"/>
  <c r="G283" i="11"/>
  <c r="E283" i="11"/>
  <c r="M282" i="11"/>
  <c r="L282" i="11"/>
  <c r="K282" i="11"/>
  <c r="J282" i="11"/>
  <c r="I282" i="11"/>
  <c r="H282" i="11"/>
  <c r="G282" i="11"/>
  <c r="E282" i="11"/>
  <c r="M281" i="11"/>
  <c r="L281" i="11"/>
  <c r="K281" i="11"/>
  <c r="J281" i="11"/>
  <c r="H281" i="11"/>
  <c r="G281" i="11"/>
  <c r="E281" i="11"/>
  <c r="M280" i="11"/>
  <c r="L280" i="11"/>
  <c r="K280" i="11"/>
  <c r="J280" i="11"/>
  <c r="H280" i="11"/>
  <c r="G280" i="11"/>
  <c r="E280" i="11"/>
  <c r="M279" i="11"/>
  <c r="L279" i="11"/>
  <c r="K279" i="11"/>
  <c r="J279" i="11"/>
  <c r="H279" i="11"/>
  <c r="G279" i="11"/>
  <c r="E279" i="11"/>
  <c r="M278" i="11"/>
  <c r="L278" i="11"/>
  <c r="K278" i="11"/>
  <c r="J278" i="11"/>
  <c r="H278" i="11"/>
  <c r="G278" i="11"/>
  <c r="E278" i="11"/>
  <c r="M277" i="11"/>
  <c r="L277" i="11"/>
  <c r="K277" i="11"/>
  <c r="J277" i="11"/>
  <c r="H277" i="11"/>
  <c r="G277" i="11"/>
  <c r="E277" i="11"/>
  <c r="M276" i="11"/>
  <c r="L276" i="11"/>
  <c r="K276" i="11"/>
  <c r="J276" i="11"/>
  <c r="I276" i="11"/>
  <c r="H276" i="11"/>
  <c r="G276" i="11"/>
  <c r="E276" i="11"/>
  <c r="M275" i="11"/>
  <c r="L275" i="11"/>
  <c r="K275" i="11"/>
  <c r="J275" i="11"/>
  <c r="H275" i="11"/>
  <c r="G275" i="11"/>
  <c r="E275" i="11"/>
  <c r="M274" i="11"/>
  <c r="L274" i="11"/>
  <c r="K274" i="11"/>
  <c r="J274" i="11"/>
  <c r="H274" i="11"/>
  <c r="G274" i="11"/>
  <c r="E274" i="11"/>
  <c r="M273" i="11"/>
  <c r="L273" i="11"/>
  <c r="K273" i="11"/>
  <c r="J273" i="11"/>
  <c r="H273" i="11"/>
  <c r="G273" i="11"/>
  <c r="E273" i="11"/>
  <c r="M272" i="11"/>
  <c r="L272" i="11"/>
  <c r="K272" i="11"/>
  <c r="J272" i="11"/>
  <c r="H272" i="11"/>
  <c r="G272" i="11"/>
  <c r="E272" i="11"/>
  <c r="M271" i="11"/>
  <c r="L271" i="11"/>
  <c r="K271" i="11"/>
  <c r="J271" i="11"/>
  <c r="H271" i="11"/>
  <c r="G271" i="11"/>
  <c r="E271" i="11"/>
  <c r="M270" i="11"/>
  <c r="L270" i="11"/>
  <c r="K270" i="11"/>
  <c r="J270" i="11"/>
  <c r="H270" i="11"/>
  <c r="G270" i="11"/>
  <c r="E270" i="11"/>
  <c r="M269" i="11"/>
  <c r="L269" i="11"/>
  <c r="K269" i="11"/>
  <c r="J269" i="11"/>
  <c r="H269" i="11"/>
  <c r="G269" i="11"/>
  <c r="E269" i="11"/>
  <c r="M268" i="11"/>
  <c r="L268" i="11"/>
  <c r="K268" i="11"/>
  <c r="J268" i="11"/>
  <c r="H268" i="11"/>
  <c r="G268" i="11"/>
  <c r="E268" i="11"/>
  <c r="M267" i="11"/>
  <c r="L267" i="11"/>
  <c r="K267" i="11"/>
  <c r="J267" i="11"/>
  <c r="H267" i="11"/>
  <c r="G267" i="11"/>
  <c r="E267" i="11"/>
  <c r="M266" i="11"/>
  <c r="L266" i="11"/>
  <c r="K266" i="11"/>
  <c r="J266" i="11"/>
  <c r="H266" i="11"/>
  <c r="G266" i="11"/>
  <c r="E266" i="11"/>
  <c r="M265" i="11"/>
  <c r="L265" i="11"/>
  <c r="K265" i="11"/>
  <c r="J265" i="11"/>
  <c r="H265" i="11"/>
  <c r="G265" i="11"/>
  <c r="E265" i="11"/>
  <c r="M264" i="11"/>
  <c r="L264" i="11"/>
  <c r="K264" i="11"/>
  <c r="J264" i="11"/>
  <c r="I264" i="11"/>
  <c r="H264" i="11"/>
  <c r="G264" i="11"/>
  <c r="E264" i="11"/>
  <c r="M263" i="11"/>
  <c r="L263" i="11"/>
  <c r="K263" i="11"/>
  <c r="J263" i="11"/>
  <c r="H263" i="11"/>
  <c r="G263" i="11"/>
  <c r="E263" i="11"/>
  <c r="M262" i="11"/>
  <c r="L262" i="11"/>
  <c r="K262" i="11"/>
  <c r="J262" i="11"/>
  <c r="H262" i="11"/>
  <c r="G262" i="11"/>
  <c r="E262" i="11"/>
  <c r="M261" i="11"/>
  <c r="L261" i="11"/>
  <c r="K261" i="11"/>
  <c r="J261" i="11"/>
  <c r="H261" i="11"/>
  <c r="G261" i="11"/>
  <c r="E261" i="11"/>
  <c r="M260" i="11"/>
  <c r="L260" i="11"/>
  <c r="K260" i="11"/>
  <c r="J260" i="11"/>
  <c r="H260" i="11"/>
  <c r="G260" i="11"/>
  <c r="E260" i="11"/>
  <c r="M259" i="11"/>
  <c r="L259" i="11"/>
  <c r="K259" i="11"/>
  <c r="J259" i="11"/>
  <c r="H259" i="11"/>
  <c r="G259" i="11"/>
  <c r="E259" i="11"/>
  <c r="M258" i="11"/>
  <c r="L258" i="11"/>
  <c r="K258" i="11"/>
  <c r="J258" i="11"/>
  <c r="H258" i="11"/>
  <c r="G258" i="11"/>
  <c r="E258" i="11"/>
  <c r="M257" i="11"/>
  <c r="L257" i="11"/>
  <c r="K257" i="11"/>
  <c r="J257" i="11"/>
  <c r="H257" i="11"/>
  <c r="G257" i="11"/>
  <c r="E257" i="11"/>
  <c r="M256" i="11"/>
  <c r="L256" i="11"/>
  <c r="K256" i="11"/>
  <c r="J256" i="11"/>
  <c r="H256" i="11"/>
  <c r="G256" i="11"/>
  <c r="E256" i="11"/>
  <c r="M255" i="11"/>
  <c r="L255" i="11"/>
  <c r="K255" i="11"/>
  <c r="J255" i="11"/>
  <c r="H255" i="11"/>
  <c r="G255" i="11"/>
  <c r="E255" i="11"/>
  <c r="M254" i="11"/>
  <c r="L254" i="11"/>
  <c r="K254" i="11"/>
  <c r="J254" i="11"/>
  <c r="H254" i="11"/>
  <c r="G254" i="11"/>
  <c r="E254" i="11"/>
  <c r="M253" i="11"/>
  <c r="L253" i="11"/>
  <c r="K253" i="11"/>
  <c r="J253" i="11"/>
  <c r="H253" i="11"/>
  <c r="G253" i="11"/>
  <c r="E253" i="11"/>
  <c r="M252" i="11"/>
  <c r="L252" i="11"/>
  <c r="K252" i="11"/>
  <c r="J252" i="11"/>
  <c r="H252" i="11"/>
  <c r="G252" i="11"/>
  <c r="E252" i="11"/>
  <c r="M251" i="11"/>
  <c r="L251" i="11"/>
  <c r="K251" i="11"/>
  <c r="J251" i="11"/>
  <c r="H251" i="11"/>
  <c r="G251" i="11"/>
  <c r="E251" i="11"/>
  <c r="M250" i="11"/>
  <c r="L250" i="11"/>
  <c r="K250" i="11"/>
  <c r="J250" i="11"/>
  <c r="H250" i="11"/>
  <c r="G250" i="11"/>
  <c r="E250" i="11"/>
  <c r="M249" i="11"/>
  <c r="L249" i="11"/>
  <c r="K249" i="11"/>
  <c r="J249" i="11"/>
  <c r="H249" i="11"/>
  <c r="G249" i="11"/>
  <c r="E249" i="11"/>
  <c r="M248" i="11"/>
  <c r="L248" i="11"/>
  <c r="K248" i="11"/>
  <c r="J248" i="11"/>
  <c r="H248" i="11"/>
  <c r="G248" i="11"/>
  <c r="E248" i="11"/>
  <c r="M247" i="11"/>
  <c r="L247" i="11"/>
  <c r="K247" i="11"/>
  <c r="J247" i="11"/>
  <c r="H247" i="11"/>
  <c r="G247" i="11"/>
  <c r="E247" i="11"/>
  <c r="M246" i="11"/>
  <c r="L246" i="11"/>
  <c r="K246" i="11"/>
  <c r="J246" i="11"/>
  <c r="H246" i="11"/>
  <c r="G246" i="11"/>
  <c r="E246" i="11"/>
  <c r="M245" i="11"/>
  <c r="L245" i="11"/>
  <c r="K245" i="11"/>
  <c r="J245" i="11"/>
  <c r="H245" i="11"/>
  <c r="G245" i="11"/>
  <c r="E245" i="11"/>
  <c r="M244" i="11"/>
  <c r="L244" i="11"/>
  <c r="K244" i="11"/>
  <c r="J244" i="11"/>
  <c r="H244" i="11"/>
  <c r="G244" i="11"/>
  <c r="E244" i="11"/>
  <c r="M243" i="11"/>
  <c r="L243" i="11"/>
  <c r="K243" i="11"/>
  <c r="J243" i="11"/>
  <c r="H243" i="11"/>
  <c r="G243" i="11"/>
  <c r="E243" i="11"/>
  <c r="M242" i="11"/>
  <c r="L242" i="11"/>
  <c r="K242" i="11"/>
  <c r="J242" i="11"/>
  <c r="I242" i="11"/>
  <c r="H242" i="11"/>
  <c r="G242" i="11"/>
  <c r="E242" i="11"/>
  <c r="M241" i="11"/>
  <c r="L241" i="11"/>
  <c r="K241" i="11"/>
  <c r="J241" i="11"/>
  <c r="I241" i="11"/>
  <c r="H241" i="11"/>
  <c r="G241" i="11"/>
  <c r="E241" i="11"/>
  <c r="M240" i="11"/>
  <c r="L240" i="11"/>
  <c r="K240" i="11"/>
  <c r="J240" i="11"/>
  <c r="I240" i="11"/>
  <c r="H240" i="11"/>
  <c r="G240" i="11"/>
  <c r="E240" i="11"/>
  <c r="M239" i="11"/>
  <c r="L239" i="11"/>
  <c r="K239" i="11"/>
  <c r="J239" i="11"/>
  <c r="I239" i="11"/>
  <c r="H239" i="11"/>
  <c r="G239" i="11"/>
  <c r="E239" i="11"/>
  <c r="M238" i="11"/>
  <c r="L238" i="11"/>
  <c r="K238" i="11"/>
  <c r="J238" i="11"/>
  <c r="I238" i="11"/>
  <c r="H238" i="11"/>
  <c r="G238" i="11"/>
  <c r="E238" i="11"/>
  <c r="M237" i="11"/>
  <c r="L237" i="11"/>
  <c r="K237" i="11"/>
  <c r="J237" i="11"/>
  <c r="I237" i="11"/>
  <c r="H237" i="11"/>
  <c r="G237" i="11"/>
  <c r="E237" i="11"/>
  <c r="M236" i="11"/>
  <c r="L236" i="11"/>
  <c r="K236" i="11"/>
  <c r="J236" i="11"/>
  <c r="I236" i="11"/>
  <c r="H236" i="11"/>
  <c r="G236" i="11"/>
  <c r="E236" i="11"/>
  <c r="M235" i="11"/>
  <c r="L235" i="11"/>
  <c r="K235" i="11"/>
  <c r="J235" i="11"/>
  <c r="I235" i="11"/>
  <c r="H235" i="11"/>
  <c r="G235" i="11"/>
  <c r="E235" i="11"/>
  <c r="M234" i="11"/>
  <c r="L234" i="11"/>
  <c r="K234" i="11"/>
  <c r="J234" i="11"/>
  <c r="I234" i="11"/>
  <c r="H234" i="11"/>
  <c r="G234" i="11"/>
  <c r="E234" i="11"/>
  <c r="M233" i="11"/>
  <c r="L233" i="11"/>
  <c r="K233" i="11"/>
  <c r="J233" i="11"/>
  <c r="I233" i="11"/>
  <c r="H233" i="11"/>
  <c r="G233" i="11"/>
  <c r="E233" i="11"/>
  <c r="M232" i="11"/>
  <c r="L232" i="11"/>
  <c r="K232" i="11"/>
  <c r="J232" i="11"/>
  <c r="I232" i="11"/>
  <c r="H232" i="11"/>
  <c r="G232" i="11"/>
  <c r="E232" i="11"/>
  <c r="M231" i="11"/>
  <c r="L231" i="11"/>
  <c r="K231" i="11"/>
  <c r="J231" i="11"/>
  <c r="I231" i="11"/>
  <c r="H231" i="11"/>
  <c r="G231" i="11"/>
  <c r="E231" i="11"/>
  <c r="M230" i="11"/>
  <c r="L230" i="11"/>
  <c r="K230" i="11"/>
  <c r="J230" i="11"/>
  <c r="I230" i="11"/>
  <c r="H230" i="11"/>
  <c r="G230" i="11"/>
  <c r="E230" i="11"/>
  <c r="M229" i="11"/>
  <c r="L229" i="11"/>
  <c r="K229" i="11"/>
  <c r="J229" i="11"/>
  <c r="I229" i="11"/>
  <c r="H229" i="11"/>
  <c r="G229" i="11"/>
  <c r="E229" i="11"/>
  <c r="M228" i="11"/>
  <c r="L228" i="11"/>
  <c r="K228" i="11"/>
  <c r="J228" i="11"/>
  <c r="I228" i="11"/>
  <c r="H228" i="11"/>
  <c r="G228" i="11"/>
  <c r="E228" i="11"/>
  <c r="M227" i="11"/>
  <c r="L227" i="11"/>
  <c r="K227" i="11"/>
  <c r="J227" i="11"/>
  <c r="I227" i="11"/>
  <c r="H227" i="11"/>
  <c r="G227" i="11"/>
  <c r="E227" i="11"/>
  <c r="M226" i="11"/>
  <c r="L226" i="11"/>
  <c r="K226" i="11"/>
  <c r="J226" i="11"/>
  <c r="I226" i="11"/>
  <c r="H226" i="11"/>
  <c r="G226" i="11"/>
  <c r="E226" i="11"/>
  <c r="M225" i="11"/>
  <c r="L225" i="11"/>
  <c r="K225" i="11"/>
  <c r="J225" i="11"/>
  <c r="I225" i="11"/>
  <c r="H225" i="11"/>
  <c r="G225" i="11"/>
  <c r="E225" i="11"/>
  <c r="M224" i="11"/>
  <c r="L224" i="11"/>
  <c r="K224" i="11"/>
  <c r="J224" i="11"/>
  <c r="I224" i="11"/>
  <c r="H224" i="11"/>
  <c r="G224" i="11"/>
  <c r="E224" i="11"/>
  <c r="M223" i="11"/>
  <c r="L223" i="11"/>
  <c r="K223" i="11"/>
  <c r="J223" i="11"/>
  <c r="I223" i="11"/>
  <c r="H223" i="11"/>
  <c r="G223" i="11"/>
  <c r="E223" i="11"/>
  <c r="M222" i="11"/>
  <c r="L222" i="11"/>
  <c r="K222" i="11"/>
  <c r="J222" i="11"/>
  <c r="I222" i="11"/>
  <c r="H222" i="11"/>
  <c r="G222" i="11"/>
  <c r="E222" i="11"/>
  <c r="M221" i="11"/>
  <c r="L221" i="11"/>
  <c r="K221" i="11"/>
  <c r="J221" i="11"/>
  <c r="I221" i="11"/>
  <c r="H221" i="11"/>
  <c r="G221" i="11"/>
  <c r="E221" i="11"/>
  <c r="M220" i="11"/>
  <c r="L220" i="11"/>
  <c r="K220" i="11"/>
  <c r="J220" i="11"/>
  <c r="I220" i="11"/>
  <c r="H220" i="11"/>
  <c r="G220" i="11"/>
  <c r="E220" i="11"/>
  <c r="M219" i="11"/>
  <c r="L219" i="11"/>
  <c r="K219" i="11"/>
  <c r="J219" i="11"/>
  <c r="I219" i="11"/>
  <c r="H219" i="11"/>
  <c r="G219" i="11"/>
  <c r="E219" i="11"/>
  <c r="M218" i="11"/>
  <c r="L218" i="11"/>
  <c r="K218" i="11"/>
  <c r="J218" i="11"/>
  <c r="I218" i="11"/>
  <c r="H218" i="11"/>
  <c r="G218" i="11"/>
  <c r="E218" i="11"/>
  <c r="M217" i="11"/>
  <c r="L217" i="11"/>
  <c r="K217" i="11"/>
  <c r="J217" i="11"/>
  <c r="I217" i="11"/>
  <c r="H217" i="11"/>
  <c r="G217" i="11"/>
  <c r="E217" i="11"/>
  <c r="M216" i="11"/>
  <c r="L216" i="11"/>
  <c r="K216" i="11"/>
  <c r="J216" i="11"/>
  <c r="I216" i="11"/>
  <c r="H216" i="11"/>
  <c r="G216" i="11"/>
  <c r="E216" i="11"/>
  <c r="M215" i="11"/>
  <c r="L215" i="11"/>
  <c r="K215" i="11"/>
  <c r="J215" i="11"/>
  <c r="I215" i="11"/>
  <c r="H215" i="11"/>
  <c r="G215" i="11"/>
  <c r="E215" i="11"/>
  <c r="M214" i="11"/>
  <c r="L214" i="11"/>
  <c r="K214" i="11"/>
  <c r="J214" i="11"/>
  <c r="I214" i="11"/>
  <c r="H214" i="11"/>
  <c r="G214" i="11"/>
  <c r="E214" i="11"/>
  <c r="M213" i="11"/>
  <c r="L213" i="11"/>
  <c r="K213" i="11"/>
  <c r="J213" i="11"/>
  <c r="I213" i="11"/>
  <c r="H213" i="11"/>
  <c r="G213" i="11"/>
  <c r="E213" i="11"/>
  <c r="M212" i="11"/>
  <c r="L212" i="11"/>
  <c r="K212" i="11"/>
  <c r="J212" i="11"/>
  <c r="I212" i="11"/>
  <c r="H212" i="11"/>
  <c r="G212" i="11"/>
  <c r="E212" i="11"/>
  <c r="M211" i="11"/>
  <c r="L211" i="11"/>
  <c r="K211" i="11"/>
  <c r="J211" i="11"/>
  <c r="I211" i="11"/>
  <c r="H211" i="11"/>
  <c r="G211" i="11"/>
  <c r="E211" i="11"/>
  <c r="M210" i="11"/>
  <c r="L210" i="11"/>
  <c r="K210" i="11"/>
  <c r="J210" i="11"/>
  <c r="I210" i="11"/>
  <c r="H210" i="11"/>
  <c r="G210" i="11"/>
  <c r="E210" i="11"/>
  <c r="M209" i="11"/>
  <c r="L209" i="11"/>
  <c r="K209" i="11"/>
  <c r="J209" i="11"/>
  <c r="I209" i="11"/>
  <c r="H209" i="11"/>
  <c r="G209" i="11"/>
  <c r="E209" i="11"/>
  <c r="M208" i="11"/>
  <c r="L208" i="11"/>
  <c r="K208" i="11"/>
  <c r="J208" i="11"/>
  <c r="I208" i="11"/>
  <c r="H208" i="11"/>
  <c r="G208" i="11"/>
  <c r="E208" i="11"/>
  <c r="M207" i="11"/>
  <c r="L207" i="11"/>
  <c r="K207" i="11"/>
  <c r="J207" i="11"/>
  <c r="I207" i="11"/>
  <c r="H207" i="11"/>
  <c r="G207" i="11"/>
  <c r="E207" i="11"/>
  <c r="M206" i="11"/>
  <c r="L206" i="11"/>
  <c r="K206" i="11"/>
  <c r="J206" i="11"/>
  <c r="I206" i="11"/>
  <c r="H206" i="11"/>
  <c r="G206" i="11"/>
  <c r="E206" i="11"/>
  <c r="M205" i="11"/>
  <c r="L205" i="11"/>
  <c r="K205" i="11"/>
  <c r="J205" i="11"/>
  <c r="I205" i="11"/>
  <c r="H205" i="11"/>
  <c r="G205" i="11"/>
  <c r="E205" i="11"/>
  <c r="M204" i="11"/>
  <c r="L204" i="11"/>
  <c r="K204" i="11"/>
  <c r="J204" i="11"/>
  <c r="I204" i="11"/>
  <c r="H204" i="11"/>
  <c r="G204" i="11"/>
  <c r="E204" i="11"/>
  <c r="M203" i="11"/>
  <c r="L203" i="11"/>
  <c r="K203" i="11"/>
  <c r="J203" i="11"/>
  <c r="I203" i="11"/>
  <c r="H203" i="11"/>
  <c r="G203" i="11"/>
  <c r="E203" i="11"/>
  <c r="M202" i="11"/>
  <c r="L202" i="11"/>
  <c r="K202" i="11"/>
  <c r="J202" i="11"/>
  <c r="I202" i="11"/>
  <c r="H202" i="11"/>
  <c r="G202" i="11"/>
  <c r="E202" i="11"/>
  <c r="M201" i="11"/>
  <c r="L201" i="11"/>
  <c r="K201" i="11"/>
  <c r="J201" i="11"/>
  <c r="I201" i="11"/>
  <c r="H201" i="11"/>
  <c r="G201" i="11"/>
  <c r="E201" i="11"/>
  <c r="M200" i="11"/>
  <c r="L200" i="11"/>
  <c r="K200" i="11"/>
  <c r="J200" i="11"/>
  <c r="I200" i="11"/>
  <c r="H200" i="11"/>
  <c r="G200" i="11"/>
  <c r="E200" i="11"/>
  <c r="M199" i="11"/>
  <c r="L199" i="11"/>
  <c r="K199" i="11"/>
  <c r="J199" i="11"/>
  <c r="I199" i="11"/>
  <c r="H199" i="11"/>
  <c r="G199" i="11"/>
  <c r="E199" i="11"/>
  <c r="M198" i="11"/>
  <c r="L198" i="11"/>
  <c r="K198" i="11"/>
  <c r="J198" i="11"/>
  <c r="I198" i="11"/>
  <c r="H198" i="11"/>
  <c r="G198" i="11"/>
  <c r="E198" i="11"/>
  <c r="M197" i="11"/>
  <c r="L197" i="11"/>
  <c r="K197" i="11"/>
  <c r="J197" i="11"/>
  <c r="I197" i="11"/>
  <c r="H197" i="11"/>
  <c r="G197" i="11"/>
  <c r="E197" i="11"/>
  <c r="M196" i="11"/>
  <c r="L196" i="11"/>
  <c r="K196" i="11"/>
  <c r="J196" i="11"/>
  <c r="I196" i="11"/>
  <c r="H196" i="11"/>
  <c r="G196" i="11"/>
  <c r="E196" i="11"/>
  <c r="M195" i="11"/>
  <c r="L195" i="11"/>
  <c r="K195" i="11"/>
  <c r="J195" i="11"/>
  <c r="I195" i="11"/>
  <c r="H195" i="11"/>
  <c r="G195" i="11"/>
  <c r="E195" i="11"/>
  <c r="M194" i="11"/>
  <c r="L194" i="11"/>
  <c r="K194" i="11"/>
  <c r="J194" i="11"/>
  <c r="I194" i="11"/>
  <c r="H194" i="11"/>
  <c r="G194" i="11"/>
  <c r="E194" i="11"/>
  <c r="M193" i="11"/>
  <c r="L193" i="11"/>
  <c r="K193" i="11"/>
  <c r="J193" i="11"/>
  <c r="I193" i="11"/>
  <c r="H193" i="11"/>
  <c r="G193" i="11"/>
  <c r="E193" i="11"/>
  <c r="M192" i="11"/>
  <c r="L192" i="11"/>
  <c r="K192" i="11"/>
  <c r="J192" i="11"/>
  <c r="I192" i="11"/>
  <c r="H192" i="11"/>
  <c r="G192" i="11"/>
  <c r="E192" i="11"/>
  <c r="M191" i="11"/>
  <c r="L191" i="11"/>
  <c r="K191" i="11"/>
  <c r="J191" i="11"/>
  <c r="I191" i="11"/>
  <c r="H191" i="11"/>
  <c r="G191" i="11"/>
  <c r="E191" i="11"/>
  <c r="M190" i="11"/>
  <c r="L190" i="11"/>
  <c r="K190" i="11"/>
  <c r="J190" i="11"/>
  <c r="I190" i="11"/>
  <c r="H190" i="11"/>
  <c r="G190" i="11"/>
  <c r="E190" i="11"/>
  <c r="M189" i="11"/>
  <c r="L189" i="11"/>
  <c r="K189" i="11"/>
  <c r="J189" i="11"/>
  <c r="I189" i="11"/>
  <c r="H189" i="11"/>
  <c r="G189" i="11"/>
  <c r="E189" i="11"/>
  <c r="M188" i="11"/>
  <c r="L188" i="11"/>
  <c r="K188" i="11"/>
  <c r="J188" i="11"/>
  <c r="I188" i="11"/>
  <c r="H188" i="11"/>
  <c r="G188" i="11"/>
  <c r="E188" i="11"/>
  <c r="M187" i="11"/>
  <c r="L187" i="11"/>
  <c r="K187" i="11"/>
  <c r="J187" i="11"/>
  <c r="I187" i="11"/>
  <c r="H187" i="11"/>
  <c r="G187" i="11"/>
  <c r="E187" i="11"/>
  <c r="M186" i="11"/>
  <c r="L186" i="11"/>
  <c r="K186" i="11"/>
  <c r="J186" i="11"/>
  <c r="I186" i="11"/>
  <c r="H186" i="11"/>
  <c r="G186" i="11"/>
  <c r="E186" i="11"/>
  <c r="M185" i="11"/>
  <c r="L185" i="11"/>
  <c r="K185" i="11"/>
  <c r="J185" i="11"/>
  <c r="I185" i="11"/>
  <c r="H185" i="11"/>
  <c r="G185" i="11"/>
  <c r="E185" i="11"/>
  <c r="M184" i="11"/>
  <c r="L184" i="11"/>
  <c r="K184" i="11"/>
  <c r="J184" i="11"/>
  <c r="I184" i="11"/>
  <c r="H184" i="11"/>
  <c r="G184" i="11"/>
  <c r="E184" i="11"/>
  <c r="M183" i="11"/>
  <c r="L183" i="11"/>
  <c r="K183" i="11"/>
  <c r="J183" i="11"/>
  <c r="I183" i="11"/>
  <c r="H183" i="11"/>
  <c r="G183" i="11"/>
  <c r="E183" i="11"/>
  <c r="M182" i="11"/>
  <c r="L182" i="11"/>
  <c r="K182" i="11"/>
  <c r="J182" i="11"/>
  <c r="I182" i="11"/>
  <c r="H182" i="11"/>
  <c r="G182" i="11"/>
  <c r="E182" i="11"/>
  <c r="M181" i="11"/>
  <c r="L181" i="11"/>
  <c r="K181" i="11"/>
  <c r="J181" i="11"/>
  <c r="I181" i="11"/>
  <c r="H181" i="11"/>
  <c r="G181" i="11"/>
  <c r="E181" i="11"/>
  <c r="M180" i="11"/>
  <c r="L180" i="11"/>
  <c r="K180" i="11"/>
  <c r="J180" i="11"/>
  <c r="I180" i="11"/>
  <c r="H180" i="11"/>
  <c r="G180" i="11"/>
  <c r="E180" i="11"/>
  <c r="M179" i="11"/>
  <c r="L179" i="11"/>
  <c r="K179" i="11"/>
  <c r="J179" i="11"/>
  <c r="I179" i="11"/>
  <c r="H179" i="11"/>
  <c r="G179" i="11"/>
  <c r="E179" i="11"/>
  <c r="M178" i="11"/>
  <c r="L178" i="11"/>
  <c r="K178" i="11"/>
  <c r="J178" i="11"/>
  <c r="I178" i="11"/>
  <c r="H178" i="11"/>
  <c r="G178" i="11"/>
  <c r="E178" i="11"/>
  <c r="M177" i="11"/>
  <c r="L177" i="11"/>
  <c r="K177" i="11"/>
  <c r="J177" i="11"/>
  <c r="I177" i="11"/>
  <c r="H177" i="11"/>
  <c r="G177" i="11"/>
  <c r="E177" i="11"/>
  <c r="M176" i="11"/>
  <c r="L176" i="11"/>
  <c r="K176" i="11"/>
  <c r="J176" i="11"/>
  <c r="I176" i="11"/>
  <c r="H176" i="11"/>
  <c r="G176" i="11"/>
  <c r="E176" i="11"/>
  <c r="M175" i="11"/>
  <c r="L175" i="11"/>
  <c r="K175" i="11"/>
  <c r="J175" i="11"/>
  <c r="I175" i="11"/>
  <c r="H175" i="11"/>
  <c r="G175" i="11"/>
  <c r="E175" i="11"/>
  <c r="M174" i="11"/>
  <c r="L174" i="11"/>
  <c r="K174" i="11"/>
  <c r="J174" i="11"/>
  <c r="I174" i="11"/>
  <c r="H174" i="11"/>
  <c r="G174" i="11"/>
  <c r="E174" i="11"/>
  <c r="M173" i="11"/>
  <c r="L173" i="11"/>
  <c r="K173" i="11"/>
  <c r="J173" i="11"/>
  <c r="I173" i="11"/>
  <c r="H173" i="11"/>
  <c r="G173" i="11"/>
  <c r="E173" i="11"/>
  <c r="M172" i="11"/>
  <c r="L172" i="11"/>
  <c r="K172" i="11"/>
  <c r="J172" i="11"/>
  <c r="I172" i="11"/>
  <c r="H172" i="11"/>
  <c r="G172" i="11"/>
  <c r="E172" i="11"/>
  <c r="M171" i="11"/>
  <c r="L171" i="11"/>
  <c r="K171" i="11"/>
  <c r="J171" i="11"/>
  <c r="I171" i="11"/>
  <c r="H171" i="11"/>
  <c r="G171" i="11"/>
  <c r="E171" i="11"/>
  <c r="M170" i="11"/>
  <c r="L170" i="11"/>
  <c r="K170" i="11"/>
  <c r="J170" i="11"/>
  <c r="I170" i="11"/>
  <c r="H170" i="11"/>
  <c r="G170" i="11"/>
  <c r="E170" i="11"/>
  <c r="M169" i="11"/>
  <c r="L169" i="11"/>
  <c r="K169" i="11"/>
  <c r="J169" i="11"/>
  <c r="I169" i="11"/>
  <c r="H169" i="11"/>
  <c r="G169" i="11"/>
  <c r="E169" i="11"/>
  <c r="M168" i="11"/>
  <c r="L168" i="11"/>
  <c r="K168" i="11"/>
  <c r="J168" i="11"/>
  <c r="I168" i="11"/>
  <c r="H168" i="11"/>
  <c r="G168" i="11"/>
  <c r="E168" i="11"/>
  <c r="M167" i="11"/>
  <c r="L167" i="11"/>
  <c r="K167" i="11"/>
  <c r="J167" i="11"/>
  <c r="I167" i="11"/>
  <c r="H167" i="11"/>
  <c r="G167" i="11"/>
  <c r="E167" i="11"/>
  <c r="M166" i="11"/>
  <c r="L166" i="11"/>
  <c r="K166" i="11"/>
  <c r="J166" i="11"/>
  <c r="I166" i="11"/>
  <c r="H166" i="11"/>
  <c r="G166" i="11"/>
  <c r="E166" i="11"/>
  <c r="M165" i="11"/>
  <c r="L165" i="11"/>
  <c r="K165" i="11"/>
  <c r="J165" i="11"/>
  <c r="I165" i="11"/>
  <c r="H165" i="11"/>
  <c r="G165" i="11"/>
  <c r="E165" i="11"/>
  <c r="M164" i="11"/>
  <c r="L164" i="11"/>
  <c r="K164" i="11"/>
  <c r="J164" i="11"/>
  <c r="I164" i="11"/>
  <c r="H164" i="11"/>
  <c r="G164" i="11"/>
  <c r="E164" i="11"/>
  <c r="M163" i="11"/>
  <c r="L163" i="11"/>
  <c r="K163" i="11"/>
  <c r="J163" i="11"/>
  <c r="I163" i="11"/>
  <c r="H163" i="11"/>
  <c r="G163" i="11"/>
  <c r="E163" i="11"/>
  <c r="M162" i="11"/>
  <c r="L162" i="11"/>
  <c r="K162" i="11"/>
  <c r="J162" i="11"/>
  <c r="I162" i="11"/>
  <c r="H162" i="11"/>
  <c r="G162" i="11"/>
  <c r="E162" i="11"/>
  <c r="M161" i="11"/>
  <c r="L161" i="11"/>
  <c r="K161" i="11"/>
  <c r="J161" i="11"/>
  <c r="I161" i="11"/>
  <c r="H161" i="11"/>
  <c r="G161" i="11"/>
  <c r="E161" i="11"/>
  <c r="M160" i="11"/>
  <c r="L160" i="11"/>
  <c r="K160" i="11"/>
  <c r="J160" i="11"/>
  <c r="I160" i="11"/>
  <c r="H160" i="11"/>
  <c r="G160" i="11"/>
  <c r="E160" i="11"/>
  <c r="M159" i="11"/>
  <c r="L159" i="11"/>
  <c r="K159" i="11"/>
  <c r="J159" i="11"/>
  <c r="I159" i="11"/>
  <c r="H159" i="11"/>
  <c r="G159" i="11"/>
  <c r="E159" i="11"/>
  <c r="M158" i="11"/>
  <c r="L158" i="11"/>
  <c r="K158" i="11"/>
  <c r="J158" i="11"/>
  <c r="I158" i="11"/>
  <c r="H158" i="11"/>
  <c r="G158" i="11"/>
  <c r="E158" i="11"/>
  <c r="M157" i="11"/>
  <c r="L157" i="11"/>
  <c r="K157" i="11"/>
  <c r="J157" i="11"/>
  <c r="I157" i="11"/>
  <c r="H157" i="11"/>
  <c r="G157" i="11"/>
  <c r="E157" i="11"/>
  <c r="M156" i="11"/>
  <c r="L156" i="11"/>
  <c r="K156" i="11"/>
  <c r="J156" i="11"/>
  <c r="I156" i="11"/>
  <c r="H156" i="11"/>
  <c r="G156" i="11"/>
  <c r="E156" i="11"/>
  <c r="M155" i="11"/>
  <c r="L155" i="11"/>
  <c r="K155" i="11"/>
  <c r="J155" i="11"/>
  <c r="I155" i="11"/>
  <c r="H155" i="11"/>
  <c r="G155" i="11"/>
  <c r="E155" i="11"/>
  <c r="M154" i="11"/>
  <c r="L154" i="11"/>
  <c r="K154" i="11"/>
  <c r="J154" i="11"/>
  <c r="I154" i="11"/>
  <c r="H154" i="11"/>
  <c r="G154" i="11"/>
  <c r="E154" i="11"/>
  <c r="M153" i="11"/>
  <c r="L153" i="11"/>
  <c r="K153" i="11"/>
  <c r="J153" i="11"/>
  <c r="I153" i="11"/>
  <c r="H153" i="11"/>
  <c r="G153" i="11"/>
  <c r="E153" i="11"/>
  <c r="M152" i="11"/>
  <c r="L152" i="11"/>
  <c r="K152" i="11"/>
  <c r="J152" i="11"/>
  <c r="I152" i="11"/>
  <c r="H152" i="11"/>
  <c r="G152" i="11"/>
  <c r="E152" i="11"/>
  <c r="M151" i="11"/>
  <c r="L151" i="11"/>
  <c r="K151" i="11"/>
  <c r="J151" i="11"/>
  <c r="I151" i="11"/>
  <c r="H151" i="11"/>
  <c r="G151" i="11"/>
  <c r="E151" i="11"/>
  <c r="M150" i="11"/>
  <c r="L150" i="11"/>
  <c r="K150" i="11"/>
  <c r="J150" i="11"/>
  <c r="I150" i="11"/>
  <c r="H150" i="11"/>
  <c r="G150" i="11"/>
  <c r="E150" i="11"/>
  <c r="M149" i="11"/>
  <c r="L149" i="11"/>
  <c r="K149" i="11"/>
  <c r="J149" i="11"/>
  <c r="I149" i="11"/>
  <c r="H149" i="11"/>
  <c r="G149" i="11"/>
  <c r="E149" i="11"/>
  <c r="M148" i="11"/>
  <c r="L148" i="11"/>
  <c r="K148" i="11"/>
  <c r="J148" i="11"/>
  <c r="I148" i="11"/>
  <c r="H148" i="11"/>
  <c r="G148" i="11"/>
  <c r="E148" i="11"/>
  <c r="M147" i="11"/>
  <c r="L147" i="11"/>
  <c r="K147" i="11"/>
  <c r="J147" i="11"/>
  <c r="I147" i="11"/>
  <c r="H147" i="11"/>
  <c r="G147" i="11"/>
  <c r="E147" i="11"/>
  <c r="M146" i="11"/>
  <c r="L146" i="11"/>
  <c r="K146" i="11"/>
  <c r="J146" i="11"/>
  <c r="I146" i="11"/>
  <c r="H146" i="11"/>
  <c r="G146" i="11"/>
  <c r="E146" i="11"/>
  <c r="M145" i="11"/>
  <c r="L145" i="11"/>
  <c r="K145" i="11"/>
  <c r="J145" i="11"/>
  <c r="I145" i="11"/>
  <c r="H145" i="11"/>
  <c r="G145" i="11"/>
  <c r="E145" i="11"/>
  <c r="M144" i="11"/>
  <c r="L144" i="11"/>
  <c r="K144" i="11"/>
  <c r="J144" i="11"/>
  <c r="I144" i="11"/>
  <c r="H144" i="11"/>
  <c r="G144" i="11"/>
  <c r="E144" i="11"/>
  <c r="M143" i="11"/>
  <c r="L143" i="11"/>
  <c r="K143" i="11"/>
  <c r="J143" i="11"/>
  <c r="I143" i="11"/>
  <c r="H143" i="11"/>
  <c r="G143" i="11"/>
  <c r="E143" i="11"/>
  <c r="M142" i="11"/>
  <c r="L142" i="11"/>
  <c r="K142" i="11"/>
  <c r="J142" i="11"/>
  <c r="I142" i="11"/>
  <c r="H142" i="11"/>
  <c r="G142" i="11"/>
  <c r="E142" i="11"/>
  <c r="M141" i="11"/>
  <c r="L141" i="11"/>
  <c r="K141" i="11"/>
  <c r="J141" i="11"/>
  <c r="I141" i="11"/>
  <c r="H141" i="11"/>
  <c r="G141" i="11"/>
  <c r="E141" i="11"/>
  <c r="M140" i="11"/>
  <c r="L140" i="11"/>
  <c r="K140" i="11"/>
  <c r="J140" i="11"/>
  <c r="I140" i="11"/>
  <c r="H140" i="11"/>
  <c r="G140" i="11"/>
  <c r="E140" i="11"/>
  <c r="M139" i="11"/>
  <c r="L139" i="11"/>
  <c r="K139" i="11"/>
  <c r="J139" i="11"/>
  <c r="I139" i="11"/>
  <c r="H139" i="11"/>
  <c r="G139" i="11"/>
  <c r="E139" i="11"/>
  <c r="M138" i="11"/>
  <c r="L138" i="11"/>
  <c r="K138" i="11"/>
  <c r="J138" i="11"/>
  <c r="I138" i="11"/>
  <c r="H138" i="11"/>
  <c r="G138" i="11"/>
  <c r="E138" i="11"/>
  <c r="M137" i="11"/>
  <c r="L137" i="11"/>
  <c r="K137" i="11"/>
  <c r="J137" i="11"/>
  <c r="I137" i="11"/>
  <c r="H137" i="11"/>
  <c r="G137" i="11"/>
  <c r="E137" i="11"/>
  <c r="M136" i="11"/>
  <c r="L136" i="11"/>
  <c r="K136" i="11"/>
  <c r="J136" i="11"/>
  <c r="I136" i="11"/>
  <c r="H136" i="11"/>
  <c r="G136" i="11"/>
  <c r="E136" i="11"/>
  <c r="M135" i="11"/>
  <c r="L135" i="11"/>
  <c r="K135" i="11"/>
  <c r="J135" i="11"/>
  <c r="I135" i="11"/>
  <c r="H135" i="11"/>
  <c r="G135" i="11"/>
  <c r="E135" i="11"/>
  <c r="M134" i="11"/>
  <c r="L134" i="11"/>
  <c r="K134" i="11"/>
  <c r="J134" i="11"/>
  <c r="I134" i="11"/>
  <c r="H134" i="11"/>
  <c r="G134" i="11"/>
  <c r="E134" i="11"/>
  <c r="M133" i="11"/>
  <c r="L133" i="11"/>
  <c r="K133" i="11"/>
  <c r="J133" i="11"/>
  <c r="I133" i="11"/>
  <c r="H133" i="11"/>
  <c r="G133" i="11"/>
  <c r="E133" i="11"/>
  <c r="M132" i="11"/>
  <c r="L132" i="11"/>
  <c r="K132" i="11"/>
  <c r="J132" i="11"/>
  <c r="I132" i="11"/>
  <c r="H132" i="11"/>
  <c r="G132" i="11"/>
  <c r="E132" i="11"/>
  <c r="M131" i="11"/>
  <c r="L131" i="11"/>
  <c r="K131" i="11"/>
  <c r="J131" i="11"/>
  <c r="I131" i="11"/>
  <c r="H131" i="11"/>
  <c r="G131" i="11"/>
  <c r="E131" i="11"/>
  <c r="M130" i="11"/>
  <c r="L130" i="11"/>
  <c r="K130" i="11"/>
  <c r="J130" i="11"/>
  <c r="I130" i="11"/>
  <c r="H130" i="11"/>
  <c r="G130" i="11"/>
  <c r="E130" i="11"/>
  <c r="M129" i="11"/>
  <c r="L129" i="11"/>
  <c r="K129" i="11"/>
  <c r="J129" i="11"/>
  <c r="I129" i="11"/>
  <c r="H129" i="11"/>
  <c r="G129" i="11"/>
  <c r="E129" i="11"/>
  <c r="M128" i="11"/>
  <c r="L128" i="11"/>
  <c r="K128" i="11"/>
  <c r="J128" i="11"/>
  <c r="I128" i="11"/>
  <c r="H128" i="11"/>
  <c r="G128" i="11"/>
  <c r="E128" i="11"/>
  <c r="M127" i="11"/>
  <c r="L127" i="11"/>
  <c r="K127" i="11"/>
  <c r="J127" i="11"/>
  <c r="I127" i="11"/>
  <c r="H127" i="11"/>
  <c r="G127" i="11"/>
  <c r="E127" i="11"/>
  <c r="M126" i="11"/>
  <c r="L126" i="11"/>
  <c r="K126" i="11"/>
  <c r="J126" i="11"/>
  <c r="I126" i="11"/>
  <c r="H126" i="11"/>
  <c r="G126" i="11"/>
  <c r="E126" i="11"/>
  <c r="M125" i="11"/>
  <c r="L125" i="11"/>
  <c r="K125" i="11"/>
  <c r="J125" i="11"/>
  <c r="I125" i="11"/>
  <c r="H125" i="11"/>
  <c r="G125" i="11"/>
  <c r="E125" i="11"/>
  <c r="M124" i="11"/>
  <c r="L124" i="11"/>
  <c r="K124" i="11"/>
  <c r="J124" i="11"/>
  <c r="I124" i="11"/>
  <c r="H124" i="11"/>
  <c r="G124" i="11"/>
  <c r="E124" i="11"/>
  <c r="M123" i="11"/>
  <c r="L123" i="11"/>
  <c r="K123" i="11"/>
  <c r="J123" i="11"/>
  <c r="I123" i="11"/>
  <c r="H123" i="11"/>
  <c r="G123" i="11"/>
  <c r="E123" i="11"/>
  <c r="M122" i="11"/>
  <c r="L122" i="11"/>
  <c r="K122" i="11"/>
  <c r="J122" i="11"/>
  <c r="I122" i="11"/>
  <c r="H122" i="11"/>
  <c r="G122" i="11"/>
  <c r="E122" i="11"/>
  <c r="M121" i="11"/>
  <c r="L121" i="11"/>
  <c r="K121" i="11"/>
  <c r="J121" i="11"/>
  <c r="I121" i="11"/>
  <c r="H121" i="11"/>
  <c r="G121" i="11"/>
  <c r="E121" i="11"/>
  <c r="M120" i="11"/>
  <c r="L120" i="11"/>
  <c r="K120" i="11"/>
  <c r="J120" i="11"/>
  <c r="I120" i="11"/>
  <c r="H120" i="11"/>
  <c r="G120" i="11"/>
  <c r="E120" i="11"/>
  <c r="M119" i="11"/>
  <c r="L119" i="11"/>
  <c r="K119" i="11"/>
  <c r="J119" i="11"/>
  <c r="I119" i="11"/>
  <c r="H119" i="11"/>
  <c r="G119" i="11"/>
  <c r="E119" i="11"/>
  <c r="M118" i="11"/>
  <c r="L118" i="11"/>
  <c r="K118" i="11"/>
  <c r="J118" i="11"/>
  <c r="I118" i="11"/>
  <c r="H118" i="11"/>
  <c r="G118" i="11"/>
  <c r="E118" i="11"/>
  <c r="M117" i="11"/>
  <c r="L117" i="11"/>
  <c r="K117" i="11"/>
  <c r="J117" i="11"/>
  <c r="I117" i="11"/>
  <c r="H117" i="11"/>
  <c r="G117" i="11"/>
  <c r="E117" i="11"/>
  <c r="M116" i="11"/>
  <c r="L116" i="11"/>
  <c r="K116" i="11"/>
  <c r="J116" i="11"/>
  <c r="I116" i="11"/>
  <c r="H116" i="11"/>
  <c r="G116" i="11"/>
  <c r="E116" i="11"/>
  <c r="M115" i="11"/>
  <c r="L115" i="11"/>
  <c r="K115" i="11"/>
  <c r="J115" i="11"/>
  <c r="I115" i="11"/>
  <c r="H115" i="11"/>
  <c r="G115" i="11"/>
  <c r="E115" i="11"/>
  <c r="M114" i="11"/>
  <c r="L114" i="11"/>
  <c r="K114" i="11"/>
  <c r="J114" i="11"/>
  <c r="I114" i="11"/>
  <c r="H114" i="11"/>
  <c r="G114" i="11"/>
  <c r="E114" i="11"/>
  <c r="M113" i="11"/>
  <c r="L113" i="11"/>
  <c r="K113" i="11"/>
  <c r="J113" i="11"/>
  <c r="I113" i="11"/>
  <c r="H113" i="11"/>
  <c r="G113" i="11"/>
  <c r="E113" i="11"/>
  <c r="M112" i="11"/>
  <c r="L112" i="11"/>
  <c r="K112" i="11"/>
  <c r="J112" i="11"/>
  <c r="I112" i="11"/>
  <c r="H112" i="11"/>
  <c r="G112" i="11"/>
  <c r="E112" i="11"/>
  <c r="M111" i="11"/>
  <c r="L111" i="11"/>
  <c r="K111" i="11"/>
  <c r="J111" i="11"/>
  <c r="I111" i="11"/>
  <c r="H111" i="11"/>
  <c r="G111" i="11"/>
  <c r="E111" i="11"/>
  <c r="M110" i="11"/>
  <c r="L110" i="11"/>
  <c r="K110" i="11"/>
  <c r="J110" i="11"/>
  <c r="I110" i="11"/>
  <c r="H110" i="11"/>
  <c r="G110" i="11"/>
  <c r="E110" i="11"/>
  <c r="M109" i="11"/>
  <c r="L109" i="11"/>
  <c r="K109" i="11"/>
  <c r="J109" i="11"/>
  <c r="I109" i="11"/>
  <c r="H109" i="11"/>
  <c r="G109" i="11"/>
  <c r="E109" i="11"/>
  <c r="M108" i="11"/>
  <c r="L108" i="11"/>
  <c r="K108" i="11"/>
  <c r="J108" i="11"/>
  <c r="I108" i="11"/>
  <c r="H108" i="11"/>
  <c r="G108" i="11"/>
  <c r="E108" i="11"/>
  <c r="M107" i="11"/>
  <c r="L107" i="11"/>
  <c r="K107" i="11"/>
  <c r="J107" i="11"/>
  <c r="I107" i="11"/>
  <c r="H107" i="11"/>
  <c r="G107" i="11"/>
  <c r="E107" i="11"/>
  <c r="M106" i="11"/>
  <c r="L106" i="11"/>
  <c r="K106" i="11"/>
  <c r="J106" i="11"/>
  <c r="I106" i="11"/>
  <c r="H106" i="11"/>
  <c r="G106" i="11"/>
  <c r="E106" i="11"/>
  <c r="M105" i="11"/>
  <c r="L105" i="11"/>
  <c r="K105" i="11"/>
  <c r="J105" i="11"/>
  <c r="I105" i="11"/>
  <c r="H105" i="11"/>
  <c r="G105" i="11"/>
  <c r="E105" i="11"/>
  <c r="M104" i="11"/>
  <c r="L104" i="11"/>
  <c r="K104" i="11"/>
  <c r="J104" i="11"/>
  <c r="I104" i="11"/>
  <c r="H104" i="11"/>
  <c r="G104" i="11"/>
  <c r="E104" i="11"/>
  <c r="M103" i="11"/>
  <c r="L103" i="11"/>
  <c r="K103" i="11"/>
  <c r="J103" i="11"/>
  <c r="I103" i="11"/>
  <c r="H103" i="11"/>
  <c r="G103" i="11"/>
  <c r="E103" i="11"/>
  <c r="M102" i="11"/>
  <c r="L102" i="11"/>
  <c r="K102" i="11"/>
  <c r="J102" i="11"/>
  <c r="I102" i="11"/>
  <c r="H102" i="11"/>
  <c r="G102" i="11"/>
  <c r="E102" i="11"/>
  <c r="M101" i="11"/>
  <c r="L101" i="11"/>
  <c r="K101" i="11"/>
  <c r="J101" i="11"/>
  <c r="I101" i="11"/>
  <c r="H101" i="11"/>
  <c r="G101" i="11"/>
  <c r="E101" i="11"/>
  <c r="M100" i="11"/>
  <c r="L100" i="11"/>
  <c r="K100" i="11"/>
  <c r="J100" i="11"/>
  <c r="I100" i="11"/>
  <c r="H100" i="11"/>
  <c r="G100" i="11"/>
  <c r="E100" i="11"/>
  <c r="M99" i="11"/>
  <c r="L99" i="11"/>
  <c r="K99" i="11"/>
  <c r="J99" i="11"/>
  <c r="I99" i="11"/>
  <c r="H99" i="11"/>
  <c r="G99" i="11"/>
  <c r="E99" i="11"/>
  <c r="M98" i="11"/>
  <c r="L98" i="11"/>
  <c r="K98" i="11"/>
  <c r="J98" i="11"/>
  <c r="I98" i="11"/>
  <c r="H98" i="11"/>
  <c r="G98" i="11"/>
  <c r="E98" i="11"/>
  <c r="M97" i="11"/>
  <c r="L97" i="11"/>
  <c r="K97" i="11"/>
  <c r="J97" i="11"/>
  <c r="I97" i="11"/>
  <c r="H97" i="11"/>
  <c r="G97" i="11"/>
  <c r="E97" i="11"/>
  <c r="M96" i="11"/>
  <c r="L96" i="11"/>
  <c r="K96" i="11"/>
  <c r="J96" i="11"/>
  <c r="I96" i="11"/>
  <c r="H96" i="11"/>
  <c r="G96" i="11"/>
  <c r="E96" i="11"/>
  <c r="M95" i="11"/>
  <c r="L95" i="11"/>
  <c r="K95" i="11"/>
  <c r="J95" i="11"/>
  <c r="I95" i="11"/>
  <c r="H95" i="11"/>
  <c r="G95" i="11"/>
  <c r="E95" i="11"/>
  <c r="M94" i="11"/>
  <c r="L94" i="11"/>
  <c r="K94" i="11"/>
  <c r="J94" i="11"/>
  <c r="I94" i="11"/>
  <c r="H94" i="11"/>
  <c r="G94" i="11"/>
  <c r="E94" i="11"/>
  <c r="M93" i="11"/>
  <c r="L93" i="11"/>
  <c r="K93" i="11"/>
  <c r="J93" i="11"/>
  <c r="I93" i="11"/>
  <c r="H93" i="11"/>
  <c r="G93" i="11"/>
  <c r="E93" i="11"/>
  <c r="M92" i="11"/>
  <c r="L92" i="11"/>
  <c r="K92" i="11"/>
  <c r="J92" i="11"/>
  <c r="I92" i="11"/>
  <c r="H92" i="11"/>
  <c r="G92" i="11"/>
  <c r="E92" i="11"/>
  <c r="M91" i="11"/>
  <c r="L91" i="11"/>
  <c r="K91" i="11"/>
  <c r="J91" i="11"/>
  <c r="I91" i="11"/>
  <c r="H91" i="11"/>
  <c r="G91" i="11"/>
  <c r="E91" i="11"/>
  <c r="M90" i="11"/>
  <c r="L90" i="11"/>
  <c r="K90" i="11"/>
  <c r="J90" i="11"/>
  <c r="I90" i="11"/>
  <c r="H90" i="11"/>
  <c r="G90" i="11"/>
  <c r="E90" i="11"/>
  <c r="M89" i="11"/>
  <c r="L89" i="11"/>
  <c r="K89" i="11"/>
  <c r="J89" i="11"/>
  <c r="I89" i="11"/>
  <c r="H89" i="11"/>
  <c r="G89" i="11"/>
  <c r="E89" i="11"/>
  <c r="M88" i="11"/>
  <c r="L88" i="11"/>
  <c r="K88" i="11"/>
  <c r="J88" i="11"/>
  <c r="I88" i="11"/>
  <c r="H88" i="11"/>
  <c r="G88" i="11"/>
  <c r="E88" i="11"/>
  <c r="M87" i="11"/>
  <c r="L87" i="11"/>
  <c r="K87" i="11"/>
  <c r="J87" i="11"/>
  <c r="I87" i="11"/>
  <c r="H87" i="11"/>
  <c r="G87" i="11"/>
  <c r="E87" i="11"/>
  <c r="M86" i="11"/>
  <c r="L86" i="11"/>
  <c r="K86" i="11"/>
  <c r="J86" i="11"/>
  <c r="I86" i="11"/>
  <c r="H86" i="11"/>
  <c r="G86" i="11"/>
  <c r="E86" i="11"/>
  <c r="M85" i="11"/>
  <c r="L85" i="11"/>
  <c r="K85" i="11"/>
  <c r="J85" i="11"/>
  <c r="I85" i="11"/>
  <c r="H85" i="11"/>
  <c r="G85" i="11"/>
  <c r="E85" i="11"/>
  <c r="M84" i="11"/>
  <c r="L84" i="11"/>
  <c r="K84" i="11"/>
  <c r="J84" i="11"/>
  <c r="I84" i="11"/>
  <c r="H84" i="11"/>
  <c r="G84" i="11"/>
  <c r="E84" i="11"/>
  <c r="M83" i="11"/>
  <c r="L83" i="11"/>
  <c r="K83" i="11"/>
  <c r="J83" i="11"/>
  <c r="I83" i="11"/>
  <c r="H83" i="11"/>
  <c r="G83" i="11"/>
  <c r="E83" i="11"/>
  <c r="M82" i="11"/>
  <c r="L82" i="11"/>
  <c r="K82" i="11"/>
  <c r="J82" i="11"/>
  <c r="I82" i="11"/>
  <c r="H82" i="11"/>
  <c r="G82" i="11"/>
  <c r="E82" i="11"/>
  <c r="M81" i="11"/>
  <c r="L81" i="11"/>
  <c r="K81" i="11"/>
  <c r="J81" i="11"/>
  <c r="I81" i="11"/>
  <c r="H81" i="11"/>
  <c r="G81" i="11"/>
  <c r="E81" i="11"/>
  <c r="M80" i="11"/>
  <c r="L80" i="11"/>
  <c r="K80" i="11"/>
  <c r="J80" i="11"/>
  <c r="I80" i="11"/>
  <c r="H80" i="11"/>
  <c r="G80" i="11"/>
  <c r="E80" i="11"/>
  <c r="M79" i="11"/>
  <c r="L79" i="11"/>
  <c r="K79" i="11"/>
  <c r="J79" i="11"/>
  <c r="I79" i="11"/>
  <c r="H79" i="11"/>
  <c r="G79" i="11"/>
  <c r="E79" i="11"/>
  <c r="M78" i="11"/>
  <c r="L78" i="11"/>
  <c r="K78" i="11"/>
  <c r="J78" i="11"/>
  <c r="I78" i="11"/>
  <c r="H78" i="11"/>
  <c r="G78" i="11"/>
  <c r="E78" i="11"/>
  <c r="M77" i="11"/>
  <c r="L77" i="11"/>
  <c r="K77" i="11"/>
  <c r="J77" i="11"/>
  <c r="I77" i="11"/>
  <c r="H77" i="11"/>
  <c r="G77" i="11"/>
  <c r="E77" i="11"/>
  <c r="M76" i="11"/>
  <c r="L76" i="11"/>
  <c r="K76" i="11"/>
  <c r="J76" i="11"/>
  <c r="I76" i="11"/>
  <c r="H76" i="11"/>
  <c r="G76" i="11"/>
  <c r="E76" i="11"/>
  <c r="M75" i="11"/>
  <c r="L75" i="11"/>
  <c r="K75" i="11"/>
  <c r="J75" i="11"/>
  <c r="I75" i="11"/>
  <c r="H75" i="11"/>
  <c r="G75" i="11"/>
  <c r="E75" i="11"/>
  <c r="M74" i="11"/>
  <c r="L74" i="11"/>
  <c r="K74" i="11"/>
  <c r="J74" i="11"/>
  <c r="I74" i="11"/>
  <c r="H74" i="11"/>
  <c r="G74" i="11"/>
  <c r="E74" i="11"/>
  <c r="M73" i="11"/>
  <c r="L73" i="11"/>
  <c r="K73" i="11"/>
  <c r="J73" i="11"/>
  <c r="I73" i="11"/>
  <c r="H73" i="11"/>
  <c r="G73" i="11"/>
  <c r="E73" i="11"/>
  <c r="M72" i="11"/>
  <c r="L72" i="11"/>
  <c r="K72" i="11"/>
  <c r="J72" i="11"/>
  <c r="I72" i="11"/>
  <c r="H72" i="11"/>
  <c r="G72" i="11"/>
  <c r="E72" i="11"/>
  <c r="M71" i="11"/>
  <c r="L71" i="11"/>
  <c r="K71" i="11"/>
  <c r="J71" i="11"/>
  <c r="I71" i="11"/>
  <c r="H71" i="11"/>
  <c r="G71" i="11"/>
  <c r="E71" i="11"/>
  <c r="M70" i="11"/>
  <c r="L70" i="11"/>
  <c r="K70" i="11"/>
  <c r="J70" i="11"/>
  <c r="I70" i="11"/>
  <c r="H70" i="11"/>
  <c r="G70" i="11"/>
  <c r="E70" i="11"/>
  <c r="M69" i="11"/>
  <c r="L69" i="11"/>
  <c r="K69" i="11"/>
  <c r="J69" i="11"/>
  <c r="I69" i="11"/>
  <c r="H69" i="11"/>
  <c r="G69" i="11"/>
  <c r="E69" i="11"/>
  <c r="M68" i="11"/>
  <c r="L68" i="11"/>
  <c r="K68" i="11"/>
  <c r="J68" i="11"/>
  <c r="I68" i="11"/>
  <c r="H68" i="11"/>
  <c r="G68" i="11"/>
  <c r="E68" i="11"/>
  <c r="M67" i="11"/>
  <c r="L67" i="11"/>
  <c r="K67" i="11"/>
  <c r="J67" i="11"/>
  <c r="I67" i="11"/>
  <c r="H67" i="11"/>
  <c r="G67" i="11"/>
  <c r="E67" i="11"/>
  <c r="M66" i="11"/>
  <c r="L66" i="11"/>
  <c r="K66" i="11"/>
  <c r="J66" i="11"/>
  <c r="I66" i="11"/>
  <c r="H66" i="11"/>
  <c r="G66" i="11"/>
  <c r="E66" i="11"/>
  <c r="M65" i="11"/>
  <c r="L65" i="11"/>
  <c r="K65" i="11"/>
  <c r="J65" i="11"/>
  <c r="I65" i="11"/>
  <c r="H65" i="11"/>
  <c r="G65" i="11"/>
  <c r="E65" i="11"/>
  <c r="M64" i="11"/>
  <c r="L64" i="11"/>
  <c r="K64" i="11"/>
  <c r="J64" i="11"/>
  <c r="I64" i="11"/>
  <c r="H64" i="11"/>
  <c r="G64" i="11"/>
  <c r="E64" i="11"/>
  <c r="M63" i="11"/>
  <c r="L63" i="11"/>
  <c r="K63" i="11"/>
  <c r="J63" i="11"/>
  <c r="I63" i="11"/>
  <c r="H63" i="11"/>
  <c r="G63" i="11"/>
  <c r="E63" i="11"/>
  <c r="M62" i="11"/>
  <c r="L62" i="11"/>
  <c r="K62" i="11"/>
  <c r="J62" i="11"/>
  <c r="I62" i="11"/>
  <c r="H62" i="11"/>
  <c r="G62" i="11"/>
  <c r="E62" i="11"/>
  <c r="M61" i="11"/>
  <c r="L61" i="11"/>
  <c r="K61" i="11"/>
  <c r="J61" i="11"/>
  <c r="I61" i="11"/>
  <c r="H61" i="11"/>
  <c r="G61" i="11"/>
  <c r="E61" i="11"/>
  <c r="M60" i="11"/>
  <c r="L60" i="11"/>
  <c r="K60" i="11"/>
  <c r="J60" i="11"/>
  <c r="I60" i="11"/>
  <c r="H60" i="11"/>
  <c r="G60" i="11"/>
  <c r="E60" i="11"/>
  <c r="M59" i="11"/>
  <c r="L59" i="11"/>
  <c r="K59" i="11"/>
  <c r="J59" i="11"/>
  <c r="I59" i="11"/>
  <c r="H59" i="11"/>
  <c r="G59" i="11"/>
  <c r="E59" i="11"/>
  <c r="M58" i="11"/>
  <c r="L58" i="11"/>
  <c r="K58" i="11"/>
  <c r="J58" i="11"/>
  <c r="I58" i="11"/>
  <c r="H58" i="11"/>
  <c r="G58" i="11"/>
  <c r="E58" i="11"/>
  <c r="M57" i="11"/>
  <c r="L57" i="11"/>
  <c r="K57" i="11"/>
  <c r="J57" i="11"/>
  <c r="I57" i="11"/>
  <c r="H57" i="11"/>
  <c r="G57" i="11"/>
  <c r="E57" i="11"/>
  <c r="M56" i="11"/>
  <c r="L56" i="11"/>
  <c r="K56" i="11"/>
  <c r="J56" i="11"/>
  <c r="I56" i="11"/>
  <c r="H56" i="11"/>
  <c r="G56" i="11"/>
  <c r="E56" i="11"/>
  <c r="M55" i="11"/>
  <c r="L55" i="11"/>
  <c r="K55" i="11"/>
  <c r="J55" i="11"/>
  <c r="I55" i="11"/>
  <c r="H55" i="11"/>
  <c r="G55" i="11"/>
  <c r="E55" i="11"/>
  <c r="M54" i="11"/>
  <c r="L54" i="11"/>
  <c r="K54" i="11"/>
  <c r="J54" i="11"/>
  <c r="I54" i="11"/>
  <c r="H54" i="11"/>
  <c r="G54" i="11"/>
  <c r="E54" i="11"/>
  <c r="M53" i="11"/>
  <c r="L53" i="11"/>
  <c r="K53" i="11"/>
  <c r="J53" i="11"/>
  <c r="I53" i="11"/>
  <c r="H53" i="11"/>
  <c r="G53" i="11"/>
  <c r="E53" i="11"/>
  <c r="M52" i="11"/>
  <c r="L52" i="11"/>
  <c r="K52" i="11"/>
  <c r="J52" i="11"/>
  <c r="I52" i="11"/>
  <c r="H52" i="11"/>
  <c r="G52" i="11"/>
  <c r="E52" i="11"/>
  <c r="M51" i="11"/>
  <c r="L51" i="11"/>
  <c r="K51" i="11"/>
  <c r="J51" i="11"/>
  <c r="I51" i="11"/>
  <c r="H51" i="11"/>
  <c r="G51" i="11"/>
  <c r="E51" i="11"/>
  <c r="M50" i="11"/>
  <c r="L50" i="11"/>
  <c r="K50" i="11"/>
  <c r="J50" i="11"/>
  <c r="I50" i="11"/>
  <c r="H50" i="11"/>
  <c r="G50" i="11"/>
  <c r="E50" i="11"/>
  <c r="M49" i="11"/>
  <c r="L49" i="11"/>
  <c r="K49" i="11"/>
  <c r="J49" i="11"/>
  <c r="I49" i="11"/>
  <c r="H49" i="11"/>
  <c r="G49" i="11"/>
  <c r="E49" i="11"/>
  <c r="M48" i="11"/>
  <c r="L48" i="11"/>
  <c r="K48" i="11"/>
  <c r="J48" i="11"/>
  <c r="I48" i="11"/>
  <c r="H48" i="11"/>
  <c r="G48" i="11"/>
  <c r="E48" i="11"/>
  <c r="M47" i="11"/>
  <c r="L47" i="11"/>
  <c r="K47" i="11"/>
  <c r="J47" i="11"/>
  <c r="I47" i="11"/>
  <c r="H47" i="11"/>
  <c r="G47" i="11"/>
  <c r="E47" i="11"/>
  <c r="M46" i="11"/>
  <c r="L46" i="11"/>
  <c r="K46" i="11"/>
  <c r="J46" i="11"/>
  <c r="I46" i="11"/>
  <c r="H46" i="11"/>
  <c r="G46" i="11"/>
  <c r="E46" i="11"/>
  <c r="M45" i="11"/>
  <c r="L45" i="11"/>
  <c r="K45" i="11"/>
  <c r="J45" i="11"/>
  <c r="I45" i="11"/>
  <c r="H45" i="11"/>
  <c r="G45" i="11"/>
  <c r="E45" i="11"/>
  <c r="M44" i="11"/>
  <c r="L44" i="11"/>
  <c r="K44" i="11"/>
  <c r="J44" i="11"/>
  <c r="I44" i="11"/>
  <c r="H44" i="11"/>
  <c r="G44" i="11"/>
  <c r="E44" i="11"/>
  <c r="M43" i="11"/>
  <c r="L43" i="11"/>
  <c r="K43" i="11"/>
  <c r="J43" i="11"/>
  <c r="I43" i="11"/>
  <c r="H43" i="11"/>
  <c r="G43" i="11"/>
  <c r="E43" i="11"/>
  <c r="M42" i="11"/>
  <c r="L42" i="11"/>
  <c r="K42" i="11"/>
  <c r="J42" i="11"/>
  <c r="I42" i="11"/>
  <c r="H42" i="11"/>
  <c r="G42" i="11"/>
  <c r="E42" i="11"/>
  <c r="M41" i="11"/>
  <c r="L41" i="11"/>
  <c r="K41" i="11"/>
  <c r="J41" i="11"/>
  <c r="I41" i="11"/>
  <c r="H41" i="11"/>
  <c r="G41" i="11"/>
  <c r="E41" i="11"/>
  <c r="M40" i="11"/>
  <c r="L40" i="11"/>
  <c r="K40" i="11"/>
  <c r="J40" i="11"/>
  <c r="I40" i="11"/>
  <c r="H40" i="11"/>
  <c r="G40" i="11"/>
  <c r="E40" i="11"/>
  <c r="M39" i="11"/>
  <c r="L39" i="11"/>
  <c r="K39" i="11"/>
  <c r="J39" i="11"/>
  <c r="I39" i="11"/>
  <c r="H39" i="11"/>
  <c r="G39" i="11"/>
  <c r="E39" i="11"/>
  <c r="M38" i="11"/>
  <c r="L38" i="11"/>
  <c r="K38" i="11"/>
  <c r="J38" i="11"/>
  <c r="I38" i="11"/>
  <c r="H38" i="11"/>
  <c r="G38" i="11"/>
  <c r="E38" i="11"/>
  <c r="M37" i="11"/>
  <c r="L37" i="11"/>
  <c r="K37" i="11"/>
  <c r="J37" i="11"/>
  <c r="I37" i="11"/>
  <c r="H37" i="11"/>
  <c r="G37" i="11"/>
  <c r="E37" i="11"/>
  <c r="M36" i="11"/>
  <c r="L36" i="11"/>
  <c r="K36" i="11"/>
  <c r="J36" i="11"/>
  <c r="I36" i="11"/>
  <c r="H36" i="11"/>
  <c r="G36" i="11"/>
  <c r="E36" i="11"/>
  <c r="M35" i="11"/>
  <c r="L35" i="11"/>
  <c r="K35" i="11"/>
  <c r="J35" i="11"/>
  <c r="I35" i="11"/>
  <c r="H35" i="11"/>
  <c r="G35" i="11"/>
  <c r="E35" i="11"/>
  <c r="M34" i="11"/>
  <c r="L34" i="11"/>
  <c r="K34" i="11"/>
  <c r="J34" i="11"/>
  <c r="I34" i="11"/>
  <c r="H34" i="11"/>
  <c r="G34" i="11"/>
  <c r="E34" i="11"/>
  <c r="M33" i="11"/>
  <c r="L33" i="11"/>
  <c r="K33" i="11"/>
  <c r="J33" i="11"/>
  <c r="I33" i="11"/>
  <c r="H33" i="11"/>
  <c r="G33" i="11"/>
  <c r="E33" i="11"/>
  <c r="M32" i="11"/>
  <c r="L32" i="11"/>
  <c r="K32" i="11"/>
  <c r="J32" i="11"/>
  <c r="I32" i="11"/>
  <c r="H32" i="11"/>
  <c r="G32" i="11"/>
  <c r="E32" i="11"/>
  <c r="M31" i="11"/>
  <c r="L31" i="11"/>
  <c r="K31" i="11"/>
  <c r="J31" i="11"/>
  <c r="I31" i="11"/>
  <c r="H31" i="11"/>
  <c r="G31" i="11"/>
  <c r="E31" i="11"/>
  <c r="M30" i="11"/>
  <c r="L30" i="11"/>
  <c r="K30" i="11"/>
  <c r="J30" i="11"/>
  <c r="I30" i="11"/>
  <c r="H30" i="11"/>
  <c r="G30" i="11"/>
  <c r="E30" i="11"/>
  <c r="M29" i="11"/>
  <c r="L29" i="11"/>
  <c r="K29" i="11"/>
  <c r="J29" i="11"/>
  <c r="I29" i="11"/>
  <c r="H29" i="11"/>
  <c r="G29" i="11"/>
  <c r="E29" i="11"/>
  <c r="M28" i="11"/>
  <c r="L28" i="11"/>
  <c r="K28" i="11"/>
  <c r="J28" i="11"/>
  <c r="I28" i="11"/>
  <c r="H28" i="11"/>
  <c r="G28" i="11"/>
  <c r="E28" i="11"/>
  <c r="M27" i="11"/>
  <c r="L27" i="11"/>
  <c r="K27" i="11"/>
  <c r="J27" i="11"/>
  <c r="I27" i="11"/>
  <c r="H27" i="11"/>
  <c r="G27" i="11"/>
  <c r="E27" i="11"/>
  <c r="M26" i="11"/>
  <c r="L26" i="11"/>
  <c r="K26" i="11"/>
  <c r="J26" i="11"/>
  <c r="I26" i="11"/>
  <c r="H26" i="11"/>
  <c r="G26" i="11"/>
  <c r="E26" i="11"/>
  <c r="M25" i="11"/>
  <c r="L25" i="11"/>
  <c r="K25" i="11"/>
  <c r="J25" i="11"/>
  <c r="I25" i="11"/>
  <c r="H25" i="11"/>
  <c r="G25" i="11"/>
  <c r="E25" i="11"/>
  <c r="M24" i="11"/>
  <c r="L24" i="11"/>
  <c r="K24" i="11"/>
  <c r="J24" i="11"/>
  <c r="I24" i="11"/>
  <c r="H24" i="11"/>
  <c r="G24" i="11"/>
  <c r="E24" i="11"/>
  <c r="M23" i="11"/>
  <c r="L23" i="11"/>
  <c r="K23" i="11"/>
  <c r="J23" i="11"/>
  <c r="I23" i="11"/>
  <c r="H23" i="11"/>
  <c r="G23" i="11"/>
  <c r="E23" i="11"/>
  <c r="M22" i="11"/>
  <c r="L22" i="11"/>
  <c r="K22" i="11"/>
  <c r="J22" i="11"/>
  <c r="I22" i="11"/>
  <c r="H22" i="11"/>
  <c r="G22" i="11"/>
  <c r="E22" i="11"/>
  <c r="M21" i="11"/>
  <c r="L21" i="11"/>
  <c r="K21" i="11"/>
  <c r="J21" i="11"/>
  <c r="I21" i="11"/>
  <c r="H21" i="11"/>
  <c r="G21" i="11"/>
  <c r="E21" i="11"/>
  <c r="M20" i="11"/>
  <c r="L20" i="11"/>
  <c r="K20" i="11"/>
  <c r="J20" i="11"/>
  <c r="I20" i="11"/>
  <c r="H20" i="11"/>
  <c r="G20" i="11"/>
  <c r="E20" i="11"/>
  <c r="M19" i="11"/>
  <c r="L19" i="11"/>
  <c r="K19" i="11"/>
  <c r="J19" i="11"/>
  <c r="I19" i="11"/>
  <c r="H19" i="11"/>
  <c r="G19" i="11"/>
  <c r="E19" i="11"/>
  <c r="M18" i="11"/>
  <c r="L18" i="11"/>
  <c r="K18" i="11"/>
  <c r="J18" i="11"/>
  <c r="I18" i="11"/>
  <c r="H18" i="11"/>
  <c r="G18" i="11"/>
  <c r="E18" i="11"/>
  <c r="M17" i="11"/>
  <c r="L17" i="11"/>
  <c r="K17" i="11"/>
  <c r="J17" i="11"/>
  <c r="I17" i="11"/>
  <c r="H17" i="11"/>
  <c r="G17" i="11"/>
  <c r="E17" i="11"/>
  <c r="M16" i="11"/>
  <c r="L16" i="11"/>
  <c r="K16" i="11"/>
  <c r="J16" i="11"/>
  <c r="I16" i="11"/>
  <c r="H16" i="11"/>
  <c r="G16" i="11"/>
  <c r="E16" i="11"/>
  <c r="M15" i="11"/>
  <c r="L15" i="11"/>
  <c r="K15" i="11"/>
  <c r="J15" i="11"/>
  <c r="I15" i="11"/>
  <c r="H15" i="11"/>
  <c r="G15" i="11"/>
  <c r="E15" i="11"/>
  <c r="M14" i="11"/>
  <c r="L14" i="11"/>
  <c r="K14" i="11"/>
  <c r="J14" i="11"/>
  <c r="I14" i="11"/>
  <c r="H14" i="11"/>
  <c r="G14" i="11"/>
  <c r="E14" i="11"/>
  <c r="M13" i="11"/>
  <c r="L13" i="11"/>
  <c r="K13" i="11"/>
  <c r="J13" i="11"/>
  <c r="I13" i="11"/>
  <c r="H13" i="11"/>
  <c r="G13" i="11"/>
  <c r="E13" i="11"/>
  <c r="M12" i="11"/>
  <c r="L12" i="11"/>
  <c r="K12" i="11"/>
  <c r="J12" i="11"/>
  <c r="I12" i="11"/>
  <c r="H12" i="11"/>
  <c r="G12" i="11"/>
  <c r="E12" i="11"/>
  <c r="M11" i="11"/>
  <c r="L11" i="11"/>
  <c r="K11" i="11"/>
  <c r="J11" i="11"/>
  <c r="I11" i="11"/>
  <c r="H11" i="11"/>
  <c r="G11" i="11"/>
  <c r="E11" i="11"/>
  <c r="M10" i="11"/>
  <c r="L10" i="11"/>
  <c r="K10" i="11"/>
  <c r="J10" i="11"/>
  <c r="I10" i="11"/>
  <c r="H10" i="11"/>
  <c r="G10" i="11"/>
  <c r="E10" i="11"/>
  <c r="M9" i="11"/>
  <c r="L9" i="11"/>
  <c r="K9" i="11"/>
  <c r="J9" i="11"/>
  <c r="I9" i="11"/>
  <c r="H9" i="11"/>
  <c r="G9" i="11"/>
  <c r="E9" i="11"/>
  <c r="M8" i="11"/>
  <c r="L8" i="11"/>
  <c r="K8" i="11"/>
  <c r="J8" i="11"/>
  <c r="I8" i="11"/>
  <c r="H8" i="11"/>
  <c r="G8" i="11"/>
  <c r="E8" i="11"/>
  <c r="M7" i="11"/>
  <c r="L7" i="11"/>
  <c r="K7" i="11"/>
  <c r="J7" i="11"/>
  <c r="I7" i="11"/>
  <c r="H7" i="11"/>
  <c r="G7" i="11"/>
  <c r="E7" i="11"/>
  <c r="M6" i="11"/>
  <c r="L6" i="11"/>
  <c r="K6" i="11"/>
  <c r="J6" i="11"/>
  <c r="I6" i="11"/>
  <c r="H6" i="11"/>
  <c r="G6" i="11"/>
  <c r="E6" i="11"/>
  <c r="M5" i="11"/>
  <c r="L5" i="11"/>
  <c r="K5" i="11"/>
  <c r="J5" i="11"/>
  <c r="I5" i="11"/>
  <c r="H5" i="11"/>
  <c r="G5" i="11"/>
  <c r="E5" i="11"/>
  <c r="AI2" i="1"/>
  <c r="AI3" i="1"/>
  <c r="AI4" i="1"/>
  <c r="AI5" i="1"/>
  <c r="AI6" i="1"/>
  <c r="AI7" i="1"/>
  <c r="AI8" i="1"/>
  <c r="AI10" i="1"/>
  <c r="AI11" i="1"/>
  <c r="AI12" i="1"/>
  <c r="AI13" i="1"/>
  <c r="AI14" i="1"/>
  <c r="AI15" i="1"/>
  <c r="AI17" i="1"/>
  <c r="AI18" i="1"/>
  <c r="AI19" i="1"/>
  <c r="AI20" i="1"/>
  <c r="AI339" i="1"/>
  <c r="AI21" i="1"/>
  <c r="AI22" i="1"/>
  <c r="AI23" i="1"/>
  <c r="AI24" i="1"/>
  <c r="AI25" i="1"/>
  <c r="AI28" i="1"/>
  <c r="AI29" i="1"/>
  <c r="AI30" i="1"/>
  <c r="AI31" i="1"/>
  <c r="AI340" i="1"/>
  <c r="AI32" i="1"/>
  <c r="AI33" i="1"/>
  <c r="AI34" i="1"/>
  <c r="AI35" i="1"/>
  <c r="AI36" i="1"/>
  <c r="AI37" i="1"/>
  <c r="AI38" i="1"/>
  <c r="AI39" i="1"/>
  <c r="AI40" i="1"/>
  <c r="AI41" i="1"/>
  <c r="AI338" i="1"/>
  <c r="AI42" i="1"/>
  <c r="AI43" i="1"/>
  <c r="AI44" i="1"/>
  <c r="AI45" i="1"/>
  <c r="AI46" i="1"/>
  <c r="AI49" i="1"/>
  <c r="AI50" i="1"/>
  <c r="AI51" i="1"/>
  <c r="AI53" i="1"/>
  <c r="AI336" i="1"/>
  <c r="AI54" i="1"/>
  <c r="AI55" i="1"/>
  <c r="AI56" i="1"/>
  <c r="AI57" i="1"/>
  <c r="AI58" i="1"/>
  <c r="AI59" i="1"/>
  <c r="AI60" i="1"/>
  <c r="AI61" i="1"/>
  <c r="AI63" i="1"/>
  <c r="AI337" i="1"/>
  <c r="AI64" i="1"/>
  <c r="AI65" i="1"/>
  <c r="AI66" i="1"/>
  <c r="AI67" i="1"/>
  <c r="AI68" i="1"/>
  <c r="AI71" i="1"/>
  <c r="AI72" i="1"/>
  <c r="AI73" i="1"/>
  <c r="AI75" i="1"/>
  <c r="AI335" i="1"/>
  <c r="AI76" i="1"/>
  <c r="AI77" i="1"/>
  <c r="AI78" i="1"/>
  <c r="AI79" i="1"/>
  <c r="AI80" i="1"/>
  <c r="AI81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74" i="1"/>
  <c r="AI82" i="1"/>
  <c r="AI52" i="1"/>
  <c r="AI62" i="1"/>
  <c r="AI341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9" i="1"/>
  <c r="AI83" i="1"/>
  <c r="AI334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9" i="1"/>
  <c r="AI390" i="1"/>
  <c r="AI391" i="1"/>
  <c r="AI392" i="1"/>
  <c r="AI393" i="1"/>
  <c r="AI383" i="1"/>
  <c r="AI384" i="1"/>
  <c r="AI394" i="1"/>
  <c r="AI395" i="1"/>
  <c r="AI396" i="1"/>
  <c r="AI397" i="1"/>
  <c r="AI398" i="1"/>
  <c r="AI361" i="1"/>
  <c r="AI362" i="1"/>
  <c r="AI363" i="1"/>
  <c r="AI364" i="1"/>
  <c r="AI365" i="1"/>
  <c r="AI385" i="1"/>
  <c r="AI386" i="1"/>
  <c r="AI387" i="1"/>
  <c r="AI38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16" i="1"/>
  <c r="AI27" i="1"/>
  <c r="AI333" i="1"/>
  <c r="AI48" i="1"/>
  <c r="AI332" i="1"/>
  <c r="AI70" i="1"/>
  <c r="AI331" i="1"/>
  <c r="AI26" i="1"/>
  <c r="AI330" i="1"/>
  <c r="AI47" i="1"/>
  <c r="AI329" i="1"/>
  <c r="AI69" i="1"/>
  <c r="AH82" i="1"/>
  <c r="M2" i="11"/>
  <c r="L2" i="11"/>
  <c r="K2" i="11"/>
  <c r="J2" i="11"/>
  <c r="H2" i="11"/>
  <c r="G2" i="11"/>
  <c r="E2" i="11"/>
  <c r="AW69" i="1"/>
  <c r="AV69" i="1"/>
  <c r="AL69" i="1"/>
  <c r="AG69" i="1"/>
  <c r="AF69" i="1"/>
  <c r="AE69" i="1"/>
  <c r="AD69" i="1"/>
  <c r="AC69" i="1"/>
  <c r="AB69" i="1"/>
  <c r="AA69" i="1"/>
  <c r="Z69" i="1"/>
  <c r="Y69" i="1"/>
  <c r="W69" i="1"/>
  <c r="V69" i="1"/>
  <c r="S69" i="1"/>
  <c r="AW329" i="1"/>
  <c r="AV329" i="1"/>
  <c r="AL329" i="1"/>
  <c r="AG329" i="1"/>
  <c r="AF329" i="1"/>
  <c r="AE329" i="1"/>
  <c r="AD329" i="1"/>
  <c r="AC329" i="1"/>
  <c r="AB329" i="1"/>
  <c r="AA329" i="1"/>
  <c r="Z329" i="1"/>
  <c r="Y329" i="1"/>
  <c r="W329" i="1"/>
  <c r="V329" i="1"/>
  <c r="S329" i="1"/>
  <c r="AW47" i="1"/>
  <c r="AV47" i="1"/>
  <c r="AL47" i="1"/>
  <c r="AG47" i="1"/>
  <c r="AF47" i="1"/>
  <c r="AE47" i="1"/>
  <c r="AD47" i="1"/>
  <c r="AC47" i="1"/>
  <c r="AB47" i="1"/>
  <c r="AA47" i="1"/>
  <c r="Z47" i="1"/>
  <c r="Y47" i="1"/>
  <c r="W47" i="1"/>
  <c r="V47" i="1"/>
  <c r="S47" i="1"/>
  <c r="AW330" i="1"/>
  <c r="AV330" i="1"/>
  <c r="AL330" i="1"/>
  <c r="AG330" i="1"/>
  <c r="AF330" i="1"/>
  <c r="AE330" i="1"/>
  <c r="AD330" i="1"/>
  <c r="AC330" i="1"/>
  <c r="AB330" i="1"/>
  <c r="AA330" i="1"/>
  <c r="Z330" i="1"/>
  <c r="Y330" i="1"/>
  <c r="W330" i="1"/>
  <c r="V330" i="1"/>
  <c r="S330" i="1"/>
  <c r="AW26" i="1"/>
  <c r="AV26" i="1"/>
  <c r="AL26" i="1"/>
  <c r="AG26" i="1"/>
  <c r="AF26" i="1"/>
  <c r="AE26" i="1"/>
  <c r="AD26" i="1"/>
  <c r="AC26" i="1"/>
  <c r="AB26" i="1"/>
  <c r="AA26" i="1"/>
  <c r="Z26" i="1"/>
  <c r="Y26" i="1"/>
  <c r="W26" i="1"/>
  <c r="V26" i="1"/>
  <c r="S26" i="1"/>
  <c r="AW331" i="1"/>
  <c r="AV331" i="1"/>
  <c r="AL331" i="1"/>
  <c r="AG331" i="1"/>
  <c r="AF331" i="1"/>
  <c r="AE331" i="1"/>
  <c r="AD331" i="1"/>
  <c r="AC331" i="1"/>
  <c r="AB331" i="1"/>
  <c r="AA331" i="1"/>
  <c r="Z331" i="1"/>
  <c r="Y331" i="1"/>
  <c r="W331" i="1"/>
  <c r="V331" i="1"/>
  <c r="S331" i="1"/>
  <c r="AW70" i="1"/>
  <c r="AV70" i="1"/>
  <c r="AW332" i="1"/>
  <c r="AV332" i="1"/>
  <c r="AW48" i="1"/>
  <c r="AV48" i="1"/>
  <c r="AW333" i="1"/>
  <c r="AV333" i="1"/>
  <c r="AW27" i="1"/>
  <c r="AV27" i="1"/>
  <c r="AW16" i="1"/>
  <c r="AV16" i="1"/>
  <c r="AL70" i="1"/>
  <c r="AL332" i="1"/>
  <c r="AL48" i="1"/>
  <c r="AL333" i="1"/>
  <c r="AL27" i="1"/>
  <c r="AL16" i="1"/>
  <c r="Y27" i="1"/>
  <c r="Z27" i="1"/>
  <c r="AA27" i="1"/>
  <c r="AB27" i="1"/>
  <c r="AC27" i="1"/>
  <c r="AD27" i="1"/>
  <c r="AE27" i="1"/>
  <c r="AF27" i="1"/>
  <c r="AG27" i="1"/>
  <c r="Y333" i="1"/>
  <c r="Z333" i="1"/>
  <c r="AA333" i="1"/>
  <c r="AB333" i="1"/>
  <c r="AC333" i="1"/>
  <c r="AD333" i="1"/>
  <c r="AE333" i="1"/>
  <c r="AF333" i="1"/>
  <c r="AG333" i="1"/>
  <c r="Y48" i="1"/>
  <c r="Z48" i="1"/>
  <c r="AA48" i="1"/>
  <c r="AB48" i="1"/>
  <c r="AC48" i="1"/>
  <c r="AD48" i="1"/>
  <c r="AE48" i="1"/>
  <c r="AF48" i="1"/>
  <c r="AG48" i="1"/>
  <c r="Y332" i="1"/>
  <c r="Z332" i="1"/>
  <c r="AA332" i="1"/>
  <c r="AB332" i="1"/>
  <c r="AC332" i="1"/>
  <c r="AD332" i="1"/>
  <c r="AE332" i="1"/>
  <c r="AF332" i="1"/>
  <c r="AG332" i="1"/>
  <c r="Y70" i="1"/>
  <c r="Z70" i="1"/>
  <c r="AA70" i="1"/>
  <c r="AB70" i="1"/>
  <c r="AC70" i="1"/>
  <c r="AD70" i="1"/>
  <c r="AE70" i="1"/>
  <c r="AF70" i="1"/>
  <c r="AG70" i="1"/>
  <c r="AG16" i="1"/>
  <c r="AF16" i="1"/>
  <c r="AE16" i="1"/>
  <c r="AD16" i="1"/>
  <c r="AC16" i="1"/>
  <c r="AB16" i="1"/>
  <c r="AA16" i="1"/>
  <c r="Z16" i="1"/>
  <c r="Y16" i="1"/>
  <c r="V27" i="1"/>
  <c r="W27" i="1"/>
  <c r="V333" i="1"/>
  <c r="W333" i="1"/>
  <c r="V48" i="1"/>
  <c r="W48" i="1"/>
  <c r="V332" i="1"/>
  <c r="W332" i="1"/>
  <c r="V70" i="1"/>
  <c r="W70" i="1"/>
  <c r="W16" i="1"/>
  <c r="V16" i="1"/>
  <c r="S27" i="1"/>
  <c r="S333" i="1"/>
  <c r="S48" i="1"/>
  <c r="S332" i="1"/>
  <c r="S70" i="1"/>
  <c r="S16" i="1"/>
  <c r="AW384" i="1"/>
  <c r="AV384" i="1"/>
  <c r="AL384" i="1"/>
  <c r="AW383" i="1"/>
  <c r="AV383" i="1"/>
  <c r="AL383" i="1"/>
  <c r="V383" i="1"/>
  <c r="W383" i="1"/>
  <c r="V384" i="1"/>
  <c r="W384" i="1"/>
  <c r="Y384" i="1"/>
  <c r="Z384" i="1"/>
  <c r="AA384" i="1"/>
  <c r="AB384" i="1"/>
  <c r="AC384" i="1"/>
  <c r="AD384" i="1"/>
  <c r="AE384" i="1"/>
  <c r="AF384" i="1"/>
  <c r="AG384" i="1"/>
  <c r="Y383" i="1"/>
  <c r="Z383" i="1"/>
  <c r="AA383" i="1"/>
  <c r="AB383" i="1"/>
  <c r="AC383" i="1"/>
  <c r="AD383" i="1"/>
  <c r="AE383" i="1"/>
  <c r="AF383" i="1"/>
  <c r="AG383" i="1"/>
  <c r="V393" i="1"/>
  <c r="W393" i="1"/>
  <c r="Y393" i="1"/>
  <c r="Z393" i="1"/>
  <c r="AA393" i="1"/>
  <c r="AB393" i="1"/>
  <c r="AC393" i="1"/>
  <c r="AD393" i="1"/>
  <c r="AE393" i="1"/>
  <c r="AF393" i="1"/>
  <c r="AG393" i="1"/>
  <c r="AL393" i="1"/>
  <c r="AV393" i="1"/>
  <c r="AW393" i="1"/>
  <c r="F67" i="3"/>
  <c r="AV79" i="1"/>
  <c r="AW79" i="1"/>
  <c r="AV80" i="1"/>
  <c r="AW80" i="1"/>
  <c r="AV81" i="1"/>
  <c r="AW81" i="1"/>
  <c r="AV84" i="1"/>
  <c r="AW84" i="1"/>
  <c r="AV85" i="1"/>
  <c r="AW85" i="1"/>
  <c r="AV86" i="1"/>
  <c r="AW86" i="1"/>
  <c r="AV87" i="1"/>
  <c r="AW87" i="1"/>
  <c r="AV96" i="1"/>
  <c r="AW96" i="1"/>
  <c r="AV97" i="1"/>
  <c r="AW97" i="1"/>
  <c r="AV98" i="1"/>
  <c r="AW98" i="1"/>
  <c r="AV99" i="1"/>
  <c r="AW99" i="1"/>
  <c r="AV100" i="1"/>
  <c r="AW100" i="1"/>
  <c r="AV101" i="1"/>
  <c r="AW101" i="1"/>
  <c r="AV102" i="1"/>
  <c r="AW102" i="1"/>
  <c r="AV103" i="1"/>
  <c r="AW103" i="1"/>
  <c r="AV104" i="1"/>
  <c r="AW104" i="1"/>
  <c r="AV105" i="1"/>
  <c r="AW105" i="1"/>
  <c r="AV106" i="1"/>
  <c r="AW106" i="1"/>
  <c r="AV107" i="1"/>
  <c r="AW107" i="1"/>
  <c r="AV108" i="1"/>
  <c r="AW108" i="1"/>
  <c r="AV109" i="1"/>
  <c r="AW109" i="1"/>
  <c r="AV110" i="1"/>
  <c r="AW110" i="1"/>
  <c r="AV111" i="1"/>
  <c r="AW111" i="1"/>
  <c r="AV128" i="1"/>
  <c r="AW128" i="1"/>
  <c r="AV129" i="1"/>
  <c r="AW129" i="1"/>
  <c r="AV130" i="1"/>
  <c r="AW130" i="1"/>
  <c r="AV131" i="1"/>
  <c r="AW131" i="1"/>
  <c r="AV132" i="1"/>
  <c r="AW132" i="1"/>
  <c r="AV133" i="1"/>
  <c r="AW133" i="1"/>
  <c r="AV134" i="1"/>
  <c r="AW134" i="1"/>
  <c r="AV135" i="1"/>
  <c r="AW135" i="1"/>
  <c r="AV216" i="1"/>
  <c r="AW216" i="1"/>
  <c r="AV217" i="1"/>
  <c r="AW217" i="1"/>
  <c r="AV218" i="1"/>
  <c r="AW218" i="1"/>
  <c r="AV219" i="1"/>
  <c r="AW219" i="1"/>
  <c r="AV220" i="1"/>
  <c r="AW220" i="1"/>
  <c r="AV221" i="1"/>
  <c r="AW221" i="1"/>
  <c r="AV222" i="1"/>
  <c r="AW222" i="1"/>
  <c r="AV223" i="1"/>
  <c r="AW223" i="1"/>
  <c r="AV256" i="1"/>
  <c r="AW256" i="1"/>
  <c r="AV257" i="1"/>
  <c r="AW257" i="1"/>
  <c r="AV258" i="1"/>
  <c r="AW258" i="1"/>
  <c r="AV259" i="1"/>
  <c r="AW259" i="1"/>
  <c r="AV260" i="1"/>
  <c r="AW260" i="1"/>
  <c r="AV144" i="1"/>
  <c r="AW144" i="1"/>
  <c r="AV145" i="1"/>
  <c r="AW145" i="1"/>
  <c r="AV146" i="1"/>
  <c r="AW146" i="1"/>
  <c r="AV147" i="1"/>
  <c r="AW147" i="1"/>
  <c r="AV148" i="1"/>
  <c r="AW148" i="1"/>
  <c r="AV149" i="1"/>
  <c r="AW149" i="1"/>
  <c r="AV150" i="1"/>
  <c r="AW150" i="1"/>
  <c r="AV151" i="1"/>
  <c r="AW151" i="1"/>
  <c r="AV160" i="1"/>
  <c r="AW160" i="1"/>
  <c r="AV161" i="1"/>
  <c r="AW161" i="1"/>
  <c r="AV162" i="1"/>
  <c r="AW162" i="1"/>
  <c r="AV163" i="1"/>
  <c r="AW163" i="1"/>
  <c r="AV164" i="1"/>
  <c r="AW164" i="1"/>
  <c r="AV165" i="1"/>
  <c r="AW165" i="1"/>
  <c r="AV166" i="1"/>
  <c r="AW166" i="1"/>
  <c r="AV167" i="1"/>
  <c r="AW167" i="1"/>
  <c r="AV168" i="1"/>
  <c r="AW168" i="1"/>
  <c r="AV169" i="1"/>
  <c r="AW169" i="1"/>
  <c r="AV170" i="1"/>
  <c r="AW170" i="1"/>
  <c r="AV171" i="1"/>
  <c r="AW171" i="1"/>
  <c r="AV172" i="1"/>
  <c r="AW172" i="1"/>
  <c r="AV173" i="1"/>
  <c r="AW173" i="1"/>
  <c r="AV174" i="1"/>
  <c r="AW174" i="1"/>
  <c r="AV175" i="1"/>
  <c r="AW175" i="1"/>
  <c r="AV176" i="1"/>
  <c r="AW176" i="1"/>
  <c r="AV177" i="1"/>
  <c r="AW177" i="1"/>
  <c r="AV178" i="1"/>
  <c r="AW178" i="1"/>
  <c r="AV179" i="1"/>
  <c r="AW179" i="1"/>
  <c r="AV180" i="1"/>
  <c r="AW180" i="1"/>
  <c r="AV181" i="1"/>
  <c r="AW181" i="1"/>
  <c r="AV182" i="1"/>
  <c r="AW182" i="1"/>
  <c r="AV183" i="1"/>
  <c r="AW183" i="1"/>
  <c r="AV184" i="1"/>
  <c r="AW184" i="1"/>
  <c r="AV185" i="1"/>
  <c r="AW185" i="1"/>
  <c r="AV186" i="1"/>
  <c r="AW186" i="1"/>
  <c r="AV187" i="1"/>
  <c r="AW187" i="1"/>
  <c r="AV188" i="1"/>
  <c r="AW188" i="1"/>
  <c r="AV189" i="1"/>
  <c r="AW189" i="1"/>
  <c r="AV190" i="1"/>
  <c r="AW190" i="1"/>
  <c r="AV191" i="1"/>
  <c r="AW191" i="1"/>
  <c r="AV192" i="1"/>
  <c r="AW192" i="1"/>
  <c r="AV193" i="1"/>
  <c r="AW193" i="1"/>
  <c r="AV194" i="1"/>
  <c r="AW194" i="1"/>
  <c r="AV195" i="1"/>
  <c r="AW195" i="1"/>
  <c r="AV196" i="1"/>
  <c r="AW196" i="1"/>
  <c r="AV197" i="1"/>
  <c r="AW197" i="1"/>
  <c r="AV198" i="1"/>
  <c r="AW198" i="1"/>
  <c r="AV199" i="1"/>
  <c r="AW199" i="1"/>
  <c r="AV200" i="1"/>
  <c r="AW200" i="1"/>
  <c r="AV201" i="1"/>
  <c r="AW201" i="1"/>
  <c r="AV202" i="1"/>
  <c r="AW202" i="1"/>
  <c r="AV203" i="1"/>
  <c r="AW203" i="1"/>
  <c r="AV204" i="1"/>
  <c r="AW204" i="1"/>
  <c r="AV205" i="1"/>
  <c r="AW205" i="1"/>
  <c r="AV206" i="1"/>
  <c r="AW206" i="1"/>
  <c r="AV207" i="1"/>
  <c r="AW207" i="1"/>
  <c r="AV208" i="1"/>
  <c r="AW208" i="1"/>
  <c r="AV209" i="1"/>
  <c r="AW209" i="1"/>
  <c r="AV210" i="1"/>
  <c r="AW210" i="1"/>
  <c r="AV211" i="1"/>
  <c r="AW211" i="1"/>
  <c r="AV212" i="1"/>
  <c r="AW212" i="1"/>
  <c r="AV213" i="1"/>
  <c r="AW213" i="1"/>
  <c r="AV214" i="1"/>
  <c r="AW214" i="1"/>
  <c r="AV215" i="1"/>
  <c r="AW215" i="1"/>
  <c r="AV261" i="1"/>
  <c r="AW261" i="1"/>
  <c r="AV262" i="1"/>
  <c r="AW262" i="1"/>
  <c r="AV263" i="1"/>
  <c r="AW263" i="1"/>
  <c r="AV240" i="1"/>
  <c r="AW240" i="1"/>
  <c r="AV241" i="1"/>
  <c r="AW241" i="1"/>
  <c r="AV242" i="1"/>
  <c r="AW242" i="1"/>
  <c r="AV243" i="1"/>
  <c r="AW243" i="1"/>
  <c r="AV244" i="1"/>
  <c r="AW244" i="1"/>
  <c r="AV224" i="1"/>
  <c r="AW224" i="1"/>
  <c r="AV225" i="1"/>
  <c r="AW225" i="1"/>
  <c r="AV226" i="1"/>
  <c r="AW226" i="1"/>
  <c r="AV227" i="1"/>
  <c r="AW227" i="1"/>
  <c r="AV228" i="1"/>
  <c r="AW228" i="1"/>
  <c r="AV229" i="1"/>
  <c r="AW229" i="1"/>
  <c r="AV230" i="1"/>
  <c r="AW230" i="1"/>
  <c r="AV231" i="1"/>
  <c r="AW231" i="1"/>
  <c r="AV232" i="1"/>
  <c r="AW232" i="1"/>
  <c r="AV233" i="1"/>
  <c r="AW233" i="1"/>
  <c r="AV234" i="1"/>
  <c r="AW234" i="1"/>
  <c r="AV235" i="1"/>
  <c r="AW235" i="1"/>
  <c r="AV236" i="1"/>
  <c r="AW236" i="1"/>
  <c r="AV237" i="1"/>
  <c r="AW237" i="1"/>
  <c r="AV238" i="1"/>
  <c r="AW238" i="1"/>
  <c r="AV239" i="1"/>
  <c r="AW239" i="1"/>
  <c r="AV245" i="1"/>
  <c r="AW245" i="1"/>
  <c r="AV246" i="1"/>
  <c r="AW246" i="1"/>
  <c r="AV247" i="1"/>
  <c r="AW247" i="1"/>
  <c r="AV264" i="1"/>
  <c r="AW264" i="1"/>
  <c r="AV265" i="1"/>
  <c r="AW265" i="1"/>
  <c r="AV266" i="1"/>
  <c r="AW266" i="1"/>
  <c r="AV267" i="1"/>
  <c r="AW267" i="1"/>
  <c r="AV268" i="1"/>
  <c r="AW268" i="1"/>
  <c r="AV269" i="1"/>
  <c r="AW269" i="1"/>
  <c r="AV270" i="1"/>
  <c r="AW270" i="1"/>
  <c r="AV271" i="1"/>
  <c r="AW271" i="1"/>
  <c r="AV248" i="1"/>
  <c r="AW248" i="1"/>
  <c r="AV249" i="1"/>
  <c r="AW249" i="1"/>
  <c r="AV250" i="1"/>
  <c r="AW250" i="1"/>
  <c r="AV251" i="1"/>
  <c r="AW251" i="1"/>
  <c r="AV252" i="1"/>
  <c r="AW252" i="1"/>
  <c r="AV253" i="1"/>
  <c r="AW253" i="1"/>
  <c r="AV254" i="1"/>
  <c r="AW254" i="1"/>
  <c r="AV255" i="1"/>
  <c r="AW255" i="1"/>
  <c r="AV112" i="1"/>
  <c r="AW112" i="1"/>
  <c r="AV113" i="1"/>
  <c r="AW113" i="1"/>
  <c r="AV114" i="1"/>
  <c r="AW114" i="1"/>
  <c r="AV115" i="1"/>
  <c r="AW115" i="1"/>
  <c r="AV116" i="1"/>
  <c r="AW116" i="1"/>
  <c r="AV117" i="1"/>
  <c r="AW117" i="1"/>
  <c r="AV118" i="1"/>
  <c r="AW118" i="1"/>
  <c r="AV119" i="1"/>
  <c r="AW119" i="1"/>
  <c r="AV136" i="1"/>
  <c r="AW136" i="1"/>
  <c r="AV137" i="1"/>
  <c r="AW137" i="1"/>
  <c r="AV138" i="1"/>
  <c r="AW138" i="1"/>
  <c r="AV139" i="1"/>
  <c r="AW139" i="1"/>
  <c r="AV140" i="1"/>
  <c r="AW140" i="1"/>
  <c r="AV272" i="1"/>
  <c r="AW272" i="1"/>
  <c r="AV273" i="1"/>
  <c r="AW273" i="1"/>
  <c r="AV274" i="1"/>
  <c r="AW274" i="1"/>
  <c r="AV275" i="1"/>
  <c r="AW275" i="1"/>
  <c r="AV276" i="1"/>
  <c r="AW276" i="1"/>
  <c r="AV277" i="1"/>
  <c r="AW277" i="1"/>
  <c r="AV278" i="1"/>
  <c r="AW278" i="1"/>
  <c r="AV279" i="1"/>
  <c r="AW279" i="1"/>
  <c r="AV281" i="1"/>
  <c r="AW281" i="1"/>
  <c r="AV282" i="1"/>
  <c r="AW282" i="1"/>
  <c r="AV284" i="1"/>
  <c r="AW284" i="1"/>
  <c r="AV285" i="1"/>
  <c r="AW285" i="1"/>
  <c r="AV286" i="1"/>
  <c r="AW286" i="1"/>
  <c r="AV287" i="1"/>
  <c r="AW287" i="1"/>
  <c r="AV341" i="1"/>
  <c r="AW341" i="1"/>
  <c r="AV288" i="1"/>
  <c r="AW288" i="1"/>
  <c r="AV289" i="1"/>
  <c r="AW289" i="1"/>
  <c r="AV290" i="1"/>
  <c r="AW290" i="1"/>
  <c r="AV291" i="1"/>
  <c r="AW291" i="1"/>
  <c r="AV292" i="1"/>
  <c r="AW292" i="1"/>
  <c r="AV293" i="1"/>
  <c r="AW293" i="1"/>
  <c r="AV294" i="1"/>
  <c r="AW294" i="1"/>
  <c r="AV295" i="1"/>
  <c r="AW295" i="1"/>
  <c r="AV296" i="1"/>
  <c r="AW296" i="1"/>
  <c r="AV297" i="1"/>
  <c r="AW297" i="1"/>
  <c r="AV298" i="1"/>
  <c r="AW298" i="1"/>
  <c r="AV299" i="1"/>
  <c r="AW299" i="1"/>
  <c r="AV300" i="1"/>
  <c r="AW300" i="1"/>
  <c r="AV301" i="1"/>
  <c r="AW301" i="1"/>
  <c r="AV302" i="1"/>
  <c r="AW302" i="1"/>
  <c r="AV303" i="1"/>
  <c r="AW303" i="1"/>
  <c r="AV304" i="1"/>
  <c r="AW304" i="1"/>
  <c r="AV305" i="1"/>
  <c r="AW305" i="1"/>
  <c r="AV306" i="1"/>
  <c r="AW306" i="1"/>
  <c r="AV307" i="1"/>
  <c r="AW307" i="1"/>
  <c r="AV308" i="1"/>
  <c r="AW308" i="1"/>
  <c r="AV309" i="1"/>
  <c r="AW309" i="1"/>
  <c r="AV310" i="1"/>
  <c r="AW310" i="1"/>
  <c r="AV311" i="1"/>
  <c r="AW311" i="1"/>
  <c r="AV312" i="1"/>
  <c r="AW312" i="1"/>
  <c r="AV313" i="1"/>
  <c r="AW313" i="1"/>
  <c r="AV314" i="1"/>
  <c r="AW314" i="1"/>
  <c r="AV315" i="1"/>
  <c r="AW315" i="1"/>
  <c r="AV316" i="1"/>
  <c r="AW316" i="1"/>
  <c r="AV317" i="1"/>
  <c r="AW317" i="1"/>
  <c r="AV318" i="1"/>
  <c r="AW318" i="1"/>
  <c r="AV319" i="1"/>
  <c r="AW319" i="1"/>
  <c r="AV320" i="1"/>
  <c r="AW320" i="1"/>
  <c r="AV321" i="1"/>
  <c r="AW321" i="1"/>
  <c r="AV322" i="1"/>
  <c r="AW322" i="1"/>
  <c r="AV323" i="1"/>
  <c r="AW323" i="1"/>
  <c r="AV324" i="1"/>
  <c r="AW324" i="1"/>
  <c r="AV325" i="1"/>
  <c r="AW325" i="1"/>
  <c r="AV326" i="1"/>
  <c r="AW326" i="1"/>
  <c r="AV327" i="1"/>
  <c r="AW327" i="1"/>
  <c r="AV328" i="1"/>
  <c r="AW328" i="1"/>
  <c r="AV342" i="1"/>
  <c r="AW342" i="1"/>
  <c r="AV343" i="1"/>
  <c r="AW343" i="1"/>
  <c r="AV344" i="1"/>
  <c r="AW344" i="1"/>
  <c r="AV345" i="1"/>
  <c r="AW345" i="1"/>
  <c r="AV346" i="1"/>
  <c r="AW346" i="1"/>
  <c r="AV347" i="1"/>
  <c r="AW347" i="1"/>
  <c r="AV348" i="1"/>
  <c r="AW348" i="1"/>
  <c r="AV349" i="1"/>
  <c r="AW349" i="1"/>
  <c r="AV350" i="1"/>
  <c r="AW350" i="1"/>
  <c r="AV351" i="1"/>
  <c r="AW351" i="1"/>
  <c r="AV141" i="1"/>
  <c r="AW141" i="1"/>
  <c r="AV83" i="1"/>
  <c r="AW83" i="1"/>
  <c r="AV142" i="1"/>
  <c r="AW142" i="1"/>
  <c r="AV143" i="1"/>
  <c r="AW143" i="1"/>
  <c r="AV120" i="1"/>
  <c r="AW120" i="1"/>
  <c r="AV121" i="1"/>
  <c r="AW121" i="1"/>
  <c r="AV122" i="1"/>
  <c r="AW122" i="1"/>
  <c r="AV358" i="1"/>
  <c r="AW358" i="1"/>
  <c r="AV359" i="1"/>
  <c r="AW359" i="1"/>
  <c r="AV123" i="1"/>
  <c r="AW123" i="1"/>
  <c r="AV361" i="1"/>
  <c r="AW361" i="1"/>
  <c r="AV362" i="1"/>
  <c r="AW362" i="1"/>
  <c r="AV363" i="1"/>
  <c r="AW363" i="1"/>
  <c r="AV364" i="1"/>
  <c r="AW364" i="1"/>
  <c r="AV365" i="1"/>
  <c r="AW365" i="1"/>
  <c r="AV124" i="1"/>
  <c r="AW124" i="1"/>
  <c r="AV125" i="1"/>
  <c r="AW125" i="1"/>
  <c r="AV126" i="1"/>
  <c r="AW126" i="1"/>
  <c r="AV127" i="1"/>
  <c r="AW127" i="1"/>
  <c r="AV399" i="1"/>
  <c r="AW399" i="1"/>
  <c r="AV400" i="1"/>
  <c r="AW400" i="1"/>
  <c r="AV401" i="1"/>
  <c r="AW401" i="1"/>
  <c r="AV402" i="1"/>
  <c r="AW402" i="1"/>
  <c r="AV416" i="1"/>
  <c r="AW416" i="1"/>
  <c r="AV417" i="1"/>
  <c r="AW417" i="1"/>
  <c r="AV418" i="1"/>
  <c r="AW418" i="1"/>
  <c r="AV419" i="1"/>
  <c r="AW419" i="1"/>
  <c r="AV420" i="1"/>
  <c r="AW420" i="1"/>
  <c r="AV421" i="1"/>
  <c r="AW421" i="1"/>
  <c r="AV422" i="1"/>
  <c r="AW422" i="1"/>
  <c r="AV423" i="1"/>
  <c r="AW423" i="1"/>
  <c r="AV424" i="1"/>
  <c r="AW424" i="1"/>
  <c r="AV425" i="1"/>
  <c r="AW425" i="1"/>
  <c r="AV426" i="1"/>
  <c r="AW426" i="1"/>
  <c r="AV427" i="1"/>
  <c r="AW427" i="1"/>
  <c r="AV428" i="1"/>
  <c r="AW428" i="1"/>
  <c r="AV429" i="1"/>
  <c r="AW429" i="1"/>
  <c r="AV430" i="1"/>
  <c r="AW430" i="1"/>
  <c r="AV431" i="1"/>
  <c r="AW431" i="1"/>
  <c r="AV432" i="1"/>
  <c r="AW432" i="1"/>
  <c r="AV433" i="1"/>
  <c r="AW433" i="1"/>
  <c r="AV434" i="1"/>
  <c r="AW434" i="1"/>
  <c r="AV435" i="1"/>
  <c r="AW435" i="1"/>
  <c r="AV436" i="1"/>
  <c r="AW436" i="1"/>
  <c r="AV437" i="1"/>
  <c r="AW437" i="1"/>
  <c r="AV438" i="1"/>
  <c r="AW438" i="1"/>
  <c r="AV439" i="1"/>
  <c r="AW439" i="1"/>
  <c r="AV440" i="1"/>
  <c r="AW440" i="1"/>
  <c r="AV441" i="1"/>
  <c r="AW441" i="1"/>
  <c r="AV516" i="1"/>
  <c r="AW516" i="1"/>
  <c r="AV517" i="1"/>
  <c r="AW517" i="1"/>
  <c r="AV518" i="1"/>
  <c r="AW518" i="1"/>
  <c r="AV519" i="1"/>
  <c r="AW519" i="1"/>
  <c r="AV520" i="1"/>
  <c r="AW520" i="1"/>
  <c r="AV521" i="1"/>
  <c r="AW521" i="1"/>
  <c r="AV522" i="1"/>
  <c r="AW522" i="1"/>
  <c r="AV523" i="1"/>
  <c r="AW523" i="1"/>
  <c r="AV524" i="1"/>
  <c r="AW524" i="1"/>
  <c r="AV525" i="1"/>
  <c r="AW525" i="1"/>
  <c r="AV526" i="1"/>
  <c r="AW526" i="1"/>
  <c r="AV527" i="1"/>
  <c r="AW527" i="1"/>
  <c r="AV528" i="1"/>
  <c r="AW528" i="1"/>
  <c r="AV529" i="1"/>
  <c r="AW529" i="1"/>
  <c r="AV530" i="1"/>
  <c r="AW530" i="1"/>
  <c r="AV531" i="1"/>
  <c r="AW531" i="1"/>
  <c r="AV532" i="1"/>
  <c r="AW532" i="1"/>
  <c r="AV533" i="1"/>
  <c r="AW533" i="1"/>
  <c r="AV534" i="1"/>
  <c r="AW534" i="1"/>
  <c r="AV535" i="1"/>
  <c r="AW535" i="1"/>
  <c r="AV536" i="1"/>
  <c r="AW536" i="1"/>
  <c r="AV537" i="1"/>
  <c r="AW537" i="1"/>
  <c r="AV538" i="1"/>
  <c r="AW538" i="1"/>
  <c r="AV539" i="1"/>
  <c r="AW539" i="1"/>
  <c r="AV540" i="1"/>
  <c r="AW540" i="1"/>
  <c r="AV541" i="1"/>
  <c r="AW541" i="1"/>
  <c r="AV542" i="1"/>
  <c r="AW542" i="1"/>
  <c r="AV543" i="1"/>
  <c r="AW543" i="1"/>
  <c r="AV544" i="1"/>
  <c r="AW544" i="1"/>
  <c r="AV545" i="1"/>
  <c r="AW545" i="1"/>
  <c r="AV546" i="1"/>
  <c r="AW546" i="1"/>
  <c r="AV547" i="1"/>
  <c r="AW547" i="1"/>
  <c r="AV548" i="1"/>
  <c r="AW548" i="1"/>
  <c r="AV549" i="1"/>
  <c r="AW549" i="1"/>
  <c r="AV550" i="1"/>
  <c r="AW550" i="1"/>
  <c r="AV551" i="1"/>
  <c r="AW551" i="1"/>
  <c r="AV552" i="1"/>
  <c r="AW552" i="1"/>
  <c r="AV553" i="1"/>
  <c r="AW553" i="1"/>
  <c r="AV554" i="1"/>
  <c r="AW554" i="1"/>
  <c r="AV555" i="1"/>
  <c r="AW555" i="1"/>
  <c r="AV556" i="1"/>
  <c r="AW556" i="1"/>
  <c r="AV557" i="1"/>
  <c r="AW557" i="1"/>
  <c r="AV558" i="1"/>
  <c r="AW558" i="1"/>
  <c r="AV559" i="1"/>
  <c r="AW559" i="1"/>
  <c r="AV578" i="1"/>
  <c r="AW578" i="1"/>
  <c r="AV579" i="1"/>
  <c r="AW579" i="1"/>
  <c r="AV580" i="1"/>
  <c r="AW580" i="1"/>
  <c r="AV581" i="1"/>
  <c r="AW581" i="1"/>
  <c r="AV582" i="1"/>
  <c r="AW582" i="1"/>
  <c r="AV583" i="1"/>
  <c r="AW583" i="1"/>
  <c r="AV584" i="1"/>
  <c r="AW584" i="1"/>
  <c r="AV585" i="1"/>
  <c r="AW585" i="1"/>
  <c r="AV586" i="1"/>
  <c r="AW586" i="1"/>
  <c r="AV587" i="1"/>
  <c r="AW587" i="1"/>
  <c r="AV588" i="1"/>
  <c r="AW588" i="1"/>
  <c r="AV589" i="1"/>
  <c r="AW589" i="1"/>
  <c r="AV590" i="1"/>
  <c r="AW590" i="1"/>
  <c r="AV591" i="1"/>
  <c r="AW591" i="1"/>
  <c r="AV592" i="1"/>
  <c r="AW592" i="1"/>
  <c r="AV593" i="1"/>
  <c r="AW593" i="1"/>
  <c r="AV594" i="1"/>
  <c r="AW594" i="1"/>
  <c r="AV596" i="1"/>
  <c r="AW596" i="1"/>
  <c r="AV597" i="1"/>
  <c r="AW597" i="1"/>
  <c r="AV598" i="1"/>
  <c r="AW598" i="1"/>
  <c r="AV599" i="1"/>
  <c r="AW599" i="1"/>
  <c r="AV600" i="1"/>
  <c r="AW600" i="1"/>
  <c r="AV601" i="1"/>
  <c r="AW601" i="1"/>
  <c r="AV602" i="1"/>
  <c r="AW602" i="1"/>
  <c r="AV603" i="1"/>
  <c r="AW603" i="1"/>
  <c r="AV604" i="1"/>
  <c r="AW604" i="1"/>
  <c r="AV595" i="1"/>
  <c r="AW595" i="1"/>
  <c r="AV605" i="1"/>
  <c r="AW605" i="1"/>
  <c r="AV606" i="1"/>
  <c r="AW606" i="1"/>
  <c r="AV607" i="1"/>
  <c r="AW607" i="1"/>
  <c r="AV609" i="1"/>
  <c r="AW609" i="1"/>
  <c r="AV610" i="1"/>
  <c r="AW610" i="1"/>
  <c r="AV611" i="1"/>
  <c r="AW611" i="1"/>
  <c r="AV612" i="1"/>
  <c r="AW612" i="1"/>
  <c r="AV613" i="1"/>
  <c r="AW613" i="1"/>
  <c r="AV614" i="1"/>
  <c r="AW614" i="1"/>
  <c r="AV615" i="1"/>
  <c r="AW615" i="1"/>
  <c r="AV616" i="1"/>
  <c r="AW616" i="1"/>
  <c r="AV617" i="1"/>
  <c r="AW617" i="1"/>
  <c r="AV608" i="1"/>
  <c r="AW608" i="1"/>
  <c r="AV618" i="1"/>
  <c r="AW618" i="1"/>
  <c r="AV619" i="1"/>
  <c r="AW619" i="1"/>
  <c r="AV620" i="1"/>
  <c r="AW620" i="1"/>
  <c r="AV622" i="1"/>
  <c r="AW622" i="1"/>
  <c r="AV623" i="1"/>
  <c r="AW623" i="1"/>
  <c r="AV624" i="1"/>
  <c r="AW624" i="1"/>
  <c r="AV625" i="1"/>
  <c r="AW625" i="1"/>
  <c r="AV626" i="1"/>
  <c r="AW626" i="1"/>
  <c r="AV627" i="1"/>
  <c r="AW627" i="1"/>
  <c r="AV628" i="1"/>
  <c r="AW628" i="1"/>
  <c r="AV629" i="1"/>
  <c r="AW629" i="1"/>
  <c r="AV630" i="1"/>
  <c r="AW630" i="1"/>
  <c r="AV621" i="1"/>
  <c r="AW621" i="1"/>
  <c r="AV631" i="1"/>
  <c r="AW631" i="1"/>
  <c r="AV632" i="1"/>
  <c r="AW632" i="1"/>
  <c r="AV633" i="1"/>
  <c r="AW633" i="1"/>
  <c r="AV635" i="1"/>
  <c r="AW635" i="1"/>
  <c r="AV636" i="1"/>
  <c r="AW636" i="1"/>
  <c r="AV637" i="1"/>
  <c r="AW637" i="1"/>
  <c r="AV638" i="1"/>
  <c r="AW638" i="1"/>
  <c r="AV639" i="1"/>
  <c r="AW639" i="1"/>
  <c r="AV640" i="1"/>
  <c r="AW640" i="1"/>
  <c r="AV641" i="1"/>
  <c r="AW641" i="1"/>
  <c r="AV642" i="1"/>
  <c r="AW642" i="1"/>
  <c r="AV643" i="1"/>
  <c r="AW643" i="1"/>
  <c r="AV634" i="1"/>
  <c r="AW634" i="1"/>
  <c r="AV644" i="1"/>
  <c r="AW644" i="1"/>
  <c r="AV729" i="1"/>
  <c r="AW729" i="1"/>
  <c r="AV730" i="1"/>
  <c r="AW730" i="1"/>
  <c r="AV731" i="1"/>
  <c r="AW731" i="1"/>
  <c r="AV732" i="1"/>
  <c r="AW732" i="1"/>
  <c r="AV733" i="1"/>
  <c r="AW733" i="1"/>
  <c r="AV734" i="1"/>
  <c r="AW734" i="1"/>
  <c r="AV735" i="1"/>
  <c r="AW735" i="1"/>
  <c r="AV736" i="1"/>
  <c r="AW736" i="1"/>
  <c r="AV737" i="1"/>
  <c r="AW737" i="1"/>
  <c r="AV738" i="1"/>
  <c r="AW738" i="1"/>
  <c r="AV739" i="1"/>
  <c r="AW739" i="1"/>
  <c r="AV740" i="1"/>
  <c r="AW740" i="1"/>
  <c r="AV741" i="1"/>
  <c r="AW741" i="1"/>
  <c r="AV742" i="1"/>
  <c r="AW742" i="1"/>
  <c r="AV743" i="1"/>
  <c r="AW743" i="1"/>
  <c r="AV744" i="1"/>
  <c r="AW744" i="1"/>
  <c r="AV745" i="1"/>
  <c r="AW745" i="1"/>
  <c r="AV746" i="1"/>
  <c r="AW746" i="1"/>
  <c r="AV747" i="1"/>
  <c r="AW747" i="1"/>
  <c r="AV748" i="1"/>
  <c r="AW748" i="1"/>
  <c r="AV749" i="1"/>
  <c r="AW749" i="1"/>
  <c r="AV750" i="1"/>
  <c r="AW750" i="1"/>
  <c r="AV751" i="1"/>
  <c r="AW751" i="1"/>
  <c r="AV752" i="1"/>
  <c r="AW752" i="1"/>
  <c r="AV753" i="1"/>
  <c r="AW753" i="1"/>
  <c r="AV754" i="1"/>
  <c r="AW754" i="1"/>
  <c r="AV755" i="1"/>
  <c r="AW755" i="1"/>
  <c r="AV756" i="1"/>
  <c r="AW756" i="1"/>
  <c r="AV757" i="1"/>
  <c r="AW757" i="1"/>
  <c r="AV758" i="1"/>
  <c r="AW758" i="1"/>
  <c r="AV759" i="1"/>
  <c r="AW759" i="1"/>
  <c r="AV760" i="1"/>
  <c r="AW760" i="1"/>
  <c r="AV761" i="1"/>
  <c r="AW761" i="1"/>
  <c r="AV762" i="1"/>
  <c r="AW762" i="1"/>
  <c r="AV763" i="1"/>
  <c r="AW763" i="1"/>
  <c r="AV764" i="1"/>
  <c r="AW764" i="1"/>
  <c r="AV765" i="1"/>
  <c r="AW765" i="1"/>
  <c r="AV766" i="1"/>
  <c r="AW766" i="1"/>
  <c r="AV767" i="1"/>
  <c r="AW767" i="1"/>
  <c r="AV768" i="1"/>
  <c r="AW768" i="1"/>
  <c r="AV769" i="1"/>
  <c r="AW769" i="1"/>
  <c r="AV770" i="1"/>
  <c r="AW770" i="1"/>
  <c r="AV771" i="1"/>
  <c r="AW771" i="1"/>
  <c r="AV772" i="1"/>
  <c r="AW772" i="1"/>
  <c r="AV773" i="1"/>
  <c r="AW773" i="1"/>
  <c r="AV774" i="1"/>
  <c r="AW774" i="1"/>
  <c r="AV775" i="1"/>
  <c r="AW775" i="1"/>
  <c r="AV776" i="1"/>
  <c r="AW776" i="1"/>
  <c r="AV777" i="1"/>
  <c r="AW777" i="1"/>
  <c r="AV778" i="1"/>
  <c r="AW778" i="1"/>
  <c r="AV779" i="1"/>
  <c r="AW779" i="1"/>
  <c r="AV780" i="1"/>
  <c r="AW780" i="1"/>
  <c r="AV781" i="1"/>
  <c r="AW781" i="1"/>
  <c r="AV782" i="1"/>
  <c r="AW782" i="1"/>
  <c r="AV783" i="1"/>
  <c r="AW783" i="1"/>
  <c r="AV784" i="1"/>
  <c r="AW784" i="1"/>
  <c r="AV785" i="1"/>
  <c r="AW785" i="1"/>
  <c r="AV786" i="1"/>
  <c r="AW786" i="1"/>
  <c r="AV787" i="1"/>
  <c r="AW787" i="1"/>
  <c r="AV788" i="1"/>
  <c r="AW788" i="1"/>
  <c r="AV789" i="1"/>
  <c r="AW789" i="1"/>
  <c r="AV790" i="1"/>
  <c r="AW790" i="1"/>
  <c r="AV791" i="1"/>
  <c r="AW791" i="1"/>
  <c r="AV792" i="1"/>
  <c r="AW792" i="1"/>
  <c r="AV793" i="1"/>
  <c r="AW793" i="1"/>
  <c r="AV794" i="1"/>
  <c r="AW794" i="1"/>
  <c r="AV795" i="1"/>
  <c r="AW795" i="1"/>
  <c r="AV796" i="1"/>
  <c r="AW796" i="1"/>
  <c r="AV797" i="1"/>
  <c r="AW797" i="1"/>
  <c r="AV798" i="1"/>
  <c r="AW798" i="1"/>
  <c r="AV799" i="1"/>
  <c r="AW799" i="1"/>
  <c r="AV800" i="1"/>
  <c r="AW800" i="1"/>
  <c r="AV801" i="1"/>
  <c r="AW801" i="1"/>
  <c r="AV802" i="1"/>
  <c r="AW802" i="1"/>
  <c r="AV803" i="1"/>
  <c r="AW803" i="1"/>
  <c r="AV804" i="1"/>
  <c r="AW804" i="1"/>
  <c r="AV805" i="1"/>
  <c r="AW805" i="1"/>
  <c r="AV806" i="1"/>
  <c r="AW806" i="1"/>
  <c r="AV807" i="1"/>
  <c r="AW807" i="1"/>
  <c r="AV808" i="1"/>
  <c r="AW808" i="1"/>
  <c r="AV809" i="1"/>
  <c r="AW809" i="1"/>
  <c r="AV810" i="1"/>
  <c r="AW810" i="1"/>
  <c r="AV811" i="1"/>
  <c r="AW811" i="1"/>
  <c r="AV812" i="1"/>
  <c r="AW812" i="1"/>
  <c r="AV813" i="1"/>
  <c r="AW813" i="1"/>
  <c r="AV814" i="1"/>
  <c r="AW814" i="1"/>
  <c r="AV815" i="1"/>
  <c r="AW815" i="1"/>
  <c r="AV816" i="1"/>
  <c r="AW816" i="1"/>
  <c r="AV817" i="1"/>
  <c r="AW817" i="1"/>
  <c r="AV818" i="1"/>
  <c r="AW818" i="1"/>
  <c r="AV819" i="1"/>
  <c r="AW819" i="1"/>
  <c r="AV820" i="1"/>
  <c r="AW820" i="1"/>
  <c r="AV499" i="1"/>
  <c r="AW499" i="1"/>
  <c r="AV510" i="1"/>
  <c r="AW510" i="1"/>
  <c r="AV500" i="1"/>
  <c r="AW500" i="1"/>
  <c r="AV511" i="1"/>
  <c r="AW511" i="1"/>
  <c r="AV501" i="1"/>
  <c r="AW501" i="1"/>
  <c r="AV502" i="1"/>
  <c r="AW502" i="1"/>
  <c r="AV503" i="1"/>
  <c r="AW503" i="1"/>
  <c r="AV504" i="1"/>
  <c r="AW504" i="1"/>
  <c r="AV512" i="1"/>
  <c r="AW512" i="1"/>
  <c r="AV513" i="1"/>
  <c r="AW513" i="1"/>
  <c r="AV514" i="1"/>
  <c r="AW514" i="1"/>
  <c r="AV515" i="1"/>
  <c r="AW515" i="1"/>
  <c r="AV701" i="1"/>
  <c r="AW701" i="1"/>
  <c r="AV717" i="1"/>
  <c r="AW717" i="1"/>
  <c r="AV702" i="1"/>
  <c r="AW702" i="1"/>
  <c r="AV718" i="1"/>
  <c r="AW718" i="1"/>
  <c r="AV703" i="1"/>
  <c r="AW703" i="1"/>
  <c r="AV719" i="1"/>
  <c r="AW719" i="1"/>
  <c r="AV704" i="1"/>
  <c r="AW704" i="1"/>
  <c r="AV720" i="1"/>
  <c r="AW720" i="1"/>
  <c r="AV705" i="1"/>
  <c r="AW705" i="1"/>
  <c r="AV706" i="1"/>
  <c r="AW706" i="1"/>
  <c r="AV707" i="1"/>
  <c r="AW707" i="1"/>
  <c r="AV708" i="1"/>
  <c r="AW708" i="1"/>
  <c r="AV709" i="1"/>
  <c r="AW709" i="1"/>
  <c r="AV710" i="1"/>
  <c r="AW710" i="1"/>
  <c r="AV711" i="1"/>
  <c r="AW711" i="1"/>
  <c r="AV712" i="1"/>
  <c r="AW712" i="1"/>
  <c r="AV721" i="1"/>
  <c r="AW721" i="1"/>
  <c r="AV722" i="1"/>
  <c r="AW722" i="1"/>
  <c r="AV723" i="1"/>
  <c r="AW723" i="1"/>
  <c r="AV724" i="1"/>
  <c r="AW724" i="1"/>
  <c r="AV725" i="1"/>
  <c r="AW725" i="1"/>
  <c r="AV726" i="1"/>
  <c r="AW726" i="1"/>
  <c r="AV727" i="1"/>
  <c r="AW727" i="1"/>
  <c r="AV728" i="1"/>
  <c r="AW728" i="1"/>
  <c r="AV841" i="1"/>
  <c r="AW841" i="1"/>
  <c r="AV842" i="1"/>
  <c r="AW842" i="1"/>
  <c r="AV843" i="1"/>
  <c r="AW843" i="1"/>
  <c r="AV844" i="1"/>
  <c r="AW844" i="1"/>
  <c r="AV845" i="1"/>
  <c r="AW845" i="1"/>
  <c r="AV846" i="1"/>
  <c r="AW846" i="1"/>
  <c r="AV847" i="1"/>
  <c r="AW847" i="1"/>
  <c r="AV848" i="1"/>
  <c r="AW848" i="1"/>
  <c r="AV849" i="1"/>
  <c r="AW849" i="1"/>
  <c r="AV850" i="1"/>
  <c r="AW850" i="1"/>
  <c r="AV851" i="1"/>
  <c r="AW851" i="1"/>
  <c r="AV852" i="1"/>
  <c r="AW852" i="1"/>
  <c r="AV853" i="1"/>
  <c r="AW853" i="1"/>
  <c r="AV854" i="1"/>
  <c r="AW854" i="1"/>
  <c r="AV855" i="1"/>
  <c r="AW855" i="1"/>
  <c r="AV856" i="1"/>
  <c r="AW856" i="1"/>
  <c r="AV857" i="1"/>
  <c r="AW857" i="1"/>
  <c r="AV858" i="1"/>
  <c r="AW858" i="1"/>
  <c r="AV859" i="1"/>
  <c r="AW859" i="1"/>
  <c r="AV860" i="1"/>
  <c r="AW860" i="1"/>
  <c r="AV861" i="1"/>
  <c r="AW861" i="1"/>
  <c r="AV862" i="1"/>
  <c r="AW862" i="1"/>
  <c r="AV863" i="1"/>
  <c r="AW863" i="1"/>
  <c r="AV864" i="1"/>
  <c r="AW864" i="1"/>
  <c r="AV865" i="1"/>
  <c r="AW865" i="1"/>
  <c r="AV280" i="1"/>
  <c r="AW280" i="1"/>
  <c r="AV822" i="1"/>
  <c r="AW822" i="1"/>
  <c r="AV385" i="1"/>
  <c r="AW385" i="1"/>
  <c r="AV386" i="1"/>
  <c r="AW386" i="1"/>
  <c r="AV360" i="1"/>
  <c r="AW360" i="1"/>
  <c r="AV382" i="1"/>
  <c r="AW382" i="1"/>
  <c r="AV283" i="1"/>
  <c r="AW283" i="1"/>
  <c r="AV352" i="1"/>
  <c r="AW352" i="1"/>
  <c r="AV95" i="1"/>
  <c r="AW95" i="1"/>
  <c r="AV159" i="1"/>
  <c r="AW159" i="1"/>
  <c r="AV89" i="1"/>
  <c r="AW89" i="1"/>
  <c r="AV153" i="1"/>
  <c r="AW153" i="1"/>
  <c r="AV90" i="1"/>
  <c r="AW90" i="1"/>
  <c r="AV154" i="1"/>
  <c r="AW154" i="1"/>
  <c r="AV88" i="1"/>
  <c r="AW88" i="1"/>
  <c r="AV152" i="1"/>
  <c r="AW152" i="1"/>
  <c r="AV91" i="1"/>
  <c r="AW91" i="1"/>
  <c r="AV155" i="1"/>
  <c r="AW155" i="1"/>
  <c r="AV92" i="1"/>
  <c r="AW92" i="1"/>
  <c r="AV156" i="1"/>
  <c r="AW156" i="1"/>
  <c r="AV93" i="1"/>
  <c r="AW93" i="1"/>
  <c r="AV157" i="1"/>
  <c r="AW157" i="1"/>
  <c r="AV94" i="1"/>
  <c r="AW94" i="1"/>
  <c r="AV158" i="1"/>
  <c r="AW158" i="1"/>
  <c r="AV387" i="1"/>
  <c r="AW387" i="1"/>
  <c r="AV388" i="1"/>
  <c r="AW388" i="1"/>
  <c r="AV353" i="1"/>
  <c r="AW353" i="1"/>
  <c r="AV354" i="1"/>
  <c r="AW354" i="1"/>
  <c r="AV355" i="1"/>
  <c r="AW355" i="1"/>
  <c r="AV356" i="1"/>
  <c r="AW356" i="1"/>
  <c r="AV389" i="1"/>
  <c r="AW389" i="1"/>
  <c r="AV390" i="1"/>
  <c r="AW390" i="1"/>
  <c r="AV391" i="1"/>
  <c r="AW391" i="1"/>
  <c r="AV392" i="1"/>
  <c r="AW392" i="1"/>
  <c r="AV394" i="1"/>
  <c r="AW394" i="1"/>
  <c r="AV395" i="1"/>
  <c r="AW395" i="1"/>
  <c r="AV396" i="1"/>
  <c r="AW396" i="1"/>
  <c r="AV397" i="1"/>
  <c r="AW397" i="1"/>
  <c r="AV398" i="1"/>
  <c r="AW398" i="1"/>
  <c r="AV658" i="1"/>
  <c r="AW658" i="1"/>
  <c r="AV659" i="1"/>
  <c r="AW659" i="1"/>
  <c r="AV660" i="1"/>
  <c r="AW660" i="1"/>
  <c r="AV697" i="1"/>
  <c r="AW697" i="1"/>
  <c r="AV713" i="1"/>
  <c r="AW713" i="1"/>
  <c r="AV661" i="1"/>
  <c r="AW661" i="1"/>
  <c r="AV662" i="1"/>
  <c r="AW662" i="1"/>
  <c r="AV663" i="1"/>
  <c r="AW663" i="1"/>
  <c r="AV664" i="1"/>
  <c r="AW664" i="1"/>
  <c r="AV665" i="1"/>
  <c r="AW665" i="1"/>
  <c r="AV666" i="1"/>
  <c r="AW666" i="1"/>
  <c r="AV667" i="1"/>
  <c r="AW667" i="1"/>
  <c r="AV668" i="1"/>
  <c r="AW668" i="1"/>
  <c r="AV669" i="1"/>
  <c r="AW669" i="1"/>
  <c r="AV670" i="1"/>
  <c r="AW670" i="1"/>
  <c r="AV645" i="1"/>
  <c r="AW645" i="1"/>
  <c r="AV646" i="1"/>
  <c r="AW646" i="1"/>
  <c r="AV647" i="1"/>
  <c r="AW647" i="1"/>
  <c r="AV698" i="1"/>
  <c r="AW698" i="1"/>
  <c r="AV714" i="1"/>
  <c r="AW714" i="1"/>
  <c r="AV648" i="1"/>
  <c r="AW648" i="1"/>
  <c r="AV649" i="1"/>
  <c r="AW649" i="1"/>
  <c r="AV650" i="1"/>
  <c r="AW650" i="1"/>
  <c r="AV651" i="1"/>
  <c r="AW651" i="1"/>
  <c r="AV652" i="1"/>
  <c r="AW652" i="1"/>
  <c r="AV653" i="1"/>
  <c r="AW653" i="1"/>
  <c r="AV654" i="1"/>
  <c r="AW654" i="1"/>
  <c r="AV655" i="1"/>
  <c r="AW655" i="1"/>
  <c r="AV656" i="1"/>
  <c r="AW656" i="1"/>
  <c r="AV657" i="1"/>
  <c r="AW657" i="1"/>
  <c r="AV684" i="1"/>
  <c r="AW684" i="1"/>
  <c r="AV685" i="1"/>
  <c r="AW685" i="1"/>
  <c r="AV686" i="1"/>
  <c r="AW686" i="1"/>
  <c r="AV699" i="1"/>
  <c r="AW699" i="1"/>
  <c r="AV715" i="1"/>
  <c r="AW715" i="1"/>
  <c r="AV687" i="1"/>
  <c r="AW687" i="1"/>
  <c r="AV688" i="1"/>
  <c r="AW688" i="1"/>
  <c r="AV689" i="1"/>
  <c r="AW689" i="1"/>
  <c r="AV690" i="1"/>
  <c r="AW690" i="1"/>
  <c r="AV691" i="1"/>
  <c r="AW691" i="1"/>
  <c r="AV692" i="1"/>
  <c r="AW692" i="1"/>
  <c r="AV693" i="1"/>
  <c r="AW693" i="1"/>
  <c r="AV694" i="1"/>
  <c r="AW694" i="1"/>
  <c r="AV695" i="1"/>
  <c r="AW695" i="1"/>
  <c r="AV696" i="1"/>
  <c r="AW696" i="1"/>
  <c r="AV671" i="1"/>
  <c r="AW671" i="1"/>
  <c r="AV672" i="1"/>
  <c r="AW672" i="1"/>
  <c r="AV673" i="1"/>
  <c r="AW673" i="1"/>
  <c r="AV700" i="1"/>
  <c r="AW700" i="1"/>
  <c r="AV716" i="1"/>
  <c r="AW716" i="1"/>
  <c r="AV674" i="1"/>
  <c r="AW674" i="1"/>
  <c r="AV675" i="1"/>
  <c r="AW675" i="1"/>
  <c r="AV676" i="1"/>
  <c r="AW676" i="1"/>
  <c r="AV677" i="1"/>
  <c r="AW677" i="1"/>
  <c r="AV678" i="1"/>
  <c r="AW678" i="1"/>
  <c r="AV679" i="1"/>
  <c r="AW679" i="1"/>
  <c r="AV680" i="1"/>
  <c r="AW680" i="1"/>
  <c r="AV681" i="1"/>
  <c r="AW681" i="1"/>
  <c r="AV682" i="1"/>
  <c r="AW682" i="1"/>
  <c r="AV683" i="1"/>
  <c r="AW683" i="1"/>
  <c r="AV403" i="1"/>
  <c r="AW403" i="1"/>
  <c r="AV404" i="1"/>
  <c r="AW404" i="1"/>
  <c r="AV405" i="1"/>
  <c r="AW405" i="1"/>
  <c r="AV494" i="1"/>
  <c r="AW494" i="1"/>
  <c r="AV505" i="1"/>
  <c r="AW505" i="1"/>
  <c r="AV406" i="1"/>
  <c r="AW406" i="1"/>
  <c r="AV407" i="1"/>
  <c r="AW407" i="1"/>
  <c r="AV408" i="1"/>
  <c r="AW408" i="1"/>
  <c r="AV409" i="1"/>
  <c r="AW409" i="1"/>
  <c r="AV410" i="1"/>
  <c r="AW410" i="1"/>
  <c r="AV411" i="1"/>
  <c r="AW411" i="1"/>
  <c r="AV412" i="1"/>
  <c r="AW412" i="1"/>
  <c r="AV413" i="1"/>
  <c r="AW413" i="1"/>
  <c r="AV414" i="1"/>
  <c r="AW414" i="1"/>
  <c r="AV415" i="1"/>
  <c r="AW415" i="1"/>
  <c r="AV481" i="1"/>
  <c r="AW481" i="1"/>
  <c r="AV482" i="1"/>
  <c r="AW482" i="1"/>
  <c r="AV483" i="1"/>
  <c r="AW483" i="1"/>
  <c r="AV495" i="1"/>
  <c r="AW495" i="1"/>
  <c r="AV506" i="1"/>
  <c r="AW506" i="1"/>
  <c r="AV484" i="1"/>
  <c r="AW484" i="1"/>
  <c r="AV485" i="1"/>
  <c r="AW485" i="1"/>
  <c r="AV486" i="1"/>
  <c r="AW486" i="1"/>
  <c r="AV487" i="1"/>
  <c r="AW487" i="1"/>
  <c r="AV488" i="1"/>
  <c r="AW488" i="1"/>
  <c r="AV489" i="1"/>
  <c r="AW489" i="1"/>
  <c r="AV490" i="1"/>
  <c r="AW490" i="1"/>
  <c r="AV491" i="1"/>
  <c r="AW491" i="1"/>
  <c r="AV492" i="1"/>
  <c r="AW492" i="1"/>
  <c r="AV493" i="1"/>
  <c r="AW493" i="1"/>
  <c r="AV455" i="1"/>
  <c r="AW455" i="1"/>
  <c r="AV456" i="1"/>
  <c r="AW456" i="1"/>
  <c r="AV457" i="1"/>
  <c r="AW457" i="1"/>
  <c r="AV496" i="1"/>
  <c r="AW496" i="1"/>
  <c r="AV507" i="1"/>
  <c r="AW507" i="1"/>
  <c r="AV458" i="1"/>
  <c r="AW458" i="1"/>
  <c r="AV459" i="1"/>
  <c r="AW459" i="1"/>
  <c r="AV460" i="1"/>
  <c r="AW460" i="1"/>
  <c r="AV461" i="1"/>
  <c r="AW461" i="1"/>
  <c r="AV462" i="1"/>
  <c r="AW462" i="1"/>
  <c r="AV463" i="1"/>
  <c r="AW463" i="1"/>
  <c r="AV464" i="1"/>
  <c r="AW464" i="1"/>
  <c r="AV465" i="1"/>
  <c r="AW465" i="1"/>
  <c r="AV466" i="1"/>
  <c r="AW466" i="1"/>
  <c r="AV467" i="1"/>
  <c r="AW467" i="1"/>
  <c r="AV468" i="1"/>
  <c r="AW468" i="1"/>
  <c r="AV469" i="1"/>
  <c r="AW469" i="1"/>
  <c r="AV470" i="1"/>
  <c r="AW470" i="1"/>
  <c r="AV497" i="1"/>
  <c r="AW497" i="1"/>
  <c r="AV471" i="1"/>
  <c r="AW471" i="1"/>
  <c r="AV508" i="1"/>
  <c r="AW508" i="1"/>
  <c r="AV472" i="1"/>
  <c r="AW472" i="1"/>
  <c r="AV473" i="1"/>
  <c r="AW473" i="1"/>
  <c r="AV474" i="1"/>
  <c r="AW474" i="1"/>
  <c r="AV475" i="1"/>
  <c r="AW475" i="1"/>
  <c r="AV476" i="1"/>
  <c r="AW476" i="1"/>
  <c r="AV477" i="1"/>
  <c r="AW477" i="1"/>
  <c r="AV478" i="1"/>
  <c r="AW478" i="1"/>
  <c r="AV479" i="1"/>
  <c r="AW479" i="1"/>
  <c r="AV480" i="1"/>
  <c r="AW480" i="1"/>
  <c r="AV442" i="1"/>
  <c r="AW442" i="1"/>
  <c r="AV443" i="1"/>
  <c r="AW443" i="1"/>
  <c r="AV444" i="1"/>
  <c r="AW444" i="1"/>
  <c r="AV498" i="1"/>
  <c r="AW498" i="1"/>
  <c r="AV509" i="1"/>
  <c r="AW509" i="1"/>
  <c r="AV445" i="1"/>
  <c r="AW445" i="1"/>
  <c r="AV446" i="1"/>
  <c r="AW446" i="1"/>
  <c r="AV447" i="1"/>
  <c r="AW447" i="1"/>
  <c r="AV448" i="1"/>
  <c r="AW448" i="1"/>
  <c r="AV449" i="1"/>
  <c r="AW449" i="1"/>
  <c r="AV450" i="1"/>
  <c r="AW450" i="1"/>
  <c r="AV451" i="1"/>
  <c r="AW451" i="1"/>
  <c r="AV452" i="1"/>
  <c r="AW452" i="1"/>
  <c r="AV453" i="1"/>
  <c r="AW453" i="1"/>
  <c r="AV454" i="1"/>
  <c r="AW454" i="1"/>
  <c r="AV2" i="1"/>
  <c r="AW2" i="1"/>
  <c r="AV3" i="1"/>
  <c r="AW3" i="1"/>
  <c r="AV4" i="1"/>
  <c r="AW4" i="1"/>
  <c r="AV5" i="1"/>
  <c r="AW5" i="1"/>
  <c r="AV13" i="1"/>
  <c r="AW13" i="1"/>
  <c r="AV6" i="1"/>
  <c r="AW6" i="1"/>
  <c r="AV8" i="1"/>
  <c r="AW8" i="1"/>
  <c r="AV7" i="1"/>
  <c r="AW7" i="1"/>
  <c r="AV10" i="1"/>
  <c r="AW10" i="1"/>
  <c r="AV11" i="1"/>
  <c r="AW11" i="1"/>
  <c r="AV12" i="1"/>
  <c r="AW12" i="1"/>
  <c r="AV67" i="1"/>
  <c r="AW67" i="1"/>
  <c r="AV68" i="1"/>
  <c r="AW68" i="1"/>
  <c r="AV78" i="1"/>
  <c r="AW78" i="1"/>
  <c r="AV71" i="1"/>
  <c r="AW71" i="1"/>
  <c r="AV73" i="1"/>
  <c r="AW73" i="1"/>
  <c r="AV72" i="1"/>
  <c r="AW72" i="1"/>
  <c r="AV75" i="1"/>
  <c r="AW75" i="1"/>
  <c r="AV76" i="1"/>
  <c r="AW76" i="1"/>
  <c r="AV77" i="1"/>
  <c r="AW77" i="1"/>
  <c r="AV45" i="1"/>
  <c r="AW45" i="1"/>
  <c r="AV46" i="1"/>
  <c r="AW46" i="1"/>
  <c r="AV56" i="1"/>
  <c r="AW56" i="1"/>
  <c r="AV49" i="1"/>
  <c r="AW49" i="1"/>
  <c r="AV51" i="1"/>
  <c r="AW51" i="1"/>
  <c r="AV50" i="1"/>
  <c r="AW50" i="1"/>
  <c r="AV53" i="1"/>
  <c r="AW53" i="1"/>
  <c r="AV54" i="1"/>
  <c r="AW54" i="1"/>
  <c r="AV55" i="1"/>
  <c r="AW55" i="1"/>
  <c r="AV57" i="1"/>
  <c r="AW57" i="1"/>
  <c r="AV58" i="1"/>
  <c r="AW58" i="1"/>
  <c r="AV66" i="1"/>
  <c r="AW66" i="1"/>
  <c r="AV59" i="1"/>
  <c r="AW59" i="1"/>
  <c r="AV61" i="1"/>
  <c r="AW61" i="1"/>
  <c r="AV60" i="1"/>
  <c r="AW60" i="1"/>
  <c r="AV63" i="1"/>
  <c r="AW63" i="1"/>
  <c r="AV560" i="1"/>
  <c r="AW560" i="1"/>
  <c r="AV64" i="1"/>
  <c r="AW64" i="1"/>
  <c r="AV561" i="1"/>
  <c r="AW561" i="1"/>
  <c r="AV65" i="1"/>
  <c r="AW65" i="1"/>
  <c r="AV562" i="1"/>
  <c r="AW562" i="1"/>
  <c r="AV35" i="1"/>
  <c r="AW35" i="1"/>
  <c r="AV563" i="1"/>
  <c r="AW563" i="1"/>
  <c r="AV36" i="1"/>
  <c r="AW36" i="1"/>
  <c r="AV564" i="1"/>
  <c r="AW564" i="1"/>
  <c r="AV565" i="1"/>
  <c r="AW565" i="1"/>
  <c r="AV823" i="1"/>
  <c r="AW823" i="1"/>
  <c r="AV44" i="1"/>
  <c r="AW44" i="1"/>
  <c r="AV824" i="1"/>
  <c r="AW824" i="1"/>
  <c r="AV37" i="1"/>
  <c r="AW37" i="1"/>
  <c r="AV366" i="1"/>
  <c r="AW366" i="1"/>
  <c r="AV825" i="1"/>
  <c r="AW825" i="1"/>
  <c r="AV39" i="1"/>
  <c r="AW39" i="1"/>
  <c r="AV566" i="1"/>
  <c r="AW566" i="1"/>
  <c r="AV38" i="1"/>
  <c r="AW38" i="1"/>
  <c r="AV367" i="1"/>
  <c r="AW367" i="1"/>
  <c r="AV567" i="1"/>
  <c r="AW567" i="1"/>
  <c r="AV41" i="1"/>
  <c r="AW41" i="1"/>
  <c r="AV368" i="1"/>
  <c r="AW368" i="1"/>
  <c r="AV42" i="1"/>
  <c r="AW42" i="1"/>
  <c r="AV369" i="1"/>
  <c r="AW369" i="1"/>
  <c r="AV826" i="1"/>
  <c r="AW826" i="1"/>
  <c r="AV43" i="1"/>
  <c r="AW43" i="1"/>
  <c r="AV827" i="1"/>
  <c r="AW827" i="1"/>
  <c r="AV334" i="1"/>
  <c r="AW334" i="1"/>
  <c r="AV74" i="1"/>
  <c r="AW74" i="1"/>
  <c r="AV370" i="1"/>
  <c r="AW370" i="1"/>
  <c r="AV371" i="1"/>
  <c r="AW371" i="1"/>
  <c r="AV372" i="1"/>
  <c r="AW372" i="1"/>
  <c r="AV82" i="1"/>
  <c r="AW82" i="1"/>
  <c r="AV335" i="1"/>
  <c r="AW335" i="1"/>
  <c r="AV336" i="1"/>
  <c r="AW336" i="1"/>
  <c r="AV373" i="1"/>
  <c r="AW373" i="1"/>
  <c r="AV374" i="1"/>
  <c r="AW374" i="1"/>
  <c r="AV375" i="1"/>
  <c r="AW375" i="1"/>
  <c r="AV52" i="1"/>
  <c r="AW52" i="1"/>
  <c r="AV337" i="1"/>
  <c r="AW337" i="1"/>
  <c r="AV376" i="1"/>
  <c r="AW376" i="1"/>
  <c r="AV377" i="1"/>
  <c r="AW377" i="1"/>
  <c r="AV378" i="1"/>
  <c r="AW378" i="1"/>
  <c r="AV9" i="1"/>
  <c r="AW9" i="1"/>
  <c r="AV62" i="1"/>
  <c r="AW62" i="1"/>
  <c r="AV338" i="1"/>
  <c r="AW338" i="1"/>
  <c r="AV379" i="1"/>
  <c r="AW379" i="1"/>
  <c r="AV380" i="1"/>
  <c r="AW380" i="1"/>
  <c r="AV381" i="1"/>
  <c r="AW381" i="1"/>
  <c r="AV40" i="1"/>
  <c r="AW40" i="1"/>
  <c r="AV568" i="1"/>
  <c r="AW568" i="1"/>
  <c r="AV569" i="1"/>
  <c r="AW569" i="1"/>
  <c r="AV570" i="1"/>
  <c r="AW570" i="1"/>
  <c r="AV571" i="1"/>
  <c r="AW571" i="1"/>
  <c r="AV572" i="1"/>
  <c r="AW572" i="1"/>
  <c r="AV573" i="1"/>
  <c r="AW573" i="1"/>
  <c r="AV574" i="1"/>
  <c r="AW574" i="1"/>
  <c r="AV575" i="1"/>
  <c r="AW575" i="1"/>
  <c r="AV576" i="1"/>
  <c r="AW576" i="1"/>
  <c r="AV577" i="1"/>
  <c r="AW577" i="1"/>
  <c r="AV828" i="1"/>
  <c r="AW828" i="1"/>
  <c r="AV829" i="1"/>
  <c r="AW829" i="1"/>
  <c r="AV830" i="1"/>
  <c r="AW830" i="1"/>
  <c r="AV831" i="1"/>
  <c r="AW831" i="1"/>
  <c r="AV832" i="1"/>
  <c r="AW832" i="1"/>
  <c r="AV833" i="1"/>
  <c r="AW833" i="1"/>
  <c r="AV834" i="1"/>
  <c r="AW834" i="1"/>
  <c r="AV835" i="1"/>
  <c r="AW835" i="1"/>
  <c r="AV836" i="1"/>
  <c r="AW836" i="1"/>
  <c r="AV837" i="1"/>
  <c r="AW837" i="1"/>
  <c r="AV838" i="1"/>
  <c r="AW838" i="1"/>
  <c r="AV839" i="1"/>
  <c r="AW839" i="1"/>
  <c r="AV840" i="1"/>
  <c r="AW840" i="1"/>
  <c r="AV14" i="1"/>
  <c r="AW14" i="1"/>
  <c r="AV15" i="1"/>
  <c r="AW15" i="1"/>
  <c r="AV17" i="1"/>
  <c r="AW17" i="1"/>
  <c r="AV18" i="1"/>
  <c r="AW18" i="1"/>
  <c r="AV19" i="1"/>
  <c r="AW19" i="1"/>
  <c r="AV20" i="1"/>
  <c r="AW20" i="1"/>
  <c r="AV339" i="1"/>
  <c r="AW339" i="1"/>
  <c r="AV21" i="1"/>
  <c r="AW21" i="1"/>
  <c r="AV22" i="1"/>
  <c r="AW22" i="1"/>
  <c r="AV23" i="1"/>
  <c r="AW23" i="1"/>
  <c r="AV24" i="1"/>
  <c r="AW24" i="1"/>
  <c r="AV25" i="1"/>
  <c r="AW25" i="1"/>
  <c r="AV28" i="1"/>
  <c r="AW28" i="1"/>
  <c r="AV29" i="1"/>
  <c r="AW29" i="1"/>
  <c r="AV30" i="1"/>
  <c r="AW30" i="1"/>
  <c r="AV31" i="1"/>
  <c r="AW31" i="1"/>
  <c r="AV340" i="1"/>
  <c r="AW340" i="1"/>
  <c r="AV32" i="1"/>
  <c r="AW32" i="1"/>
  <c r="AV33" i="1"/>
  <c r="AW33" i="1"/>
  <c r="AV34" i="1"/>
  <c r="AW34" i="1"/>
  <c r="AV357" i="1"/>
  <c r="AW357" i="1"/>
  <c r="AL5" i="1"/>
  <c r="AG5" i="1"/>
  <c r="AF5" i="1"/>
  <c r="AE5" i="1"/>
  <c r="AD5" i="1"/>
  <c r="AC5" i="1"/>
  <c r="AB5" i="1"/>
  <c r="AA5" i="1"/>
  <c r="Z5" i="1"/>
  <c r="Y5" i="1"/>
  <c r="AL4" i="1"/>
  <c r="AG4" i="1"/>
  <c r="AF4" i="1"/>
  <c r="AE4" i="1"/>
  <c r="AD4" i="1"/>
  <c r="AC4" i="1"/>
  <c r="AB4" i="1"/>
  <c r="AA4" i="1"/>
  <c r="Z4" i="1"/>
  <c r="Y4" i="1"/>
  <c r="F63" i="3"/>
  <c r="F65" i="3"/>
  <c r="R419" i="1" s="1"/>
  <c r="F66" i="3"/>
  <c r="F68" i="3"/>
  <c r="F72" i="3"/>
  <c r="F73" i="3"/>
  <c r="R813" i="1" s="1"/>
  <c r="W5" i="1"/>
  <c r="V5" i="1"/>
  <c r="W4" i="1"/>
  <c r="V4" i="1"/>
  <c r="S5" i="1"/>
  <c r="S4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728" i="1"/>
  <c r="AL727" i="1"/>
  <c r="AL726" i="1"/>
  <c r="AL725" i="1"/>
  <c r="AL724" i="1"/>
  <c r="AL723" i="1"/>
  <c r="AL722" i="1"/>
  <c r="AL721" i="1"/>
  <c r="AL712" i="1"/>
  <c r="AL711" i="1"/>
  <c r="AL710" i="1"/>
  <c r="AL709" i="1"/>
  <c r="AL708" i="1"/>
  <c r="AL707" i="1"/>
  <c r="AL706" i="1"/>
  <c r="AL705" i="1"/>
  <c r="AL715" i="1"/>
  <c r="AL699" i="1"/>
  <c r="AL716" i="1"/>
  <c r="AL700" i="1"/>
  <c r="AL713" i="1"/>
  <c r="AL697" i="1"/>
  <c r="AL714" i="1"/>
  <c r="AL698" i="1"/>
  <c r="AL720" i="1"/>
  <c r="AL704" i="1"/>
  <c r="AL719" i="1"/>
  <c r="AL703" i="1"/>
  <c r="AL718" i="1"/>
  <c r="AL702" i="1"/>
  <c r="AL717" i="1"/>
  <c r="AL701" i="1"/>
  <c r="AL515" i="1"/>
  <c r="AL514" i="1"/>
  <c r="AL513" i="1"/>
  <c r="AL512" i="1"/>
  <c r="AL504" i="1"/>
  <c r="AL503" i="1"/>
  <c r="AL502" i="1"/>
  <c r="AL501" i="1"/>
  <c r="AL506" i="1"/>
  <c r="AL495" i="1"/>
  <c r="AL508" i="1"/>
  <c r="AL497" i="1"/>
  <c r="AL507" i="1"/>
  <c r="AL496" i="1"/>
  <c r="AL509" i="1"/>
  <c r="AL498" i="1"/>
  <c r="AL511" i="1"/>
  <c r="AL500" i="1"/>
  <c r="AL510" i="1"/>
  <c r="AL499" i="1"/>
  <c r="AL505" i="1"/>
  <c r="AL494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686" i="1"/>
  <c r="AL696" i="1"/>
  <c r="AL695" i="1"/>
  <c r="AL694" i="1"/>
  <c r="AL693" i="1"/>
  <c r="AL692" i="1"/>
  <c r="AL691" i="1"/>
  <c r="AL690" i="1"/>
  <c r="AL689" i="1"/>
  <c r="AL688" i="1"/>
  <c r="AL687" i="1"/>
  <c r="AL685" i="1"/>
  <c r="AL684" i="1"/>
  <c r="AL673" i="1"/>
  <c r="AL683" i="1"/>
  <c r="AL682" i="1"/>
  <c r="AL681" i="1"/>
  <c r="AL680" i="1"/>
  <c r="AL679" i="1"/>
  <c r="AL678" i="1"/>
  <c r="AL677" i="1"/>
  <c r="AL676" i="1"/>
  <c r="AL675" i="1"/>
  <c r="AL674" i="1"/>
  <c r="AL672" i="1"/>
  <c r="AL671" i="1"/>
  <c r="AL660" i="1"/>
  <c r="AL670" i="1"/>
  <c r="AL669" i="1"/>
  <c r="AL668" i="1"/>
  <c r="AL667" i="1"/>
  <c r="AL666" i="1"/>
  <c r="AL665" i="1"/>
  <c r="AL664" i="1"/>
  <c r="AL663" i="1"/>
  <c r="AL662" i="1"/>
  <c r="AL661" i="1"/>
  <c r="AL659" i="1"/>
  <c r="AL658" i="1"/>
  <c r="AL647" i="1"/>
  <c r="AL657" i="1"/>
  <c r="AL656" i="1"/>
  <c r="AL655" i="1"/>
  <c r="AL654" i="1"/>
  <c r="AL653" i="1"/>
  <c r="AL652" i="1"/>
  <c r="AL651" i="1"/>
  <c r="AL650" i="1"/>
  <c r="AL649" i="1"/>
  <c r="AL648" i="1"/>
  <c r="AL646" i="1"/>
  <c r="AL645" i="1"/>
  <c r="AL634" i="1"/>
  <c r="AL644" i="1"/>
  <c r="AL643" i="1"/>
  <c r="AL642" i="1"/>
  <c r="AL641" i="1"/>
  <c r="AL640" i="1"/>
  <c r="AL639" i="1"/>
  <c r="AL638" i="1"/>
  <c r="AL637" i="1"/>
  <c r="AL636" i="1"/>
  <c r="AL635" i="1"/>
  <c r="AL633" i="1"/>
  <c r="AL632" i="1"/>
  <c r="AL621" i="1"/>
  <c r="AL631" i="1"/>
  <c r="AL630" i="1"/>
  <c r="AL629" i="1"/>
  <c r="AL628" i="1"/>
  <c r="AL627" i="1"/>
  <c r="AL626" i="1"/>
  <c r="AL625" i="1"/>
  <c r="AL624" i="1"/>
  <c r="AL623" i="1"/>
  <c r="AL622" i="1"/>
  <c r="AL620" i="1"/>
  <c r="AL619" i="1"/>
  <c r="AL608" i="1"/>
  <c r="AL618" i="1"/>
  <c r="AL617" i="1"/>
  <c r="AL616" i="1"/>
  <c r="AL615" i="1"/>
  <c r="AL614" i="1"/>
  <c r="AL613" i="1"/>
  <c r="AL612" i="1"/>
  <c r="AL611" i="1"/>
  <c r="AL610" i="1"/>
  <c r="AL609" i="1"/>
  <c r="AL607" i="1"/>
  <c r="AL606" i="1"/>
  <c r="AL595" i="1"/>
  <c r="AL605" i="1"/>
  <c r="AL604" i="1"/>
  <c r="AL603" i="1"/>
  <c r="AL602" i="1"/>
  <c r="AL601" i="1"/>
  <c r="AL600" i="1"/>
  <c r="AL599" i="1"/>
  <c r="AL598" i="1"/>
  <c r="AL597" i="1"/>
  <c r="AL596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483" i="1"/>
  <c r="AL493" i="1"/>
  <c r="AL492" i="1"/>
  <c r="AL491" i="1"/>
  <c r="AL490" i="1"/>
  <c r="AL489" i="1"/>
  <c r="AL488" i="1"/>
  <c r="AL487" i="1"/>
  <c r="AL486" i="1"/>
  <c r="AL485" i="1"/>
  <c r="AL484" i="1"/>
  <c r="AL482" i="1"/>
  <c r="AL481" i="1"/>
  <c r="AL470" i="1"/>
  <c r="AL480" i="1"/>
  <c r="AL479" i="1"/>
  <c r="AL478" i="1"/>
  <c r="AL477" i="1"/>
  <c r="AL476" i="1"/>
  <c r="AL475" i="1"/>
  <c r="AL474" i="1"/>
  <c r="AL473" i="1"/>
  <c r="AL472" i="1"/>
  <c r="AL471" i="1"/>
  <c r="AL469" i="1"/>
  <c r="AL468" i="1"/>
  <c r="AL457" i="1"/>
  <c r="AL467" i="1"/>
  <c r="AL466" i="1"/>
  <c r="AL465" i="1"/>
  <c r="AL464" i="1"/>
  <c r="AL463" i="1"/>
  <c r="AL462" i="1"/>
  <c r="AL461" i="1"/>
  <c r="AL460" i="1"/>
  <c r="AL459" i="1"/>
  <c r="AL458" i="1"/>
  <c r="AL456" i="1"/>
  <c r="AL455" i="1"/>
  <c r="AL444" i="1"/>
  <c r="AL454" i="1"/>
  <c r="AL453" i="1"/>
  <c r="AL452" i="1"/>
  <c r="AL451" i="1"/>
  <c r="AL450" i="1"/>
  <c r="AL449" i="1"/>
  <c r="AL448" i="1"/>
  <c r="AL447" i="1"/>
  <c r="AL446" i="1"/>
  <c r="AL445" i="1"/>
  <c r="AL443" i="1"/>
  <c r="AL442" i="1"/>
  <c r="AL431" i="1"/>
  <c r="AL441" i="1"/>
  <c r="AL440" i="1"/>
  <c r="AL439" i="1"/>
  <c r="AL438" i="1"/>
  <c r="AL437" i="1"/>
  <c r="AL436" i="1"/>
  <c r="AL435" i="1"/>
  <c r="AL434" i="1"/>
  <c r="AL433" i="1"/>
  <c r="AL432" i="1"/>
  <c r="AL430" i="1"/>
  <c r="AL429" i="1"/>
  <c r="AL418" i="1"/>
  <c r="AL428" i="1"/>
  <c r="AL427" i="1"/>
  <c r="AL426" i="1"/>
  <c r="AL425" i="1"/>
  <c r="AL424" i="1"/>
  <c r="AL423" i="1"/>
  <c r="AL422" i="1"/>
  <c r="AL421" i="1"/>
  <c r="AL420" i="1"/>
  <c r="AL419" i="1"/>
  <c r="AL417" i="1"/>
  <c r="AL416" i="1"/>
  <c r="AL405" i="1"/>
  <c r="AL415" i="1"/>
  <c r="AL414" i="1"/>
  <c r="AL413" i="1"/>
  <c r="AL412" i="1"/>
  <c r="AL411" i="1"/>
  <c r="AL410" i="1"/>
  <c r="AL409" i="1"/>
  <c r="AL408" i="1"/>
  <c r="AL407" i="1"/>
  <c r="AL406" i="1"/>
  <c r="AL404" i="1"/>
  <c r="AL403" i="1"/>
  <c r="AL402" i="1"/>
  <c r="AL401" i="1"/>
  <c r="AL400" i="1"/>
  <c r="AL399" i="1"/>
  <c r="AL388" i="1"/>
  <c r="AL387" i="1"/>
  <c r="AL386" i="1"/>
  <c r="AL385" i="1"/>
  <c r="AL365" i="1"/>
  <c r="AL364" i="1"/>
  <c r="AL363" i="1"/>
  <c r="AL362" i="1"/>
  <c r="AL361" i="1"/>
  <c r="AL398" i="1"/>
  <c r="AL397" i="1"/>
  <c r="AL396" i="1"/>
  <c r="AL395" i="1"/>
  <c r="AL394" i="1"/>
  <c r="AL392" i="1"/>
  <c r="AL391" i="1"/>
  <c r="AL390" i="1"/>
  <c r="AL389" i="1"/>
  <c r="AL382" i="1"/>
  <c r="AL360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57" i="1"/>
  <c r="AL359" i="1"/>
  <c r="AL358" i="1"/>
  <c r="AL356" i="1"/>
  <c r="AL355" i="1"/>
  <c r="AL354" i="1"/>
  <c r="AL353" i="1"/>
  <c r="AL352" i="1"/>
  <c r="AL83" i="1"/>
  <c r="AL9" i="1"/>
  <c r="AL351" i="1"/>
  <c r="AL350" i="1"/>
  <c r="AL349" i="1"/>
  <c r="AL348" i="1"/>
  <c r="AL347" i="1"/>
  <c r="AL346" i="1"/>
  <c r="AL345" i="1"/>
  <c r="AL344" i="1"/>
  <c r="AL343" i="1"/>
  <c r="AL342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341" i="1"/>
  <c r="AL40" i="1"/>
  <c r="AL62" i="1"/>
  <c r="AL52" i="1"/>
  <c r="AL82" i="1"/>
  <c r="AL74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1" i="1"/>
  <c r="AL80" i="1"/>
  <c r="AL79" i="1"/>
  <c r="AL78" i="1"/>
  <c r="AL77" i="1"/>
  <c r="AL76" i="1"/>
  <c r="AL335" i="1"/>
  <c r="AL75" i="1"/>
  <c r="AL73" i="1"/>
  <c r="AL72" i="1"/>
  <c r="AL71" i="1"/>
  <c r="AL68" i="1"/>
  <c r="AL67" i="1"/>
  <c r="AL66" i="1"/>
  <c r="AL65" i="1"/>
  <c r="AL64" i="1"/>
  <c r="AL337" i="1"/>
  <c r="AL63" i="1"/>
  <c r="AL61" i="1"/>
  <c r="AL60" i="1"/>
  <c r="AL59" i="1"/>
  <c r="AL58" i="1"/>
  <c r="AL57" i="1"/>
  <c r="AL56" i="1"/>
  <c r="AL55" i="1"/>
  <c r="AL54" i="1"/>
  <c r="AL336" i="1"/>
  <c r="AL53" i="1"/>
  <c r="AL51" i="1"/>
  <c r="AL50" i="1"/>
  <c r="AL49" i="1"/>
  <c r="AL46" i="1"/>
  <c r="AL45" i="1"/>
  <c r="AL44" i="1"/>
  <c r="AL43" i="1"/>
  <c r="AL42" i="1"/>
  <c r="AL338" i="1"/>
  <c r="AL41" i="1"/>
  <c r="AL39" i="1"/>
  <c r="AL38" i="1"/>
  <c r="AL37" i="1"/>
  <c r="AL36" i="1"/>
  <c r="AL35" i="1"/>
  <c r="AL34" i="1"/>
  <c r="AL33" i="1"/>
  <c r="AL32" i="1"/>
  <c r="AL340" i="1"/>
  <c r="AL31" i="1"/>
  <c r="AL30" i="1"/>
  <c r="AL29" i="1"/>
  <c r="AL28" i="1"/>
  <c r="AL25" i="1"/>
  <c r="AL24" i="1"/>
  <c r="AL23" i="1"/>
  <c r="AL22" i="1"/>
  <c r="AL21" i="1"/>
  <c r="AL339" i="1"/>
  <c r="AL20" i="1"/>
  <c r="AL19" i="1"/>
  <c r="AL18" i="1"/>
  <c r="AL17" i="1"/>
  <c r="AL15" i="1"/>
  <c r="AL14" i="1"/>
  <c r="AL13" i="1"/>
  <c r="AL12" i="1"/>
  <c r="AL11" i="1"/>
  <c r="AL334" i="1"/>
  <c r="AL10" i="1"/>
  <c r="AL8" i="1"/>
  <c r="AL7" i="1"/>
  <c r="AL6" i="1"/>
  <c r="AL3" i="1"/>
  <c r="AG865" i="1"/>
  <c r="AF865" i="1"/>
  <c r="AE865" i="1"/>
  <c r="AD865" i="1"/>
  <c r="AC865" i="1"/>
  <c r="AB865" i="1"/>
  <c r="AA865" i="1"/>
  <c r="Z865" i="1"/>
  <c r="Y865" i="1"/>
  <c r="AG864" i="1"/>
  <c r="AF864" i="1"/>
  <c r="AE864" i="1"/>
  <c r="AD864" i="1"/>
  <c r="AC864" i="1"/>
  <c r="AB864" i="1"/>
  <c r="AA864" i="1"/>
  <c r="Z864" i="1"/>
  <c r="Y864" i="1"/>
  <c r="AG863" i="1"/>
  <c r="AF863" i="1"/>
  <c r="AE863" i="1"/>
  <c r="AD863" i="1"/>
  <c r="AC863" i="1"/>
  <c r="AB863" i="1"/>
  <c r="AA863" i="1"/>
  <c r="Z863" i="1"/>
  <c r="Y863" i="1"/>
  <c r="AG862" i="1"/>
  <c r="AF862" i="1"/>
  <c r="AE862" i="1"/>
  <c r="AD862" i="1"/>
  <c r="AC862" i="1"/>
  <c r="AB862" i="1"/>
  <c r="AA862" i="1"/>
  <c r="Z862" i="1"/>
  <c r="Y862" i="1"/>
  <c r="AG861" i="1"/>
  <c r="AF861" i="1"/>
  <c r="AE861" i="1"/>
  <c r="AD861" i="1"/>
  <c r="AC861" i="1"/>
  <c r="AB861" i="1"/>
  <c r="AA861" i="1"/>
  <c r="Z861" i="1"/>
  <c r="Y861" i="1"/>
  <c r="AG860" i="1"/>
  <c r="AF860" i="1"/>
  <c r="AE860" i="1"/>
  <c r="AD860" i="1"/>
  <c r="AC860" i="1"/>
  <c r="AB860" i="1"/>
  <c r="AA860" i="1"/>
  <c r="Z860" i="1"/>
  <c r="Y860" i="1"/>
  <c r="AG859" i="1"/>
  <c r="AF859" i="1"/>
  <c r="AE859" i="1"/>
  <c r="AD859" i="1"/>
  <c r="AC859" i="1"/>
  <c r="AB859" i="1"/>
  <c r="AA859" i="1"/>
  <c r="Z859" i="1"/>
  <c r="Y859" i="1"/>
  <c r="AG858" i="1"/>
  <c r="AF858" i="1"/>
  <c r="AE858" i="1"/>
  <c r="AD858" i="1"/>
  <c r="AC858" i="1"/>
  <c r="AB858" i="1"/>
  <c r="AA858" i="1"/>
  <c r="Z858" i="1"/>
  <c r="Y858" i="1"/>
  <c r="AG857" i="1"/>
  <c r="AF857" i="1"/>
  <c r="AE857" i="1"/>
  <c r="AD857" i="1"/>
  <c r="AC857" i="1"/>
  <c r="AB857" i="1"/>
  <c r="AA857" i="1"/>
  <c r="Z857" i="1"/>
  <c r="Y857" i="1"/>
  <c r="AG856" i="1"/>
  <c r="AF856" i="1"/>
  <c r="AE856" i="1"/>
  <c r="AD856" i="1"/>
  <c r="AC856" i="1"/>
  <c r="AB856" i="1"/>
  <c r="AA856" i="1"/>
  <c r="Z856" i="1"/>
  <c r="Y856" i="1"/>
  <c r="AG855" i="1"/>
  <c r="AF855" i="1"/>
  <c r="AE855" i="1"/>
  <c r="AD855" i="1"/>
  <c r="AC855" i="1"/>
  <c r="AB855" i="1"/>
  <c r="AA855" i="1"/>
  <c r="Z855" i="1"/>
  <c r="Y855" i="1"/>
  <c r="AG854" i="1"/>
  <c r="AF854" i="1"/>
  <c r="AE854" i="1"/>
  <c r="AD854" i="1"/>
  <c r="AC854" i="1"/>
  <c r="AB854" i="1"/>
  <c r="AA854" i="1"/>
  <c r="Z854" i="1"/>
  <c r="Y854" i="1"/>
  <c r="AG853" i="1"/>
  <c r="AF853" i="1"/>
  <c r="AE853" i="1"/>
  <c r="AD853" i="1"/>
  <c r="AC853" i="1"/>
  <c r="AB853" i="1"/>
  <c r="AA853" i="1"/>
  <c r="Z853" i="1"/>
  <c r="Y853" i="1"/>
  <c r="AG852" i="1"/>
  <c r="AF852" i="1"/>
  <c r="AE852" i="1"/>
  <c r="AD852" i="1"/>
  <c r="AC852" i="1"/>
  <c r="AB852" i="1"/>
  <c r="AA852" i="1"/>
  <c r="Z852" i="1"/>
  <c r="Y852" i="1"/>
  <c r="AG851" i="1"/>
  <c r="AF851" i="1"/>
  <c r="AE851" i="1"/>
  <c r="AD851" i="1"/>
  <c r="AC851" i="1"/>
  <c r="AB851" i="1"/>
  <c r="AA851" i="1"/>
  <c r="Z851" i="1"/>
  <c r="Y851" i="1"/>
  <c r="AG850" i="1"/>
  <c r="AF850" i="1"/>
  <c r="AE850" i="1"/>
  <c r="AD850" i="1"/>
  <c r="AC850" i="1"/>
  <c r="AB850" i="1"/>
  <c r="AA850" i="1"/>
  <c r="Z850" i="1"/>
  <c r="Y850" i="1"/>
  <c r="AG849" i="1"/>
  <c r="AF849" i="1"/>
  <c r="AE849" i="1"/>
  <c r="AD849" i="1"/>
  <c r="AC849" i="1"/>
  <c r="AB849" i="1"/>
  <c r="AA849" i="1"/>
  <c r="Z849" i="1"/>
  <c r="Y849" i="1"/>
  <c r="AG848" i="1"/>
  <c r="AF848" i="1"/>
  <c r="AE848" i="1"/>
  <c r="AD848" i="1"/>
  <c r="AC848" i="1"/>
  <c r="AB848" i="1"/>
  <c r="AA848" i="1"/>
  <c r="Z848" i="1"/>
  <c r="Y848" i="1"/>
  <c r="AG847" i="1"/>
  <c r="AF847" i="1"/>
  <c r="AE847" i="1"/>
  <c r="AD847" i="1"/>
  <c r="AC847" i="1"/>
  <c r="AB847" i="1"/>
  <c r="AA847" i="1"/>
  <c r="Z847" i="1"/>
  <c r="Y847" i="1"/>
  <c r="AG846" i="1"/>
  <c r="AF846" i="1"/>
  <c r="AE846" i="1"/>
  <c r="AD846" i="1"/>
  <c r="AC846" i="1"/>
  <c r="AB846" i="1"/>
  <c r="AA846" i="1"/>
  <c r="Z846" i="1"/>
  <c r="Y846" i="1"/>
  <c r="AG845" i="1"/>
  <c r="AF845" i="1"/>
  <c r="AE845" i="1"/>
  <c r="AD845" i="1"/>
  <c r="AC845" i="1"/>
  <c r="AB845" i="1"/>
  <c r="AA845" i="1"/>
  <c r="Z845" i="1"/>
  <c r="Y845" i="1"/>
  <c r="AG844" i="1"/>
  <c r="AF844" i="1"/>
  <c r="AE844" i="1"/>
  <c r="AD844" i="1"/>
  <c r="AC844" i="1"/>
  <c r="AB844" i="1"/>
  <c r="AA844" i="1"/>
  <c r="Z844" i="1"/>
  <c r="Y844" i="1"/>
  <c r="AG843" i="1"/>
  <c r="AF843" i="1"/>
  <c r="AE843" i="1"/>
  <c r="AD843" i="1"/>
  <c r="AC843" i="1"/>
  <c r="AB843" i="1"/>
  <c r="AA843" i="1"/>
  <c r="Z843" i="1"/>
  <c r="Y843" i="1"/>
  <c r="AG842" i="1"/>
  <c r="AF842" i="1"/>
  <c r="AE842" i="1"/>
  <c r="AD842" i="1"/>
  <c r="AC842" i="1"/>
  <c r="AB842" i="1"/>
  <c r="AA842" i="1"/>
  <c r="Z842" i="1"/>
  <c r="Y842" i="1"/>
  <c r="AG841" i="1"/>
  <c r="AF841" i="1"/>
  <c r="AE841" i="1"/>
  <c r="AD841" i="1"/>
  <c r="AC841" i="1"/>
  <c r="AB841" i="1"/>
  <c r="AA841" i="1"/>
  <c r="Z841" i="1"/>
  <c r="Y841" i="1"/>
  <c r="AG840" i="1"/>
  <c r="AF840" i="1"/>
  <c r="AE840" i="1"/>
  <c r="AD840" i="1"/>
  <c r="AC840" i="1"/>
  <c r="AB840" i="1"/>
  <c r="AA840" i="1"/>
  <c r="Z840" i="1"/>
  <c r="Y840" i="1"/>
  <c r="AG839" i="1"/>
  <c r="AF839" i="1"/>
  <c r="AE839" i="1"/>
  <c r="AD839" i="1"/>
  <c r="AC839" i="1"/>
  <c r="AB839" i="1"/>
  <c r="AA839" i="1"/>
  <c r="Z839" i="1"/>
  <c r="Y839" i="1"/>
  <c r="AG838" i="1"/>
  <c r="AF838" i="1"/>
  <c r="AE838" i="1"/>
  <c r="AD838" i="1"/>
  <c r="AC838" i="1"/>
  <c r="AB838" i="1"/>
  <c r="AA838" i="1"/>
  <c r="Z838" i="1"/>
  <c r="Y838" i="1"/>
  <c r="AG837" i="1"/>
  <c r="AF837" i="1"/>
  <c r="AE837" i="1"/>
  <c r="AD837" i="1"/>
  <c r="AC837" i="1"/>
  <c r="AB837" i="1"/>
  <c r="AA837" i="1"/>
  <c r="Z837" i="1"/>
  <c r="Y837" i="1"/>
  <c r="AG836" i="1"/>
  <c r="AF836" i="1"/>
  <c r="AE836" i="1"/>
  <c r="AD836" i="1"/>
  <c r="AC836" i="1"/>
  <c r="AB836" i="1"/>
  <c r="AA836" i="1"/>
  <c r="Z836" i="1"/>
  <c r="Y836" i="1"/>
  <c r="AG835" i="1"/>
  <c r="AF835" i="1"/>
  <c r="AE835" i="1"/>
  <c r="AD835" i="1"/>
  <c r="AC835" i="1"/>
  <c r="AB835" i="1"/>
  <c r="AA835" i="1"/>
  <c r="Z835" i="1"/>
  <c r="Y835" i="1"/>
  <c r="AG834" i="1"/>
  <c r="AF834" i="1"/>
  <c r="AE834" i="1"/>
  <c r="AD834" i="1"/>
  <c r="AC834" i="1"/>
  <c r="AB834" i="1"/>
  <c r="AA834" i="1"/>
  <c r="Z834" i="1"/>
  <c r="Y834" i="1"/>
  <c r="AG833" i="1"/>
  <c r="AF833" i="1"/>
  <c r="AE833" i="1"/>
  <c r="AD833" i="1"/>
  <c r="AC833" i="1"/>
  <c r="AB833" i="1"/>
  <c r="AA833" i="1"/>
  <c r="Z833" i="1"/>
  <c r="Y833" i="1"/>
  <c r="AG832" i="1"/>
  <c r="AF832" i="1"/>
  <c r="AE832" i="1"/>
  <c r="AD832" i="1"/>
  <c r="AC832" i="1"/>
  <c r="AB832" i="1"/>
  <c r="AA832" i="1"/>
  <c r="Z832" i="1"/>
  <c r="Y832" i="1"/>
  <c r="AG831" i="1"/>
  <c r="AF831" i="1"/>
  <c r="AE831" i="1"/>
  <c r="AD831" i="1"/>
  <c r="AC831" i="1"/>
  <c r="AB831" i="1"/>
  <c r="AA831" i="1"/>
  <c r="Z831" i="1"/>
  <c r="Y831" i="1"/>
  <c r="AG830" i="1"/>
  <c r="AF830" i="1"/>
  <c r="AE830" i="1"/>
  <c r="AD830" i="1"/>
  <c r="AC830" i="1"/>
  <c r="AB830" i="1"/>
  <c r="AA830" i="1"/>
  <c r="Z830" i="1"/>
  <c r="Y830" i="1"/>
  <c r="AG829" i="1"/>
  <c r="AF829" i="1"/>
  <c r="AE829" i="1"/>
  <c r="AD829" i="1"/>
  <c r="AC829" i="1"/>
  <c r="AB829" i="1"/>
  <c r="AA829" i="1"/>
  <c r="Z829" i="1"/>
  <c r="Y829" i="1"/>
  <c r="AG828" i="1"/>
  <c r="AF828" i="1"/>
  <c r="AE828" i="1"/>
  <c r="AD828" i="1"/>
  <c r="AC828" i="1"/>
  <c r="AB828" i="1"/>
  <c r="AA828" i="1"/>
  <c r="Z828" i="1"/>
  <c r="Y828" i="1"/>
  <c r="AG827" i="1"/>
  <c r="AF827" i="1"/>
  <c r="AE827" i="1"/>
  <c r="AD827" i="1"/>
  <c r="AC827" i="1"/>
  <c r="AB827" i="1"/>
  <c r="AA827" i="1"/>
  <c r="Z827" i="1"/>
  <c r="Y827" i="1"/>
  <c r="AG826" i="1"/>
  <c r="AF826" i="1"/>
  <c r="AE826" i="1"/>
  <c r="AD826" i="1"/>
  <c r="AC826" i="1"/>
  <c r="AB826" i="1"/>
  <c r="AA826" i="1"/>
  <c r="Z826" i="1"/>
  <c r="Y826" i="1"/>
  <c r="AG825" i="1"/>
  <c r="AF825" i="1"/>
  <c r="AE825" i="1"/>
  <c r="AD825" i="1"/>
  <c r="AC825" i="1"/>
  <c r="AB825" i="1"/>
  <c r="AA825" i="1"/>
  <c r="Z825" i="1"/>
  <c r="Y825" i="1"/>
  <c r="AG824" i="1"/>
  <c r="AF824" i="1"/>
  <c r="AE824" i="1"/>
  <c r="AD824" i="1"/>
  <c r="AC824" i="1"/>
  <c r="AB824" i="1"/>
  <c r="AA824" i="1"/>
  <c r="Z824" i="1"/>
  <c r="Y824" i="1"/>
  <c r="AG823" i="1"/>
  <c r="AF823" i="1"/>
  <c r="AE823" i="1"/>
  <c r="AD823" i="1"/>
  <c r="AC823" i="1"/>
  <c r="AB823" i="1"/>
  <c r="AA823" i="1"/>
  <c r="Z823" i="1"/>
  <c r="Y823" i="1"/>
  <c r="AG822" i="1"/>
  <c r="AF822" i="1"/>
  <c r="AE822" i="1"/>
  <c r="AD822" i="1"/>
  <c r="AC822" i="1"/>
  <c r="AB822" i="1"/>
  <c r="AA822" i="1"/>
  <c r="Z822" i="1"/>
  <c r="Y822" i="1"/>
  <c r="AG821" i="1"/>
  <c r="AF821" i="1"/>
  <c r="AE821" i="1"/>
  <c r="AD821" i="1"/>
  <c r="AC821" i="1"/>
  <c r="AB821" i="1"/>
  <c r="AA821" i="1"/>
  <c r="Z821" i="1"/>
  <c r="Y821" i="1"/>
  <c r="AG728" i="1"/>
  <c r="AF728" i="1"/>
  <c r="AE728" i="1"/>
  <c r="AD728" i="1"/>
  <c r="AC728" i="1"/>
  <c r="AB728" i="1"/>
  <c r="AA728" i="1"/>
  <c r="Z728" i="1"/>
  <c r="Y728" i="1"/>
  <c r="AG727" i="1"/>
  <c r="AF727" i="1"/>
  <c r="AE727" i="1"/>
  <c r="AD727" i="1"/>
  <c r="AC727" i="1"/>
  <c r="AB727" i="1"/>
  <c r="AA727" i="1"/>
  <c r="Z727" i="1"/>
  <c r="Y727" i="1"/>
  <c r="AG726" i="1"/>
  <c r="AF726" i="1"/>
  <c r="AE726" i="1"/>
  <c r="AD726" i="1"/>
  <c r="AC726" i="1"/>
  <c r="AB726" i="1"/>
  <c r="AA726" i="1"/>
  <c r="Z726" i="1"/>
  <c r="Y726" i="1"/>
  <c r="AG725" i="1"/>
  <c r="AF725" i="1"/>
  <c r="AE725" i="1"/>
  <c r="AD725" i="1"/>
  <c r="AC725" i="1"/>
  <c r="AB725" i="1"/>
  <c r="AA725" i="1"/>
  <c r="Z725" i="1"/>
  <c r="Y725" i="1"/>
  <c r="AG724" i="1"/>
  <c r="AF724" i="1"/>
  <c r="AE724" i="1"/>
  <c r="AD724" i="1"/>
  <c r="AC724" i="1"/>
  <c r="AB724" i="1"/>
  <c r="AA724" i="1"/>
  <c r="Z724" i="1"/>
  <c r="Y724" i="1"/>
  <c r="AG723" i="1"/>
  <c r="AF723" i="1"/>
  <c r="AE723" i="1"/>
  <c r="AD723" i="1"/>
  <c r="AC723" i="1"/>
  <c r="AB723" i="1"/>
  <c r="AA723" i="1"/>
  <c r="Z723" i="1"/>
  <c r="Y723" i="1"/>
  <c r="AG722" i="1"/>
  <c r="AF722" i="1"/>
  <c r="AE722" i="1"/>
  <c r="AD722" i="1"/>
  <c r="AC722" i="1"/>
  <c r="AB722" i="1"/>
  <c r="AA722" i="1"/>
  <c r="Z722" i="1"/>
  <c r="Y722" i="1"/>
  <c r="AG721" i="1"/>
  <c r="AF721" i="1"/>
  <c r="AE721" i="1"/>
  <c r="AD721" i="1"/>
  <c r="AC721" i="1"/>
  <c r="AB721" i="1"/>
  <c r="AA721" i="1"/>
  <c r="Z721" i="1"/>
  <c r="Y721" i="1"/>
  <c r="AG712" i="1"/>
  <c r="AF712" i="1"/>
  <c r="AE712" i="1"/>
  <c r="AD712" i="1"/>
  <c r="AC712" i="1"/>
  <c r="AB712" i="1"/>
  <c r="AA712" i="1"/>
  <c r="Z712" i="1"/>
  <c r="Y712" i="1"/>
  <c r="AG711" i="1"/>
  <c r="AF711" i="1"/>
  <c r="AE711" i="1"/>
  <c r="AD711" i="1"/>
  <c r="AC711" i="1"/>
  <c r="AB711" i="1"/>
  <c r="AA711" i="1"/>
  <c r="Z711" i="1"/>
  <c r="Y711" i="1"/>
  <c r="AG710" i="1"/>
  <c r="AF710" i="1"/>
  <c r="AE710" i="1"/>
  <c r="AD710" i="1"/>
  <c r="AC710" i="1"/>
  <c r="AB710" i="1"/>
  <c r="AA710" i="1"/>
  <c r="Z710" i="1"/>
  <c r="Y710" i="1"/>
  <c r="AG709" i="1"/>
  <c r="AF709" i="1"/>
  <c r="AE709" i="1"/>
  <c r="AD709" i="1"/>
  <c r="AC709" i="1"/>
  <c r="AB709" i="1"/>
  <c r="AA709" i="1"/>
  <c r="Z709" i="1"/>
  <c r="Y709" i="1"/>
  <c r="AG708" i="1"/>
  <c r="AF708" i="1"/>
  <c r="AE708" i="1"/>
  <c r="AD708" i="1"/>
  <c r="AC708" i="1"/>
  <c r="AB708" i="1"/>
  <c r="AA708" i="1"/>
  <c r="Z708" i="1"/>
  <c r="Y708" i="1"/>
  <c r="AG707" i="1"/>
  <c r="AF707" i="1"/>
  <c r="AE707" i="1"/>
  <c r="AD707" i="1"/>
  <c r="AC707" i="1"/>
  <c r="AB707" i="1"/>
  <c r="AA707" i="1"/>
  <c r="Z707" i="1"/>
  <c r="Y707" i="1"/>
  <c r="AG706" i="1"/>
  <c r="AF706" i="1"/>
  <c r="AE706" i="1"/>
  <c r="AD706" i="1"/>
  <c r="AC706" i="1"/>
  <c r="AB706" i="1"/>
  <c r="AA706" i="1"/>
  <c r="Z706" i="1"/>
  <c r="Y706" i="1"/>
  <c r="AG705" i="1"/>
  <c r="AF705" i="1"/>
  <c r="AE705" i="1"/>
  <c r="AD705" i="1"/>
  <c r="AC705" i="1"/>
  <c r="AB705" i="1"/>
  <c r="AA705" i="1"/>
  <c r="Z705" i="1"/>
  <c r="Y705" i="1"/>
  <c r="AG715" i="1"/>
  <c r="AF715" i="1"/>
  <c r="AE715" i="1"/>
  <c r="AD715" i="1"/>
  <c r="AC715" i="1"/>
  <c r="AB715" i="1"/>
  <c r="AA715" i="1"/>
  <c r="Z715" i="1"/>
  <c r="Y715" i="1"/>
  <c r="AG699" i="1"/>
  <c r="AF699" i="1"/>
  <c r="AE699" i="1"/>
  <c r="AD699" i="1"/>
  <c r="AC699" i="1"/>
  <c r="AB699" i="1"/>
  <c r="AA699" i="1"/>
  <c r="Z699" i="1"/>
  <c r="Y699" i="1"/>
  <c r="AG716" i="1"/>
  <c r="AF716" i="1"/>
  <c r="AE716" i="1"/>
  <c r="AD716" i="1"/>
  <c r="AC716" i="1"/>
  <c r="AB716" i="1"/>
  <c r="AA716" i="1"/>
  <c r="Z716" i="1"/>
  <c r="Y716" i="1"/>
  <c r="AG700" i="1"/>
  <c r="AF700" i="1"/>
  <c r="AE700" i="1"/>
  <c r="AD700" i="1"/>
  <c r="AC700" i="1"/>
  <c r="AB700" i="1"/>
  <c r="AA700" i="1"/>
  <c r="Z700" i="1"/>
  <c r="Y700" i="1"/>
  <c r="AG713" i="1"/>
  <c r="AF713" i="1"/>
  <c r="AE713" i="1"/>
  <c r="AD713" i="1"/>
  <c r="AC713" i="1"/>
  <c r="AB713" i="1"/>
  <c r="AA713" i="1"/>
  <c r="Z713" i="1"/>
  <c r="Y713" i="1"/>
  <c r="AG697" i="1"/>
  <c r="AF697" i="1"/>
  <c r="AE697" i="1"/>
  <c r="AD697" i="1"/>
  <c r="AC697" i="1"/>
  <c r="AB697" i="1"/>
  <c r="AA697" i="1"/>
  <c r="Z697" i="1"/>
  <c r="Y697" i="1"/>
  <c r="AG714" i="1"/>
  <c r="AF714" i="1"/>
  <c r="AE714" i="1"/>
  <c r="AD714" i="1"/>
  <c r="AC714" i="1"/>
  <c r="AB714" i="1"/>
  <c r="AA714" i="1"/>
  <c r="Z714" i="1"/>
  <c r="Y714" i="1"/>
  <c r="AG698" i="1"/>
  <c r="AF698" i="1"/>
  <c r="AE698" i="1"/>
  <c r="AD698" i="1"/>
  <c r="AC698" i="1"/>
  <c r="AB698" i="1"/>
  <c r="AA698" i="1"/>
  <c r="Z698" i="1"/>
  <c r="Y698" i="1"/>
  <c r="AG720" i="1"/>
  <c r="AF720" i="1"/>
  <c r="AE720" i="1"/>
  <c r="AD720" i="1"/>
  <c r="AC720" i="1"/>
  <c r="AB720" i="1"/>
  <c r="AA720" i="1"/>
  <c r="Z720" i="1"/>
  <c r="Y720" i="1"/>
  <c r="AG704" i="1"/>
  <c r="AF704" i="1"/>
  <c r="AE704" i="1"/>
  <c r="AD704" i="1"/>
  <c r="AC704" i="1"/>
  <c r="AB704" i="1"/>
  <c r="AA704" i="1"/>
  <c r="Z704" i="1"/>
  <c r="Y704" i="1"/>
  <c r="AG719" i="1"/>
  <c r="AF719" i="1"/>
  <c r="AE719" i="1"/>
  <c r="AD719" i="1"/>
  <c r="AC719" i="1"/>
  <c r="AB719" i="1"/>
  <c r="AA719" i="1"/>
  <c r="Z719" i="1"/>
  <c r="Y719" i="1"/>
  <c r="AG703" i="1"/>
  <c r="AF703" i="1"/>
  <c r="AE703" i="1"/>
  <c r="AD703" i="1"/>
  <c r="AC703" i="1"/>
  <c r="AB703" i="1"/>
  <c r="AA703" i="1"/>
  <c r="Z703" i="1"/>
  <c r="Y703" i="1"/>
  <c r="AG718" i="1"/>
  <c r="AF718" i="1"/>
  <c r="AE718" i="1"/>
  <c r="AD718" i="1"/>
  <c r="AC718" i="1"/>
  <c r="AB718" i="1"/>
  <c r="AA718" i="1"/>
  <c r="Z718" i="1"/>
  <c r="Y718" i="1"/>
  <c r="AG702" i="1"/>
  <c r="AF702" i="1"/>
  <c r="AE702" i="1"/>
  <c r="AD702" i="1"/>
  <c r="AC702" i="1"/>
  <c r="AB702" i="1"/>
  <c r="AA702" i="1"/>
  <c r="Z702" i="1"/>
  <c r="Y702" i="1"/>
  <c r="AG717" i="1"/>
  <c r="AF717" i="1"/>
  <c r="AE717" i="1"/>
  <c r="AD717" i="1"/>
  <c r="AC717" i="1"/>
  <c r="AB717" i="1"/>
  <c r="AA717" i="1"/>
  <c r="Z717" i="1"/>
  <c r="Y717" i="1"/>
  <c r="AG701" i="1"/>
  <c r="AF701" i="1"/>
  <c r="AE701" i="1"/>
  <c r="AD701" i="1"/>
  <c r="AC701" i="1"/>
  <c r="AB701" i="1"/>
  <c r="AA701" i="1"/>
  <c r="Z701" i="1"/>
  <c r="Y701" i="1"/>
  <c r="AG515" i="1"/>
  <c r="AF515" i="1"/>
  <c r="AE515" i="1"/>
  <c r="AD515" i="1"/>
  <c r="AC515" i="1"/>
  <c r="AB515" i="1"/>
  <c r="AA515" i="1"/>
  <c r="Z515" i="1"/>
  <c r="Y515" i="1"/>
  <c r="AG514" i="1"/>
  <c r="AF514" i="1"/>
  <c r="AE514" i="1"/>
  <c r="AD514" i="1"/>
  <c r="AC514" i="1"/>
  <c r="AB514" i="1"/>
  <c r="AA514" i="1"/>
  <c r="Z514" i="1"/>
  <c r="Y514" i="1"/>
  <c r="AG513" i="1"/>
  <c r="AF513" i="1"/>
  <c r="AE513" i="1"/>
  <c r="AD513" i="1"/>
  <c r="AC513" i="1"/>
  <c r="AB513" i="1"/>
  <c r="AA513" i="1"/>
  <c r="Z513" i="1"/>
  <c r="Y513" i="1"/>
  <c r="AG512" i="1"/>
  <c r="AF512" i="1"/>
  <c r="AE512" i="1"/>
  <c r="AD512" i="1"/>
  <c r="AC512" i="1"/>
  <c r="AB512" i="1"/>
  <c r="AA512" i="1"/>
  <c r="Z512" i="1"/>
  <c r="Y512" i="1"/>
  <c r="AG504" i="1"/>
  <c r="AF504" i="1"/>
  <c r="AE504" i="1"/>
  <c r="AD504" i="1"/>
  <c r="AC504" i="1"/>
  <c r="AB504" i="1"/>
  <c r="AA504" i="1"/>
  <c r="Z504" i="1"/>
  <c r="Y504" i="1"/>
  <c r="AG503" i="1"/>
  <c r="AF503" i="1"/>
  <c r="AE503" i="1"/>
  <c r="AD503" i="1"/>
  <c r="AC503" i="1"/>
  <c r="AB503" i="1"/>
  <c r="AA503" i="1"/>
  <c r="Z503" i="1"/>
  <c r="Y503" i="1"/>
  <c r="AG502" i="1"/>
  <c r="AF502" i="1"/>
  <c r="AE502" i="1"/>
  <c r="AD502" i="1"/>
  <c r="AC502" i="1"/>
  <c r="AB502" i="1"/>
  <c r="AA502" i="1"/>
  <c r="Z502" i="1"/>
  <c r="Y502" i="1"/>
  <c r="AG501" i="1"/>
  <c r="AF501" i="1"/>
  <c r="AE501" i="1"/>
  <c r="AD501" i="1"/>
  <c r="AC501" i="1"/>
  <c r="AB501" i="1"/>
  <c r="AA501" i="1"/>
  <c r="Z501" i="1"/>
  <c r="Y501" i="1"/>
  <c r="AG506" i="1"/>
  <c r="AF506" i="1"/>
  <c r="AE506" i="1"/>
  <c r="AD506" i="1"/>
  <c r="AC506" i="1"/>
  <c r="AB506" i="1"/>
  <c r="AA506" i="1"/>
  <c r="Z506" i="1"/>
  <c r="Y506" i="1"/>
  <c r="AG495" i="1"/>
  <c r="AF495" i="1"/>
  <c r="AE495" i="1"/>
  <c r="AD495" i="1"/>
  <c r="AC495" i="1"/>
  <c r="AB495" i="1"/>
  <c r="AA495" i="1"/>
  <c r="Z495" i="1"/>
  <c r="Y495" i="1"/>
  <c r="AG508" i="1"/>
  <c r="AF508" i="1"/>
  <c r="AE508" i="1"/>
  <c r="AD508" i="1"/>
  <c r="AC508" i="1"/>
  <c r="AB508" i="1"/>
  <c r="AA508" i="1"/>
  <c r="Z508" i="1"/>
  <c r="Y508" i="1"/>
  <c r="AG497" i="1"/>
  <c r="AF497" i="1"/>
  <c r="AE497" i="1"/>
  <c r="AD497" i="1"/>
  <c r="AC497" i="1"/>
  <c r="AB497" i="1"/>
  <c r="AA497" i="1"/>
  <c r="Z497" i="1"/>
  <c r="Y497" i="1"/>
  <c r="AG507" i="1"/>
  <c r="AF507" i="1"/>
  <c r="AE507" i="1"/>
  <c r="AD507" i="1"/>
  <c r="AC507" i="1"/>
  <c r="AB507" i="1"/>
  <c r="AA507" i="1"/>
  <c r="Z507" i="1"/>
  <c r="Y507" i="1"/>
  <c r="AG496" i="1"/>
  <c r="AF496" i="1"/>
  <c r="AE496" i="1"/>
  <c r="AD496" i="1"/>
  <c r="AC496" i="1"/>
  <c r="AB496" i="1"/>
  <c r="AA496" i="1"/>
  <c r="Z496" i="1"/>
  <c r="Y496" i="1"/>
  <c r="AG509" i="1"/>
  <c r="AF509" i="1"/>
  <c r="AE509" i="1"/>
  <c r="AD509" i="1"/>
  <c r="AC509" i="1"/>
  <c r="AB509" i="1"/>
  <c r="AA509" i="1"/>
  <c r="Z509" i="1"/>
  <c r="Y509" i="1"/>
  <c r="AG498" i="1"/>
  <c r="AF498" i="1"/>
  <c r="AE498" i="1"/>
  <c r="AD498" i="1"/>
  <c r="AC498" i="1"/>
  <c r="AB498" i="1"/>
  <c r="AA498" i="1"/>
  <c r="Z498" i="1"/>
  <c r="Y498" i="1"/>
  <c r="AG511" i="1"/>
  <c r="AF511" i="1"/>
  <c r="AE511" i="1"/>
  <c r="AD511" i="1"/>
  <c r="AC511" i="1"/>
  <c r="AB511" i="1"/>
  <c r="AA511" i="1"/>
  <c r="Z511" i="1"/>
  <c r="Y511" i="1"/>
  <c r="AG500" i="1"/>
  <c r="AF500" i="1"/>
  <c r="AE500" i="1"/>
  <c r="AD500" i="1"/>
  <c r="AC500" i="1"/>
  <c r="AB500" i="1"/>
  <c r="AA500" i="1"/>
  <c r="Z500" i="1"/>
  <c r="Y500" i="1"/>
  <c r="AG510" i="1"/>
  <c r="AF510" i="1"/>
  <c r="AE510" i="1"/>
  <c r="AD510" i="1"/>
  <c r="AC510" i="1"/>
  <c r="AB510" i="1"/>
  <c r="AA510" i="1"/>
  <c r="Z510" i="1"/>
  <c r="Y510" i="1"/>
  <c r="AG499" i="1"/>
  <c r="AF499" i="1"/>
  <c r="AE499" i="1"/>
  <c r="AD499" i="1"/>
  <c r="AC499" i="1"/>
  <c r="AB499" i="1"/>
  <c r="AA499" i="1"/>
  <c r="Z499" i="1"/>
  <c r="Y499" i="1"/>
  <c r="AG505" i="1"/>
  <c r="AF505" i="1"/>
  <c r="AE505" i="1"/>
  <c r="AD505" i="1"/>
  <c r="AC505" i="1"/>
  <c r="AB505" i="1"/>
  <c r="AA505" i="1"/>
  <c r="Z505" i="1"/>
  <c r="Y505" i="1"/>
  <c r="AG494" i="1"/>
  <c r="AF494" i="1"/>
  <c r="AE494" i="1"/>
  <c r="AD494" i="1"/>
  <c r="AC494" i="1"/>
  <c r="AB494" i="1"/>
  <c r="AA494" i="1"/>
  <c r="Z494" i="1"/>
  <c r="Y494" i="1"/>
  <c r="AG820" i="1"/>
  <c r="AF820" i="1"/>
  <c r="AE820" i="1"/>
  <c r="AD820" i="1"/>
  <c r="AC820" i="1"/>
  <c r="AB820" i="1"/>
  <c r="AA820" i="1"/>
  <c r="Z820" i="1"/>
  <c r="Y820" i="1"/>
  <c r="AG819" i="1"/>
  <c r="AF819" i="1"/>
  <c r="AE819" i="1"/>
  <c r="AD819" i="1"/>
  <c r="AC819" i="1"/>
  <c r="AB819" i="1"/>
  <c r="AA819" i="1"/>
  <c r="Z819" i="1"/>
  <c r="Y819" i="1"/>
  <c r="AG818" i="1"/>
  <c r="AF818" i="1"/>
  <c r="AE818" i="1"/>
  <c r="AD818" i="1"/>
  <c r="AC818" i="1"/>
  <c r="AB818" i="1"/>
  <c r="AA818" i="1"/>
  <c r="Z818" i="1"/>
  <c r="Y818" i="1"/>
  <c r="AG817" i="1"/>
  <c r="AF817" i="1"/>
  <c r="AE817" i="1"/>
  <c r="AD817" i="1"/>
  <c r="AC817" i="1"/>
  <c r="AB817" i="1"/>
  <c r="AA817" i="1"/>
  <c r="Z817" i="1"/>
  <c r="Y817" i="1"/>
  <c r="AG816" i="1"/>
  <c r="AF816" i="1"/>
  <c r="AE816" i="1"/>
  <c r="AD816" i="1"/>
  <c r="AC816" i="1"/>
  <c r="AB816" i="1"/>
  <c r="AA816" i="1"/>
  <c r="Z816" i="1"/>
  <c r="Y816" i="1"/>
  <c r="AG815" i="1"/>
  <c r="AF815" i="1"/>
  <c r="AE815" i="1"/>
  <c r="AD815" i="1"/>
  <c r="AC815" i="1"/>
  <c r="AB815" i="1"/>
  <c r="AA815" i="1"/>
  <c r="Z815" i="1"/>
  <c r="Y815" i="1"/>
  <c r="AG814" i="1"/>
  <c r="AF814" i="1"/>
  <c r="AE814" i="1"/>
  <c r="AD814" i="1"/>
  <c r="AC814" i="1"/>
  <c r="AB814" i="1"/>
  <c r="AA814" i="1"/>
  <c r="Z814" i="1"/>
  <c r="Y814" i="1"/>
  <c r="AG813" i="1"/>
  <c r="AF813" i="1"/>
  <c r="AE813" i="1"/>
  <c r="AD813" i="1"/>
  <c r="AC813" i="1"/>
  <c r="AB813" i="1"/>
  <c r="AA813" i="1"/>
  <c r="Z813" i="1"/>
  <c r="Y813" i="1"/>
  <c r="AG812" i="1"/>
  <c r="AF812" i="1"/>
  <c r="AE812" i="1"/>
  <c r="AD812" i="1"/>
  <c r="AC812" i="1"/>
  <c r="AB812" i="1"/>
  <c r="AA812" i="1"/>
  <c r="Z812" i="1"/>
  <c r="Y812" i="1"/>
  <c r="AG811" i="1"/>
  <c r="AF811" i="1"/>
  <c r="AE811" i="1"/>
  <c r="AD811" i="1"/>
  <c r="AC811" i="1"/>
  <c r="AB811" i="1"/>
  <c r="AA811" i="1"/>
  <c r="Z811" i="1"/>
  <c r="Y811" i="1"/>
  <c r="AG810" i="1"/>
  <c r="AF810" i="1"/>
  <c r="AE810" i="1"/>
  <c r="AD810" i="1"/>
  <c r="AC810" i="1"/>
  <c r="AB810" i="1"/>
  <c r="AA810" i="1"/>
  <c r="Z810" i="1"/>
  <c r="Y810" i="1"/>
  <c r="AG809" i="1"/>
  <c r="AF809" i="1"/>
  <c r="AE809" i="1"/>
  <c r="AD809" i="1"/>
  <c r="AC809" i="1"/>
  <c r="AB809" i="1"/>
  <c r="AA809" i="1"/>
  <c r="Z809" i="1"/>
  <c r="Y809" i="1"/>
  <c r="AG808" i="1"/>
  <c r="AF808" i="1"/>
  <c r="AE808" i="1"/>
  <c r="AD808" i="1"/>
  <c r="AC808" i="1"/>
  <c r="AB808" i="1"/>
  <c r="AA808" i="1"/>
  <c r="Z808" i="1"/>
  <c r="Y808" i="1"/>
  <c r="AG807" i="1"/>
  <c r="AF807" i="1"/>
  <c r="AE807" i="1"/>
  <c r="AD807" i="1"/>
  <c r="AC807" i="1"/>
  <c r="AB807" i="1"/>
  <c r="AA807" i="1"/>
  <c r="Z807" i="1"/>
  <c r="Y807" i="1"/>
  <c r="AG806" i="1"/>
  <c r="AF806" i="1"/>
  <c r="AE806" i="1"/>
  <c r="AD806" i="1"/>
  <c r="AC806" i="1"/>
  <c r="AB806" i="1"/>
  <c r="AA806" i="1"/>
  <c r="Z806" i="1"/>
  <c r="Y806" i="1"/>
  <c r="AG805" i="1"/>
  <c r="AF805" i="1"/>
  <c r="AE805" i="1"/>
  <c r="AD805" i="1"/>
  <c r="AC805" i="1"/>
  <c r="AB805" i="1"/>
  <c r="AA805" i="1"/>
  <c r="Z805" i="1"/>
  <c r="Y805" i="1"/>
  <c r="AG804" i="1"/>
  <c r="AF804" i="1"/>
  <c r="AE804" i="1"/>
  <c r="AD804" i="1"/>
  <c r="AC804" i="1"/>
  <c r="AB804" i="1"/>
  <c r="AA804" i="1"/>
  <c r="Z804" i="1"/>
  <c r="Y804" i="1"/>
  <c r="AG803" i="1"/>
  <c r="AF803" i="1"/>
  <c r="AE803" i="1"/>
  <c r="AD803" i="1"/>
  <c r="AC803" i="1"/>
  <c r="AB803" i="1"/>
  <c r="AA803" i="1"/>
  <c r="Z803" i="1"/>
  <c r="Y803" i="1"/>
  <c r="AG802" i="1"/>
  <c r="AF802" i="1"/>
  <c r="AE802" i="1"/>
  <c r="AD802" i="1"/>
  <c r="AC802" i="1"/>
  <c r="AB802" i="1"/>
  <c r="AA802" i="1"/>
  <c r="Z802" i="1"/>
  <c r="Y802" i="1"/>
  <c r="AG801" i="1"/>
  <c r="AF801" i="1"/>
  <c r="AE801" i="1"/>
  <c r="AD801" i="1"/>
  <c r="AC801" i="1"/>
  <c r="AB801" i="1"/>
  <c r="AA801" i="1"/>
  <c r="Z801" i="1"/>
  <c r="Y801" i="1"/>
  <c r="AG800" i="1"/>
  <c r="AF800" i="1"/>
  <c r="AE800" i="1"/>
  <c r="AD800" i="1"/>
  <c r="AC800" i="1"/>
  <c r="AB800" i="1"/>
  <c r="AA800" i="1"/>
  <c r="Z800" i="1"/>
  <c r="Y800" i="1"/>
  <c r="AG799" i="1"/>
  <c r="AF799" i="1"/>
  <c r="AE799" i="1"/>
  <c r="AD799" i="1"/>
  <c r="AC799" i="1"/>
  <c r="AB799" i="1"/>
  <c r="AA799" i="1"/>
  <c r="Z799" i="1"/>
  <c r="Y799" i="1"/>
  <c r="AG798" i="1"/>
  <c r="AF798" i="1"/>
  <c r="AE798" i="1"/>
  <c r="AD798" i="1"/>
  <c r="AC798" i="1"/>
  <c r="AB798" i="1"/>
  <c r="AA798" i="1"/>
  <c r="Z798" i="1"/>
  <c r="Y798" i="1"/>
  <c r="AG797" i="1"/>
  <c r="AF797" i="1"/>
  <c r="AE797" i="1"/>
  <c r="AD797" i="1"/>
  <c r="AC797" i="1"/>
  <c r="AB797" i="1"/>
  <c r="AA797" i="1"/>
  <c r="Z797" i="1"/>
  <c r="Y797" i="1"/>
  <c r="AG796" i="1"/>
  <c r="AF796" i="1"/>
  <c r="AE796" i="1"/>
  <c r="AD796" i="1"/>
  <c r="AC796" i="1"/>
  <c r="AB796" i="1"/>
  <c r="AA796" i="1"/>
  <c r="Z796" i="1"/>
  <c r="Y796" i="1"/>
  <c r="AG795" i="1"/>
  <c r="AF795" i="1"/>
  <c r="AE795" i="1"/>
  <c r="AD795" i="1"/>
  <c r="AC795" i="1"/>
  <c r="AB795" i="1"/>
  <c r="AA795" i="1"/>
  <c r="Z795" i="1"/>
  <c r="Y795" i="1"/>
  <c r="AG794" i="1"/>
  <c r="AF794" i="1"/>
  <c r="AE794" i="1"/>
  <c r="AD794" i="1"/>
  <c r="AC794" i="1"/>
  <c r="AB794" i="1"/>
  <c r="AA794" i="1"/>
  <c r="Z794" i="1"/>
  <c r="Y794" i="1"/>
  <c r="AG793" i="1"/>
  <c r="AF793" i="1"/>
  <c r="AE793" i="1"/>
  <c r="AD793" i="1"/>
  <c r="AC793" i="1"/>
  <c r="AB793" i="1"/>
  <c r="AA793" i="1"/>
  <c r="Z793" i="1"/>
  <c r="Y793" i="1"/>
  <c r="AG792" i="1"/>
  <c r="AF792" i="1"/>
  <c r="AE792" i="1"/>
  <c r="AD792" i="1"/>
  <c r="AC792" i="1"/>
  <c r="AB792" i="1"/>
  <c r="AA792" i="1"/>
  <c r="Z792" i="1"/>
  <c r="Y792" i="1"/>
  <c r="AG791" i="1"/>
  <c r="AF791" i="1"/>
  <c r="AE791" i="1"/>
  <c r="AD791" i="1"/>
  <c r="AC791" i="1"/>
  <c r="AB791" i="1"/>
  <c r="AA791" i="1"/>
  <c r="Z791" i="1"/>
  <c r="Y791" i="1"/>
  <c r="AG790" i="1"/>
  <c r="AF790" i="1"/>
  <c r="AE790" i="1"/>
  <c r="AD790" i="1"/>
  <c r="AC790" i="1"/>
  <c r="AB790" i="1"/>
  <c r="AA790" i="1"/>
  <c r="Z790" i="1"/>
  <c r="Y790" i="1"/>
  <c r="AG789" i="1"/>
  <c r="AF789" i="1"/>
  <c r="AE789" i="1"/>
  <c r="AD789" i="1"/>
  <c r="AC789" i="1"/>
  <c r="AB789" i="1"/>
  <c r="AA789" i="1"/>
  <c r="Z789" i="1"/>
  <c r="Y789" i="1"/>
  <c r="AG788" i="1"/>
  <c r="AF788" i="1"/>
  <c r="AE788" i="1"/>
  <c r="AD788" i="1"/>
  <c r="AC788" i="1"/>
  <c r="AB788" i="1"/>
  <c r="AA788" i="1"/>
  <c r="Z788" i="1"/>
  <c r="Y788" i="1"/>
  <c r="AG787" i="1"/>
  <c r="AF787" i="1"/>
  <c r="AE787" i="1"/>
  <c r="AD787" i="1"/>
  <c r="AC787" i="1"/>
  <c r="AB787" i="1"/>
  <c r="AA787" i="1"/>
  <c r="Z787" i="1"/>
  <c r="Y787" i="1"/>
  <c r="AG786" i="1"/>
  <c r="AF786" i="1"/>
  <c r="AE786" i="1"/>
  <c r="AD786" i="1"/>
  <c r="AC786" i="1"/>
  <c r="AB786" i="1"/>
  <c r="AA786" i="1"/>
  <c r="Z786" i="1"/>
  <c r="Y786" i="1"/>
  <c r="AG785" i="1"/>
  <c r="AF785" i="1"/>
  <c r="AE785" i="1"/>
  <c r="AD785" i="1"/>
  <c r="AC785" i="1"/>
  <c r="AB785" i="1"/>
  <c r="AA785" i="1"/>
  <c r="Z785" i="1"/>
  <c r="Y785" i="1"/>
  <c r="AG784" i="1"/>
  <c r="AF784" i="1"/>
  <c r="AE784" i="1"/>
  <c r="AD784" i="1"/>
  <c r="AC784" i="1"/>
  <c r="AB784" i="1"/>
  <c r="AA784" i="1"/>
  <c r="Z784" i="1"/>
  <c r="Y784" i="1"/>
  <c r="AG783" i="1"/>
  <c r="AF783" i="1"/>
  <c r="AE783" i="1"/>
  <c r="AD783" i="1"/>
  <c r="AC783" i="1"/>
  <c r="AB783" i="1"/>
  <c r="AA783" i="1"/>
  <c r="Z783" i="1"/>
  <c r="Y783" i="1"/>
  <c r="AG782" i="1"/>
  <c r="AF782" i="1"/>
  <c r="AE782" i="1"/>
  <c r="AD782" i="1"/>
  <c r="AC782" i="1"/>
  <c r="AB782" i="1"/>
  <c r="AA782" i="1"/>
  <c r="Z782" i="1"/>
  <c r="Y782" i="1"/>
  <c r="AG781" i="1"/>
  <c r="AF781" i="1"/>
  <c r="AE781" i="1"/>
  <c r="AD781" i="1"/>
  <c r="AC781" i="1"/>
  <c r="AB781" i="1"/>
  <c r="AA781" i="1"/>
  <c r="Z781" i="1"/>
  <c r="Y781" i="1"/>
  <c r="AG780" i="1"/>
  <c r="AF780" i="1"/>
  <c r="AE780" i="1"/>
  <c r="AD780" i="1"/>
  <c r="AC780" i="1"/>
  <c r="AB780" i="1"/>
  <c r="AA780" i="1"/>
  <c r="Z780" i="1"/>
  <c r="Y780" i="1"/>
  <c r="AG779" i="1"/>
  <c r="AF779" i="1"/>
  <c r="AE779" i="1"/>
  <c r="AD779" i="1"/>
  <c r="AC779" i="1"/>
  <c r="AB779" i="1"/>
  <c r="AA779" i="1"/>
  <c r="Z779" i="1"/>
  <c r="Y779" i="1"/>
  <c r="AG778" i="1"/>
  <c r="AF778" i="1"/>
  <c r="AE778" i="1"/>
  <c r="AD778" i="1"/>
  <c r="AC778" i="1"/>
  <c r="AB778" i="1"/>
  <c r="AA778" i="1"/>
  <c r="Z778" i="1"/>
  <c r="Y778" i="1"/>
  <c r="AG777" i="1"/>
  <c r="AF777" i="1"/>
  <c r="AE777" i="1"/>
  <c r="AD777" i="1"/>
  <c r="AC777" i="1"/>
  <c r="AB777" i="1"/>
  <c r="AA777" i="1"/>
  <c r="Z777" i="1"/>
  <c r="Y777" i="1"/>
  <c r="AG776" i="1"/>
  <c r="AF776" i="1"/>
  <c r="AE776" i="1"/>
  <c r="AD776" i="1"/>
  <c r="AC776" i="1"/>
  <c r="AB776" i="1"/>
  <c r="AA776" i="1"/>
  <c r="Z776" i="1"/>
  <c r="Y776" i="1"/>
  <c r="AG775" i="1"/>
  <c r="AF775" i="1"/>
  <c r="AE775" i="1"/>
  <c r="AD775" i="1"/>
  <c r="AC775" i="1"/>
  <c r="AB775" i="1"/>
  <c r="AA775" i="1"/>
  <c r="Z775" i="1"/>
  <c r="Y775" i="1"/>
  <c r="AG774" i="1"/>
  <c r="AF774" i="1"/>
  <c r="AE774" i="1"/>
  <c r="AD774" i="1"/>
  <c r="AC774" i="1"/>
  <c r="AB774" i="1"/>
  <c r="AA774" i="1"/>
  <c r="Z774" i="1"/>
  <c r="Y774" i="1"/>
  <c r="AG773" i="1"/>
  <c r="AF773" i="1"/>
  <c r="AE773" i="1"/>
  <c r="AD773" i="1"/>
  <c r="AC773" i="1"/>
  <c r="AB773" i="1"/>
  <c r="AA773" i="1"/>
  <c r="Z773" i="1"/>
  <c r="Y773" i="1"/>
  <c r="AG772" i="1"/>
  <c r="AF772" i="1"/>
  <c r="AE772" i="1"/>
  <c r="AD772" i="1"/>
  <c r="AC772" i="1"/>
  <c r="AB772" i="1"/>
  <c r="AA772" i="1"/>
  <c r="Z772" i="1"/>
  <c r="Y772" i="1"/>
  <c r="AG771" i="1"/>
  <c r="AF771" i="1"/>
  <c r="AE771" i="1"/>
  <c r="AD771" i="1"/>
  <c r="AC771" i="1"/>
  <c r="AB771" i="1"/>
  <c r="AA771" i="1"/>
  <c r="Z771" i="1"/>
  <c r="Y771" i="1"/>
  <c r="AG770" i="1"/>
  <c r="AF770" i="1"/>
  <c r="AE770" i="1"/>
  <c r="AD770" i="1"/>
  <c r="AC770" i="1"/>
  <c r="AB770" i="1"/>
  <c r="AA770" i="1"/>
  <c r="Z770" i="1"/>
  <c r="Y770" i="1"/>
  <c r="AG769" i="1"/>
  <c r="AF769" i="1"/>
  <c r="AE769" i="1"/>
  <c r="AD769" i="1"/>
  <c r="AC769" i="1"/>
  <c r="AB769" i="1"/>
  <c r="AA769" i="1"/>
  <c r="Z769" i="1"/>
  <c r="Y769" i="1"/>
  <c r="AG768" i="1"/>
  <c r="AF768" i="1"/>
  <c r="AE768" i="1"/>
  <c r="AD768" i="1"/>
  <c r="AC768" i="1"/>
  <c r="AB768" i="1"/>
  <c r="AA768" i="1"/>
  <c r="Z768" i="1"/>
  <c r="Y768" i="1"/>
  <c r="AG767" i="1"/>
  <c r="AF767" i="1"/>
  <c r="AE767" i="1"/>
  <c r="AD767" i="1"/>
  <c r="AC767" i="1"/>
  <c r="AB767" i="1"/>
  <c r="AA767" i="1"/>
  <c r="Z767" i="1"/>
  <c r="Y767" i="1"/>
  <c r="AG766" i="1"/>
  <c r="AF766" i="1"/>
  <c r="AE766" i="1"/>
  <c r="AD766" i="1"/>
  <c r="AC766" i="1"/>
  <c r="AB766" i="1"/>
  <c r="AA766" i="1"/>
  <c r="Z766" i="1"/>
  <c r="Y766" i="1"/>
  <c r="AG765" i="1"/>
  <c r="AF765" i="1"/>
  <c r="AE765" i="1"/>
  <c r="AD765" i="1"/>
  <c r="AC765" i="1"/>
  <c r="AB765" i="1"/>
  <c r="AA765" i="1"/>
  <c r="Z765" i="1"/>
  <c r="Y765" i="1"/>
  <c r="AG764" i="1"/>
  <c r="AF764" i="1"/>
  <c r="AE764" i="1"/>
  <c r="AD764" i="1"/>
  <c r="AC764" i="1"/>
  <c r="AB764" i="1"/>
  <c r="AA764" i="1"/>
  <c r="Z764" i="1"/>
  <c r="Y764" i="1"/>
  <c r="AG763" i="1"/>
  <c r="AF763" i="1"/>
  <c r="AE763" i="1"/>
  <c r="AD763" i="1"/>
  <c r="AC763" i="1"/>
  <c r="AB763" i="1"/>
  <c r="AA763" i="1"/>
  <c r="Z763" i="1"/>
  <c r="Y763" i="1"/>
  <c r="AG762" i="1"/>
  <c r="AF762" i="1"/>
  <c r="AE762" i="1"/>
  <c r="AD762" i="1"/>
  <c r="AC762" i="1"/>
  <c r="AB762" i="1"/>
  <c r="AA762" i="1"/>
  <c r="Z762" i="1"/>
  <c r="Y762" i="1"/>
  <c r="AG761" i="1"/>
  <c r="AF761" i="1"/>
  <c r="AE761" i="1"/>
  <c r="AD761" i="1"/>
  <c r="AC761" i="1"/>
  <c r="AB761" i="1"/>
  <c r="AA761" i="1"/>
  <c r="Z761" i="1"/>
  <c r="Y761" i="1"/>
  <c r="AG760" i="1"/>
  <c r="AF760" i="1"/>
  <c r="AE760" i="1"/>
  <c r="AD760" i="1"/>
  <c r="AC760" i="1"/>
  <c r="AB760" i="1"/>
  <c r="AA760" i="1"/>
  <c r="Z760" i="1"/>
  <c r="Y760" i="1"/>
  <c r="AG759" i="1"/>
  <c r="AF759" i="1"/>
  <c r="AE759" i="1"/>
  <c r="AD759" i="1"/>
  <c r="AC759" i="1"/>
  <c r="AB759" i="1"/>
  <c r="AA759" i="1"/>
  <c r="Z759" i="1"/>
  <c r="Y759" i="1"/>
  <c r="AG758" i="1"/>
  <c r="AF758" i="1"/>
  <c r="AE758" i="1"/>
  <c r="AD758" i="1"/>
  <c r="AC758" i="1"/>
  <c r="AB758" i="1"/>
  <c r="AA758" i="1"/>
  <c r="Z758" i="1"/>
  <c r="Y758" i="1"/>
  <c r="AG757" i="1"/>
  <c r="AF757" i="1"/>
  <c r="AE757" i="1"/>
  <c r="AD757" i="1"/>
  <c r="AC757" i="1"/>
  <c r="AB757" i="1"/>
  <c r="AA757" i="1"/>
  <c r="Z757" i="1"/>
  <c r="Y757" i="1"/>
  <c r="AG756" i="1"/>
  <c r="AF756" i="1"/>
  <c r="AE756" i="1"/>
  <c r="AD756" i="1"/>
  <c r="AC756" i="1"/>
  <c r="AB756" i="1"/>
  <c r="AA756" i="1"/>
  <c r="Z756" i="1"/>
  <c r="Y756" i="1"/>
  <c r="AG755" i="1"/>
  <c r="AF755" i="1"/>
  <c r="AE755" i="1"/>
  <c r="AD755" i="1"/>
  <c r="AC755" i="1"/>
  <c r="AB755" i="1"/>
  <c r="AA755" i="1"/>
  <c r="Z755" i="1"/>
  <c r="Y755" i="1"/>
  <c r="AG754" i="1"/>
  <c r="AF754" i="1"/>
  <c r="AE754" i="1"/>
  <c r="AD754" i="1"/>
  <c r="AC754" i="1"/>
  <c r="AB754" i="1"/>
  <c r="AA754" i="1"/>
  <c r="Z754" i="1"/>
  <c r="Y754" i="1"/>
  <c r="AG753" i="1"/>
  <c r="AF753" i="1"/>
  <c r="AE753" i="1"/>
  <c r="AD753" i="1"/>
  <c r="AC753" i="1"/>
  <c r="AB753" i="1"/>
  <c r="AA753" i="1"/>
  <c r="Z753" i="1"/>
  <c r="Y753" i="1"/>
  <c r="AG752" i="1"/>
  <c r="AF752" i="1"/>
  <c r="AE752" i="1"/>
  <c r="AD752" i="1"/>
  <c r="AC752" i="1"/>
  <c r="AB752" i="1"/>
  <c r="AA752" i="1"/>
  <c r="Z752" i="1"/>
  <c r="Y752" i="1"/>
  <c r="AG751" i="1"/>
  <c r="AF751" i="1"/>
  <c r="AE751" i="1"/>
  <c r="AD751" i="1"/>
  <c r="AC751" i="1"/>
  <c r="AB751" i="1"/>
  <c r="AA751" i="1"/>
  <c r="Z751" i="1"/>
  <c r="Y751" i="1"/>
  <c r="AG750" i="1"/>
  <c r="AF750" i="1"/>
  <c r="AE750" i="1"/>
  <c r="AD750" i="1"/>
  <c r="AC750" i="1"/>
  <c r="AB750" i="1"/>
  <c r="AA750" i="1"/>
  <c r="Z750" i="1"/>
  <c r="Y750" i="1"/>
  <c r="AG749" i="1"/>
  <c r="AF749" i="1"/>
  <c r="AE749" i="1"/>
  <c r="AD749" i="1"/>
  <c r="AC749" i="1"/>
  <c r="AB749" i="1"/>
  <c r="AA749" i="1"/>
  <c r="Z749" i="1"/>
  <c r="Y749" i="1"/>
  <c r="AG748" i="1"/>
  <c r="AF748" i="1"/>
  <c r="AE748" i="1"/>
  <c r="AD748" i="1"/>
  <c r="AC748" i="1"/>
  <c r="AB748" i="1"/>
  <c r="AA748" i="1"/>
  <c r="Z748" i="1"/>
  <c r="Y748" i="1"/>
  <c r="AG747" i="1"/>
  <c r="AF747" i="1"/>
  <c r="AE747" i="1"/>
  <c r="AD747" i="1"/>
  <c r="AC747" i="1"/>
  <c r="AB747" i="1"/>
  <c r="AA747" i="1"/>
  <c r="Z747" i="1"/>
  <c r="Y747" i="1"/>
  <c r="AG746" i="1"/>
  <c r="AF746" i="1"/>
  <c r="AE746" i="1"/>
  <c r="AD746" i="1"/>
  <c r="AC746" i="1"/>
  <c r="AB746" i="1"/>
  <c r="AA746" i="1"/>
  <c r="Z746" i="1"/>
  <c r="Y746" i="1"/>
  <c r="AG745" i="1"/>
  <c r="AF745" i="1"/>
  <c r="AE745" i="1"/>
  <c r="AD745" i="1"/>
  <c r="AC745" i="1"/>
  <c r="AB745" i="1"/>
  <c r="AA745" i="1"/>
  <c r="Z745" i="1"/>
  <c r="Y745" i="1"/>
  <c r="AG744" i="1"/>
  <c r="AF744" i="1"/>
  <c r="AE744" i="1"/>
  <c r="AD744" i="1"/>
  <c r="AC744" i="1"/>
  <c r="AB744" i="1"/>
  <c r="AA744" i="1"/>
  <c r="Z744" i="1"/>
  <c r="Y744" i="1"/>
  <c r="AG743" i="1"/>
  <c r="AF743" i="1"/>
  <c r="AE743" i="1"/>
  <c r="AD743" i="1"/>
  <c r="AC743" i="1"/>
  <c r="AB743" i="1"/>
  <c r="AA743" i="1"/>
  <c r="Z743" i="1"/>
  <c r="Y743" i="1"/>
  <c r="AG742" i="1"/>
  <c r="AF742" i="1"/>
  <c r="AE742" i="1"/>
  <c r="AD742" i="1"/>
  <c r="AC742" i="1"/>
  <c r="AB742" i="1"/>
  <c r="AA742" i="1"/>
  <c r="Z742" i="1"/>
  <c r="Y742" i="1"/>
  <c r="AG741" i="1"/>
  <c r="AF741" i="1"/>
  <c r="AE741" i="1"/>
  <c r="AD741" i="1"/>
  <c r="AC741" i="1"/>
  <c r="AB741" i="1"/>
  <c r="AA741" i="1"/>
  <c r="Z741" i="1"/>
  <c r="Y741" i="1"/>
  <c r="AG740" i="1"/>
  <c r="AF740" i="1"/>
  <c r="AE740" i="1"/>
  <c r="AD740" i="1"/>
  <c r="AC740" i="1"/>
  <c r="AB740" i="1"/>
  <c r="AA740" i="1"/>
  <c r="Z740" i="1"/>
  <c r="Y740" i="1"/>
  <c r="AG739" i="1"/>
  <c r="AF739" i="1"/>
  <c r="AE739" i="1"/>
  <c r="AD739" i="1"/>
  <c r="AC739" i="1"/>
  <c r="AB739" i="1"/>
  <c r="AA739" i="1"/>
  <c r="Z739" i="1"/>
  <c r="Y739" i="1"/>
  <c r="AG738" i="1"/>
  <c r="AF738" i="1"/>
  <c r="AE738" i="1"/>
  <c r="AD738" i="1"/>
  <c r="AC738" i="1"/>
  <c r="AB738" i="1"/>
  <c r="AA738" i="1"/>
  <c r="Z738" i="1"/>
  <c r="Y738" i="1"/>
  <c r="AG737" i="1"/>
  <c r="AF737" i="1"/>
  <c r="AE737" i="1"/>
  <c r="AD737" i="1"/>
  <c r="AC737" i="1"/>
  <c r="AB737" i="1"/>
  <c r="AA737" i="1"/>
  <c r="Z737" i="1"/>
  <c r="Y737" i="1"/>
  <c r="AG736" i="1"/>
  <c r="AF736" i="1"/>
  <c r="AE736" i="1"/>
  <c r="AD736" i="1"/>
  <c r="AC736" i="1"/>
  <c r="AB736" i="1"/>
  <c r="AA736" i="1"/>
  <c r="Z736" i="1"/>
  <c r="Y736" i="1"/>
  <c r="AG735" i="1"/>
  <c r="AF735" i="1"/>
  <c r="AE735" i="1"/>
  <c r="AD735" i="1"/>
  <c r="AC735" i="1"/>
  <c r="AB735" i="1"/>
  <c r="AA735" i="1"/>
  <c r="Z735" i="1"/>
  <c r="Y735" i="1"/>
  <c r="AG734" i="1"/>
  <c r="AF734" i="1"/>
  <c r="AE734" i="1"/>
  <c r="AD734" i="1"/>
  <c r="AC734" i="1"/>
  <c r="AB734" i="1"/>
  <c r="AA734" i="1"/>
  <c r="Z734" i="1"/>
  <c r="Y734" i="1"/>
  <c r="AG733" i="1"/>
  <c r="AF733" i="1"/>
  <c r="AE733" i="1"/>
  <c r="AD733" i="1"/>
  <c r="AC733" i="1"/>
  <c r="AB733" i="1"/>
  <c r="AA733" i="1"/>
  <c r="Z733" i="1"/>
  <c r="Y733" i="1"/>
  <c r="AG732" i="1"/>
  <c r="AF732" i="1"/>
  <c r="AE732" i="1"/>
  <c r="AD732" i="1"/>
  <c r="AC732" i="1"/>
  <c r="AB732" i="1"/>
  <c r="AA732" i="1"/>
  <c r="Z732" i="1"/>
  <c r="Y732" i="1"/>
  <c r="AG731" i="1"/>
  <c r="AF731" i="1"/>
  <c r="AE731" i="1"/>
  <c r="AD731" i="1"/>
  <c r="AC731" i="1"/>
  <c r="AB731" i="1"/>
  <c r="AA731" i="1"/>
  <c r="Z731" i="1"/>
  <c r="Y731" i="1"/>
  <c r="AG730" i="1"/>
  <c r="AF730" i="1"/>
  <c r="AE730" i="1"/>
  <c r="AD730" i="1"/>
  <c r="AC730" i="1"/>
  <c r="AB730" i="1"/>
  <c r="AA730" i="1"/>
  <c r="Z730" i="1"/>
  <c r="Y730" i="1"/>
  <c r="AG729" i="1"/>
  <c r="AF729" i="1"/>
  <c r="AE729" i="1"/>
  <c r="AD729" i="1"/>
  <c r="AC729" i="1"/>
  <c r="AB729" i="1"/>
  <c r="AA729" i="1"/>
  <c r="Z729" i="1"/>
  <c r="Y729" i="1"/>
  <c r="AG686" i="1"/>
  <c r="AF686" i="1"/>
  <c r="AE686" i="1"/>
  <c r="AD686" i="1"/>
  <c r="AC686" i="1"/>
  <c r="AB686" i="1"/>
  <c r="AA686" i="1"/>
  <c r="Z686" i="1"/>
  <c r="Y686" i="1"/>
  <c r="AG696" i="1"/>
  <c r="AF696" i="1"/>
  <c r="AE696" i="1"/>
  <c r="AD696" i="1"/>
  <c r="AC696" i="1"/>
  <c r="AB696" i="1"/>
  <c r="AA696" i="1"/>
  <c r="Z696" i="1"/>
  <c r="Y696" i="1"/>
  <c r="AG695" i="1"/>
  <c r="AF695" i="1"/>
  <c r="AE695" i="1"/>
  <c r="AD695" i="1"/>
  <c r="AC695" i="1"/>
  <c r="AB695" i="1"/>
  <c r="AA695" i="1"/>
  <c r="Z695" i="1"/>
  <c r="Y695" i="1"/>
  <c r="AG694" i="1"/>
  <c r="AF694" i="1"/>
  <c r="AE694" i="1"/>
  <c r="AD694" i="1"/>
  <c r="AC694" i="1"/>
  <c r="AB694" i="1"/>
  <c r="AA694" i="1"/>
  <c r="Z694" i="1"/>
  <c r="Y694" i="1"/>
  <c r="AG693" i="1"/>
  <c r="AF693" i="1"/>
  <c r="AE693" i="1"/>
  <c r="AD693" i="1"/>
  <c r="AC693" i="1"/>
  <c r="AB693" i="1"/>
  <c r="AA693" i="1"/>
  <c r="Z693" i="1"/>
  <c r="Y693" i="1"/>
  <c r="AG692" i="1"/>
  <c r="AF692" i="1"/>
  <c r="AE692" i="1"/>
  <c r="AD692" i="1"/>
  <c r="AC692" i="1"/>
  <c r="AB692" i="1"/>
  <c r="AA692" i="1"/>
  <c r="Z692" i="1"/>
  <c r="Y692" i="1"/>
  <c r="AG691" i="1"/>
  <c r="AF691" i="1"/>
  <c r="AE691" i="1"/>
  <c r="AD691" i="1"/>
  <c r="AC691" i="1"/>
  <c r="AB691" i="1"/>
  <c r="AA691" i="1"/>
  <c r="Z691" i="1"/>
  <c r="Y691" i="1"/>
  <c r="AG690" i="1"/>
  <c r="AF690" i="1"/>
  <c r="AE690" i="1"/>
  <c r="AD690" i="1"/>
  <c r="AC690" i="1"/>
  <c r="AB690" i="1"/>
  <c r="AA690" i="1"/>
  <c r="Z690" i="1"/>
  <c r="Y690" i="1"/>
  <c r="AG689" i="1"/>
  <c r="AF689" i="1"/>
  <c r="AE689" i="1"/>
  <c r="AD689" i="1"/>
  <c r="AC689" i="1"/>
  <c r="AB689" i="1"/>
  <c r="AA689" i="1"/>
  <c r="Z689" i="1"/>
  <c r="Y689" i="1"/>
  <c r="AG688" i="1"/>
  <c r="AF688" i="1"/>
  <c r="AE688" i="1"/>
  <c r="AD688" i="1"/>
  <c r="AC688" i="1"/>
  <c r="AB688" i="1"/>
  <c r="AA688" i="1"/>
  <c r="Z688" i="1"/>
  <c r="Y688" i="1"/>
  <c r="AG687" i="1"/>
  <c r="AF687" i="1"/>
  <c r="AE687" i="1"/>
  <c r="AD687" i="1"/>
  <c r="AC687" i="1"/>
  <c r="AB687" i="1"/>
  <c r="AA687" i="1"/>
  <c r="Z687" i="1"/>
  <c r="Y687" i="1"/>
  <c r="AG685" i="1"/>
  <c r="AF685" i="1"/>
  <c r="AE685" i="1"/>
  <c r="AD685" i="1"/>
  <c r="AC685" i="1"/>
  <c r="AB685" i="1"/>
  <c r="AA685" i="1"/>
  <c r="Z685" i="1"/>
  <c r="Y685" i="1"/>
  <c r="AG684" i="1"/>
  <c r="AF684" i="1"/>
  <c r="AE684" i="1"/>
  <c r="AD684" i="1"/>
  <c r="AC684" i="1"/>
  <c r="AB684" i="1"/>
  <c r="AA684" i="1"/>
  <c r="Z684" i="1"/>
  <c r="Y684" i="1"/>
  <c r="AG673" i="1"/>
  <c r="AF673" i="1"/>
  <c r="AE673" i="1"/>
  <c r="AD673" i="1"/>
  <c r="AC673" i="1"/>
  <c r="AB673" i="1"/>
  <c r="AA673" i="1"/>
  <c r="Z673" i="1"/>
  <c r="Y673" i="1"/>
  <c r="AG683" i="1"/>
  <c r="AF683" i="1"/>
  <c r="AE683" i="1"/>
  <c r="AD683" i="1"/>
  <c r="AC683" i="1"/>
  <c r="AB683" i="1"/>
  <c r="AA683" i="1"/>
  <c r="Z683" i="1"/>
  <c r="Y683" i="1"/>
  <c r="AG682" i="1"/>
  <c r="AF682" i="1"/>
  <c r="AE682" i="1"/>
  <c r="AD682" i="1"/>
  <c r="AC682" i="1"/>
  <c r="AB682" i="1"/>
  <c r="AA682" i="1"/>
  <c r="Z682" i="1"/>
  <c r="Y682" i="1"/>
  <c r="AG681" i="1"/>
  <c r="AF681" i="1"/>
  <c r="AE681" i="1"/>
  <c r="AD681" i="1"/>
  <c r="AC681" i="1"/>
  <c r="AB681" i="1"/>
  <c r="AA681" i="1"/>
  <c r="Z681" i="1"/>
  <c r="Y681" i="1"/>
  <c r="AG680" i="1"/>
  <c r="AF680" i="1"/>
  <c r="AE680" i="1"/>
  <c r="AD680" i="1"/>
  <c r="AC680" i="1"/>
  <c r="AB680" i="1"/>
  <c r="AA680" i="1"/>
  <c r="Z680" i="1"/>
  <c r="Y680" i="1"/>
  <c r="AG679" i="1"/>
  <c r="AF679" i="1"/>
  <c r="AE679" i="1"/>
  <c r="AD679" i="1"/>
  <c r="AC679" i="1"/>
  <c r="AB679" i="1"/>
  <c r="AA679" i="1"/>
  <c r="Z679" i="1"/>
  <c r="Y679" i="1"/>
  <c r="AG678" i="1"/>
  <c r="AF678" i="1"/>
  <c r="AE678" i="1"/>
  <c r="AD678" i="1"/>
  <c r="AC678" i="1"/>
  <c r="AB678" i="1"/>
  <c r="AA678" i="1"/>
  <c r="Z678" i="1"/>
  <c r="Y678" i="1"/>
  <c r="AG677" i="1"/>
  <c r="AF677" i="1"/>
  <c r="AE677" i="1"/>
  <c r="AD677" i="1"/>
  <c r="AC677" i="1"/>
  <c r="AB677" i="1"/>
  <c r="AA677" i="1"/>
  <c r="Z677" i="1"/>
  <c r="Y677" i="1"/>
  <c r="AG676" i="1"/>
  <c r="AF676" i="1"/>
  <c r="AE676" i="1"/>
  <c r="AD676" i="1"/>
  <c r="AC676" i="1"/>
  <c r="AB676" i="1"/>
  <c r="AA676" i="1"/>
  <c r="Z676" i="1"/>
  <c r="Y676" i="1"/>
  <c r="AG675" i="1"/>
  <c r="AF675" i="1"/>
  <c r="AE675" i="1"/>
  <c r="AD675" i="1"/>
  <c r="AC675" i="1"/>
  <c r="AB675" i="1"/>
  <c r="AA675" i="1"/>
  <c r="Z675" i="1"/>
  <c r="Y675" i="1"/>
  <c r="AG674" i="1"/>
  <c r="AF674" i="1"/>
  <c r="AE674" i="1"/>
  <c r="AD674" i="1"/>
  <c r="AC674" i="1"/>
  <c r="AB674" i="1"/>
  <c r="AA674" i="1"/>
  <c r="Z674" i="1"/>
  <c r="Y674" i="1"/>
  <c r="AG672" i="1"/>
  <c r="AF672" i="1"/>
  <c r="AE672" i="1"/>
  <c r="AD672" i="1"/>
  <c r="AC672" i="1"/>
  <c r="AB672" i="1"/>
  <c r="AA672" i="1"/>
  <c r="Z672" i="1"/>
  <c r="Y672" i="1"/>
  <c r="AG671" i="1"/>
  <c r="AF671" i="1"/>
  <c r="AE671" i="1"/>
  <c r="AD671" i="1"/>
  <c r="AC671" i="1"/>
  <c r="AB671" i="1"/>
  <c r="AA671" i="1"/>
  <c r="Z671" i="1"/>
  <c r="Y671" i="1"/>
  <c r="AG660" i="1"/>
  <c r="AF660" i="1"/>
  <c r="AE660" i="1"/>
  <c r="AD660" i="1"/>
  <c r="AC660" i="1"/>
  <c r="AB660" i="1"/>
  <c r="AA660" i="1"/>
  <c r="Z660" i="1"/>
  <c r="Y660" i="1"/>
  <c r="AG670" i="1"/>
  <c r="AF670" i="1"/>
  <c r="AE670" i="1"/>
  <c r="AD670" i="1"/>
  <c r="AC670" i="1"/>
  <c r="AB670" i="1"/>
  <c r="AA670" i="1"/>
  <c r="Z670" i="1"/>
  <c r="Y670" i="1"/>
  <c r="AG669" i="1"/>
  <c r="AF669" i="1"/>
  <c r="AE669" i="1"/>
  <c r="AD669" i="1"/>
  <c r="AC669" i="1"/>
  <c r="AB669" i="1"/>
  <c r="AA669" i="1"/>
  <c r="Z669" i="1"/>
  <c r="Y669" i="1"/>
  <c r="AG668" i="1"/>
  <c r="AF668" i="1"/>
  <c r="AE668" i="1"/>
  <c r="AD668" i="1"/>
  <c r="AC668" i="1"/>
  <c r="AB668" i="1"/>
  <c r="AA668" i="1"/>
  <c r="Z668" i="1"/>
  <c r="Y668" i="1"/>
  <c r="AG667" i="1"/>
  <c r="AF667" i="1"/>
  <c r="AE667" i="1"/>
  <c r="AD667" i="1"/>
  <c r="AC667" i="1"/>
  <c r="AB667" i="1"/>
  <c r="AA667" i="1"/>
  <c r="Z667" i="1"/>
  <c r="Y667" i="1"/>
  <c r="AG666" i="1"/>
  <c r="AF666" i="1"/>
  <c r="AE666" i="1"/>
  <c r="AD666" i="1"/>
  <c r="AC666" i="1"/>
  <c r="AB666" i="1"/>
  <c r="AA666" i="1"/>
  <c r="Z666" i="1"/>
  <c r="Y666" i="1"/>
  <c r="AG665" i="1"/>
  <c r="AF665" i="1"/>
  <c r="AE665" i="1"/>
  <c r="AD665" i="1"/>
  <c r="AC665" i="1"/>
  <c r="AB665" i="1"/>
  <c r="AA665" i="1"/>
  <c r="Z665" i="1"/>
  <c r="Y665" i="1"/>
  <c r="AG664" i="1"/>
  <c r="AF664" i="1"/>
  <c r="AE664" i="1"/>
  <c r="AD664" i="1"/>
  <c r="AC664" i="1"/>
  <c r="AB664" i="1"/>
  <c r="AA664" i="1"/>
  <c r="Z664" i="1"/>
  <c r="Y664" i="1"/>
  <c r="AG663" i="1"/>
  <c r="AF663" i="1"/>
  <c r="AE663" i="1"/>
  <c r="AD663" i="1"/>
  <c r="AC663" i="1"/>
  <c r="AB663" i="1"/>
  <c r="AA663" i="1"/>
  <c r="Z663" i="1"/>
  <c r="Y663" i="1"/>
  <c r="AG662" i="1"/>
  <c r="AF662" i="1"/>
  <c r="AE662" i="1"/>
  <c r="AD662" i="1"/>
  <c r="AC662" i="1"/>
  <c r="AB662" i="1"/>
  <c r="AA662" i="1"/>
  <c r="Z662" i="1"/>
  <c r="Y662" i="1"/>
  <c r="AG661" i="1"/>
  <c r="AF661" i="1"/>
  <c r="AE661" i="1"/>
  <c r="AD661" i="1"/>
  <c r="AC661" i="1"/>
  <c r="AB661" i="1"/>
  <c r="AA661" i="1"/>
  <c r="Z661" i="1"/>
  <c r="Y661" i="1"/>
  <c r="AG659" i="1"/>
  <c r="AF659" i="1"/>
  <c r="AE659" i="1"/>
  <c r="AD659" i="1"/>
  <c r="AC659" i="1"/>
  <c r="AB659" i="1"/>
  <c r="AA659" i="1"/>
  <c r="Z659" i="1"/>
  <c r="Y659" i="1"/>
  <c r="AG658" i="1"/>
  <c r="AF658" i="1"/>
  <c r="AE658" i="1"/>
  <c r="AD658" i="1"/>
  <c r="AC658" i="1"/>
  <c r="AB658" i="1"/>
  <c r="AA658" i="1"/>
  <c r="Z658" i="1"/>
  <c r="Y658" i="1"/>
  <c r="AG647" i="1"/>
  <c r="AF647" i="1"/>
  <c r="AE647" i="1"/>
  <c r="AD647" i="1"/>
  <c r="AC647" i="1"/>
  <c r="AB647" i="1"/>
  <c r="AA647" i="1"/>
  <c r="Z647" i="1"/>
  <c r="Y647" i="1"/>
  <c r="AG657" i="1"/>
  <c r="AF657" i="1"/>
  <c r="AE657" i="1"/>
  <c r="AD657" i="1"/>
  <c r="AC657" i="1"/>
  <c r="AB657" i="1"/>
  <c r="AA657" i="1"/>
  <c r="Z657" i="1"/>
  <c r="Y657" i="1"/>
  <c r="AG656" i="1"/>
  <c r="AF656" i="1"/>
  <c r="AE656" i="1"/>
  <c r="AD656" i="1"/>
  <c r="AC656" i="1"/>
  <c r="AB656" i="1"/>
  <c r="AA656" i="1"/>
  <c r="Z656" i="1"/>
  <c r="Y656" i="1"/>
  <c r="AG655" i="1"/>
  <c r="AF655" i="1"/>
  <c r="AE655" i="1"/>
  <c r="AD655" i="1"/>
  <c r="AC655" i="1"/>
  <c r="AB655" i="1"/>
  <c r="AA655" i="1"/>
  <c r="Z655" i="1"/>
  <c r="Y655" i="1"/>
  <c r="AG654" i="1"/>
  <c r="AF654" i="1"/>
  <c r="AE654" i="1"/>
  <c r="AD654" i="1"/>
  <c r="AC654" i="1"/>
  <c r="AB654" i="1"/>
  <c r="AA654" i="1"/>
  <c r="Z654" i="1"/>
  <c r="Y654" i="1"/>
  <c r="AG653" i="1"/>
  <c r="AF653" i="1"/>
  <c r="AE653" i="1"/>
  <c r="AD653" i="1"/>
  <c r="AC653" i="1"/>
  <c r="AB653" i="1"/>
  <c r="AA653" i="1"/>
  <c r="Z653" i="1"/>
  <c r="Y653" i="1"/>
  <c r="AG652" i="1"/>
  <c r="AF652" i="1"/>
  <c r="AE652" i="1"/>
  <c r="AD652" i="1"/>
  <c r="AC652" i="1"/>
  <c r="AB652" i="1"/>
  <c r="AA652" i="1"/>
  <c r="Z652" i="1"/>
  <c r="Y652" i="1"/>
  <c r="AG651" i="1"/>
  <c r="AF651" i="1"/>
  <c r="AE651" i="1"/>
  <c r="AD651" i="1"/>
  <c r="AC651" i="1"/>
  <c r="AB651" i="1"/>
  <c r="AA651" i="1"/>
  <c r="Z651" i="1"/>
  <c r="Y651" i="1"/>
  <c r="AG650" i="1"/>
  <c r="AF650" i="1"/>
  <c r="AE650" i="1"/>
  <c r="AD650" i="1"/>
  <c r="AC650" i="1"/>
  <c r="AB650" i="1"/>
  <c r="AA650" i="1"/>
  <c r="Z650" i="1"/>
  <c r="Y650" i="1"/>
  <c r="AG649" i="1"/>
  <c r="AF649" i="1"/>
  <c r="AE649" i="1"/>
  <c r="AD649" i="1"/>
  <c r="AC649" i="1"/>
  <c r="AB649" i="1"/>
  <c r="AA649" i="1"/>
  <c r="Z649" i="1"/>
  <c r="Y649" i="1"/>
  <c r="AG648" i="1"/>
  <c r="AF648" i="1"/>
  <c r="AE648" i="1"/>
  <c r="AD648" i="1"/>
  <c r="AC648" i="1"/>
  <c r="AB648" i="1"/>
  <c r="AA648" i="1"/>
  <c r="Z648" i="1"/>
  <c r="Y648" i="1"/>
  <c r="AG646" i="1"/>
  <c r="AF646" i="1"/>
  <c r="AE646" i="1"/>
  <c r="AD646" i="1"/>
  <c r="AC646" i="1"/>
  <c r="AB646" i="1"/>
  <c r="AA646" i="1"/>
  <c r="Z646" i="1"/>
  <c r="Y646" i="1"/>
  <c r="AG645" i="1"/>
  <c r="AF645" i="1"/>
  <c r="AE645" i="1"/>
  <c r="AD645" i="1"/>
  <c r="AC645" i="1"/>
  <c r="AB645" i="1"/>
  <c r="AA645" i="1"/>
  <c r="Z645" i="1"/>
  <c r="Y645" i="1"/>
  <c r="AG634" i="1"/>
  <c r="AF634" i="1"/>
  <c r="AE634" i="1"/>
  <c r="AD634" i="1"/>
  <c r="AC634" i="1"/>
  <c r="AB634" i="1"/>
  <c r="AA634" i="1"/>
  <c r="Z634" i="1"/>
  <c r="Y634" i="1"/>
  <c r="AG644" i="1"/>
  <c r="AF644" i="1"/>
  <c r="AE644" i="1"/>
  <c r="AD644" i="1"/>
  <c r="AC644" i="1"/>
  <c r="AB644" i="1"/>
  <c r="AA644" i="1"/>
  <c r="Z644" i="1"/>
  <c r="Y644" i="1"/>
  <c r="AG643" i="1"/>
  <c r="AF643" i="1"/>
  <c r="AE643" i="1"/>
  <c r="AD643" i="1"/>
  <c r="AC643" i="1"/>
  <c r="AB643" i="1"/>
  <c r="AA643" i="1"/>
  <c r="Z643" i="1"/>
  <c r="Y643" i="1"/>
  <c r="AG642" i="1"/>
  <c r="AF642" i="1"/>
  <c r="AE642" i="1"/>
  <c r="AD642" i="1"/>
  <c r="AC642" i="1"/>
  <c r="AB642" i="1"/>
  <c r="AA642" i="1"/>
  <c r="Z642" i="1"/>
  <c r="Y642" i="1"/>
  <c r="AG641" i="1"/>
  <c r="AF641" i="1"/>
  <c r="AE641" i="1"/>
  <c r="AD641" i="1"/>
  <c r="AC641" i="1"/>
  <c r="AB641" i="1"/>
  <c r="AA641" i="1"/>
  <c r="Z641" i="1"/>
  <c r="Y641" i="1"/>
  <c r="AG640" i="1"/>
  <c r="AF640" i="1"/>
  <c r="AE640" i="1"/>
  <c r="AD640" i="1"/>
  <c r="AC640" i="1"/>
  <c r="AB640" i="1"/>
  <c r="AA640" i="1"/>
  <c r="Z640" i="1"/>
  <c r="Y640" i="1"/>
  <c r="AG639" i="1"/>
  <c r="AF639" i="1"/>
  <c r="AE639" i="1"/>
  <c r="AD639" i="1"/>
  <c r="AC639" i="1"/>
  <c r="AB639" i="1"/>
  <c r="AA639" i="1"/>
  <c r="Z639" i="1"/>
  <c r="Y639" i="1"/>
  <c r="AG638" i="1"/>
  <c r="AF638" i="1"/>
  <c r="AE638" i="1"/>
  <c r="AD638" i="1"/>
  <c r="AC638" i="1"/>
  <c r="AB638" i="1"/>
  <c r="AA638" i="1"/>
  <c r="Z638" i="1"/>
  <c r="Y638" i="1"/>
  <c r="AG637" i="1"/>
  <c r="AF637" i="1"/>
  <c r="AE637" i="1"/>
  <c r="AD637" i="1"/>
  <c r="AC637" i="1"/>
  <c r="AB637" i="1"/>
  <c r="AA637" i="1"/>
  <c r="Z637" i="1"/>
  <c r="Y637" i="1"/>
  <c r="AG636" i="1"/>
  <c r="AF636" i="1"/>
  <c r="AE636" i="1"/>
  <c r="AD636" i="1"/>
  <c r="AC636" i="1"/>
  <c r="AB636" i="1"/>
  <c r="AA636" i="1"/>
  <c r="Z636" i="1"/>
  <c r="Y636" i="1"/>
  <c r="AG635" i="1"/>
  <c r="AF635" i="1"/>
  <c r="AE635" i="1"/>
  <c r="AD635" i="1"/>
  <c r="AC635" i="1"/>
  <c r="AB635" i="1"/>
  <c r="AA635" i="1"/>
  <c r="Z635" i="1"/>
  <c r="Y635" i="1"/>
  <c r="AG633" i="1"/>
  <c r="AF633" i="1"/>
  <c r="AE633" i="1"/>
  <c r="AD633" i="1"/>
  <c r="AC633" i="1"/>
  <c r="AB633" i="1"/>
  <c r="AA633" i="1"/>
  <c r="Z633" i="1"/>
  <c r="Y633" i="1"/>
  <c r="AG632" i="1"/>
  <c r="AF632" i="1"/>
  <c r="AE632" i="1"/>
  <c r="AD632" i="1"/>
  <c r="AC632" i="1"/>
  <c r="AB632" i="1"/>
  <c r="AA632" i="1"/>
  <c r="Z632" i="1"/>
  <c r="Y632" i="1"/>
  <c r="AG621" i="1"/>
  <c r="AF621" i="1"/>
  <c r="AE621" i="1"/>
  <c r="AD621" i="1"/>
  <c r="AC621" i="1"/>
  <c r="AB621" i="1"/>
  <c r="AA621" i="1"/>
  <c r="Z621" i="1"/>
  <c r="Y621" i="1"/>
  <c r="AG631" i="1"/>
  <c r="AF631" i="1"/>
  <c r="AE631" i="1"/>
  <c r="AD631" i="1"/>
  <c r="AC631" i="1"/>
  <c r="AB631" i="1"/>
  <c r="AA631" i="1"/>
  <c r="Z631" i="1"/>
  <c r="Y631" i="1"/>
  <c r="AG630" i="1"/>
  <c r="AF630" i="1"/>
  <c r="AE630" i="1"/>
  <c r="AD630" i="1"/>
  <c r="AC630" i="1"/>
  <c r="AB630" i="1"/>
  <c r="AA630" i="1"/>
  <c r="Z630" i="1"/>
  <c r="Y630" i="1"/>
  <c r="AG629" i="1"/>
  <c r="AF629" i="1"/>
  <c r="AE629" i="1"/>
  <c r="AD629" i="1"/>
  <c r="AC629" i="1"/>
  <c r="AB629" i="1"/>
  <c r="AA629" i="1"/>
  <c r="Z629" i="1"/>
  <c r="Y629" i="1"/>
  <c r="AG628" i="1"/>
  <c r="AF628" i="1"/>
  <c r="AE628" i="1"/>
  <c r="AD628" i="1"/>
  <c r="AC628" i="1"/>
  <c r="AB628" i="1"/>
  <c r="AA628" i="1"/>
  <c r="Z628" i="1"/>
  <c r="Y628" i="1"/>
  <c r="AG627" i="1"/>
  <c r="AF627" i="1"/>
  <c r="AE627" i="1"/>
  <c r="AD627" i="1"/>
  <c r="AC627" i="1"/>
  <c r="AB627" i="1"/>
  <c r="AA627" i="1"/>
  <c r="Z627" i="1"/>
  <c r="Y627" i="1"/>
  <c r="AG626" i="1"/>
  <c r="AF626" i="1"/>
  <c r="AE626" i="1"/>
  <c r="AD626" i="1"/>
  <c r="AC626" i="1"/>
  <c r="AB626" i="1"/>
  <c r="AA626" i="1"/>
  <c r="Z626" i="1"/>
  <c r="Y626" i="1"/>
  <c r="AG625" i="1"/>
  <c r="AF625" i="1"/>
  <c r="AE625" i="1"/>
  <c r="AD625" i="1"/>
  <c r="AC625" i="1"/>
  <c r="AB625" i="1"/>
  <c r="AA625" i="1"/>
  <c r="Z625" i="1"/>
  <c r="Y625" i="1"/>
  <c r="AG624" i="1"/>
  <c r="AF624" i="1"/>
  <c r="AE624" i="1"/>
  <c r="AD624" i="1"/>
  <c r="AC624" i="1"/>
  <c r="AB624" i="1"/>
  <c r="AA624" i="1"/>
  <c r="Z624" i="1"/>
  <c r="Y624" i="1"/>
  <c r="AG623" i="1"/>
  <c r="AF623" i="1"/>
  <c r="AE623" i="1"/>
  <c r="AD623" i="1"/>
  <c r="AC623" i="1"/>
  <c r="AB623" i="1"/>
  <c r="AA623" i="1"/>
  <c r="Z623" i="1"/>
  <c r="Y623" i="1"/>
  <c r="AG622" i="1"/>
  <c r="AF622" i="1"/>
  <c r="AE622" i="1"/>
  <c r="AD622" i="1"/>
  <c r="AC622" i="1"/>
  <c r="AB622" i="1"/>
  <c r="AA622" i="1"/>
  <c r="Z622" i="1"/>
  <c r="Y622" i="1"/>
  <c r="AG620" i="1"/>
  <c r="AF620" i="1"/>
  <c r="AE620" i="1"/>
  <c r="AD620" i="1"/>
  <c r="AC620" i="1"/>
  <c r="AB620" i="1"/>
  <c r="AA620" i="1"/>
  <c r="Z620" i="1"/>
  <c r="Y620" i="1"/>
  <c r="AG619" i="1"/>
  <c r="AF619" i="1"/>
  <c r="AE619" i="1"/>
  <c r="AD619" i="1"/>
  <c r="AC619" i="1"/>
  <c r="AB619" i="1"/>
  <c r="AA619" i="1"/>
  <c r="Z619" i="1"/>
  <c r="Y619" i="1"/>
  <c r="AG608" i="1"/>
  <c r="AF608" i="1"/>
  <c r="AE608" i="1"/>
  <c r="AD608" i="1"/>
  <c r="AC608" i="1"/>
  <c r="AB608" i="1"/>
  <c r="AA608" i="1"/>
  <c r="Z608" i="1"/>
  <c r="Y608" i="1"/>
  <c r="AG618" i="1"/>
  <c r="AF618" i="1"/>
  <c r="AE618" i="1"/>
  <c r="AD618" i="1"/>
  <c r="AC618" i="1"/>
  <c r="AB618" i="1"/>
  <c r="AA618" i="1"/>
  <c r="Z618" i="1"/>
  <c r="Y618" i="1"/>
  <c r="AG617" i="1"/>
  <c r="AF617" i="1"/>
  <c r="AE617" i="1"/>
  <c r="AD617" i="1"/>
  <c r="AC617" i="1"/>
  <c r="AB617" i="1"/>
  <c r="AA617" i="1"/>
  <c r="Z617" i="1"/>
  <c r="Y617" i="1"/>
  <c r="AG616" i="1"/>
  <c r="AF616" i="1"/>
  <c r="AE616" i="1"/>
  <c r="AD616" i="1"/>
  <c r="AC616" i="1"/>
  <c r="AB616" i="1"/>
  <c r="AA616" i="1"/>
  <c r="Z616" i="1"/>
  <c r="Y616" i="1"/>
  <c r="AG615" i="1"/>
  <c r="AF615" i="1"/>
  <c r="AE615" i="1"/>
  <c r="AD615" i="1"/>
  <c r="AC615" i="1"/>
  <c r="AB615" i="1"/>
  <c r="AA615" i="1"/>
  <c r="Z615" i="1"/>
  <c r="Y615" i="1"/>
  <c r="AG614" i="1"/>
  <c r="AF614" i="1"/>
  <c r="AE614" i="1"/>
  <c r="AD614" i="1"/>
  <c r="AC614" i="1"/>
  <c r="AB614" i="1"/>
  <c r="AA614" i="1"/>
  <c r="Z614" i="1"/>
  <c r="Y614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609" i="1"/>
  <c r="AF609" i="1"/>
  <c r="AE609" i="1"/>
  <c r="AD609" i="1"/>
  <c r="AC609" i="1"/>
  <c r="AB609" i="1"/>
  <c r="AA609" i="1"/>
  <c r="Z609" i="1"/>
  <c r="Y609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595" i="1"/>
  <c r="AF595" i="1"/>
  <c r="AE595" i="1"/>
  <c r="AD595" i="1"/>
  <c r="AC595" i="1"/>
  <c r="AB595" i="1"/>
  <c r="AA595" i="1"/>
  <c r="Z595" i="1"/>
  <c r="Y595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601" i="1"/>
  <c r="AF601" i="1"/>
  <c r="AE601" i="1"/>
  <c r="AD601" i="1"/>
  <c r="AC601" i="1"/>
  <c r="AB601" i="1"/>
  <c r="AA601" i="1"/>
  <c r="Z601" i="1"/>
  <c r="Y601" i="1"/>
  <c r="AG600" i="1"/>
  <c r="AF600" i="1"/>
  <c r="AE600" i="1"/>
  <c r="AD600" i="1"/>
  <c r="AC600" i="1"/>
  <c r="AB600" i="1"/>
  <c r="AA600" i="1"/>
  <c r="Z600" i="1"/>
  <c r="Y600" i="1"/>
  <c r="AG599" i="1"/>
  <c r="AF599" i="1"/>
  <c r="AE599" i="1"/>
  <c r="AD599" i="1"/>
  <c r="AC599" i="1"/>
  <c r="AB599" i="1"/>
  <c r="AA599" i="1"/>
  <c r="Z599" i="1"/>
  <c r="Y599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96" i="1"/>
  <c r="AF596" i="1"/>
  <c r="AE596" i="1"/>
  <c r="AD596" i="1"/>
  <c r="AC596" i="1"/>
  <c r="AB596" i="1"/>
  <c r="AA596" i="1"/>
  <c r="Z596" i="1"/>
  <c r="Y596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590" i="1"/>
  <c r="AF590" i="1"/>
  <c r="AE590" i="1"/>
  <c r="AD590" i="1"/>
  <c r="AC590" i="1"/>
  <c r="AB590" i="1"/>
  <c r="AA590" i="1"/>
  <c r="Z590" i="1"/>
  <c r="Y590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76" i="1"/>
  <c r="AF576" i="1"/>
  <c r="AE576" i="1"/>
  <c r="AD576" i="1"/>
  <c r="AC576" i="1"/>
  <c r="AB576" i="1"/>
  <c r="AA576" i="1"/>
  <c r="Z576" i="1"/>
  <c r="Y576" i="1"/>
  <c r="AG575" i="1"/>
  <c r="AF575" i="1"/>
  <c r="AE575" i="1"/>
  <c r="AD575" i="1"/>
  <c r="AC575" i="1"/>
  <c r="AB575" i="1"/>
  <c r="AA575" i="1"/>
  <c r="Z575" i="1"/>
  <c r="Y575" i="1"/>
  <c r="AG574" i="1"/>
  <c r="AF574" i="1"/>
  <c r="AE574" i="1"/>
  <c r="AD574" i="1"/>
  <c r="AC574" i="1"/>
  <c r="AB574" i="1"/>
  <c r="AA574" i="1"/>
  <c r="Z574" i="1"/>
  <c r="Y574" i="1"/>
  <c r="AG573" i="1"/>
  <c r="AF573" i="1"/>
  <c r="AE573" i="1"/>
  <c r="AD573" i="1"/>
  <c r="AC573" i="1"/>
  <c r="AB573" i="1"/>
  <c r="AA573" i="1"/>
  <c r="Z573" i="1"/>
  <c r="Y573" i="1"/>
  <c r="AG572" i="1"/>
  <c r="AF572" i="1"/>
  <c r="AE572" i="1"/>
  <c r="AD572" i="1"/>
  <c r="AC572" i="1"/>
  <c r="AB572" i="1"/>
  <c r="AA572" i="1"/>
  <c r="Z572" i="1"/>
  <c r="Y572" i="1"/>
  <c r="AG571" i="1"/>
  <c r="AF571" i="1"/>
  <c r="AE571" i="1"/>
  <c r="AD571" i="1"/>
  <c r="AC571" i="1"/>
  <c r="AB571" i="1"/>
  <c r="AA571" i="1"/>
  <c r="Z571" i="1"/>
  <c r="Y571" i="1"/>
  <c r="AG570" i="1"/>
  <c r="AF570" i="1"/>
  <c r="AE570" i="1"/>
  <c r="AD570" i="1"/>
  <c r="AC570" i="1"/>
  <c r="AB570" i="1"/>
  <c r="AA570" i="1"/>
  <c r="Z570" i="1"/>
  <c r="Y570" i="1"/>
  <c r="AG569" i="1"/>
  <c r="AF569" i="1"/>
  <c r="AE569" i="1"/>
  <c r="AD569" i="1"/>
  <c r="AC569" i="1"/>
  <c r="AB569" i="1"/>
  <c r="AA569" i="1"/>
  <c r="Z569" i="1"/>
  <c r="Y569" i="1"/>
  <c r="AG568" i="1"/>
  <c r="AF568" i="1"/>
  <c r="AE568" i="1"/>
  <c r="AD568" i="1"/>
  <c r="AC568" i="1"/>
  <c r="AB568" i="1"/>
  <c r="AA568" i="1"/>
  <c r="Z568" i="1"/>
  <c r="Y568" i="1"/>
  <c r="AG567" i="1"/>
  <c r="AF567" i="1"/>
  <c r="AE567" i="1"/>
  <c r="AD567" i="1"/>
  <c r="AC567" i="1"/>
  <c r="AB567" i="1"/>
  <c r="AA567" i="1"/>
  <c r="Z567" i="1"/>
  <c r="Y567" i="1"/>
  <c r="AG566" i="1"/>
  <c r="AF566" i="1"/>
  <c r="AE566" i="1"/>
  <c r="AD566" i="1"/>
  <c r="AC566" i="1"/>
  <c r="AB566" i="1"/>
  <c r="AA566" i="1"/>
  <c r="Z566" i="1"/>
  <c r="Y566" i="1"/>
  <c r="AG565" i="1"/>
  <c r="AF565" i="1"/>
  <c r="AE565" i="1"/>
  <c r="AD565" i="1"/>
  <c r="AC565" i="1"/>
  <c r="AB565" i="1"/>
  <c r="AA565" i="1"/>
  <c r="Z565" i="1"/>
  <c r="Y565" i="1"/>
  <c r="AG564" i="1"/>
  <c r="AF564" i="1"/>
  <c r="AE564" i="1"/>
  <c r="AD564" i="1"/>
  <c r="AC564" i="1"/>
  <c r="AB564" i="1"/>
  <c r="AA564" i="1"/>
  <c r="Z564" i="1"/>
  <c r="Y564" i="1"/>
  <c r="AG563" i="1"/>
  <c r="AF563" i="1"/>
  <c r="AE563" i="1"/>
  <c r="AD563" i="1"/>
  <c r="AC563" i="1"/>
  <c r="AB563" i="1"/>
  <c r="AA563" i="1"/>
  <c r="Z563" i="1"/>
  <c r="Y563" i="1"/>
  <c r="AG562" i="1"/>
  <c r="AF562" i="1"/>
  <c r="AE562" i="1"/>
  <c r="AD562" i="1"/>
  <c r="AC562" i="1"/>
  <c r="AB562" i="1"/>
  <c r="AA562" i="1"/>
  <c r="Z562" i="1"/>
  <c r="Y562" i="1"/>
  <c r="AG561" i="1"/>
  <c r="AF561" i="1"/>
  <c r="AE561" i="1"/>
  <c r="AD561" i="1"/>
  <c r="AC561" i="1"/>
  <c r="AB561" i="1"/>
  <c r="AA561" i="1"/>
  <c r="Z561" i="1"/>
  <c r="Y561" i="1"/>
  <c r="AG560" i="1"/>
  <c r="AF560" i="1"/>
  <c r="AE560" i="1"/>
  <c r="AD560" i="1"/>
  <c r="AC560" i="1"/>
  <c r="AB560" i="1"/>
  <c r="AA560" i="1"/>
  <c r="Z560" i="1"/>
  <c r="Y560" i="1"/>
  <c r="AG559" i="1"/>
  <c r="AF559" i="1"/>
  <c r="AE559" i="1"/>
  <c r="AD559" i="1"/>
  <c r="AC559" i="1"/>
  <c r="AB559" i="1"/>
  <c r="AA559" i="1"/>
  <c r="Z559" i="1"/>
  <c r="Y559" i="1"/>
  <c r="AG558" i="1"/>
  <c r="AF558" i="1"/>
  <c r="AE558" i="1"/>
  <c r="AD558" i="1"/>
  <c r="AC558" i="1"/>
  <c r="AB558" i="1"/>
  <c r="AA558" i="1"/>
  <c r="Z558" i="1"/>
  <c r="Y558" i="1"/>
  <c r="AG557" i="1"/>
  <c r="AF557" i="1"/>
  <c r="AE557" i="1"/>
  <c r="AD557" i="1"/>
  <c r="AC557" i="1"/>
  <c r="AB557" i="1"/>
  <c r="AA557" i="1"/>
  <c r="Z557" i="1"/>
  <c r="Y557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8" i="1"/>
  <c r="AF548" i="1"/>
  <c r="AE548" i="1"/>
  <c r="AD548" i="1"/>
  <c r="AC548" i="1"/>
  <c r="AB548" i="1"/>
  <c r="AA548" i="1"/>
  <c r="Z548" i="1"/>
  <c r="Y548" i="1"/>
  <c r="AG547" i="1"/>
  <c r="AF547" i="1"/>
  <c r="AE547" i="1"/>
  <c r="AD547" i="1"/>
  <c r="AC547" i="1"/>
  <c r="AB547" i="1"/>
  <c r="AA547" i="1"/>
  <c r="Z547" i="1"/>
  <c r="Y547" i="1"/>
  <c r="AG546" i="1"/>
  <c r="AF546" i="1"/>
  <c r="AE546" i="1"/>
  <c r="AD546" i="1"/>
  <c r="AC546" i="1"/>
  <c r="AB546" i="1"/>
  <c r="AA546" i="1"/>
  <c r="Z546" i="1"/>
  <c r="Y546" i="1"/>
  <c r="AG545" i="1"/>
  <c r="AF545" i="1"/>
  <c r="AE545" i="1"/>
  <c r="AD545" i="1"/>
  <c r="AC545" i="1"/>
  <c r="AB545" i="1"/>
  <c r="AA545" i="1"/>
  <c r="Z545" i="1"/>
  <c r="Y545" i="1"/>
  <c r="AG544" i="1"/>
  <c r="AF544" i="1"/>
  <c r="AE544" i="1"/>
  <c r="AD544" i="1"/>
  <c r="AC544" i="1"/>
  <c r="AB544" i="1"/>
  <c r="AA544" i="1"/>
  <c r="Z544" i="1"/>
  <c r="Y544" i="1"/>
  <c r="AG543" i="1"/>
  <c r="AF543" i="1"/>
  <c r="AE543" i="1"/>
  <c r="AD543" i="1"/>
  <c r="AC543" i="1"/>
  <c r="AB543" i="1"/>
  <c r="AA543" i="1"/>
  <c r="Z543" i="1"/>
  <c r="Y543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532" i="1"/>
  <c r="AF532" i="1"/>
  <c r="AE532" i="1"/>
  <c r="AD532" i="1"/>
  <c r="AC532" i="1"/>
  <c r="AB532" i="1"/>
  <c r="AA532" i="1"/>
  <c r="Z532" i="1"/>
  <c r="Y532" i="1"/>
  <c r="AG531" i="1"/>
  <c r="AF531" i="1"/>
  <c r="AE531" i="1"/>
  <c r="AD531" i="1"/>
  <c r="AC531" i="1"/>
  <c r="AB531" i="1"/>
  <c r="AA531" i="1"/>
  <c r="Z531" i="1"/>
  <c r="Y531" i="1"/>
  <c r="AG530" i="1"/>
  <c r="AF530" i="1"/>
  <c r="AE530" i="1"/>
  <c r="AD530" i="1"/>
  <c r="AC530" i="1"/>
  <c r="AB530" i="1"/>
  <c r="AA530" i="1"/>
  <c r="Z530" i="1"/>
  <c r="Y530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9" i="1"/>
  <c r="AF519" i="1"/>
  <c r="AE519" i="1"/>
  <c r="AD519" i="1"/>
  <c r="AC519" i="1"/>
  <c r="AB519" i="1"/>
  <c r="AA519" i="1"/>
  <c r="Z519" i="1"/>
  <c r="Y519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516" i="1"/>
  <c r="AF516" i="1"/>
  <c r="AE516" i="1"/>
  <c r="AD516" i="1"/>
  <c r="AC516" i="1"/>
  <c r="AB516" i="1"/>
  <c r="AA516" i="1"/>
  <c r="Z516" i="1"/>
  <c r="Y516" i="1"/>
  <c r="AG483" i="1"/>
  <c r="AF483" i="1"/>
  <c r="AE483" i="1"/>
  <c r="AD483" i="1"/>
  <c r="AC483" i="1"/>
  <c r="AB483" i="1"/>
  <c r="AA483" i="1"/>
  <c r="Z483" i="1"/>
  <c r="Y483" i="1"/>
  <c r="AG493" i="1"/>
  <c r="AF493" i="1"/>
  <c r="AE493" i="1"/>
  <c r="AD493" i="1"/>
  <c r="AC493" i="1"/>
  <c r="AB493" i="1"/>
  <c r="AA493" i="1"/>
  <c r="Z493" i="1"/>
  <c r="Y493" i="1"/>
  <c r="AG492" i="1"/>
  <c r="AF492" i="1"/>
  <c r="AE492" i="1"/>
  <c r="AD492" i="1"/>
  <c r="AC492" i="1"/>
  <c r="AB492" i="1"/>
  <c r="AA492" i="1"/>
  <c r="Z492" i="1"/>
  <c r="Y492" i="1"/>
  <c r="AG491" i="1"/>
  <c r="AF491" i="1"/>
  <c r="AE491" i="1"/>
  <c r="AD491" i="1"/>
  <c r="AC491" i="1"/>
  <c r="AB491" i="1"/>
  <c r="AA491" i="1"/>
  <c r="Z491" i="1"/>
  <c r="Y491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2" i="1"/>
  <c r="AF482" i="1"/>
  <c r="AE482" i="1"/>
  <c r="AD482" i="1"/>
  <c r="AC482" i="1"/>
  <c r="AB482" i="1"/>
  <c r="AA482" i="1"/>
  <c r="Z482" i="1"/>
  <c r="Y482" i="1"/>
  <c r="AG481" i="1"/>
  <c r="AF481" i="1"/>
  <c r="AE481" i="1"/>
  <c r="AD481" i="1"/>
  <c r="AC481" i="1"/>
  <c r="AB481" i="1"/>
  <c r="AA481" i="1"/>
  <c r="Z481" i="1"/>
  <c r="Y481" i="1"/>
  <c r="AG470" i="1"/>
  <c r="AF470" i="1"/>
  <c r="AE470" i="1"/>
  <c r="AD470" i="1"/>
  <c r="AC470" i="1"/>
  <c r="AB470" i="1"/>
  <c r="AA470" i="1"/>
  <c r="Z470" i="1"/>
  <c r="Y470" i="1"/>
  <c r="AG480" i="1"/>
  <c r="AF480" i="1"/>
  <c r="AE480" i="1"/>
  <c r="AD480" i="1"/>
  <c r="AC480" i="1"/>
  <c r="AB480" i="1"/>
  <c r="AA480" i="1"/>
  <c r="Z480" i="1"/>
  <c r="Y480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77" i="1"/>
  <c r="AF477" i="1"/>
  <c r="AE477" i="1"/>
  <c r="AD477" i="1"/>
  <c r="AC477" i="1"/>
  <c r="AB477" i="1"/>
  <c r="AA477" i="1"/>
  <c r="Z477" i="1"/>
  <c r="Y477" i="1"/>
  <c r="AG476" i="1"/>
  <c r="AF476" i="1"/>
  <c r="AE476" i="1"/>
  <c r="AD476" i="1"/>
  <c r="AC476" i="1"/>
  <c r="AB476" i="1"/>
  <c r="AA476" i="1"/>
  <c r="Z476" i="1"/>
  <c r="Y476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69" i="1"/>
  <c r="AF469" i="1"/>
  <c r="AE469" i="1"/>
  <c r="AD469" i="1"/>
  <c r="AC469" i="1"/>
  <c r="AB469" i="1"/>
  <c r="AA469" i="1"/>
  <c r="Z469" i="1"/>
  <c r="Y469" i="1"/>
  <c r="AG468" i="1"/>
  <c r="AF468" i="1"/>
  <c r="AE468" i="1"/>
  <c r="AD468" i="1"/>
  <c r="AC468" i="1"/>
  <c r="AB468" i="1"/>
  <c r="AA468" i="1"/>
  <c r="Z468" i="1"/>
  <c r="Y468" i="1"/>
  <c r="AG457" i="1"/>
  <c r="AF457" i="1"/>
  <c r="AE457" i="1"/>
  <c r="AD457" i="1"/>
  <c r="AC457" i="1"/>
  <c r="AB457" i="1"/>
  <c r="AA457" i="1"/>
  <c r="Z457" i="1"/>
  <c r="Y457" i="1"/>
  <c r="AG467" i="1"/>
  <c r="AF467" i="1"/>
  <c r="AE467" i="1"/>
  <c r="AD467" i="1"/>
  <c r="AC467" i="1"/>
  <c r="AB467" i="1"/>
  <c r="AA467" i="1"/>
  <c r="Z467" i="1"/>
  <c r="Y467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4" i="1"/>
  <c r="AF464" i="1"/>
  <c r="AE464" i="1"/>
  <c r="AD464" i="1"/>
  <c r="AC464" i="1"/>
  <c r="AB464" i="1"/>
  <c r="AA464" i="1"/>
  <c r="Z464" i="1"/>
  <c r="Y464" i="1"/>
  <c r="AG463" i="1"/>
  <c r="AF463" i="1"/>
  <c r="AE463" i="1"/>
  <c r="AD463" i="1"/>
  <c r="AC463" i="1"/>
  <c r="AB463" i="1"/>
  <c r="AA463" i="1"/>
  <c r="Z463" i="1"/>
  <c r="Y463" i="1"/>
  <c r="AG462" i="1"/>
  <c r="AF462" i="1"/>
  <c r="AE462" i="1"/>
  <c r="AD462" i="1"/>
  <c r="AC462" i="1"/>
  <c r="AB462" i="1"/>
  <c r="AA462" i="1"/>
  <c r="Z462" i="1"/>
  <c r="Y462" i="1"/>
  <c r="AG461" i="1"/>
  <c r="AF461" i="1"/>
  <c r="AE461" i="1"/>
  <c r="AD461" i="1"/>
  <c r="AC461" i="1"/>
  <c r="AB461" i="1"/>
  <c r="AA461" i="1"/>
  <c r="Z461" i="1"/>
  <c r="Y461" i="1"/>
  <c r="AG460" i="1"/>
  <c r="AF460" i="1"/>
  <c r="AE460" i="1"/>
  <c r="AD460" i="1"/>
  <c r="AC460" i="1"/>
  <c r="AB460" i="1"/>
  <c r="AA460" i="1"/>
  <c r="Z460" i="1"/>
  <c r="Y460" i="1"/>
  <c r="AG459" i="1"/>
  <c r="AF459" i="1"/>
  <c r="AE459" i="1"/>
  <c r="AD459" i="1"/>
  <c r="AC459" i="1"/>
  <c r="AB459" i="1"/>
  <c r="AA459" i="1"/>
  <c r="Z459" i="1"/>
  <c r="Y459" i="1"/>
  <c r="AG458" i="1"/>
  <c r="AF458" i="1"/>
  <c r="AE458" i="1"/>
  <c r="AD458" i="1"/>
  <c r="AC458" i="1"/>
  <c r="AB458" i="1"/>
  <c r="AA458" i="1"/>
  <c r="Z458" i="1"/>
  <c r="Y458" i="1"/>
  <c r="AG456" i="1"/>
  <c r="AF456" i="1"/>
  <c r="AE456" i="1"/>
  <c r="AD456" i="1"/>
  <c r="AC456" i="1"/>
  <c r="AB456" i="1"/>
  <c r="AA456" i="1"/>
  <c r="Z456" i="1"/>
  <c r="Y456" i="1"/>
  <c r="AG455" i="1"/>
  <c r="AF455" i="1"/>
  <c r="AE455" i="1"/>
  <c r="AD455" i="1"/>
  <c r="AC455" i="1"/>
  <c r="AB455" i="1"/>
  <c r="AA455" i="1"/>
  <c r="Z455" i="1"/>
  <c r="Y455" i="1"/>
  <c r="AG444" i="1"/>
  <c r="AF444" i="1"/>
  <c r="AE444" i="1"/>
  <c r="AD444" i="1"/>
  <c r="AC444" i="1"/>
  <c r="AB444" i="1"/>
  <c r="AA444" i="1"/>
  <c r="Z444" i="1"/>
  <c r="Y444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450" i="1"/>
  <c r="AF450" i="1"/>
  <c r="AE450" i="1"/>
  <c r="AD450" i="1"/>
  <c r="AC450" i="1"/>
  <c r="AB450" i="1"/>
  <c r="AA450" i="1"/>
  <c r="Z450" i="1"/>
  <c r="Y450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Z448" i="1"/>
  <c r="Y448" i="1"/>
  <c r="AG447" i="1"/>
  <c r="AF447" i="1"/>
  <c r="AE447" i="1"/>
  <c r="AD447" i="1"/>
  <c r="AC447" i="1"/>
  <c r="AB447" i="1"/>
  <c r="AA447" i="1"/>
  <c r="Z447" i="1"/>
  <c r="Y447" i="1"/>
  <c r="AG446" i="1"/>
  <c r="AF446" i="1"/>
  <c r="AE446" i="1"/>
  <c r="AD446" i="1"/>
  <c r="AC446" i="1"/>
  <c r="AB446" i="1"/>
  <c r="AA446" i="1"/>
  <c r="Z446" i="1"/>
  <c r="Y446" i="1"/>
  <c r="AG445" i="1"/>
  <c r="AF445" i="1"/>
  <c r="AE445" i="1"/>
  <c r="AD445" i="1"/>
  <c r="AC445" i="1"/>
  <c r="AB445" i="1"/>
  <c r="AA445" i="1"/>
  <c r="Z445" i="1"/>
  <c r="Y445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31" i="1"/>
  <c r="AF431" i="1"/>
  <c r="AE431" i="1"/>
  <c r="AD431" i="1"/>
  <c r="AC431" i="1"/>
  <c r="AB431" i="1"/>
  <c r="AA431" i="1"/>
  <c r="Z431" i="1"/>
  <c r="Y431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0" i="1"/>
  <c r="AF430" i="1"/>
  <c r="AE430" i="1"/>
  <c r="AD430" i="1"/>
  <c r="AC430" i="1"/>
  <c r="AB430" i="1"/>
  <c r="AA430" i="1"/>
  <c r="Z430" i="1"/>
  <c r="Y430" i="1"/>
  <c r="AG429" i="1"/>
  <c r="AF429" i="1"/>
  <c r="AE429" i="1"/>
  <c r="AD429" i="1"/>
  <c r="AC429" i="1"/>
  <c r="AB429" i="1"/>
  <c r="AA429" i="1"/>
  <c r="Z429" i="1"/>
  <c r="Y429" i="1"/>
  <c r="AG418" i="1"/>
  <c r="AF418" i="1"/>
  <c r="AE418" i="1"/>
  <c r="AD418" i="1"/>
  <c r="AC418" i="1"/>
  <c r="AB418" i="1"/>
  <c r="AA418" i="1"/>
  <c r="Z418" i="1"/>
  <c r="Y418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9" i="1"/>
  <c r="AF419" i="1"/>
  <c r="AE419" i="1"/>
  <c r="AD419" i="1"/>
  <c r="AC419" i="1"/>
  <c r="AB419" i="1"/>
  <c r="AA419" i="1"/>
  <c r="Z419" i="1"/>
  <c r="Y419" i="1"/>
  <c r="AG417" i="1"/>
  <c r="AF417" i="1"/>
  <c r="AE417" i="1"/>
  <c r="AD417" i="1"/>
  <c r="AC417" i="1"/>
  <c r="AB417" i="1"/>
  <c r="AA417" i="1"/>
  <c r="Z417" i="1"/>
  <c r="Y417" i="1"/>
  <c r="AG416" i="1"/>
  <c r="AF416" i="1"/>
  <c r="AE416" i="1"/>
  <c r="AD416" i="1"/>
  <c r="AC416" i="1"/>
  <c r="AB416" i="1"/>
  <c r="AA416" i="1"/>
  <c r="Z416" i="1"/>
  <c r="Y416" i="1"/>
  <c r="AG405" i="1"/>
  <c r="AF405" i="1"/>
  <c r="AE405" i="1"/>
  <c r="AD405" i="1"/>
  <c r="AC405" i="1"/>
  <c r="AB405" i="1"/>
  <c r="AA405" i="1"/>
  <c r="Z405" i="1"/>
  <c r="Y405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13" i="1"/>
  <c r="AF413" i="1"/>
  <c r="AE413" i="1"/>
  <c r="AD413" i="1"/>
  <c r="AC413" i="1"/>
  <c r="AB413" i="1"/>
  <c r="AA413" i="1"/>
  <c r="Z413" i="1"/>
  <c r="Y413" i="1"/>
  <c r="AG412" i="1"/>
  <c r="AF412" i="1"/>
  <c r="AE412" i="1"/>
  <c r="AD412" i="1"/>
  <c r="AC412" i="1"/>
  <c r="AB412" i="1"/>
  <c r="AA412" i="1"/>
  <c r="Z412" i="1"/>
  <c r="Y412" i="1"/>
  <c r="AG411" i="1"/>
  <c r="AF411" i="1"/>
  <c r="AE411" i="1"/>
  <c r="AD411" i="1"/>
  <c r="AC411" i="1"/>
  <c r="AB411" i="1"/>
  <c r="AA411" i="1"/>
  <c r="Z411" i="1"/>
  <c r="Y411" i="1"/>
  <c r="AG410" i="1"/>
  <c r="AF410" i="1"/>
  <c r="AE410" i="1"/>
  <c r="AD410" i="1"/>
  <c r="AC410" i="1"/>
  <c r="AB410" i="1"/>
  <c r="AA410" i="1"/>
  <c r="Z410" i="1"/>
  <c r="Y410" i="1"/>
  <c r="AG409" i="1"/>
  <c r="AF409" i="1"/>
  <c r="AE409" i="1"/>
  <c r="AD409" i="1"/>
  <c r="AC409" i="1"/>
  <c r="AB409" i="1"/>
  <c r="AA409" i="1"/>
  <c r="Z409" i="1"/>
  <c r="Y409" i="1"/>
  <c r="AG408" i="1"/>
  <c r="AF408" i="1"/>
  <c r="AE408" i="1"/>
  <c r="AD408" i="1"/>
  <c r="AC408" i="1"/>
  <c r="AB408" i="1"/>
  <c r="AA408" i="1"/>
  <c r="Z408" i="1"/>
  <c r="Y408" i="1"/>
  <c r="AG407" i="1"/>
  <c r="AF407" i="1"/>
  <c r="AE407" i="1"/>
  <c r="AD407" i="1"/>
  <c r="AC407" i="1"/>
  <c r="AB407" i="1"/>
  <c r="AA407" i="1"/>
  <c r="Z407" i="1"/>
  <c r="Y407" i="1"/>
  <c r="AG406" i="1"/>
  <c r="AF406" i="1"/>
  <c r="AE406" i="1"/>
  <c r="AD406" i="1"/>
  <c r="AC406" i="1"/>
  <c r="AB406" i="1"/>
  <c r="AA406" i="1"/>
  <c r="Z406" i="1"/>
  <c r="Y406" i="1"/>
  <c r="AG404" i="1"/>
  <c r="AF404" i="1"/>
  <c r="AE404" i="1"/>
  <c r="AD404" i="1"/>
  <c r="AC404" i="1"/>
  <c r="AB404" i="1"/>
  <c r="AA404" i="1"/>
  <c r="Z404" i="1"/>
  <c r="Y404" i="1"/>
  <c r="AG403" i="1"/>
  <c r="AF403" i="1"/>
  <c r="AE403" i="1"/>
  <c r="AD403" i="1"/>
  <c r="AC403" i="1"/>
  <c r="AB403" i="1"/>
  <c r="AA403" i="1"/>
  <c r="Z403" i="1"/>
  <c r="Y403" i="1"/>
  <c r="AG402" i="1"/>
  <c r="AF402" i="1"/>
  <c r="AE402" i="1"/>
  <c r="AD402" i="1"/>
  <c r="AC402" i="1"/>
  <c r="AB402" i="1"/>
  <c r="AA402" i="1"/>
  <c r="Z402" i="1"/>
  <c r="Y402" i="1"/>
  <c r="AG401" i="1"/>
  <c r="AF401" i="1"/>
  <c r="AE401" i="1"/>
  <c r="AD401" i="1"/>
  <c r="AC401" i="1"/>
  <c r="AB401" i="1"/>
  <c r="AA401" i="1"/>
  <c r="Z401" i="1"/>
  <c r="Y401" i="1"/>
  <c r="AG400" i="1"/>
  <c r="AF400" i="1"/>
  <c r="AE400" i="1"/>
  <c r="AD400" i="1"/>
  <c r="AC400" i="1"/>
  <c r="AB400" i="1"/>
  <c r="AA400" i="1"/>
  <c r="Z400" i="1"/>
  <c r="Y400" i="1"/>
  <c r="AG399" i="1"/>
  <c r="AF399" i="1"/>
  <c r="AE399" i="1"/>
  <c r="AD399" i="1"/>
  <c r="AC399" i="1"/>
  <c r="AB399" i="1"/>
  <c r="AA399" i="1"/>
  <c r="Z399" i="1"/>
  <c r="Y399" i="1"/>
  <c r="AG388" i="1"/>
  <c r="AF388" i="1"/>
  <c r="AE388" i="1"/>
  <c r="AD388" i="1"/>
  <c r="AC388" i="1"/>
  <c r="AB388" i="1"/>
  <c r="AA388" i="1"/>
  <c r="Z388" i="1"/>
  <c r="Y388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61" i="1"/>
  <c r="AF361" i="1"/>
  <c r="AE361" i="1"/>
  <c r="AD361" i="1"/>
  <c r="AC361" i="1"/>
  <c r="AB361" i="1"/>
  <c r="AA361" i="1"/>
  <c r="Z361" i="1"/>
  <c r="Y361" i="1"/>
  <c r="AG398" i="1"/>
  <c r="AF398" i="1"/>
  <c r="AE398" i="1"/>
  <c r="AD398" i="1"/>
  <c r="AC398" i="1"/>
  <c r="AB398" i="1"/>
  <c r="AA398" i="1"/>
  <c r="Z398" i="1"/>
  <c r="Y398" i="1"/>
  <c r="AG397" i="1"/>
  <c r="AF397" i="1"/>
  <c r="AE397" i="1"/>
  <c r="AD397" i="1"/>
  <c r="AC397" i="1"/>
  <c r="AB397" i="1"/>
  <c r="AA397" i="1"/>
  <c r="Z397" i="1"/>
  <c r="Y397" i="1"/>
  <c r="AG396" i="1"/>
  <c r="AF396" i="1"/>
  <c r="AE396" i="1"/>
  <c r="AD396" i="1"/>
  <c r="AC396" i="1"/>
  <c r="AB396" i="1"/>
  <c r="AA396" i="1"/>
  <c r="Z396" i="1"/>
  <c r="Y396" i="1"/>
  <c r="AG395" i="1"/>
  <c r="AF395" i="1"/>
  <c r="AE395" i="1"/>
  <c r="AD395" i="1"/>
  <c r="AC395" i="1"/>
  <c r="AB395" i="1"/>
  <c r="AA395" i="1"/>
  <c r="Z395" i="1"/>
  <c r="Y395" i="1"/>
  <c r="AG394" i="1"/>
  <c r="AF394" i="1"/>
  <c r="AE394" i="1"/>
  <c r="AD394" i="1"/>
  <c r="AC394" i="1"/>
  <c r="AB394" i="1"/>
  <c r="AA394" i="1"/>
  <c r="Z394" i="1"/>
  <c r="Y394" i="1"/>
  <c r="AG392" i="1"/>
  <c r="AF392" i="1"/>
  <c r="AE392" i="1"/>
  <c r="AD392" i="1"/>
  <c r="AC392" i="1"/>
  <c r="AB392" i="1"/>
  <c r="AA392" i="1"/>
  <c r="Z392" i="1"/>
  <c r="Y392" i="1"/>
  <c r="AG391" i="1"/>
  <c r="AF391" i="1"/>
  <c r="AE391" i="1"/>
  <c r="AD391" i="1"/>
  <c r="AC391" i="1"/>
  <c r="AB391" i="1"/>
  <c r="AA391" i="1"/>
  <c r="Z391" i="1"/>
  <c r="Y391" i="1"/>
  <c r="AG390" i="1"/>
  <c r="AF390" i="1"/>
  <c r="AE390" i="1"/>
  <c r="AD390" i="1"/>
  <c r="AC390" i="1"/>
  <c r="AB390" i="1"/>
  <c r="AA390" i="1"/>
  <c r="Z390" i="1"/>
  <c r="Y390" i="1"/>
  <c r="AG389" i="1"/>
  <c r="AF389" i="1"/>
  <c r="AE389" i="1"/>
  <c r="AD389" i="1"/>
  <c r="AC389" i="1"/>
  <c r="AB389" i="1"/>
  <c r="AA389" i="1"/>
  <c r="Z389" i="1"/>
  <c r="Y389" i="1"/>
  <c r="AG382" i="1"/>
  <c r="AF382" i="1"/>
  <c r="AE382" i="1"/>
  <c r="AD382" i="1"/>
  <c r="AC382" i="1"/>
  <c r="AB382" i="1"/>
  <c r="AA382" i="1"/>
  <c r="Z382" i="1"/>
  <c r="Y382" i="1"/>
  <c r="AG360" i="1"/>
  <c r="AF360" i="1"/>
  <c r="AE360" i="1"/>
  <c r="AD360" i="1"/>
  <c r="AC360" i="1"/>
  <c r="AB360" i="1"/>
  <c r="AA360" i="1"/>
  <c r="Z360" i="1"/>
  <c r="Y360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57" i="1"/>
  <c r="AF357" i="1"/>
  <c r="AE357" i="1"/>
  <c r="AD357" i="1"/>
  <c r="AC357" i="1"/>
  <c r="AB357" i="1"/>
  <c r="AA357" i="1"/>
  <c r="Z357" i="1"/>
  <c r="Y357" i="1"/>
  <c r="AG359" i="1"/>
  <c r="AF359" i="1"/>
  <c r="AE359" i="1"/>
  <c r="AD359" i="1"/>
  <c r="AC359" i="1"/>
  <c r="AB359" i="1"/>
  <c r="AA359" i="1"/>
  <c r="Z359" i="1"/>
  <c r="Y359" i="1"/>
  <c r="AG358" i="1"/>
  <c r="AF358" i="1"/>
  <c r="AE358" i="1"/>
  <c r="AD358" i="1"/>
  <c r="AC358" i="1"/>
  <c r="AB358" i="1"/>
  <c r="AA358" i="1"/>
  <c r="Z358" i="1"/>
  <c r="Y358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83" i="1"/>
  <c r="AF83" i="1"/>
  <c r="AE83" i="1"/>
  <c r="AD83" i="1"/>
  <c r="AC83" i="1"/>
  <c r="AB83" i="1"/>
  <c r="AA83" i="1"/>
  <c r="Z83" i="1"/>
  <c r="Y83" i="1"/>
  <c r="AG9" i="1"/>
  <c r="AF9" i="1"/>
  <c r="AE9" i="1"/>
  <c r="AD9" i="1"/>
  <c r="AC9" i="1"/>
  <c r="AB9" i="1"/>
  <c r="AA9" i="1"/>
  <c r="Z9" i="1"/>
  <c r="Y9" i="1"/>
  <c r="AG351" i="1"/>
  <c r="AF351" i="1"/>
  <c r="AE351" i="1"/>
  <c r="AD351" i="1"/>
  <c r="AC351" i="1"/>
  <c r="AB351" i="1"/>
  <c r="AA351" i="1"/>
  <c r="Z351" i="1"/>
  <c r="Y351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348" i="1"/>
  <c r="AF348" i="1"/>
  <c r="AE348" i="1"/>
  <c r="AD348" i="1"/>
  <c r="AC348" i="1"/>
  <c r="AB348" i="1"/>
  <c r="AA348" i="1"/>
  <c r="Z348" i="1"/>
  <c r="Y348" i="1"/>
  <c r="AG347" i="1"/>
  <c r="AF347" i="1"/>
  <c r="AE347" i="1"/>
  <c r="AD347" i="1"/>
  <c r="AC347" i="1"/>
  <c r="AB347" i="1"/>
  <c r="AA347" i="1"/>
  <c r="Z347" i="1"/>
  <c r="Y347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328" i="1"/>
  <c r="AF328" i="1"/>
  <c r="AE328" i="1"/>
  <c r="AD328" i="1"/>
  <c r="AC328" i="1"/>
  <c r="AB328" i="1"/>
  <c r="AA328" i="1"/>
  <c r="Z328" i="1"/>
  <c r="Y328" i="1"/>
  <c r="AG327" i="1"/>
  <c r="AF327" i="1"/>
  <c r="AE327" i="1"/>
  <c r="AD327" i="1"/>
  <c r="AC327" i="1"/>
  <c r="AB327" i="1"/>
  <c r="AA327" i="1"/>
  <c r="Z327" i="1"/>
  <c r="Y327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4" i="1"/>
  <c r="AF324" i="1"/>
  <c r="AE324" i="1"/>
  <c r="AD324" i="1"/>
  <c r="AC324" i="1"/>
  <c r="AB324" i="1"/>
  <c r="AA324" i="1"/>
  <c r="Z324" i="1"/>
  <c r="Y324" i="1"/>
  <c r="AG323" i="1"/>
  <c r="AF323" i="1"/>
  <c r="AE323" i="1"/>
  <c r="AD323" i="1"/>
  <c r="AC323" i="1"/>
  <c r="AB323" i="1"/>
  <c r="AA323" i="1"/>
  <c r="Z323" i="1"/>
  <c r="Y323" i="1"/>
  <c r="AG322" i="1"/>
  <c r="AF322" i="1"/>
  <c r="AE322" i="1"/>
  <c r="AD322" i="1"/>
  <c r="AC322" i="1"/>
  <c r="AB322" i="1"/>
  <c r="AA322" i="1"/>
  <c r="Z322" i="1"/>
  <c r="Y322" i="1"/>
  <c r="AG321" i="1"/>
  <c r="AF321" i="1"/>
  <c r="AE321" i="1"/>
  <c r="AD321" i="1"/>
  <c r="AC321" i="1"/>
  <c r="AB321" i="1"/>
  <c r="AA321" i="1"/>
  <c r="Z321" i="1"/>
  <c r="Y321" i="1"/>
  <c r="AG320" i="1"/>
  <c r="AF320" i="1"/>
  <c r="AE320" i="1"/>
  <c r="AD320" i="1"/>
  <c r="AC320" i="1"/>
  <c r="AB320" i="1"/>
  <c r="AA320" i="1"/>
  <c r="Z320" i="1"/>
  <c r="Y320" i="1"/>
  <c r="AG319" i="1"/>
  <c r="AF319" i="1"/>
  <c r="AE319" i="1"/>
  <c r="AD319" i="1"/>
  <c r="AC319" i="1"/>
  <c r="AB319" i="1"/>
  <c r="AA319" i="1"/>
  <c r="Z319" i="1"/>
  <c r="Y319" i="1"/>
  <c r="AG318" i="1"/>
  <c r="AF318" i="1"/>
  <c r="AE318" i="1"/>
  <c r="AD318" i="1"/>
  <c r="AC318" i="1"/>
  <c r="AB318" i="1"/>
  <c r="AA318" i="1"/>
  <c r="Z318" i="1"/>
  <c r="Y318" i="1"/>
  <c r="AG317" i="1"/>
  <c r="AF317" i="1"/>
  <c r="AE317" i="1"/>
  <c r="AD317" i="1"/>
  <c r="AC317" i="1"/>
  <c r="AB317" i="1"/>
  <c r="AA317" i="1"/>
  <c r="Z317" i="1"/>
  <c r="Y317" i="1"/>
  <c r="AG316" i="1"/>
  <c r="AF316" i="1"/>
  <c r="AE316" i="1"/>
  <c r="AD316" i="1"/>
  <c r="AC316" i="1"/>
  <c r="AB316" i="1"/>
  <c r="AA316" i="1"/>
  <c r="Z316" i="1"/>
  <c r="Y316" i="1"/>
  <c r="AG315" i="1"/>
  <c r="AF315" i="1"/>
  <c r="AE315" i="1"/>
  <c r="AD315" i="1"/>
  <c r="AC315" i="1"/>
  <c r="AB315" i="1"/>
  <c r="AA315" i="1"/>
  <c r="Z315" i="1"/>
  <c r="Y315" i="1"/>
  <c r="AG314" i="1"/>
  <c r="AF314" i="1"/>
  <c r="AE314" i="1"/>
  <c r="AD314" i="1"/>
  <c r="AC314" i="1"/>
  <c r="AB314" i="1"/>
  <c r="AA314" i="1"/>
  <c r="Z314" i="1"/>
  <c r="Y314" i="1"/>
  <c r="AG313" i="1"/>
  <c r="AF313" i="1"/>
  <c r="AE313" i="1"/>
  <c r="AD313" i="1"/>
  <c r="AC313" i="1"/>
  <c r="AB313" i="1"/>
  <c r="AA313" i="1"/>
  <c r="Z313" i="1"/>
  <c r="Y313" i="1"/>
  <c r="AG312" i="1"/>
  <c r="AF312" i="1"/>
  <c r="AE312" i="1"/>
  <c r="AD312" i="1"/>
  <c r="AC312" i="1"/>
  <c r="AB312" i="1"/>
  <c r="AA312" i="1"/>
  <c r="Z312" i="1"/>
  <c r="Y312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08" i="1"/>
  <c r="AF308" i="1"/>
  <c r="AE308" i="1"/>
  <c r="AD308" i="1"/>
  <c r="AC308" i="1"/>
  <c r="AB308" i="1"/>
  <c r="AA308" i="1"/>
  <c r="Z308" i="1"/>
  <c r="Y308" i="1"/>
  <c r="AG307" i="1"/>
  <c r="AF307" i="1"/>
  <c r="AE307" i="1"/>
  <c r="AD307" i="1"/>
  <c r="AC307" i="1"/>
  <c r="AB307" i="1"/>
  <c r="AA307" i="1"/>
  <c r="Z307" i="1"/>
  <c r="Y307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304" i="1"/>
  <c r="AF304" i="1"/>
  <c r="AE304" i="1"/>
  <c r="AD304" i="1"/>
  <c r="AC304" i="1"/>
  <c r="AB304" i="1"/>
  <c r="AA304" i="1"/>
  <c r="Z304" i="1"/>
  <c r="Y30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341" i="1"/>
  <c r="AF341" i="1"/>
  <c r="AE341" i="1"/>
  <c r="AD341" i="1"/>
  <c r="AC341" i="1"/>
  <c r="AB341" i="1"/>
  <c r="AA341" i="1"/>
  <c r="Z341" i="1"/>
  <c r="Y341" i="1"/>
  <c r="AG40" i="1"/>
  <c r="AF40" i="1"/>
  <c r="AE40" i="1"/>
  <c r="AD40" i="1"/>
  <c r="AC40" i="1"/>
  <c r="AB40" i="1"/>
  <c r="AA40" i="1"/>
  <c r="Z40" i="1"/>
  <c r="Y40" i="1"/>
  <c r="AG62" i="1"/>
  <c r="AF62" i="1"/>
  <c r="AE62" i="1"/>
  <c r="AD62" i="1"/>
  <c r="AC62" i="1"/>
  <c r="AB62" i="1"/>
  <c r="AA62" i="1"/>
  <c r="Z62" i="1"/>
  <c r="Y62" i="1"/>
  <c r="AG52" i="1"/>
  <c r="AF52" i="1"/>
  <c r="AE52" i="1"/>
  <c r="AD52" i="1"/>
  <c r="AC52" i="1"/>
  <c r="AB52" i="1"/>
  <c r="AA52" i="1"/>
  <c r="Z52" i="1"/>
  <c r="Y52" i="1"/>
  <c r="AG82" i="1"/>
  <c r="AF82" i="1"/>
  <c r="AE82" i="1"/>
  <c r="AD82" i="1"/>
  <c r="AC82" i="1"/>
  <c r="AB82" i="1"/>
  <c r="AA82" i="1"/>
  <c r="Z82" i="1"/>
  <c r="Y82" i="1"/>
  <c r="AG74" i="1"/>
  <c r="AF74" i="1"/>
  <c r="AE74" i="1"/>
  <c r="AD74" i="1"/>
  <c r="AC74" i="1"/>
  <c r="AB74" i="1"/>
  <c r="AA74" i="1"/>
  <c r="Z74" i="1"/>
  <c r="Y74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284" i="1"/>
  <c r="AF284" i="1"/>
  <c r="AE284" i="1"/>
  <c r="AD284" i="1"/>
  <c r="AC284" i="1"/>
  <c r="AB284" i="1"/>
  <c r="AA284" i="1"/>
  <c r="Z284" i="1"/>
  <c r="Y284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1" i="1"/>
  <c r="AF281" i="1"/>
  <c r="AE281" i="1"/>
  <c r="AD281" i="1"/>
  <c r="AC281" i="1"/>
  <c r="AB281" i="1"/>
  <c r="AA281" i="1"/>
  <c r="Z281" i="1"/>
  <c r="Y281" i="1"/>
  <c r="AG280" i="1"/>
  <c r="AF280" i="1"/>
  <c r="AE280" i="1"/>
  <c r="AD280" i="1"/>
  <c r="AC280" i="1"/>
  <c r="AB280" i="1"/>
  <c r="AA280" i="1"/>
  <c r="Z280" i="1"/>
  <c r="Y280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6" i="1"/>
  <c r="AF276" i="1"/>
  <c r="AE276" i="1"/>
  <c r="AD276" i="1"/>
  <c r="AC276" i="1"/>
  <c r="AB276" i="1"/>
  <c r="AA276" i="1"/>
  <c r="Z276" i="1"/>
  <c r="Y276" i="1"/>
  <c r="AG275" i="1"/>
  <c r="AF275" i="1"/>
  <c r="AE275" i="1"/>
  <c r="AD275" i="1"/>
  <c r="AC275" i="1"/>
  <c r="AB275" i="1"/>
  <c r="AA275" i="1"/>
  <c r="Z275" i="1"/>
  <c r="Y275" i="1"/>
  <c r="AG274" i="1"/>
  <c r="AF274" i="1"/>
  <c r="AE274" i="1"/>
  <c r="AD274" i="1"/>
  <c r="AC274" i="1"/>
  <c r="AB274" i="1"/>
  <c r="AA274" i="1"/>
  <c r="Z274" i="1"/>
  <c r="Y274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269" i="1"/>
  <c r="AF269" i="1"/>
  <c r="AE269" i="1"/>
  <c r="AD269" i="1"/>
  <c r="AC269" i="1"/>
  <c r="AB269" i="1"/>
  <c r="AA269" i="1"/>
  <c r="Z269" i="1"/>
  <c r="Y269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Z241" i="1"/>
  <c r="Y241" i="1"/>
  <c r="AG240" i="1"/>
  <c r="AF240" i="1"/>
  <c r="AE240" i="1"/>
  <c r="AD240" i="1"/>
  <c r="AC240" i="1"/>
  <c r="AB240" i="1"/>
  <c r="AA240" i="1"/>
  <c r="Z240" i="1"/>
  <c r="Y240" i="1"/>
  <c r="AG239" i="1"/>
  <c r="AF239" i="1"/>
  <c r="AE239" i="1"/>
  <c r="AD239" i="1"/>
  <c r="AC239" i="1"/>
  <c r="AB239" i="1"/>
  <c r="AA239" i="1"/>
  <c r="Z239" i="1"/>
  <c r="Y239" i="1"/>
  <c r="AG238" i="1"/>
  <c r="AF238" i="1"/>
  <c r="AE238" i="1"/>
  <c r="AD238" i="1"/>
  <c r="AC238" i="1"/>
  <c r="AB238" i="1"/>
  <c r="AA238" i="1"/>
  <c r="Z238" i="1"/>
  <c r="Y238" i="1"/>
  <c r="AG237" i="1"/>
  <c r="AF237" i="1"/>
  <c r="AE237" i="1"/>
  <c r="AD237" i="1"/>
  <c r="AC237" i="1"/>
  <c r="AB237" i="1"/>
  <c r="AA237" i="1"/>
  <c r="Z237" i="1"/>
  <c r="Y237" i="1"/>
  <c r="AG236" i="1"/>
  <c r="AF236" i="1"/>
  <c r="AE236" i="1"/>
  <c r="AD236" i="1"/>
  <c r="AC236" i="1"/>
  <c r="AB236" i="1"/>
  <c r="AA236" i="1"/>
  <c r="Z236" i="1"/>
  <c r="Y236" i="1"/>
  <c r="AG235" i="1"/>
  <c r="AF235" i="1"/>
  <c r="AE235" i="1"/>
  <c r="AD235" i="1"/>
  <c r="AC235" i="1"/>
  <c r="AB235" i="1"/>
  <c r="AA235" i="1"/>
  <c r="Z235" i="1"/>
  <c r="Y235" i="1"/>
  <c r="AG234" i="1"/>
  <c r="AF234" i="1"/>
  <c r="AE234" i="1"/>
  <c r="AD234" i="1"/>
  <c r="AC234" i="1"/>
  <c r="AB234" i="1"/>
  <c r="AA234" i="1"/>
  <c r="Z234" i="1"/>
  <c r="Y234" i="1"/>
  <c r="AG233" i="1"/>
  <c r="AF233" i="1"/>
  <c r="AE233" i="1"/>
  <c r="AD233" i="1"/>
  <c r="AC233" i="1"/>
  <c r="AB233" i="1"/>
  <c r="AA233" i="1"/>
  <c r="Z233" i="1"/>
  <c r="Y233" i="1"/>
  <c r="AG232" i="1"/>
  <c r="AF232" i="1"/>
  <c r="AE232" i="1"/>
  <c r="AD232" i="1"/>
  <c r="AC232" i="1"/>
  <c r="AB232" i="1"/>
  <c r="AA232" i="1"/>
  <c r="Z232" i="1"/>
  <c r="Y232" i="1"/>
  <c r="AG231" i="1"/>
  <c r="AF231" i="1"/>
  <c r="AE231" i="1"/>
  <c r="AD231" i="1"/>
  <c r="AC231" i="1"/>
  <c r="AB231" i="1"/>
  <c r="AA231" i="1"/>
  <c r="Z231" i="1"/>
  <c r="Y231" i="1"/>
  <c r="AG230" i="1"/>
  <c r="AF230" i="1"/>
  <c r="AE230" i="1"/>
  <c r="AD230" i="1"/>
  <c r="AC230" i="1"/>
  <c r="AB230" i="1"/>
  <c r="AA230" i="1"/>
  <c r="Z230" i="1"/>
  <c r="Y230" i="1"/>
  <c r="AG229" i="1"/>
  <c r="AF229" i="1"/>
  <c r="AE229" i="1"/>
  <c r="AD229" i="1"/>
  <c r="AC229" i="1"/>
  <c r="AB229" i="1"/>
  <c r="AA229" i="1"/>
  <c r="Z229" i="1"/>
  <c r="Y229" i="1"/>
  <c r="AG228" i="1"/>
  <c r="AF228" i="1"/>
  <c r="AE228" i="1"/>
  <c r="AD228" i="1"/>
  <c r="AC228" i="1"/>
  <c r="AB228" i="1"/>
  <c r="AA228" i="1"/>
  <c r="Z228" i="1"/>
  <c r="Y228" i="1"/>
  <c r="AG227" i="1"/>
  <c r="AF227" i="1"/>
  <c r="AE227" i="1"/>
  <c r="AD227" i="1"/>
  <c r="AC227" i="1"/>
  <c r="AB227" i="1"/>
  <c r="AA227" i="1"/>
  <c r="Z227" i="1"/>
  <c r="Y227" i="1"/>
  <c r="AG226" i="1"/>
  <c r="AF226" i="1"/>
  <c r="AE226" i="1"/>
  <c r="AD226" i="1"/>
  <c r="AC226" i="1"/>
  <c r="AB226" i="1"/>
  <c r="AA226" i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Z177" i="1"/>
  <c r="Y177" i="1"/>
  <c r="AG176" i="1"/>
  <c r="AF176" i="1"/>
  <c r="AE176" i="1"/>
  <c r="AD176" i="1"/>
  <c r="AC176" i="1"/>
  <c r="AB176" i="1"/>
  <c r="AA176" i="1"/>
  <c r="Z176" i="1"/>
  <c r="Y176" i="1"/>
  <c r="AG175" i="1"/>
  <c r="AF175" i="1"/>
  <c r="AE175" i="1"/>
  <c r="AD175" i="1"/>
  <c r="AC175" i="1"/>
  <c r="AB175" i="1"/>
  <c r="AA175" i="1"/>
  <c r="Z175" i="1"/>
  <c r="Y175" i="1"/>
  <c r="AG174" i="1"/>
  <c r="AF174" i="1"/>
  <c r="AE174" i="1"/>
  <c r="AD174" i="1"/>
  <c r="AC174" i="1"/>
  <c r="AB174" i="1"/>
  <c r="AA174" i="1"/>
  <c r="Z174" i="1"/>
  <c r="Y174" i="1"/>
  <c r="AG173" i="1"/>
  <c r="AF173" i="1"/>
  <c r="AE173" i="1"/>
  <c r="AD173" i="1"/>
  <c r="AC173" i="1"/>
  <c r="AB173" i="1"/>
  <c r="AA173" i="1"/>
  <c r="Z173" i="1"/>
  <c r="Y173" i="1"/>
  <c r="AG172" i="1"/>
  <c r="AF172" i="1"/>
  <c r="AE172" i="1"/>
  <c r="AD172" i="1"/>
  <c r="AC172" i="1"/>
  <c r="AB172" i="1"/>
  <c r="AA172" i="1"/>
  <c r="Z172" i="1"/>
  <c r="Y172" i="1"/>
  <c r="AG171" i="1"/>
  <c r="AF171" i="1"/>
  <c r="AE171" i="1"/>
  <c r="AD171" i="1"/>
  <c r="AC171" i="1"/>
  <c r="AB171" i="1"/>
  <c r="AA171" i="1"/>
  <c r="Z171" i="1"/>
  <c r="Y171" i="1"/>
  <c r="AG170" i="1"/>
  <c r="AF170" i="1"/>
  <c r="AE170" i="1"/>
  <c r="AD170" i="1"/>
  <c r="AC170" i="1"/>
  <c r="AB170" i="1"/>
  <c r="AA170" i="1"/>
  <c r="Z170" i="1"/>
  <c r="Y170" i="1"/>
  <c r="AG169" i="1"/>
  <c r="AF169" i="1"/>
  <c r="AE169" i="1"/>
  <c r="AD169" i="1"/>
  <c r="AC169" i="1"/>
  <c r="AB169" i="1"/>
  <c r="AA169" i="1"/>
  <c r="Z169" i="1"/>
  <c r="Y169" i="1"/>
  <c r="AG168" i="1"/>
  <c r="AF168" i="1"/>
  <c r="AE168" i="1"/>
  <c r="AD168" i="1"/>
  <c r="AC168" i="1"/>
  <c r="AB168" i="1"/>
  <c r="AA168" i="1"/>
  <c r="Z168" i="1"/>
  <c r="Y168" i="1"/>
  <c r="AG167" i="1"/>
  <c r="AF167" i="1"/>
  <c r="AE167" i="1"/>
  <c r="AD167" i="1"/>
  <c r="AC167" i="1"/>
  <c r="AB167" i="1"/>
  <c r="AA167" i="1"/>
  <c r="Z167" i="1"/>
  <c r="Y167" i="1"/>
  <c r="AG166" i="1"/>
  <c r="AF166" i="1"/>
  <c r="AE166" i="1"/>
  <c r="AD166" i="1"/>
  <c r="AC166" i="1"/>
  <c r="AB166" i="1"/>
  <c r="AA166" i="1"/>
  <c r="Z166" i="1"/>
  <c r="Y166" i="1"/>
  <c r="AG165" i="1"/>
  <c r="AF165" i="1"/>
  <c r="AE165" i="1"/>
  <c r="AD165" i="1"/>
  <c r="AC165" i="1"/>
  <c r="AB165" i="1"/>
  <c r="AA165" i="1"/>
  <c r="Z165" i="1"/>
  <c r="Y165" i="1"/>
  <c r="AG164" i="1"/>
  <c r="AF164" i="1"/>
  <c r="AE164" i="1"/>
  <c r="AD164" i="1"/>
  <c r="AC164" i="1"/>
  <c r="AB164" i="1"/>
  <c r="AA164" i="1"/>
  <c r="Z164" i="1"/>
  <c r="Y164" i="1"/>
  <c r="AG163" i="1"/>
  <c r="AF163" i="1"/>
  <c r="AE163" i="1"/>
  <c r="AD163" i="1"/>
  <c r="AC163" i="1"/>
  <c r="AB163" i="1"/>
  <c r="AA163" i="1"/>
  <c r="Z163" i="1"/>
  <c r="Y163" i="1"/>
  <c r="AG162" i="1"/>
  <c r="AF162" i="1"/>
  <c r="AE162" i="1"/>
  <c r="AD162" i="1"/>
  <c r="AC162" i="1"/>
  <c r="AB162" i="1"/>
  <c r="AA162" i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Z113" i="1"/>
  <c r="Y113" i="1"/>
  <c r="AG112" i="1"/>
  <c r="AF112" i="1"/>
  <c r="AE112" i="1"/>
  <c r="AD112" i="1"/>
  <c r="AC112" i="1"/>
  <c r="AB112" i="1"/>
  <c r="AA112" i="1"/>
  <c r="Z112" i="1"/>
  <c r="Y112" i="1"/>
  <c r="AG111" i="1"/>
  <c r="AF111" i="1"/>
  <c r="AE111" i="1"/>
  <c r="AD111" i="1"/>
  <c r="AC111" i="1"/>
  <c r="AB111" i="1"/>
  <c r="AA111" i="1"/>
  <c r="Z111" i="1"/>
  <c r="Y111" i="1"/>
  <c r="AG110" i="1"/>
  <c r="AF110" i="1"/>
  <c r="AE110" i="1"/>
  <c r="AD110" i="1"/>
  <c r="AC110" i="1"/>
  <c r="AB110" i="1"/>
  <c r="AA110" i="1"/>
  <c r="Z110" i="1"/>
  <c r="Y110" i="1"/>
  <c r="AG109" i="1"/>
  <c r="AF109" i="1"/>
  <c r="AE109" i="1"/>
  <c r="AD109" i="1"/>
  <c r="AC109" i="1"/>
  <c r="AB109" i="1"/>
  <c r="AA109" i="1"/>
  <c r="Z109" i="1"/>
  <c r="Y109" i="1"/>
  <c r="AG108" i="1"/>
  <c r="AF108" i="1"/>
  <c r="AE108" i="1"/>
  <c r="AD108" i="1"/>
  <c r="AC108" i="1"/>
  <c r="AB108" i="1"/>
  <c r="AA108" i="1"/>
  <c r="Z108" i="1"/>
  <c r="Y108" i="1"/>
  <c r="AG107" i="1"/>
  <c r="AF107" i="1"/>
  <c r="AE107" i="1"/>
  <c r="AD107" i="1"/>
  <c r="AC107" i="1"/>
  <c r="AB107" i="1"/>
  <c r="AA107" i="1"/>
  <c r="Z107" i="1"/>
  <c r="Y107" i="1"/>
  <c r="AG106" i="1"/>
  <c r="AF106" i="1"/>
  <c r="AE106" i="1"/>
  <c r="AD106" i="1"/>
  <c r="AC106" i="1"/>
  <c r="AB106" i="1"/>
  <c r="AA106" i="1"/>
  <c r="Z106" i="1"/>
  <c r="Y106" i="1"/>
  <c r="AG105" i="1"/>
  <c r="AF105" i="1"/>
  <c r="AE105" i="1"/>
  <c r="AD105" i="1"/>
  <c r="AC105" i="1"/>
  <c r="AB105" i="1"/>
  <c r="AA105" i="1"/>
  <c r="Z105" i="1"/>
  <c r="Y105" i="1"/>
  <c r="AG104" i="1"/>
  <c r="AF104" i="1"/>
  <c r="AE104" i="1"/>
  <c r="AD104" i="1"/>
  <c r="AC104" i="1"/>
  <c r="AB104" i="1"/>
  <c r="AA104" i="1"/>
  <c r="Z104" i="1"/>
  <c r="Y104" i="1"/>
  <c r="AG103" i="1"/>
  <c r="AF103" i="1"/>
  <c r="AE103" i="1"/>
  <c r="AD103" i="1"/>
  <c r="AC103" i="1"/>
  <c r="AB103" i="1"/>
  <c r="AA103" i="1"/>
  <c r="Z103" i="1"/>
  <c r="Y103" i="1"/>
  <c r="AG102" i="1"/>
  <c r="AF102" i="1"/>
  <c r="AE102" i="1"/>
  <c r="AD102" i="1"/>
  <c r="AC102" i="1"/>
  <c r="AB102" i="1"/>
  <c r="AA102" i="1"/>
  <c r="Z102" i="1"/>
  <c r="Y102" i="1"/>
  <c r="AG101" i="1"/>
  <c r="AF101" i="1"/>
  <c r="AE101" i="1"/>
  <c r="AD101" i="1"/>
  <c r="AC101" i="1"/>
  <c r="AB101" i="1"/>
  <c r="AA101" i="1"/>
  <c r="Z101" i="1"/>
  <c r="Y101" i="1"/>
  <c r="AG100" i="1"/>
  <c r="AF100" i="1"/>
  <c r="AE100" i="1"/>
  <c r="AD100" i="1"/>
  <c r="AC100" i="1"/>
  <c r="AB100" i="1"/>
  <c r="AA100" i="1"/>
  <c r="Z100" i="1"/>
  <c r="Y100" i="1"/>
  <c r="AG99" i="1"/>
  <c r="AF99" i="1"/>
  <c r="AE99" i="1"/>
  <c r="AD99" i="1"/>
  <c r="AC99" i="1"/>
  <c r="AB99" i="1"/>
  <c r="AA99" i="1"/>
  <c r="Z99" i="1"/>
  <c r="Y99" i="1"/>
  <c r="AG98" i="1"/>
  <c r="AF98" i="1"/>
  <c r="AE98" i="1"/>
  <c r="AD98" i="1"/>
  <c r="AC98" i="1"/>
  <c r="AB98" i="1"/>
  <c r="AA98" i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335" i="1"/>
  <c r="AF335" i="1"/>
  <c r="AE335" i="1"/>
  <c r="AD335" i="1"/>
  <c r="AC335" i="1"/>
  <c r="AB335" i="1"/>
  <c r="AA335" i="1"/>
  <c r="Z335" i="1"/>
  <c r="Y335" i="1"/>
  <c r="AG75" i="1"/>
  <c r="AF75" i="1"/>
  <c r="AE75" i="1"/>
  <c r="AD75" i="1"/>
  <c r="AC75" i="1"/>
  <c r="AB75" i="1"/>
  <c r="AA75" i="1"/>
  <c r="Z75" i="1"/>
  <c r="Y75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37" i="1"/>
  <c r="AF337" i="1"/>
  <c r="AE337" i="1"/>
  <c r="AD337" i="1"/>
  <c r="AC337" i="1"/>
  <c r="AB337" i="1"/>
  <c r="AA337" i="1"/>
  <c r="Z337" i="1"/>
  <c r="Y337" i="1"/>
  <c r="AG63" i="1"/>
  <c r="AF63" i="1"/>
  <c r="AE63" i="1"/>
  <c r="AD63" i="1"/>
  <c r="AC63" i="1"/>
  <c r="AB63" i="1"/>
  <c r="AA63" i="1"/>
  <c r="Z63" i="1"/>
  <c r="Y63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9" i="1"/>
  <c r="AF59" i="1"/>
  <c r="AE59" i="1"/>
  <c r="AD59" i="1"/>
  <c r="AC59" i="1"/>
  <c r="AB59" i="1"/>
  <c r="AA59" i="1"/>
  <c r="Z59" i="1"/>
  <c r="Y59" i="1"/>
  <c r="AG58" i="1"/>
  <c r="AF58" i="1"/>
  <c r="AE58" i="1"/>
  <c r="AD58" i="1"/>
  <c r="AC58" i="1"/>
  <c r="AB58" i="1"/>
  <c r="AA58" i="1"/>
  <c r="Z58" i="1"/>
  <c r="Y58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54" i="1"/>
  <c r="AF54" i="1"/>
  <c r="AE54" i="1"/>
  <c r="AD54" i="1"/>
  <c r="AC54" i="1"/>
  <c r="AB54" i="1"/>
  <c r="AA54" i="1"/>
  <c r="Z54" i="1"/>
  <c r="Y54" i="1"/>
  <c r="AG336" i="1"/>
  <c r="AF336" i="1"/>
  <c r="AE336" i="1"/>
  <c r="AD336" i="1"/>
  <c r="AC336" i="1"/>
  <c r="AB336" i="1"/>
  <c r="AA336" i="1"/>
  <c r="Z336" i="1"/>
  <c r="Y336" i="1"/>
  <c r="AG53" i="1"/>
  <c r="AF53" i="1"/>
  <c r="AE53" i="1"/>
  <c r="AD53" i="1"/>
  <c r="AC53" i="1"/>
  <c r="AB53" i="1"/>
  <c r="AA53" i="1"/>
  <c r="Z53" i="1"/>
  <c r="Y53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6" i="1"/>
  <c r="AF46" i="1"/>
  <c r="AE46" i="1"/>
  <c r="AD46" i="1"/>
  <c r="AC46" i="1"/>
  <c r="AB46" i="1"/>
  <c r="AA46" i="1"/>
  <c r="Z46" i="1"/>
  <c r="Y46" i="1"/>
  <c r="AG45" i="1"/>
  <c r="AF45" i="1"/>
  <c r="AE45" i="1"/>
  <c r="AD45" i="1"/>
  <c r="AC45" i="1"/>
  <c r="AB45" i="1"/>
  <c r="AA45" i="1"/>
  <c r="Z45" i="1"/>
  <c r="Y45" i="1"/>
  <c r="AG44" i="1"/>
  <c r="AF44" i="1"/>
  <c r="AE44" i="1"/>
  <c r="AD44" i="1"/>
  <c r="AC44" i="1"/>
  <c r="AB44" i="1"/>
  <c r="AA44" i="1"/>
  <c r="Z44" i="1"/>
  <c r="Y44" i="1"/>
  <c r="AG43" i="1"/>
  <c r="AF43" i="1"/>
  <c r="AE43" i="1"/>
  <c r="AD43" i="1"/>
  <c r="AC43" i="1"/>
  <c r="AB43" i="1"/>
  <c r="AA43" i="1"/>
  <c r="Z43" i="1"/>
  <c r="Y43" i="1"/>
  <c r="AG42" i="1"/>
  <c r="AF42" i="1"/>
  <c r="AE42" i="1"/>
  <c r="AD42" i="1"/>
  <c r="AC42" i="1"/>
  <c r="AB42" i="1"/>
  <c r="AA42" i="1"/>
  <c r="Z42" i="1"/>
  <c r="Y42" i="1"/>
  <c r="AG338" i="1"/>
  <c r="AF338" i="1"/>
  <c r="AE338" i="1"/>
  <c r="AD338" i="1"/>
  <c r="AC338" i="1"/>
  <c r="AB338" i="1"/>
  <c r="AA338" i="1"/>
  <c r="Z338" i="1"/>
  <c r="Y338" i="1"/>
  <c r="AG41" i="1"/>
  <c r="AF41" i="1"/>
  <c r="AE41" i="1"/>
  <c r="AD41" i="1"/>
  <c r="AC41" i="1"/>
  <c r="AB41" i="1"/>
  <c r="AA41" i="1"/>
  <c r="Z41" i="1"/>
  <c r="Y41" i="1"/>
  <c r="AG39" i="1"/>
  <c r="AF39" i="1"/>
  <c r="AE39" i="1"/>
  <c r="AD39" i="1"/>
  <c r="AC39" i="1"/>
  <c r="AB39" i="1"/>
  <c r="AA39" i="1"/>
  <c r="Z39" i="1"/>
  <c r="Y39" i="1"/>
  <c r="AG38" i="1"/>
  <c r="AF38" i="1"/>
  <c r="AE38" i="1"/>
  <c r="AD38" i="1"/>
  <c r="AC38" i="1"/>
  <c r="AB38" i="1"/>
  <c r="AA38" i="1"/>
  <c r="Z38" i="1"/>
  <c r="Y38" i="1"/>
  <c r="AG37" i="1"/>
  <c r="AF37" i="1"/>
  <c r="AE37" i="1"/>
  <c r="AD37" i="1"/>
  <c r="AC37" i="1"/>
  <c r="AB37" i="1"/>
  <c r="AA37" i="1"/>
  <c r="Z37" i="1"/>
  <c r="Y37" i="1"/>
  <c r="AG36" i="1"/>
  <c r="AF36" i="1"/>
  <c r="AE36" i="1"/>
  <c r="AD36" i="1"/>
  <c r="AC36" i="1"/>
  <c r="AB36" i="1"/>
  <c r="AA36" i="1"/>
  <c r="Z36" i="1"/>
  <c r="Y36" i="1"/>
  <c r="AG35" i="1"/>
  <c r="AF35" i="1"/>
  <c r="AE35" i="1"/>
  <c r="AD35" i="1"/>
  <c r="AC35" i="1"/>
  <c r="AB35" i="1"/>
  <c r="AA35" i="1"/>
  <c r="Z35" i="1"/>
  <c r="Y35" i="1"/>
  <c r="AG34" i="1"/>
  <c r="AF34" i="1"/>
  <c r="AE34" i="1"/>
  <c r="AD34" i="1"/>
  <c r="AC34" i="1"/>
  <c r="AB34" i="1"/>
  <c r="AA34" i="1"/>
  <c r="Z34" i="1"/>
  <c r="Y34" i="1"/>
  <c r="AG33" i="1"/>
  <c r="AF33" i="1"/>
  <c r="AE33" i="1"/>
  <c r="AD33" i="1"/>
  <c r="AC33" i="1"/>
  <c r="AB33" i="1"/>
  <c r="AA33" i="1"/>
  <c r="Z33" i="1"/>
  <c r="Y33" i="1"/>
  <c r="AG32" i="1"/>
  <c r="AF32" i="1"/>
  <c r="AE32" i="1"/>
  <c r="AD32" i="1"/>
  <c r="AC32" i="1"/>
  <c r="AB32" i="1"/>
  <c r="AA32" i="1"/>
  <c r="Z32" i="1"/>
  <c r="Y32" i="1"/>
  <c r="AG340" i="1"/>
  <c r="AF340" i="1"/>
  <c r="AE340" i="1"/>
  <c r="AD340" i="1"/>
  <c r="AC340" i="1"/>
  <c r="AB340" i="1"/>
  <c r="AA340" i="1"/>
  <c r="Z340" i="1"/>
  <c r="Y340" i="1"/>
  <c r="AG31" i="1"/>
  <c r="AF31" i="1"/>
  <c r="AE31" i="1"/>
  <c r="AD31" i="1"/>
  <c r="AC31" i="1"/>
  <c r="AB31" i="1"/>
  <c r="AA31" i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3" i="1"/>
  <c r="AF23" i="1"/>
  <c r="AE23" i="1"/>
  <c r="AD23" i="1"/>
  <c r="AC23" i="1"/>
  <c r="AB23" i="1"/>
  <c r="AA23" i="1"/>
  <c r="Z23" i="1"/>
  <c r="Y23" i="1"/>
  <c r="AG22" i="1"/>
  <c r="AF22" i="1"/>
  <c r="AE22" i="1"/>
  <c r="AD22" i="1"/>
  <c r="AC22" i="1"/>
  <c r="AB22" i="1"/>
  <c r="AA22" i="1"/>
  <c r="Z22" i="1"/>
  <c r="Y22" i="1"/>
  <c r="AG21" i="1"/>
  <c r="AF21" i="1"/>
  <c r="AE21" i="1"/>
  <c r="AD21" i="1"/>
  <c r="AC21" i="1"/>
  <c r="AB21" i="1"/>
  <c r="AA21" i="1"/>
  <c r="Z21" i="1"/>
  <c r="Y21" i="1"/>
  <c r="AG339" i="1"/>
  <c r="AF339" i="1"/>
  <c r="AE339" i="1"/>
  <c r="AD339" i="1"/>
  <c r="AC339" i="1"/>
  <c r="AB339" i="1"/>
  <c r="AA339" i="1"/>
  <c r="Z339" i="1"/>
  <c r="Y339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334" i="1"/>
  <c r="AF334" i="1"/>
  <c r="AE334" i="1"/>
  <c r="AD334" i="1"/>
  <c r="AC334" i="1"/>
  <c r="AB334" i="1"/>
  <c r="AA334" i="1"/>
  <c r="Z334" i="1"/>
  <c r="Y334" i="1"/>
  <c r="AG10" i="1"/>
  <c r="AF10" i="1"/>
  <c r="AE10" i="1"/>
  <c r="AD10" i="1"/>
  <c r="AC10" i="1"/>
  <c r="AB10" i="1"/>
  <c r="AA10" i="1"/>
  <c r="Z10" i="1"/>
  <c r="Y10" i="1"/>
  <c r="AG8" i="1"/>
  <c r="AF8" i="1"/>
  <c r="AE8" i="1"/>
  <c r="AD8" i="1"/>
  <c r="AC8" i="1"/>
  <c r="AB8" i="1"/>
  <c r="AA8" i="1"/>
  <c r="Z8" i="1"/>
  <c r="Y8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3" i="1"/>
  <c r="AF3" i="1"/>
  <c r="AE3" i="1"/>
  <c r="AD3" i="1"/>
  <c r="AC3" i="1"/>
  <c r="AB3" i="1"/>
  <c r="AA3" i="1"/>
  <c r="Z3" i="1"/>
  <c r="Y3" i="1"/>
  <c r="W865" i="1"/>
  <c r="V865" i="1"/>
  <c r="W864" i="1"/>
  <c r="V864" i="1"/>
  <c r="W863" i="1"/>
  <c r="V863" i="1"/>
  <c r="W862" i="1"/>
  <c r="V862" i="1"/>
  <c r="W861" i="1"/>
  <c r="V861" i="1"/>
  <c r="W860" i="1"/>
  <c r="V860" i="1"/>
  <c r="W859" i="1"/>
  <c r="V859" i="1"/>
  <c r="W858" i="1"/>
  <c r="V858" i="1"/>
  <c r="W857" i="1"/>
  <c r="V857" i="1"/>
  <c r="W856" i="1"/>
  <c r="V856" i="1"/>
  <c r="W855" i="1"/>
  <c r="V855" i="1"/>
  <c r="W854" i="1"/>
  <c r="V854" i="1"/>
  <c r="W853" i="1"/>
  <c r="V853" i="1"/>
  <c r="W852" i="1"/>
  <c r="V852" i="1"/>
  <c r="W851" i="1"/>
  <c r="V851" i="1"/>
  <c r="W850" i="1"/>
  <c r="V850" i="1"/>
  <c r="W849" i="1"/>
  <c r="V849" i="1"/>
  <c r="W848" i="1"/>
  <c r="V848" i="1"/>
  <c r="W847" i="1"/>
  <c r="V847" i="1"/>
  <c r="W846" i="1"/>
  <c r="V846" i="1"/>
  <c r="W845" i="1"/>
  <c r="V845" i="1"/>
  <c r="W844" i="1"/>
  <c r="V844" i="1"/>
  <c r="W843" i="1"/>
  <c r="V843" i="1"/>
  <c r="W842" i="1"/>
  <c r="V842" i="1"/>
  <c r="W841" i="1"/>
  <c r="V841" i="1"/>
  <c r="W840" i="1"/>
  <c r="V840" i="1"/>
  <c r="W839" i="1"/>
  <c r="V839" i="1"/>
  <c r="W838" i="1"/>
  <c r="V838" i="1"/>
  <c r="W837" i="1"/>
  <c r="V837" i="1"/>
  <c r="W836" i="1"/>
  <c r="V836" i="1"/>
  <c r="W835" i="1"/>
  <c r="V835" i="1"/>
  <c r="W834" i="1"/>
  <c r="V834" i="1"/>
  <c r="W833" i="1"/>
  <c r="V833" i="1"/>
  <c r="W832" i="1"/>
  <c r="V832" i="1"/>
  <c r="W831" i="1"/>
  <c r="V831" i="1"/>
  <c r="W830" i="1"/>
  <c r="V830" i="1"/>
  <c r="W829" i="1"/>
  <c r="V829" i="1"/>
  <c r="W828" i="1"/>
  <c r="V828" i="1"/>
  <c r="W827" i="1"/>
  <c r="V827" i="1"/>
  <c r="W826" i="1"/>
  <c r="V826" i="1"/>
  <c r="W825" i="1"/>
  <c r="V825" i="1"/>
  <c r="W824" i="1"/>
  <c r="V824" i="1"/>
  <c r="W823" i="1"/>
  <c r="V823" i="1"/>
  <c r="W822" i="1"/>
  <c r="V822" i="1"/>
  <c r="W821" i="1"/>
  <c r="V821" i="1"/>
  <c r="W728" i="1"/>
  <c r="V728" i="1"/>
  <c r="W727" i="1"/>
  <c r="V727" i="1"/>
  <c r="W726" i="1"/>
  <c r="V726" i="1"/>
  <c r="W725" i="1"/>
  <c r="V725" i="1"/>
  <c r="W724" i="1"/>
  <c r="V724" i="1"/>
  <c r="W723" i="1"/>
  <c r="V723" i="1"/>
  <c r="W722" i="1"/>
  <c r="V722" i="1"/>
  <c r="W721" i="1"/>
  <c r="V721" i="1"/>
  <c r="W712" i="1"/>
  <c r="V712" i="1"/>
  <c r="W711" i="1"/>
  <c r="V711" i="1"/>
  <c r="W710" i="1"/>
  <c r="V710" i="1"/>
  <c r="W709" i="1"/>
  <c r="V709" i="1"/>
  <c r="W708" i="1"/>
  <c r="V708" i="1"/>
  <c r="W707" i="1"/>
  <c r="V707" i="1"/>
  <c r="W706" i="1"/>
  <c r="V706" i="1"/>
  <c r="W705" i="1"/>
  <c r="V705" i="1"/>
  <c r="W715" i="1"/>
  <c r="V715" i="1"/>
  <c r="W699" i="1"/>
  <c r="V699" i="1"/>
  <c r="W716" i="1"/>
  <c r="V716" i="1"/>
  <c r="W700" i="1"/>
  <c r="V700" i="1"/>
  <c r="W713" i="1"/>
  <c r="V713" i="1"/>
  <c r="W697" i="1"/>
  <c r="V697" i="1"/>
  <c r="W714" i="1"/>
  <c r="V714" i="1"/>
  <c r="W698" i="1"/>
  <c r="V698" i="1"/>
  <c r="W720" i="1"/>
  <c r="V720" i="1"/>
  <c r="W704" i="1"/>
  <c r="V704" i="1"/>
  <c r="W719" i="1"/>
  <c r="V719" i="1"/>
  <c r="W703" i="1"/>
  <c r="V703" i="1"/>
  <c r="W718" i="1"/>
  <c r="V718" i="1"/>
  <c r="W702" i="1"/>
  <c r="V702" i="1"/>
  <c r="W717" i="1"/>
  <c r="V717" i="1"/>
  <c r="W701" i="1"/>
  <c r="V701" i="1"/>
  <c r="W515" i="1"/>
  <c r="V515" i="1"/>
  <c r="W514" i="1"/>
  <c r="V514" i="1"/>
  <c r="W513" i="1"/>
  <c r="V513" i="1"/>
  <c r="W512" i="1"/>
  <c r="V512" i="1"/>
  <c r="W504" i="1"/>
  <c r="V504" i="1"/>
  <c r="W503" i="1"/>
  <c r="V503" i="1"/>
  <c r="W502" i="1"/>
  <c r="V502" i="1"/>
  <c r="W501" i="1"/>
  <c r="V501" i="1"/>
  <c r="W506" i="1"/>
  <c r="V506" i="1"/>
  <c r="W495" i="1"/>
  <c r="V495" i="1"/>
  <c r="W508" i="1"/>
  <c r="V508" i="1"/>
  <c r="W497" i="1"/>
  <c r="V497" i="1"/>
  <c r="W507" i="1"/>
  <c r="V507" i="1"/>
  <c r="W496" i="1"/>
  <c r="V496" i="1"/>
  <c r="W509" i="1"/>
  <c r="V509" i="1"/>
  <c r="W498" i="1"/>
  <c r="V498" i="1"/>
  <c r="W511" i="1"/>
  <c r="V511" i="1"/>
  <c r="W500" i="1"/>
  <c r="V500" i="1"/>
  <c r="W510" i="1"/>
  <c r="V510" i="1"/>
  <c r="W499" i="1"/>
  <c r="V499" i="1"/>
  <c r="W505" i="1"/>
  <c r="V505" i="1"/>
  <c r="W494" i="1"/>
  <c r="V494" i="1"/>
  <c r="W820" i="1"/>
  <c r="V820" i="1"/>
  <c r="W819" i="1"/>
  <c r="V819" i="1"/>
  <c r="W818" i="1"/>
  <c r="V818" i="1"/>
  <c r="W817" i="1"/>
  <c r="V817" i="1"/>
  <c r="W816" i="1"/>
  <c r="V816" i="1"/>
  <c r="W815" i="1"/>
  <c r="V815" i="1"/>
  <c r="W814" i="1"/>
  <c r="V814" i="1"/>
  <c r="W813" i="1"/>
  <c r="V813" i="1"/>
  <c r="W812" i="1"/>
  <c r="V812" i="1"/>
  <c r="W811" i="1"/>
  <c r="V811" i="1"/>
  <c r="W810" i="1"/>
  <c r="V810" i="1"/>
  <c r="W809" i="1"/>
  <c r="V809" i="1"/>
  <c r="W808" i="1"/>
  <c r="V808" i="1"/>
  <c r="W807" i="1"/>
  <c r="V807" i="1"/>
  <c r="W806" i="1"/>
  <c r="V806" i="1"/>
  <c r="W805" i="1"/>
  <c r="V805" i="1"/>
  <c r="W804" i="1"/>
  <c r="V804" i="1"/>
  <c r="W803" i="1"/>
  <c r="V803" i="1"/>
  <c r="W802" i="1"/>
  <c r="V802" i="1"/>
  <c r="W801" i="1"/>
  <c r="V801" i="1"/>
  <c r="W800" i="1"/>
  <c r="V800" i="1"/>
  <c r="W799" i="1"/>
  <c r="V799" i="1"/>
  <c r="W798" i="1"/>
  <c r="V798" i="1"/>
  <c r="W797" i="1"/>
  <c r="V797" i="1"/>
  <c r="W796" i="1"/>
  <c r="V796" i="1"/>
  <c r="W795" i="1"/>
  <c r="V795" i="1"/>
  <c r="W794" i="1"/>
  <c r="V794" i="1"/>
  <c r="W793" i="1"/>
  <c r="V793" i="1"/>
  <c r="W792" i="1"/>
  <c r="V792" i="1"/>
  <c r="W791" i="1"/>
  <c r="V791" i="1"/>
  <c r="W790" i="1"/>
  <c r="V790" i="1"/>
  <c r="W789" i="1"/>
  <c r="V789" i="1"/>
  <c r="W788" i="1"/>
  <c r="V788" i="1"/>
  <c r="W787" i="1"/>
  <c r="V787" i="1"/>
  <c r="W786" i="1"/>
  <c r="V786" i="1"/>
  <c r="W785" i="1"/>
  <c r="V785" i="1"/>
  <c r="W784" i="1"/>
  <c r="V784" i="1"/>
  <c r="W783" i="1"/>
  <c r="V783" i="1"/>
  <c r="W782" i="1"/>
  <c r="V782" i="1"/>
  <c r="W781" i="1"/>
  <c r="V781" i="1"/>
  <c r="W780" i="1"/>
  <c r="V780" i="1"/>
  <c r="W779" i="1"/>
  <c r="V779" i="1"/>
  <c r="W778" i="1"/>
  <c r="V778" i="1"/>
  <c r="W777" i="1"/>
  <c r="V777" i="1"/>
  <c r="W776" i="1"/>
  <c r="V776" i="1"/>
  <c r="W775" i="1"/>
  <c r="V775" i="1"/>
  <c r="W774" i="1"/>
  <c r="V774" i="1"/>
  <c r="W773" i="1"/>
  <c r="V773" i="1"/>
  <c r="W772" i="1"/>
  <c r="V772" i="1"/>
  <c r="W771" i="1"/>
  <c r="V771" i="1"/>
  <c r="W770" i="1"/>
  <c r="V770" i="1"/>
  <c r="W769" i="1"/>
  <c r="V769" i="1"/>
  <c r="W768" i="1"/>
  <c r="V768" i="1"/>
  <c r="W767" i="1"/>
  <c r="V767" i="1"/>
  <c r="W766" i="1"/>
  <c r="V766" i="1"/>
  <c r="W765" i="1"/>
  <c r="V765" i="1"/>
  <c r="W764" i="1"/>
  <c r="V764" i="1"/>
  <c r="W763" i="1"/>
  <c r="V763" i="1"/>
  <c r="W762" i="1"/>
  <c r="V762" i="1"/>
  <c r="W761" i="1"/>
  <c r="V761" i="1"/>
  <c r="W760" i="1"/>
  <c r="V760" i="1"/>
  <c r="W759" i="1"/>
  <c r="V759" i="1"/>
  <c r="W758" i="1"/>
  <c r="V758" i="1"/>
  <c r="W757" i="1"/>
  <c r="V757" i="1"/>
  <c r="W756" i="1"/>
  <c r="V756" i="1"/>
  <c r="W755" i="1"/>
  <c r="V755" i="1"/>
  <c r="W754" i="1"/>
  <c r="V754" i="1"/>
  <c r="W753" i="1"/>
  <c r="V753" i="1"/>
  <c r="W752" i="1"/>
  <c r="V752" i="1"/>
  <c r="W751" i="1"/>
  <c r="V751" i="1"/>
  <c r="W750" i="1"/>
  <c r="V750" i="1"/>
  <c r="W749" i="1"/>
  <c r="V749" i="1"/>
  <c r="W748" i="1"/>
  <c r="V748" i="1"/>
  <c r="W747" i="1"/>
  <c r="V747" i="1"/>
  <c r="W746" i="1"/>
  <c r="V746" i="1"/>
  <c r="W745" i="1"/>
  <c r="V745" i="1"/>
  <c r="W744" i="1"/>
  <c r="V744" i="1"/>
  <c r="W743" i="1"/>
  <c r="V743" i="1"/>
  <c r="W742" i="1"/>
  <c r="V742" i="1"/>
  <c r="W741" i="1"/>
  <c r="V741" i="1"/>
  <c r="W740" i="1"/>
  <c r="V740" i="1"/>
  <c r="W739" i="1"/>
  <c r="V739" i="1"/>
  <c r="W738" i="1"/>
  <c r="V738" i="1"/>
  <c r="W737" i="1"/>
  <c r="V737" i="1"/>
  <c r="W736" i="1"/>
  <c r="V736" i="1"/>
  <c r="W735" i="1"/>
  <c r="V735" i="1"/>
  <c r="W734" i="1"/>
  <c r="V734" i="1"/>
  <c r="W733" i="1"/>
  <c r="V733" i="1"/>
  <c r="W732" i="1"/>
  <c r="V732" i="1"/>
  <c r="W731" i="1"/>
  <c r="V731" i="1"/>
  <c r="W730" i="1"/>
  <c r="V730" i="1"/>
  <c r="W729" i="1"/>
  <c r="V729" i="1"/>
  <c r="W686" i="1"/>
  <c r="V686" i="1"/>
  <c r="W696" i="1"/>
  <c r="V696" i="1"/>
  <c r="W695" i="1"/>
  <c r="V695" i="1"/>
  <c r="W694" i="1"/>
  <c r="V694" i="1"/>
  <c r="W693" i="1"/>
  <c r="V693" i="1"/>
  <c r="W692" i="1"/>
  <c r="V692" i="1"/>
  <c r="W691" i="1"/>
  <c r="V691" i="1"/>
  <c r="W690" i="1"/>
  <c r="V690" i="1"/>
  <c r="W689" i="1"/>
  <c r="V689" i="1"/>
  <c r="W688" i="1"/>
  <c r="V688" i="1"/>
  <c r="W687" i="1"/>
  <c r="V687" i="1"/>
  <c r="W685" i="1"/>
  <c r="V685" i="1"/>
  <c r="W684" i="1"/>
  <c r="V684" i="1"/>
  <c r="W673" i="1"/>
  <c r="V673" i="1"/>
  <c r="W683" i="1"/>
  <c r="V683" i="1"/>
  <c r="W682" i="1"/>
  <c r="V682" i="1"/>
  <c r="W681" i="1"/>
  <c r="V681" i="1"/>
  <c r="W680" i="1"/>
  <c r="V680" i="1"/>
  <c r="W679" i="1"/>
  <c r="V679" i="1"/>
  <c r="W678" i="1"/>
  <c r="V678" i="1"/>
  <c r="W677" i="1"/>
  <c r="V677" i="1"/>
  <c r="W676" i="1"/>
  <c r="V676" i="1"/>
  <c r="W675" i="1"/>
  <c r="V675" i="1"/>
  <c r="W674" i="1"/>
  <c r="V674" i="1"/>
  <c r="W672" i="1"/>
  <c r="V672" i="1"/>
  <c r="W671" i="1"/>
  <c r="V671" i="1"/>
  <c r="W660" i="1"/>
  <c r="V660" i="1"/>
  <c r="W670" i="1"/>
  <c r="V670" i="1"/>
  <c r="W669" i="1"/>
  <c r="V669" i="1"/>
  <c r="W668" i="1"/>
  <c r="V668" i="1"/>
  <c r="W667" i="1"/>
  <c r="V667" i="1"/>
  <c r="W666" i="1"/>
  <c r="V666" i="1"/>
  <c r="W665" i="1"/>
  <c r="V665" i="1"/>
  <c r="W664" i="1"/>
  <c r="V664" i="1"/>
  <c r="W663" i="1"/>
  <c r="V663" i="1"/>
  <c r="W662" i="1"/>
  <c r="V662" i="1"/>
  <c r="W661" i="1"/>
  <c r="V661" i="1"/>
  <c r="W659" i="1"/>
  <c r="V659" i="1"/>
  <c r="W658" i="1"/>
  <c r="V658" i="1"/>
  <c r="W647" i="1"/>
  <c r="V647" i="1"/>
  <c r="W657" i="1"/>
  <c r="V657" i="1"/>
  <c r="W656" i="1"/>
  <c r="V656" i="1"/>
  <c r="W655" i="1"/>
  <c r="V655" i="1"/>
  <c r="W654" i="1"/>
  <c r="V654" i="1"/>
  <c r="W653" i="1"/>
  <c r="V653" i="1"/>
  <c r="W652" i="1"/>
  <c r="V652" i="1"/>
  <c r="W651" i="1"/>
  <c r="V651" i="1"/>
  <c r="W650" i="1"/>
  <c r="V650" i="1"/>
  <c r="W649" i="1"/>
  <c r="V649" i="1"/>
  <c r="W648" i="1"/>
  <c r="V648" i="1"/>
  <c r="W646" i="1"/>
  <c r="V646" i="1"/>
  <c r="W645" i="1"/>
  <c r="V645" i="1"/>
  <c r="W634" i="1"/>
  <c r="V634" i="1"/>
  <c r="W644" i="1"/>
  <c r="V644" i="1"/>
  <c r="W643" i="1"/>
  <c r="V643" i="1"/>
  <c r="W642" i="1"/>
  <c r="V642" i="1"/>
  <c r="W641" i="1"/>
  <c r="V641" i="1"/>
  <c r="W640" i="1"/>
  <c r="V640" i="1"/>
  <c r="W639" i="1"/>
  <c r="V639" i="1"/>
  <c r="W638" i="1"/>
  <c r="V638" i="1"/>
  <c r="W637" i="1"/>
  <c r="V637" i="1"/>
  <c r="W636" i="1"/>
  <c r="V636" i="1"/>
  <c r="W635" i="1"/>
  <c r="V635" i="1"/>
  <c r="W633" i="1"/>
  <c r="V633" i="1"/>
  <c r="W632" i="1"/>
  <c r="V632" i="1"/>
  <c r="W621" i="1"/>
  <c r="V621" i="1"/>
  <c r="W631" i="1"/>
  <c r="V631" i="1"/>
  <c r="W630" i="1"/>
  <c r="V630" i="1"/>
  <c r="W629" i="1"/>
  <c r="V629" i="1"/>
  <c r="W628" i="1"/>
  <c r="V628" i="1"/>
  <c r="W627" i="1"/>
  <c r="V627" i="1"/>
  <c r="W626" i="1"/>
  <c r="V626" i="1"/>
  <c r="W625" i="1"/>
  <c r="V625" i="1"/>
  <c r="W624" i="1"/>
  <c r="V624" i="1"/>
  <c r="W623" i="1"/>
  <c r="V623" i="1"/>
  <c r="W622" i="1"/>
  <c r="V622" i="1"/>
  <c r="W620" i="1"/>
  <c r="V620" i="1"/>
  <c r="W619" i="1"/>
  <c r="V619" i="1"/>
  <c r="W608" i="1"/>
  <c r="V608" i="1"/>
  <c r="W618" i="1"/>
  <c r="V618" i="1"/>
  <c r="W617" i="1"/>
  <c r="V617" i="1"/>
  <c r="W616" i="1"/>
  <c r="V616" i="1"/>
  <c r="W615" i="1"/>
  <c r="V615" i="1"/>
  <c r="W614" i="1"/>
  <c r="V614" i="1"/>
  <c r="W613" i="1"/>
  <c r="V613" i="1"/>
  <c r="W612" i="1"/>
  <c r="V612" i="1"/>
  <c r="W611" i="1"/>
  <c r="V611" i="1"/>
  <c r="W610" i="1"/>
  <c r="V610" i="1"/>
  <c r="W609" i="1"/>
  <c r="V609" i="1"/>
  <c r="W607" i="1"/>
  <c r="V607" i="1"/>
  <c r="W606" i="1"/>
  <c r="V606" i="1"/>
  <c r="W595" i="1"/>
  <c r="V595" i="1"/>
  <c r="W605" i="1"/>
  <c r="V605" i="1"/>
  <c r="W604" i="1"/>
  <c r="V604" i="1"/>
  <c r="W603" i="1"/>
  <c r="V603" i="1"/>
  <c r="W602" i="1"/>
  <c r="V602" i="1"/>
  <c r="W601" i="1"/>
  <c r="V601" i="1"/>
  <c r="W600" i="1"/>
  <c r="V600" i="1"/>
  <c r="W599" i="1"/>
  <c r="V599" i="1"/>
  <c r="W598" i="1"/>
  <c r="V598" i="1"/>
  <c r="W597" i="1"/>
  <c r="V597" i="1"/>
  <c r="W596" i="1"/>
  <c r="V596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483" i="1"/>
  <c r="V483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2" i="1"/>
  <c r="V482" i="1"/>
  <c r="W481" i="1"/>
  <c r="V481" i="1"/>
  <c r="W470" i="1"/>
  <c r="V470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69" i="1"/>
  <c r="V469" i="1"/>
  <c r="W468" i="1"/>
  <c r="V468" i="1"/>
  <c r="W457" i="1"/>
  <c r="V457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6" i="1"/>
  <c r="V456" i="1"/>
  <c r="W455" i="1"/>
  <c r="V455" i="1"/>
  <c r="W444" i="1"/>
  <c r="V444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3" i="1"/>
  <c r="V443" i="1"/>
  <c r="W442" i="1"/>
  <c r="V442" i="1"/>
  <c r="W431" i="1"/>
  <c r="V431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0" i="1"/>
  <c r="V430" i="1"/>
  <c r="W429" i="1"/>
  <c r="V429" i="1"/>
  <c r="W418" i="1"/>
  <c r="V418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7" i="1"/>
  <c r="V417" i="1"/>
  <c r="W416" i="1"/>
  <c r="V416" i="1"/>
  <c r="W405" i="1"/>
  <c r="V405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88" i="1"/>
  <c r="V388" i="1"/>
  <c r="W387" i="1"/>
  <c r="V387" i="1"/>
  <c r="W386" i="1"/>
  <c r="V386" i="1"/>
  <c r="W385" i="1"/>
  <c r="V385" i="1"/>
  <c r="W365" i="1"/>
  <c r="V365" i="1"/>
  <c r="W364" i="1"/>
  <c r="V364" i="1"/>
  <c r="W363" i="1"/>
  <c r="V363" i="1"/>
  <c r="W362" i="1"/>
  <c r="V362" i="1"/>
  <c r="W361" i="1"/>
  <c r="V361" i="1"/>
  <c r="W398" i="1"/>
  <c r="V398" i="1"/>
  <c r="W397" i="1"/>
  <c r="V397" i="1"/>
  <c r="W396" i="1"/>
  <c r="V396" i="1"/>
  <c r="W395" i="1"/>
  <c r="V395" i="1"/>
  <c r="W394" i="1"/>
  <c r="V394" i="1"/>
  <c r="W392" i="1"/>
  <c r="V392" i="1"/>
  <c r="W391" i="1"/>
  <c r="V391" i="1"/>
  <c r="W390" i="1"/>
  <c r="V390" i="1"/>
  <c r="W389" i="1"/>
  <c r="V389" i="1"/>
  <c r="W382" i="1"/>
  <c r="V382" i="1"/>
  <c r="W360" i="1"/>
  <c r="V360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57" i="1"/>
  <c r="V357" i="1"/>
  <c r="W359" i="1"/>
  <c r="V359" i="1"/>
  <c r="W358" i="1"/>
  <c r="V358" i="1"/>
  <c r="W356" i="1"/>
  <c r="V356" i="1"/>
  <c r="W355" i="1"/>
  <c r="V355" i="1"/>
  <c r="W354" i="1"/>
  <c r="V354" i="1"/>
  <c r="W353" i="1"/>
  <c r="V353" i="1"/>
  <c r="W352" i="1"/>
  <c r="V352" i="1"/>
  <c r="W83" i="1"/>
  <c r="V83" i="1"/>
  <c r="W9" i="1"/>
  <c r="V9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319" i="1"/>
  <c r="V319" i="1"/>
  <c r="W318" i="1"/>
  <c r="V318" i="1"/>
  <c r="W317" i="1"/>
  <c r="V317" i="1"/>
  <c r="W316" i="1"/>
  <c r="V316" i="1"/>
  <c r="W315" i="1"/>
  <c r="V315" i="1"/>
  <c r="W314" i="1"/>
  <c r="V314" i="1"/>
  <c r="W313" i="1"/>
  <c r="V313" i="1"/>
  <c r="W312" i="1"/>
  <c r="V312" i="1"/>
  <c r="W311" i="1"/>
  <c r="V311" i="1"/>
  <c r="W310" i="1"/>
  <c r="V310" i="1"/>
  <c r="W309" i="1"/>
  <c r="V309" i="1"/>
  <c r="W308" i="1"/>
  <c r="V308" i="1"/>
  <c r="W307" i="1"/>
  <c r="V307" i="1"/>
  <c r="W306" i="1"/>
  <c r="V306" i="1"/>
  <c r="W305" i="1"/>
  <c r="V305" i="1"/>
  <c r="W304" i="1"/>
  <c r="V304" i="1"/>
  <c r="W303" i="1"/>
  <c r="V303" i="1"/>
  <c r="W302" i="1"/>
  <c r="V302" i="1"/>
  <c r="W301" i="1"/>
  <c r="V301" i="1"/>
  <c r="W300" i="1"/>
  <c r="V300" i="1"/>
  <c r="W299" i="1"/>
  <c r="V299" i="1"/>
  <c r="W298" i="1"/>
  <c r="V298" i="1"/>
  <c r="W297" i="1"/>
  <c r="V297" i="1"/>
  <c r="W296" i="1"/>
  <c r="V296" i="1"/>
  <c r="W295" i="1"/>
  <c r="V295" i="1"/>
  <c r="W294" i="1"/>
  <c r="V294" i="1"/>
  <c r="W293" i="1"/>
  <c r="V293" i="1"/>
  <c r="W292" i="1"/>
  <c r="V292" i="1"/>
  <c r="W291" i="1"/>
  <c r="V291" i="1"/>
  <c r="W290" i="1"/>
  <c r="V290" i="1"/>
  <c r="W289" i="1"/>
  <c r="V289" i="1"/>
  <c r="W288" i="1"/>
  <c r="V288" i="1"/>
  <c r="W341" i="1"/>
  <c r="V341" i="1"/>
  <c r="W40" i="1"/>
  <c r="V40" i="1"/>
  <c r="W62" i="1"/>
  <c r="V62" i="1"/>
  <c r="W52" i="1"/>
  <c r="V52" i="1"/>
  <c r="W82" i="1"/>
  <c r="V82" i="1"/>
  <c r="W74" i="1"/>
  <c r="V74" i="1"/>
  <c r="W287" i="1"/>
  <c r="V287" i="1"/>
  <c r="W286" i="1"/>
  <c r="V286" i="1"/>
  <c r="W285" i="1"/>
  <c r="V285" i="1"/>
  <c r="W284" i="1"/>
  <c r="V284" i="1"/>
  <c r="W283" i="1"/>
  <c r="V283" i="1"/>
  <c r="W282" i="1"/>
  <c r="V282" i="1"/>
  <c r="W281" i="1"/>
  <c r="V281" i="1"/>
  <c r="W280" i="1"/>
  <c r="V280" i="1"/>
  <c r="W279" i="1"/>
  <c r="V279" i="1"/>
  <c r="W278" i="1"/>
  <c r="V278" i="1"/>
  <c r="W277" i="1"/>
  <c r="V277" i="1"/>
  <c r="W276" i="1"/>
  <c r="V276" i="1"/>
  <c r="W275" i="1"/>
  <c r="V275" i="1"/>
  <c r="W274" i="1"/>
  <c r="V274" i="1"/>
  <c r="W273" i="1"/>
  <c r="V273" i="1"/>
  <c r="W272" i="1"/>
  <c r="V272" i="1"/>
  <c r="W271" i="1"/>
  <c r="V271" i="1"/>
  <c r="W270" i="1"/>
  <c r="V270" i="1"/>
  <c r="W269" i="1"/>
  <c r="V269" i="1"/>
  <c r="W268" i="1"/>
  <c r="V268" i="1"/>
  <c r="W267" i="1"/>
  <c r="V267" i="1"/>
  <c r="W266" i="1"/>
  <c r="V266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259" i="1"/>
  <c r="V259" i="1"/>
  <c r="W258" i="1"/>
  <c r="V258" i="1"/>
  <c r="W257" i="1"/>
  <c r="V257" i="1"/>
  <c r="W256" i="1"/>
  <c r="V256" i="1"/>
  <c r="W255" i="1"/>
  <c r="V255" i="1"/>
  <c r="W254" i="1"/>
  <c r="V254" i="1"/>
  <c r="W253" i="1"/>
  <c r="V253" i="1"/>
  <c r="W252" i="1"/>
  <c r="V252" i="1"/>
  <c r="W251" i="1"/>
  <c r="V25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1" i="1"/>
  <c r="V81" i="1"/>
  <c r="W80" i="1"/>
  <c r="V80" i="1"/>
  <c r="W79" i="1"/>
  <c r="V79" i="1"/>
  <c r="W78" i="1"/>
  <c r="V78" i="1"/>
  <c r="W77" i="1"/>
  <c r="V77" i="1"/>
  <c r="W76" i="1"/>
  <c r="V76" i="1"/>
  <c r="W335" i="1"/>
  <c r="V335" i="1"/>
  <c r="W75" i="1"/>
  <c r="V75" i="1"/>
  <c r="W73" i="1"/>
  <c r="V73" i="1"/>
  <c r="W72" i="1"/>
  <c r="V72" i="1"/>
  <c r="W71" i="1"/>
  <c r="V71" i="1"/>
  <c r="W68" i="1"/>
  <c r="V68" i="1"/>
  <c r="W67" i="1"/>
  <c r="V67" i="1"/>
  <c r="W66" i="1"/>
  <c r="V66" i="1"/>
  <c r="W65" i="1"/>
  <c r="V65" i="1"/>
  <c r="W64" i="1"/>
  <c r="V64" i="1"/>
  <c r="W337" i="1"/>
  <c r="V337" i="1"/>
  <c r="W63" i="1"/>
  <c r="V63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336" i="1"/>
  <c r="V336" i="1"/>
  <c r="W53" i="1"/>
  <c r="V53" i="1"/>
  <c r="W51" i="1"/>
  <c r="V51" i="1"/>
  <c r="W50" i="1"/>
  <c r="V50" i="1"/>
  <c r="W49" i="1"/>
  <c r="V49" i="1"/>
  <c r="W46" i="1"/>
  <c r="V46" i="1"/>
  <c r="W45" i="1"/>
  <c r="V45" i="1"/>
  <c r="W44" i="1"/>
  <c r="V44" i="1"/>
  <c r="W43" i="1"/>
  <c r="V43" i="1"/>
  <c r="W42" i="1"/>
  <c r="V42" i="1"/>
  <c r="W338" i="1"/>
  <c r="V338" i="1"/>
  <c r="W41" i="1"/>
  <c r="V41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40" i="1"/>
  <c r="V340" i="1"/>
  <c r="W31" i="1"/>
  <c r="V31" i="1"/>
  <c r="W30" i="1"/>
  <c r="V30" i="1"/>
  <c r="W29" i="1"/>
  <c r="V29" i="1"/>
  <c r="W28" i="1"/>
  <c r="V28" i="1"/>
  <c r="W25" i="1"/>
  <c r="V25" i="1"/>
  <c r="W24" i="1"/>
  <c r="V24" i="1"/>
  <c r="W23" i="1"/>
  <c r="V23" i="1"/>
  <c r="W22" i="1"/>
  <c r="V22" i="1"/>
  <c r="W21" i="1"/>
  <c r="V21" i="1"/>
  <c r="W339" i="1"/>
  <c r="V339" i="1"/>
  <c r="W20" i="1"/>
  <c r="V20" i="1"/>
  <c r="W19" i="1"/>
  <c r="V19" i="1"/>
  <c r="W18" i="1"/>
  <c r="V18" i="1"/>
  <c r="W17" i="1"/>
  <c r="V17" i="1"/>
  <c r="W15" i="1"/>
  <c r="V15" i="1"/>
  <c r="W14" i="1"/>
  <c r="V14" i="1"/>
  <c r="W13" i="1"/>
  <c r="V13" i="1"/>
  <c r="W12" i="1"/>
  <c r="V12" i="1"/>
  <c r="W11" i="1"/>
  <c r="V11" i="1"/>
  <c r="W334" i="1"/>
  <c r="V334" i="1"/>
  <c r="W10" i="1"/>
  <c r="V10" i="1"/>
  <c r="W8" i="1"/>
  <c r="V8" i="1"/>
  <c r="W7" i="1"/>
  <c r="V7" i="1"/>
  <c r="W6" i="1"/>
  <c r="V6" i="1"/>
  <c r="W3" i="1"/>
  <c r="V3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686" i="1"/>
  <c r="S696" i="1"/>
  <c r="S695" i="1"/>
  <c r="S694" i="1"/>
  <c r="S693" i="1"/>
  <c r="S692" i="1"/>
  <c r="S691" i="1"/>
  <c r="S690" i="1"/>
  <c r="S689" i="1"/>
  <c r="S688" i="1"/>
  <c r="S687" i="1"/>
  <c r="S685" i="1"/>
  <c r="S684" i="1"/>
  <c r="S673" i="1"/>
  <c r="S683" i="1"/>
  <c r="S682" i="1"/>
  <c r="S681" i="1"/>
  <c r="S680" i="1"/>
  <c r="S679" i="1"/>
  <c r="S678" i="1"/>
  <c r="S677" i="1"/>
  <c r="S676" i="1"/>
  <c r="S675" i="1"/>
  <c r="S674" i="1"/>
  <c r="S672" i="1"/>
  <c r="S671" i="1"/>
  <c r="S660" i="1"/>
  <c r="S670" i="1"/>
  <c r="S669" i="1"/>
  <c r="S668" i="1"/>
  <c r="S667" i="1"/>
  <c r="S666" i="1"/>
  <c r="S665" i="1"/>
  <c r="S664" i="1"/>
  <c r="S663" i="1"/>
  <c r="S662" i="1"/>
  <c r="S661" i="1"/>
  <c r="S659" i="1"/>
  <c r="S658" i="1"/>
  <c r="S647" i="1"/>
  <c r="S657" i="1"/>
  <c r="S656" i="1"/>
  <c r="S655" i="1"/>
  <c r="S654" i="1"/>
  <c r="S653" i="1"/>
  <c r="S652" i="1"/>
  <c r="S651" i="1"/>
  <c r="S650" i="1"/>
  <c r="S649" i="1"/>
  <c r="S648" i="1"/>
  <c r="S646" i="1"/>
  <c r="S645" i="1"/>
  <c r="S634" i="1"/>
  <c r="S644" i="1"/>
  <c r="S643" i="1"/>
  <c r="S642" i="1"/>
  <c r="S641" i="1"/>
  <c r="S640" i="1"/>
  <c r="S639" i="1"/>
  <c r="S638" i="1"/>
  <c r="S637" i="1"/>
  <c r="S636" i="1"/>
  <c r="S635" i="1"/>
  <c r="S633" i="1"/>
  <c r="S632" i="1"/>
  <c r="S621" i="1"/>
  <c r="S631" i="1"/>
  <c r="S630" i="1"/>
  <c r="S629" i="1"/>
  <c r="S628" i="1"/>
  <c r="S627" i="1"/>
  <c r="S626" i="1"/>
  <c r="S625" i="1"/>
  <c r="S624" i="1"/>
  <c r="S623" i="1"/>
  <c r="S622" i="1"/>
  <c r="S620" i="1"/>
  <c r="S619" i="1"/>
  <c r="S608" i="1"/>
  <c r="S618" i="1"/>
  <c r="S617" i="1"/>
  <c r="S616" i="1"/>
  <c r="S615" i="1"/>
  <c r="S614" i="1"/>
  <c r="S613" i="1"/>
  <c r="S612" i="1"/>
  <c r="S611" i="1"/>
  <c r="S610" i="1"/>
  <c r="S609" i="1"/>
  <c r="S607" i="1"/>
  <c r="S606" i="1"/>
  <c r="S595" i="1"/>
  <c r="S605" i="1"/>
  <c r="S604" i="1"/>
  <c r="S603" i="1"/>
  <c r="S602" i="1"/>
  <c r="S601" i="1"/>
  <c r="S600" i="1"/>
  <c r="S599" i="1"/>
  <c r="S598" i="1"/>
  <c r="S597" i="1"/>
  <c r="S596" i="1"/>
  <c r="S594" i="1"/>
  <c r="S593" i="1"/>
  <c r="S557" i="1"/>
  <c r="S556" i="1"/>
  <c r="S553" i="1"/>
  <c r="S552" i="1"/>
  <c r="S549" i="1"/>
  <c r="S548" i="1"/>
  <c r="S545" i="1"/>
  <c r="S544" i="1"/>
  <c r="S541" i="1"/>
  <c r="S540" i="1"/>
  <c r="S537" i="1"/>
  <c r="S536" i="1"/>
  <c r="S533" i="1"/>
  <c r="S532" i="1"/>
  <c r="S529" i="1"/>
  <c r="S528" i="1"/>
  <c r="S525" i="1"/>
  <c r="S524" i="1"/>
  <c r="S521" i="1"/>
  <c r="S520" i="1"/>
  <c r="S517" i="1"/>
  <c r="S516" i="1"/>
  <c r="S483" i="1"/>
  <c r="S493" i="1"/>
  <c r="S492" i="1"/>
  <c r="S491" i="1"/>
  <c r="S490" i="1"/>
  <c r="S489" i="1"/>
  <c r="S488" i="1"/>
  <c r="S487" i="1"/>
  <c r="S486" i="1"/>
  <c r="S485" i="1"/>
  <c r="S484" i="1"/>
  <c r="S482" i="1"/>
  <c r="S481" i="1"/>
  <c r="S470" i="1"/>
  <c r="S480" i="1"/>
  <c r="S479" i="1"/>
  <c r="S478" i="1"/>
  <c r="S477" i="1"/>
  <c r="S476" i="1"/>
  <c r="S475" i="1"/>
  <c r="S474" i="1"/>
  <c r="S473" i="1"/>
  <c r="S472" i="1"/>
  <c r="S471" i="1"/>
  <c r="S469" i="1"/>
  <c r="S468" i="1"/>
  <c r="S457" i="1"/>
  <c r="S467" i="1"/>
  <c r="S466" i="1"/>
  <c r="S465" i="1"/>
  <c r="S464" i="1"/>
  <c r="S463" i="1"/>
  <c r="S462" i="1"/>
  <c r="S461" i="1"/>
  <c r="S460" i="1"/>
  <c r="S459" i="1"/>
  <c r="S458" i="1"/>
  <c r="S456" i="1"/>
  <c r="S455" i="1"/>
  <c r="S444" i="1"/>
  <c r="S454" i="1"/>
  <c r="S453" i="1"/>
  <c r="S452" i="1"/>
  <c r="S451" i="1"/>
  <c r="S450" i="1"/>
  <c r="S449" i="1"/>
  <c r="S448" i="1"/>
  <c r="S447" i="1"/>
  <c r="S446" i="1"/>
  <c r="S445" i="1"/>
  <c r="S443" i="1"/>
  <c r="S442" i="1"/>
  <c r="S431" i="1"/>
  <c r="S441" i="1"/>
  <c r="S440" i="1"/>
  <c r="S439" i="1"/>
  <c r="S438" i="1"/>
  <c r="S437" i="1"/>
  <c r="S436" i="1"/>
  <c r="S435" i="1"/>
  <c r="S434" i="1"/>
  <c r="S433" i="1"/>
  <c r="S432" i="1"/>
  <c r="S430" i="1"/>
  <c r="S429" i="1"/>
  <c r="S418" i="1"/>
  <c r="S428" i="1"/>
  <c r="S427" i="1"/>
  <c r="S426" i="1"/>
  <c r="S425" i="1"/>
  <c r="S424" i="1"/>
  <c r="S423" i="1"/>
  <c r="S422" i="1"/>
  <c r="S421" i="1"/>
  <c r="S420" i="1"/>
  <c r="S419" i="1"/>
  <c r="S417" i="1"/>
  <c r="S416" i="1"/>
  <c r="S405" i="1"/>
  <c r="S415" i="1"/>
  <c r="S414" i="1"/>
  <c r="S413" i="1"/>
  <c r="S412" i="1"/>
  <c r="S411" i="1"/>
  <c r="S410" i="1"/>
  <c r="S409" i="1"/>
  <c r="S408" i="1"/>
  <c r="S407" i="1"/>
  <c r="S406" i="1"/>
  <c r="S404" i="1"/>
  <c r="S403" i="1"/>
  <c r="S360" i="1"/>
  <c r="S83" i="1"/>
  <c r="R83" i="1"/>
  <c r="S9" i="1"/>
  <c r="R9" i="1"/>
  <c r="S326" i="1"/>
  <c r="S325" i="1"/>
  <c r="S322" i="1"/>
  <c r="S321" i="1"/>
  <c r="S318" i="1"/>
  <c r="S317" i="1"/>
  <c r="S314" i="1"/>
  <c r="S313" i="1"/>
  <c r="S310" i="1"/>
  <c r="S309" i="1"/>
  <c r="S308" i="1"/>
  <c r="S307" i="1"/>
  <c r="S306" i="1"/>
  <c r="S305" i="1"/>
  <c r="S302" i="1"/>
  <c r="S301" i="1"/>
  <c r="S298" i="1"/>
  <c r="S297" i="1"/>
  <c r="S294" i="1"/>
  <c r="S293" i="1"/>
  <c r="S290" i="1"/>
  <c r="S289" i="1"/>
  <c r="S40" i="1"/>
  <c r="R40" i="1"/>
  <c r="S62" i="1"/>
  <c r="R62" i="1"/>
  <c r="S52" i="1"/>
  <c r="R52" i="1"/>
  <c r="S82" i="1"/>
  <c r="R82" i="1"/>
  <c r="S74" i="1"/>
  <c r="R74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08" i="1"/>
  <c r="S200" i="1"/>
  <c r="S192" i="1"/>
  <c r="S184" i="1"/>
  <c r="S176" i="1"/>
  <c r="S168" i="1"/>
  <c r="S160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1" i="1"/>
  <c r="S80" i="1"/>
  <c r="S79" i="1"/>
  <c r="S78" i="1"/>
  <c r="S77" i="1"/>
  <c r="S76" i="1"/>
  <c r="S335" i="1"/>
  <c r="S75" i="1"/>
  <c r="S73" i="1"/>
  <c r="S72" i="1"/>
  <c r="S71" i="1"/>
  <c r="S68" i="1"/>
  <c r="S67" i="1"/>
  <c r="S66" i="1"/>
  <c r="S65" i="1"/>
  <c r="S64" i="1"/>
  <c r="S337" i="1"/>
  <c r="S63" i="1"/>
  <c r="S61" i="1"/>
  <c r="S60" i="1"/>
  <c r="S59" i="1"/>
  <c r="S58" i="1"/>
  <c r="S57" i="1"/>
  <c r="S56" i="1"/>
  <c r="S55" i="1"/>
  <c r="S54" i="1"/>
  <c r="S336" i="1"/>
  <c r="S53" i="1"/>
  <c r="S51" i="1"/>
  <c r="S50" i="1"/>
  <c r="S49" i="1"/>
  <c r="S46" i="1"/>
  <c r="S45" i="1"/>
  <c r="S44" i="1"/>
  <c r="S43" i="1"/>
  <c r="S42" i="1"/>
  <c r="S338" i="1"/>
  <c r="S41" i="1"/>
  <c r="S39" i="1"/>
  <c r="S38" i="1"/>
  <c r="S37" i="1"/>
  <c r="S36" i="1"/>
  <c r="S35" i="1"/>
  <c r="S34" i="1"/>
  <c r="S33" i="1"/>
  <c r="S32" i="1"/>
  <c r="S340" i="1"/>
  <c r="S31" i="1"/>
  <c r="S30" i="1"/>
  <c r="S29" i="1"/>
  <c r="S28" i="1"/>
  <c r="S25" i="1"/>
  <c r="S24" i="1"/>
  <c r="S23" i="1"/>
  <c r="S22" i="1"/>
  <c r="S21" i="1"/>
  <c r="S339" i="1"/>
  <c r="S20" i="1"/>
  <c r="S19" i="1"/>
  <c r="S18" i="1"/>
  <c r="S17" i="1"/>
  <c r="S15" i="1"/>
  <c r="S14" i="1"/>
  <c r="S13" i="1"/>
  <c r="S12" i="1"/>
  <c r="S11" i="1"/>
  <c r="S334" i="1"/>
  <c r="S10" i="1"/>
  <c r="S8" i="1"/>
  <c r="S7" i="1"/>
  <c r="S6" i="1"/>
  <c r="S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W821" i="1"/>
  <c r="AV821" i="1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6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75" i="3"/>
  <c r="F76" i="3"/>
  <c r="R25" i="1" s="1"/>
  <c r="F79" i="3"/>
  <c r="F80" i="3"/>
  <c r="F81" i="3"/>
  <c r="F83" i="3"/>
  <c r="R10" i="1" s="1"/>
  <c r="F84" i="3"/>
  <c r="F85" i="3"/>
  <c r="F86" i="3"/>
  <c r="F87" i="3"/>
  <c r="F97" i="3"/>
  <c r="F98" i="3"/>
  <c r="F99" i="3"/>
  <c r="F100" i="3"/>
  <c r="F101" i="3"/>
  <c r="F102" i="3"/>
  <c r="F103" i="3"/>
  <c r="R238" i="1" s="1"/>
  <c r="F104" i="3"/>
  <c r="S2" i="1"/>
  <c r="W2" i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V2" i="1"/>
  <c r="E112" i="3"/>
  <c r="F112" i="3" s="1"/>
  <c r="E106" i="3"/>
  <c r="E107" i="3"/>
  <c r="E108" i="3"/>
  <c r="F108" i="3" s="1"/>
  <c r="E109" i="3"/>
  <c r="F109" i="3" s="1"/>
  <c r="E110" i="3"/>
  <c r="F110" i="3" s="1"/>
  <c r="E111" i="3"/>
  <c r="F111" i="3" s="1"/>
  <c r="E105" i="3"/>
  <c r="T526" i="1"/>
  <c r="T295" i="1"/>
  <c r="T291" i="1"/>
  <c r="T503" i="1"/>
  <c r="T534" i="1"/>
  <c r="T530" i="1"/>
  <c r="T514" i="1"/>
  <c r="T550" i="1"/>
  <c r="T546" i="1"/>
  <c r="T542" i="1"/>
  <c r="T558" i="1"/>
  <c r="T518" i="1"/>
  <c r="T319" i="1"/>
  <c r="T538" i="1"/>
  <c r="T323" i="1"/>
  <c r="T327" i="1"/>
  <c r="T311" i="1"/>
  <c r="T299" i="1"/>
  <c r="T303" i="1"/>
  <c r="T522" i="1"/>
  <c r="T315" i="1"/>
  <c r="T554" i="1"/>
  <c r="T296" i="1"/>
  <c r="T292" i="1"/>
  <c r="T504" i="1"/>
  <c r="T527" i="1"/>
  <c r="T316" i="1"/>
  <c r="T523" i="1"/>
  <c r="T304" i="1"/>
  <c r="T300" i="1"/>
  <c r="T312" i="1"/>
  <c r="T328" i="1"/>
  <c r="T324" i="1"/>
  <c r="T539" i="1"/>
  <c r="T320" i="1"/>
  <c r="T519" i="1"/>
  <c r="T559" i="1"/>
  <c r="T543" i="1"/>
  <c r="T547" i="1"/>
  <c r="T551" i="1"/>
  <c r="T515" i="1"/>
  <c r="T531" i="1"/>
  <c r="T535" i="1"/>
  <c r="T555" i="1"/>
  <c r="Z2" i="1"/>
  <c r="AA2" i="1"/>
  <c r="AC2" i="1"/>
  <c r="Y2" i="1"/>
  <c r="AB2" i="1"/>
  <c r="AD2" i="1"/>
  <c r="AE2" i="1"/>
  <c r="AF2" i="1"/>
  <c r="AG2" i="1"/>
  <c r="H49" i="13" l="1" a="1"/>
  <c r="H49" i="13" s="1"/>
  <c r="L49" i="13" s="1"/>
  <c r="I129" i="13"/>
  <c r="I671" i="13"/>
  <c r="I655" i="13"/>
  <c r="I639" i="13"/>
  <c r="I625" i="13"/>
  <c r="I612" i="13"/>
  <c r="I596" i="13"/>
  <c r="I581" i="13"/>
  <c r="I565" i="13"/>
  <c r="I549" i="13"/>
  <c r="I533" i="13"/>
  <c r="I517" i="13"/>
  <c r="I501" i="13"/>
  <c r="I485" i="13"/>
  <c r="I469" i="13"/>
  <c r="I453" i="13"/>
  <c r="I437" i="13"/>
  <c r="I421" i="13"/>
  <c r="I405" i="13"/>
  <c r="I389" i="13"/>
  <c r="I379" i="13"/>
  <c r="I363" i="13"/>
  <c r="I118" i="13"/>
  <c r="I21" i="13"/>
  <c r="I343" i="13"/>
  <c r="I329" i="13"/>
  <c r="I25" i="13"/>
  <c r="I314" i="13"/>
  <c r="I298" i="13"/>
  <c r="I282" i="13"/>
  <c r="I266" i="13"/>
  <c r="I250" i="13"/>
  <c r="I236" i="13"/>
  <c r="I221" i="13"/>
  <c r="I205" i="13"/>
  <c r="I189" i="13"/>
  <c r="I175" i="13"/>
  <c r="I58" i="13"/>
  <c r="I57" i="13"/>
  <c r="I56" i="13"/>
  <c r="I86" i="13"/>
  <c r="I70" i="13"/>
  <c r="I45" i="13"/>
  <c r="I670" i="13"/>
  <c r="I654" i="13"/>
  <c r="I638" i="13"/>
  <c r="I624" i="13"/>
  <c r="I611" i="13"/>
  <c r="I595" i="13"/>
  <c r="I580" i="13"/>
  <c r="I564" i="13"/>
  <c r="I548" i="13"/>
  <c r="I532" i="13"/>
  <c r="I516" i="13"/>
  <c r="I500" i="13"/>
  <c r="I484" i="13"/>
  <c r="I468" i="13"/>
  <c r="I452" i="13"/>
  <c r="I436" i="13"/>
  <c r="I420" i="13"/>
  <c r="I404" i="13"/>
  <c r="I388" i="13"/>
  <c r="I378" i="13"/>
  <c r="I362" i="13"/>
  <c r="I117" i="13"/>
  <c r="I20" i="13"/>
  <c r="I342" i="13"/>
  <c r="I5" i="13"/>
  <c r="I24" i="13"/>
  <c r="I313" i="13"/>
  <c r="I297" i="13"/>
  <c r="I281" i="13"/>
  <c r="I265" i="13"/>
  <c r="I63" i="13"/>
  <c r="I235" i="13"/>
  <c r="I220" i="13"/>
  <c r="I204" i="13"/>
  <c r="I188" i="13"/>
  <c r="I174" i="13"/>
  <c r="I161" i="13"/>
  <c r="I146" i="13"/>
  <c r="I55" i="13"/>
  <c r="I85" i="13"/>
  <c r="I69" i="13"/>
  <c r="I44" i="13"/>
  <c r="I669" i="13"/>
  <c r="I653" i="13"/>
  <c r="I637" i="13"/>
  <c r="I623" i="13"/>
  <c r="I610" i="13"/>
  <c r="I594" i="13"/>
  <c r="I579" i="13"/>
  <c r="I563" i="13"/>
  <c r="I547" i="13"/>
  <c r="I531" i="13"/>
  <c r="I515" i="13"/>
  <c r="I499" i="13"/>
  <c r="I483" i="13"/>
  <c r="I467" i="13"/>
  <c r="I451" i="13"/>
  <c r="I435" i="13"/>
  <c r="I419" i="13"/>
  <c r="I403" i="13"/>
  <c r="I387" i="13"/>
  <c r="I377" i="13"/>
  <c r="I361" i="13"/>
  <c r="I14" i="13"/>
  <c r="I64" i="13"/>
  <c r="I341" i="13"/>
  <c r="I110" i="13"/>
  <c r="I108" i="13"/>
  <c r="I312" i="13"/>
  <c r="I296" i="13"/>
  <c r="I280" i="13"/>
  <c r="I264" i="13"/>
  <c r="I62" i="13"/>
  <c r="I234" i="13"/>
  <c r="I219" i="13"/>
  <c r="I203" i="13"/>
  <c r="I187" i="13"/>
  <c r="I173" i="13"/>
  <c r="I160" i="13"/>
  <c r="I145" i="13"/>
  <c r="I54" i="13"/>
  <c r="I84" i="13"/>
  <c r="I68" i="13"/>
  <c r="I43" i="13"/>
  <c r="I668" i="13"/>
  <c r="I652" i="13"/>
  <c r="I636" i="13"/>
  <c r="I622" i="13"/>
  <c r="I609" i="13"/>
  <c r="I593" i="13"/>
  <c r="I578" i="13"/>
  <c r="I562" i="13"/>
  <c r="I546" i="13"/>
  <c r="I530" i="13"/>
  <c r="I514" i="13"/>
  <c r="I498" i="13"/>
  <c r="I482" i="13"/>
  <c r="I466" i="13"/>
  <c r="I450" i="13"/>
  <c r="I434" i="13"/>
  <c r="I418" i="13"/>
  <c r="I402" i="13"/>
  <c r="I386" i="13"/>
  <c r="I376" i="13"/>
  <c r="I66" i="13"/>
  <c r="I13" i="13"/>
  <c r="I112" i="13"/>
  <c r="I340" i="13"/>
  <c r="I328" i="13"/>
  <c r="I23" i="13"/>
  <c r="I311" i="13"/>
  <c r="I295" i="13"/>
  <c r="I279" i="13"/>
  <c r="I263" i="13"/>
  <c r="I249" i="13"/>
  <c r="I233" i="13"/>
  <c r="I218" i="13"/>
  <c r="I202" i="13"/>
  <c r="I186" i="13"/>
  <c r="I172" i="13"/>
  <c r="I159" i="13"/>
  <c r="I144" i="13"/>
  <c r="I53" i="13"/>
  <c r="I83" i="13"/>
  <c r="I67" i="13"/>
  <c r="I42" i="13"/>
  <c r="I667" i="13"/>
  <c r="I651" i="13"/>
  <c r="I635" i="13"/>
  <c r="I38" i="13"/>
  <c r="I608" i="13"/>
  <c r="I592" i="13"/>
  <c r="I577" i="13"/>
  <c r="I561" i="13"/>
  <c r="I545" i="13"/>
  <c r="I529" i="13"/>
  <c r="I513" i="13"/>
  <c r="I497" i="13"/>
  <c r="I481" i="13"/>
  <c r="I465" i="13"/>
  <c r="I449" i="13"/>
  <c r="I433" i="13"/>
  <c r="I417" i="13"/>
  <c r="I401" i="13"/>
  <c r="I385" i="13"/>
  <c r="I375" i="13"/>
  <c r="I65" i="13"/>
  <c r="I356" i="13"/>
  <c r="I17" i="13"/>
  <c r="I339" i="13"/>
  <c r="I327" i="13"/>
  <c r="I22" i="13"/>
  <c r="I310" i="13"/>
  <c r="I294" i="13"/>
  <c r="I278" i="13"/>
  <c r="I262" i="13"/>
  <c r="I248" i="13"/>
  <c r="I232" i="13"/>
  <c r="I217" i="13"/>
  <c r="I201" i="13"/>
  <c r="I185" i="13"/>
  <c r="I171" i="13"/>
  <c r="I158" i="13"/>
  <c r="I143" i="13"/>
  <c r="I98" i="13"/>
  <c r="I82" i="13"/>
  <c r="I52" i="13"/>
  <c r="I41" i="13"/>
  <c r="I666" i="13"/>
  <c r="I650" i="13"/>
  <c r="I634" i="13"/>
  <c r="I37" i="13"/>
  <c r="I607" i="13"/>
  <c r="I591" i="13"/>
  <c r="I576" i="13"/>
  <c r="I560" i="13"/>
  <c r="I544" i="13"/>
  <c r="I528" i="13"/>
  <c r="I512" i="13"/>
  <c r="I496" i="13"/>
  <c r="I480" i="13"/>
  <c r="I464" i="13"/>
  <c r="I448" i="13"/>
  <c r="I432" i="13"/>
  <c r="I416" i="13"/>
  <c r="I400" i="13"/>
  <c r="I384" i="13"/>
  <c r="I374" i="13"/>
  <c r="I31" i="13"/>
  <c r="I355" i="13"/>
  <c r="I352" i="13"/>
  <c r="I338" i="13"/>
  <c r="I326" i="13"/>
  <c r="I320" i="13"/>
  <c r="I309" i="13"/>
  <c r="I293" i="13"/>
  <c r="I277" i="13"/>
  <c r="I261" i="13"/>
  <c r="I247" i="13"/>
  <c r="I231" i="13"/>
  <c r="I216" i="13"/>
  <c r="I200" i="13"/>
  <c r="I184" i="13"/>
  <c r="I170" i="13"/>
  <c r="I157" i="13"/>
  <c r="I142" i="13"/>
  <c r="I97" i="13"/>
  <c r="I81" i="13"/>
  <c r="I51" i="13"/>
  <c r="I128" i="13"/>
  <c r="I665" i="13"/>
  <c r="I649" i="13"/>
  <c r="I633" i="13"/>
  <c r="I36" i="13"/>
  <c r="I606" i="13"/>
  <c r="I35" i="13"/>
  <c r="I575" i="13"/>
  <c r="I559" i="13"/>
  <c r="I543" i="13"/>
  <c r="I527" i="13"/>
  <c r="I511" i="13"/>
  <c r="I495" i="13"/>
  <c r="I479" i="13"/>
  <c r="I463" i="13"/>
  <c r="I447" i="13"/>
  <c r="I431" i="13"/>
  <c r="I415" i="13"/>
  <c r="I399" i="13"/>
  <c r="I383" i="13"/>
  <c r="I373" i="13"/>
  <c r="I30" i="13"/>
  <c r="I116" i="13"/>
  <c r="I351" i="13"/>
  <c r="I337" i="13"/>
  <c r="I325" i="13"/>
  <c r="I319" i="13"/>
  <c r="I308" i="13"/>
  <c r="I292" i="13"/>
  <c r="I276" i="13"/>
  <c r="I260" i="13"/>
  <c r="I246" i="13"/>
  <c r="I230" i="13"/>
  <c r="I215" i="13"/>
  <c r="I199" i="13"/>
  <c r="I183" i="13"/>
  <c r="I169" i="13"/>
  <c r="I156" i="13"/>
  <c r="I141" i="13"/>
  <c r="I96" i="13"/>
  <c r="I80" i="13"/>
  <c r="I137" i="13"/>
  <c r="I127" i="13"/>
  <c r="I664" i="13"/>
  <c r="I648" i="13"/>
  <c r="I40" i="13"/>
  <c r="I621" i="13"/>
  <c r="I605" i="13"/>
  <c r="I590" i="13"/>
  <c r="I574" i="13"/>
  <c r="I558" i="13"/>
  <c r="I542" i="13"/>
  <c r="I526" i="13"/>
  <c r="I510" i="13"/>
  <c r="I494" i="13"/>
  <c r="I478" i="13"/>
  <c r="I462" i="13"/>
  <c r="I446" i="13"/>
  <c r="I430" i="13"/>
  <c r="I414" i="13"/>
  <c r="I398" i="13"/>
  <c r="I382" i="13"/>
  <c r="I372" i="13"/>
  <c r="I29" i="13"/>
  <c r="I115" i="13"/>
  <c r="I350" i="13"/>
  <c r="I6" i="13"/>
  <c r="I324" i="13"/>
  <c r="I318" i="13"/>
  <c r="I307" i="13"/>
  <c r="I291" i="13"/>
  <c r="I275" i="13"/>
  <c r="I259" i="13"/>
  <c r="I245" i="13"/>
  <c r="I61" i="13"/>
  <c r="I214" i="13"/>
  <c r="I198" i="13"/>
  <c r="I182" i="13"/>
  <c r="I168" i="13"/>
  <c r="I155" i="13"/>
  <c r="I140" i="13"/>
  <c r="I95" i="13"/>
  <c r="I79" i="13"/>
  <c r="I50" i="13"/>
  <c r="I126" i="13"/>
  <c r="I663" i="13"/>
  <c r="I647" i="13"/>
  <c r="I39" i="13"/>
  <c r="I620" i="13"/>
  <c r="I604" i="13"/>
  <c r="I589" i="13"/>
  <c r="I573" i="13"/>
  <c r="I557" i="13"/>
  <c r="I541" i="13"/>
  <c r="I525" i="13"/>
  <c r="I509" i="13"/>
  <c r="I493" i="13"/>
  <c r="I477" i="13"/>
  <c r="I461" i="13"/>
  <c r="I445" i="13"/>
  <c r="I429" i="13"/>
  <c r="I413" i="13"/>
  <c r="I397" i="13"/>
  <c r="I381" i="13"/>
  <c r="I371" i="13"/>
  <c r="I360" i="13"/>
  <c r="I12" i="13"/>
  <c r="I349" i="13"/>
  <c r="I111" i="13"/>
  <c r="I323" i="13"/>
  <c r="I317" i="13"/>
  <c r="I306" i="13"/>
  <c r="I290" i="13"/>
  <c r="I274" i="13"/>
  <c r="I258" i="13"/>
  <c r="I244" i="13"/>
  <c r="I229" i="13"/>
  <c r="I213" i="13"/>
  <c r="I197" i="13"/>
  <c r="I181" i="13"/>
  <c r="I167" i="13"/>
  <c r="I154" i="13"/>
  <c r="I139" i="13"/>
  <c r="I94" i="13"/>
  <c r="I78" i="13"/>
  <c r="I136" i="13"/>
  <c r="I125" i="13"/>
  <c r="I662" i="13"/>
  <c r="I646" i="13"/>
  <c r="I632" i="13"/>
  <c r="I619" i="13"/>
  <c r="I603" i="13"/>
  <c r="I588" i="13"/>
  <c r="I572" i="13"/>
  <c r="I556" i="13"/>
  <c r="I540" i="13"/>
  <c r="I524" i="13"/>
  <c r="I508" i="13"/>
  <c r="I492" i="13"/>
  <c r="I476" i="13"/>
  <c r="I460" i="13"/>
  <c r="I444" i="13"/>
  <c r="I428" i="13"/>
  <c r="I412" i="13"/>
  <c r="I396" i="13"/>
  <c r="I34" i="13"/>
  <c r="I370" i="13"/>
  <c r="I359" i="13"/>
  <c r="I11" i="13"/>
  <c r="I348" i="13"/>
  <c r="I336" i="13"/>
  <c r="I322" i="13"/>
  <c r="I3" i="13"/>
  <c r="I305" i="13"/>
  <c r="I289" i="13"/>
  <c r="I273" i="13"/>
  <c r="I257" i="13"/>
  <c r="I243" i="13"/>
  <c r="I228" i="13"/>
  <c r="I212" i="13"/>
  <c r="I196" i="13"/>
  <c r="I180" i="13"/>
  <c r="I166" i="13"/>
  <c r="I153" i="13"/>
  <c r="I138" i="13"/>
  <c r="I93" i="13"/>
  <c r="I77" i="13"/>
  <c r="I135" i="13"/>
  <c r="I124" i="13"/>
  <c r="I661" i="13"/>
  <c r="I645" i="13"/>
  <c r="I631" i="13"/>
  <c r="I618" i="13"/>
  <c r="I602" i="13"/>
  <c r="I587" i="13"/>
  <c r="I571" i="13"/>
  <c r="I555" i="13"/>
  <c r="I539" i="13"/>
  <c r="I523" i="13"/>
  <c r="I507" i="13"/>
  <c r="I491" i="13"/>
  <c r="I475" i="13"/>
  <c r="I459" i="13"/>
  <c r="I443" i="13"/>
  <c r="I427" i="13"/>
  <c r="I411" i="13"/>
  <c r="I395" i="13"/>
  <c r="I33" i="13"/>
  <c r="I369" i="13"/>
  <c r="I120" i="13"/>
  <c r="I354" i="13"/>
  <c r="I347" i="13"/>
  <c r="I335" i="13"/>
  <c r="I321" i="13"/>
  <c r="I2" i="13"/>
  <c r="I304" i="13"/>
  <c r="I288" i="13"/>
  <c r="I272" i="13"/>
  <c r="I256" i="13"/>
  <c r="I242" i="13"/>
  <c r="I227" i="13"/>
  <c r="I211" i="13"/>
  <c r="I195" i="13"/>
  <c r="I179" i="13"/>
  <c r="I165" i="13"/>
  <c r="I152" i="13"/>
  <c r="I104" i="13"/>
  <c r="I92" i="13"/>
  <c r="I76" i="13"/>
  <c r="I134" i="13"/>
  <c r="I676" i="13"/>
  <c r="I660" i="13"/>
  <c r="I644" i="13"/>
  <c r="I630" i="13"/>
  <c r="I617" i="13"/>
  <c r="I601" i="13"/>
  <c r="I586" i="13"/>
  <c r="I570" i="13"/>
  <c r="I554" i="13"/>
  <c r="I538" i="13"/>
  <c r="I522" i="13"/>
  <c r="I506" i="13"/>
  <c r="I490" i="13"/>
  <c r="I474" i="13"/>
  <c r="I458" i="13"/>
  <c r="I442" i="13"/>
  <c r="I426" i="13"/>
  <c r="I410" i="13"/>
  <c r="I394" i="13"/>
  <c r="I123" i="13"/>
  <c r="I368" i="13"/>
  <c r="I119" i="13"/>
  <c r="I353" i="13"/>
  <c r="I346" i="13"/>
  <c r="I334" i="13"/>
  <c r="I4" i="13"/>
  <c r="I19" i="13"/>
  <c r="I303" i="13"/>
  <c r="I287" i="13"/>
  <c r="I271" i="13"/>
  <c r="I255" i="13"/>
  <c r="I241" i="13"/>
  <c r="I226" i="13"/>
  <c r="I210" i="13"/>
  <c r="I194" i="13"/>
  <c r="I178" i="13"/>
  <c r="I164" i="13"/>
  <c r="I151" i="13"/>
  <c r="I103" i="13"/>
  <c r="I91" i="13"/>
  <c r="I75" i="13"/>
  <c r="I133" i="13"/>
  <c r="I675" i="13"/>
  <c r="I659" i="13"/>
  <c r="I643" i="13"/>
  <c r="I629" i="13"/>
  <c r="I616" i="13"/>
  <c r="I600" i="13"/>
  <c r="I585" i="13"/>
  <c r="I569" i="13"/>
  <c r="I553" i="13"/>
  <c r="I537" i="13"/>
  <c r="I521" i="13"/>
  <c r="I505" i="13"/>
  <c r="I489" i="13"/>
  <c r="I473" i="13"/>
  <c r="I457" i="13"/>
  <c r="I441" i="13"/>
  <c r="I425" i="13"/>
  <c r="I409" i="13"/>
  <c r="I393" i="13"/>
  <c r="I122" i="13"/>
  <c r="I367" i="13"/>
  <c r="I16" i="13"/>
  <c r="I114" i="13"/>
  <c r="I345" i="13"/>
  <c r="I333" i="13"/>
  <c r="I109" i="13"/>
  <c r="I18" i="13"/>
  <c r="I302" i="13"/>
  <c r="I286" i="13"/>
  <c r="I270" i="13"/>
  <c r="I254" i="13"/>
  <c r="I240" i="13"/>
  <c r="I225" i="13"/>
  <c r="I209" i="13"/>
  <c r="I193" i="13"/>
  <c r="I177" i="13"/>
  <c r="I163" i="13"/>
  <c r="I150" i="13"/>
  <c r="I102" i="13"/>
  <c r="I90" i="13"/>
  <c r="I74" i="13"/>
  <c r="I132" i="13"/>
  <c r="I46" i="13"/>
  <c r="I674" i="13"/>
  <c r="I658" i="13"/>
  <c r="I642" i="13"/>
  <c r="I628" i="13"/>
  <c r="I615" i="13"/>
  <c r="I599" i="13"/>
  <c r="I584" i="13"/>
  <c r="I568" i="13"/>
  <c r="I552" i="13"/>
  <c r="I536" i="13"/>
  <c r="I520" i="13"/>
  <c r="I504" i="13"/>
  <c r="I488" i="13"/>
  <c r="I472" i="13"/>
  <c r="I456" i="13"/>
  <c r="I440" i="13"/>
  <c r="I424" i="13"/>
  <c r="I408" i="13"/>
  <c r="I392" i="13"/>
  <c r="I32" i="13"/>
  <c r="I366" i="13"/>
  <c r="I15" i="13"/>
  <c r="I113" i="13"/>
  <c r="I8" i="13"/>
  <c r="I332" i="13"/>
  <c r="I28" i="13"/>
  <c r="I107" i="13"/>
  <c r="I301" i="13"/>
  <c r="I285" i="13"/>
  <c r="I269" i="13"/>
  <c r="I253" i="13"/>
  <c r="I239" i="13"/>
  <c r="I224" i="13"/>
  <c r="I208" i="13"/>
  <c r="I192" i="13"/>
  <c r="I176" i="13"/>
  <c r="I162" i="13"/>
  <c r="I149" i="13"/>
  <c r="I101" i="13"/>
  <c r="I89" i="13"/>
  <c r="I73" i="13"/>
  <c r="I49" i="13"/>
  <c r="I131" i="13"/>
  <c r="I673" i="13"/>
  <c r="I657" i="13"/>
  <c r="I641" i="13"/>
  <c r="I627" i="13"/>
  <c r="I614" i="13"/>
  <c r="I598" i="13"/>
  <c r="I583" i="13"/>
  <c r="I567" i="13"/>
  <c r="I551" i="13"/>
  <c r="I535" i="13"/>
  <c r="I519" i="13"/>
  <c r="I503" i="13"/>
  <c r="I487" i="13"/>
  <c r="I471" i="13"/>
  <c r="I455" i="13"/>
  <c r="I439" i="13"/>
  <c r="I423" i="13"/>
  <c r="I407" i="13"/>
  <c r="I391" i="13"/>
  <c r="I121" i="13"/>
  <c r="I365" i="13"/>
  <c r="I358" i="13"/>
  <c r="I10" i="13"/>
  <c r="I7" i="13"/>
  <c r="I331" i="13"/>
  <c r="I27" i="13"/>
  <c r="I316" i="13"/>
  <c r="I300" i="13"/>
  <c r="I284" i="13"/>
  <c r="I268" i="13"/>
  <c r="I252" i="13"/>
  <c r="I238" i="13"/>
  <c r="I223" i="13"/>
  <c r="I207" i="13"/>
  <c r="I191" i="13"/>
  <c r="I106" i="13"/>
  <c r="I60" i="13"/>
  <c r="I148" i="13"/>
  <c r="I100" i="13"/>
  <c r="I88" i="13"/>
  <c r="I72" i="13"/>
  <c r="I48" i="13"/>
  <c r="I130" i="13"/>
  <c r="I672" i="13"/>
  <c r="I656" i="13"/>
  <c r="I640" i="13"/>
  <c r="I626" i="13"/>
  <c r="I613" i="13"/>
  <c r="I597" i="13"/>
  <c r="I582" i="13"/>
  <c r="I566" i="13"/>
  <c r="I550" i="13"/>
  <c r="I534" i="13"/>
  <c r="I518" i="13"/>
  <c r="I502" i="13"/>
  <c r="I486" i="13"/>
  <c r="I470" i="13"/>
  <c r="I454" i="13"/>
  <c r="I438" i="13"/>
  <c r="I422" i="13"/>
  <c r="I406" i="13"/>
  <c r="I390" i="13"/>
  <c r="I380" i="13"/>
  <c r="I364" i="13"/>
  <c r="I357" i="13"/>
  <c r="I9" i="13"/>
  <c r="I344" i="13"/>
  <c r="I330" i="13"/>
  <c r="I26" i="13"/>
  <c r="I315" i="13"/>
  <c r="I299" i="13"/>
  <c r="I283" i="13"/>
  <c r="I267" i="13"/>
  <c r="I251" i="13"/>
  <c r="I237" i="13"/>
  <c r="I222" i="13"/>
  <c r="I206" i="13"/>
  <c r="I190" i="13"/>
  <c r="I105" i="13"/>
  <c r="I59" i="13"/>
  <c r="I147" i="13"/>
  <c r="I99" i="13"/>
  <c r="I87" i="13"/>
  <c r="I71" i="13"/>
  <c r="I47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R565" i="1"/>
  <c r="C565" i="1" s="1"/>
  <c r="R857" i="1"/>
  <c r="C857" i="1" s="1"/>
  <c r="S384" i="1"/>
  <c r="B384" i="1" s="1"/>
  <c r="S343" i="1"/>
  <c r="B343" i="1" s="1"/>
  <c r="S351" i="1"/>
  <c r="B351" i="1" s="1"/>
  <c r="S371" i="1"/>
  <c r="B371" i="1" s="1"/>
  <c r="S379" i="1"/>
  <c r="B379" i="1" s="1"/>
  <c r="S564" i="1"/>
  <c r="B564" i="1" s="1"/>
  <c r="S572" i="1"/>
  <c r="B572" i="1" s="1"/>
  <c r="S580" i="1"/>
  <c r="B580" i="1" s="1"/>
  <c r="S588" i="1"/>
  <c r="B588" i="1" s="1"/>
  <c r="S824" i="1"/>
  <c r="B824" i="1" s="1"/>
  <c r="S832" i="1"/>
  <c r="B832" i="1" s="1"/>
  <c r="S840" i="1"/>
  <c r="B840" i="1" s="1"/>
  <c r="S848" i="1"/>
  <c r="B848" i="1" s="1"/>
  <c r="S856" i="1"/>
  <c r="B856" i="1" s="1"/>
  <c r="R372" i="1"/>
  <c r="C372" i="1" s="1"/>
  <c r="S344" i="1"/>
  <c r="B344" i="1" s="1"/>
  <c r="S372" i="1"/>
  <c r="B372" i="1" s="1"/>
  <c r="S380" i="1"/>
  <c r="B380" i="1" s="1"/>
  <c r="S565" i="1"/>
  <c r="B565" i="1" s="1"/>
  <c r="S573" i="1"/>
  <c r="B573" i="1" s="1"/>
  <c r="S581" i="1"/>
  <c r="B581" i="1" s="1"/>
  <c r="S589" i="1"/>
  <c r="B589" i="1" s="1"/>
  <c r="S825" i="1"/>
  <c r="B825" i="1" s="1"/>
  <c r="S833" i="1"/>
  <c r="S841" i="1"/>
  <c r="B841" i="1" s="1"/>
  <c r="S849" i="1"/>
  <c r="B849" i="1" s="1"/>
  <c r="S857" i="1"/>
  <c r="B857" i="1" s="1"/>
  <c r="R589" i="1"/>
  <c r="C589" i="1" s="1"/>
  <c r="R841" i="1"/>
  <c r="C841" i="1" s="1"/>
  <c r="R345" i="1"/>
  <c r="C345" i="1" s="1"/>
  <c r="R373" i="1"/>
  <c r="C373" i="1" s="1"/>
  <c r="R381" i="1"/>
  <c r="C381" i="1" s="1"/>
  <c r="R566" i="1"/>
  <c r="C566" i="1" s="1"/>
  <c r="R574" i="1"/>
  <c r="C574" i="1" s="1"/>
  <c r="R582" i="1"/>
  <c r="C582" i="1" s="1"/>
  <c r="R590" i="1"/>
  <c r="C590" i="1" s="1"/>
  <c r="R826" i="1"/>
  <c r="C826" i="1" s="1"/>
  <c r="R834" i="1"/>
  <c r="C834" i="1" s="1"/>
  <c r="R842" i="1"/>
  <c r="C842" i="1" s="1"/>
  <c r="R850" i="1"/>
  <c r="C850" i="1" s="1"/>
  <c r="R858" i="1"/>
  <c r="C858" i="1" s="1"/>
  <c r="S345" i="1"/>
  <c r="B345" i="1" s="1"/>
  <c r="S373" i="1"/>
  <c r="B373" i="1" s="1"/>
  <c r="S381" i="1"/>
  <c r="B381" i="1" s="1"/>
  <c r="S566" i="1"/>
  <c r="B566" i="1" s="1"/>
  <c r="S574" i="1"/>
  <c r="B574" i="1" s="1"/>
  <c r="S582" i="1"/>
  <c r="B582" i="1" s="1"/>
  <c r="S590" i="1"/>
  <c r="B590" i="1" s="1"/>
  <c r="S826" i="1"/>
  <c r="B826" i="1" s="1"/>
  <c r="S834" i="1"/>
  <c r="B834" i="1" s="1"/>
  <c r="S842" i="1"/>
  <c r="B842" i="1" s="1"/>
  <c r="S850" i="1"/>
  <c r="B850" i="1" s="1"/>
  <c r="S858" i="1"/>
  <c r="B858" i="1" s="1"/>
  <c r="R581" i="1"/>
  <c r="C581" i="1" s="1"/>
  <c r="R849" i="1"/>
  <c r="C849" i="1" s="1"/>
  <c r="R346" i="1"/>
  <c r="C346" i="1" s="1"/>
  <c r="R366" i="1"/>
  <c r="C366" i="1" s="1"/>
  <c r="R374" i="1"/>
  <c r="C374" i="1" s="1"/>
  <c r="R567" i="1"/>
  <c r="C567" i="1" s="1"/>
  <c r="R575" i="1"/>
  <c r="C575" i="1" s="1"/>
  <c r="R583" i="1"/>
  <c r="C583" i="1" s="1"/>
  <c r="R591" i="1"/>
  <c r="C591" i="1" s="1"/>
  <c r="R827" i="1"/>
  <c r="C827" i="1" s="1"/>
  <c r="R835" i="1"/>
  <c r="C835" i="1" s="1"/>
  <c r="R843" i="1"/>
  <c r="C843" i="1" s="1"/>
  <c r="R851" i="1"/>
  <c r="C851" i="1" s="1"/>
  <c r="R859" i="1"/>
  <c r="C859" i="1" s="1"/>
  <c r="S346" i="1"/>
  <c r="B346" i="1" s="1"/>
  <c r="S366" i="1"/>
  <c r="B366" i="1" s="1"/>
  <c r="S374" i="1"/>
  <c r="B374" i="1" s="1"/>
  <c r="S567" i="1"/>
  <c r="B567" i="1" s="1"/>
  <c r="S575" i="1"/>
  <c r="B575" i="1" s="1"/>
  <c r="S583" i="1"/>
  <c r="B583" i="1" s="1"/>
  <c r="S591" i="1"/>
  <c r="B591" i="1" s="1"/>
  <c r="S827" i="1"/>
  <c r="B827" i="1" s="1"/>
  <c r="S835" i="1"/>
  <c r="B835" i="1" s="1"/>
  <c r="S843" i="1"/>
  <c r="B843" i="1" s="1"/>
  <c r="S851" i="1"/>
  <c r="B851" i="1" s="1"/>
  <c r="S859" i="1"/>
  <c r="B859" i="1" s="1"/>
  <c r="R347" i="1"/>
  <c r="C347" i="1" s="1"/>
  <c r="R367" i="1"/>
  <c r="C367" i="1" s="1"/>
  <c r="R375" i="1"/>
  <c r="C375" i="1" s="1"/>
  <c r="R560" i="1"/>
  <c r="C560" i="1" s="1"/>
  <c r="R568" i="1"/>
  <c r="C568" i="1" s="1"/>
  <c r="R576" i="1"/>
  <c r="C576" i="1" s="1"/>
  <c r="R584" i="1"/>
  <c r="C584" i="1" s="1"/>
  <c r="R592" i="1"/>
  <c r="C592" i="1" s="1"/>
  <c r="R828" i="1"/>
  <c r="C828" i="1" s="1"/>
  <c r="R836" i="1"/>
  <c r="C836" i="1" s="1"/>
  <c r="R844" i="1"/>
  <c r="C844" i="1" s="1"/>
  <c r="R852" i="1"/>
  <c r="C852" i="1" s="1"/>
  <c r="R860" i="1"/>
  <c r="C860" i="1" s="1"/>
  <c r="R573" i="1"/>
  <c r="C573" i="1" s="1"/>
  <c r="S347" i="1"/>
  <c r="B347" i="1" s="1"/>
  <c r="S367" i="1"/>
  <c r="B367" i="1" s="1"/>
  <c r="S375" i="1"/>
  <c r="B375" i="1" s="1"/>
  <c r="S560" i="1"/>
  <c r="B560" i="1" s="1"/>
  <c r="S568" i="1"/>
  <c r="B568" i="1" s="1"/>
  <c r="S576" i="1"/>
  <c r="B576" i="1" s="1"/>
  <c r="S584" i="1"/>
  <c r="B584" i="1" s="1"/>
  <c r="S592" i="1"/>
  <c r="B592" i="1" s="1"/>
  <c r="S828" i="1"/>
  <c r="B828" i="1" s="1"/>
  <c r="S836" i="1"/>
  <c r="B836" i="1" s="1"/>
  <c r="S844" i="1"/>
  <c r="B844" i="1" s="1"/>
  <c r="S852" i="1"/>
  <c r="B852" i="1" s="1"/>
  <c r="S860" i="1"/>
  <c r="B860" i="1" s="1"/>
  <c r="R380" i="1"/>
  <c r="C380" i="1" s="1"/>
  <c r="R348" i="1"/>
  <c r="C348" i="1" s="1"/>
  <c r="R368" i="1"/>
  <c r="C368" i="1" s="1"/>
  <c r="R376" i="1"/>
  <c r="C376" i="1" s="1"/>
  <c r="R561" i="1"/>
  <c r="C561" i="1" s="1"/>
  <c r="R569" i="1"/>
  <c r="C569" i="1" s="1"/>
  <c r="R577" i="1"/>
  <c r="C577" i="1" s="1"/>
  <c r="R585" i="1"/>
  <c r="C585" i="1" s="1"/>
  <c r="R821" i="1"/>
  <c r="C821" i="1" s="1"/>
  <c r="R829" i="1"/>
  <c r="C829" i="1" s="1"/>
  <c r="R837" i="1"/>
  <c r="C837" i="1" s="1"/>
  <c r="R845" i="1"/>
  <c r="C845" i="1" s="1"/>
  <c r="R853" i="1"/>
  <c r="C853" i="1" s="1"/>
  <c r="R861" i="1"/>
  <c r="C861" i="1" s="1"/>
  <c r="R344" i="1"/>
  <c r="C344" i="1" s="1"/>
  <c r="S348" i="1"/>
  <c r="B348" i="1" s="1"/>
  <c r="S368" i="1"/>
  <c r="B368" i="1" s="1"/>
  <c r="S376" i="1"/>
  <c r="B376" i="1" s="1"/>
  <c r="S561" i="1"/>
  <c r="B561" i="1" s="1"/>
  <c r="S569" i="1"/>
  <c r="B569" i="1" s="1"/>
  <c r="S577" i="1"/>
  <c r="B577" i="1" s="1"/>
  <c r="S585" i="1"/>
  <c r="B585" i="1" s="1"/>
  <c r="S821" i="1"/>
  <c r="B821" i="1" s="1"/>
  <c r="S829" i="1"/>
  <c r="B829" i="1" s="1"/>
  <c r="S837" i="1"/>
  <c r="B837" i="1" s="1"/>
  <c r="S845" i="1"/>
  <c r="B845" i="1" s="1"/>
  <c r="S853" i="1"/>
  <c r="B853" i="1" s="1"/>
  <c r="S861" i="1"/>
  <c r="B861" i="1" s="1"/>
  <c r="R349" i="1"/>
  <c r="C349" i="1" s="1"/>
  <c r="R369" i="1"/>
  <c r="C369" i="1" s="1"/>
  <c r="R377" i="1"/>
  <c r="C377" i="1" s="1"/>
  <c r="R562" i="1"/>
  <c r="C562" i="1" s="1"/>
  <c r="R570" i="1"/>
  <c r="C570" i="1" s="1"/>
  <c r="R578" i="1"/>
  <c r="C578" i="1" s="1"/>
  <c r="R586" i="1"/>
  <c r="C586" i="1" s="1"/>
  <c r="R822" i="1"/>
  <c r="C822" i="1" s="1"/>
  <c r="R830" i="1"/>
  <c r="C830" i="1" s="1"/>
  <c r="R838" i="1"/>
  <c r="C838" i="1" s="1"/>
  <c r="R846" i="1"/>
  <c r="C846" i="1" s="1"/>
  <c r="R854" i="1"/>
  <c r="C854" i="1" s="1"/>
  <c r="R862" i="1"/>
  <c r="C862" i="1" s="1"/>
  <c r="R825" i="1"/>
  <c r="C825" i="1" s="1"/>
  <c r="S349" i="1"/>
  <c r="B349" i="1" s="1"/>
  <c r="S369" i="1"/>
  <c r="B369" i="1" s="1"/>
  <c r="S377" i="1"/>
  <c r="B377" i="1" s="1"/>
  <c r="S562" i="1"/>
  <c r="B562" i="1" s="1"/>
  <c r="S570" i="1"/>
  <c r="B570" i="1" s="1"/>
  <c r="S578" i="1"/>
  <c r="B578" i="1" s="1"/>
  <c r="S586" i="1"/>
  <c r="B586" i="1" s="1"/>
  <c r="S822" i="1"/>
  <c r="B822" i="1" s="1"/>
  <c r="S830" i="1"/>
  <c r="B830" i="1" s="1"/>
  <c r="S838" i="1"/>
  <c r="B838" i="1" s="1"/>
  <c r="S846" i="1"/>
  <c r="B846" i="1" s="1"/>
  <c r="S854" i="1"/>
  <c r="B854" i="1" s="1"/>
  <c r="S862" i="1"/>
  <c r="B862" i="1" s="1"/>
  <c r="R342" i="1"/>
  <c r="C342" i="1" s="1"/>
  <c r="R350" i="1"/>
  <c r="C350" i="1" s="1"/>
  <c r="R370" i="1"/>
  <c r="C370" i="1" s="1"/>
  <c r="R378" i="1"/>
  <c r="C378" i="1" s="1"/>
  <c r="R563" i="1"/>
  <c r="C563" i="1" s="1"/>
  <c r="R571" i="1"/>
  <c r="C571" i="1" s="1"/>
  <c r="R579" i="1"/>
  <c r="C579" i="1" s="1"/>
  <c r="R587" i="1"/>
  <c r="C587" i="1" s="1"/>
  <c r="R823" i="1"/>
  <c r="C823" i="1" s="1"/>
  <c r="R831" i="1"/>
  <c r="C831" i="1" s="1"/>
  <c r="R839" i="1"/>
  <c r="C839" i="1" s="1"/>
  <c r="R847" i="1"/>
  <c r="C847" i="1" s="1"/>
  <c r="R855" i="1"/>
  <c r="C855" i="1" s="1"/>
  <c r="R863" i="1"/>
  <c r="C863" i="1" s="1"/>
  <c r="S342" i="1"/>
  <c r="B342" i="1" s="1"/>
  <c r="S350" i="1"/>
  <c r="B350" i="1" s="1"/>
  <c r="S370" i="1"/>
  <c r="B370" i="1" s="1"/>
  <c r="S378" i="1"/>
  <c r="B378" i="1" s="1"/>
  <c r="S563" i="1"/>
  <c r="B563" i="1" s="1"/>
  <c r="S571" i="1"/>
  <c r="B571" i="1" s="1"/>
  <c r="S579" i="1"/>
  <c r="B579" i="1" s="1"/>
  <c r="S587" i="1"/>
  <c r="B587" i="1" s="1"/>
  <c r="S823" i="1"/>
  <c r="B823" i="1" s="1"/>
  <c r="S831" i="1"/>
  <c r="B831" i="1" s="1"/>
  <c r="S839" i="1"/>
  <c r="B839" i="1" s="1"/>
  <c r="S847" i="1"/>
  <c r="B847" i="1" s="1"/>
  <c r="S855" i="1"/>
  <c r="B855" i="1" s="1"/>
  <c r="S863" i="1"/>
  <c r="B863" i="1" s="1"/>
  <c r="R833" i="1"/>
  <c r="C833" i="1" s="1"/>
  <c r="R343" i="1"/>
  <c r="C343" i="1" s="1"/>
  <c r="R351" i="1"/>
  <c r="C351" i="1" s="1"/>
  <c r="R371" i="1"/>
  <c r="C371" i="1" s="1"/>
  <c r="R379" i="1"/>
  <c r="C379" i="1" s="1"/>
  <c r="R564" i="1"/>
  <c r="C564" i="1" s="1"/>
  <c r="R572" i="1"/>
  <c r="C572" i="1" s="1"/>
  <c r="R580" i="1"/>
  <c r="C580" i="1" s="1"/>
  <c r="R588" i="1"/>
  <c r="C588" i="1" s="1"/>
  <c r="R824" i="1"/>
  <c r="C824" i="1" s="1"/>
  <c r="R832" i="1"/>
  <c r="C832" i="1" s="1"/>
  <c r="R840" i="1"/>
  <c r="C840" i="1" s="1"/>
  <c r="R848" i="1"/>
  <c r="C848" i="1" s="1"/>
  <c r="R856" i="1"/>
  <c r="C856" i="1" s="1"/>
  <c r="S393" i="1"/>
  <c r="B393" i="1" s="1"/>
  <c r="R393" i="1"/>
  <c r="C393" i="1" s="1"/>
  <c r="R383" i="1"/>
  <c r="C383" i="1" s="1"/>
  <c r="S383" i="1"/>
  <c r="B383" i="1" s="1"/>
  <c r="R384" i="1"/>
  <c r="C384" i="1" s="1"/>
  <c r="F2" i="11"/>
  <c r="B69" i="1"/>
  <c r="B331" i="1"/>
  <c r="B26" i="1"/>
  <c r="B330" i="1"/>
  <c r="B47" i="1"/>
  <c r="B329" i="1"/>
  <c r="B48" i="1"/>
  <c r="B332" i="1"/>
  <c r="B70" i="1"/>
  <c r="B16" i="1"/>
  <c r="B333" i="1"/>
  <c r="B27" i="1"/>
  <c r="B696" i="1"/>
  <c r="F64" i="3"/>
  <c r="R621" i="1" s="1"/>
  <c r="C621" i="1" s="1"/>
  <c r="F78" i="3"/>
  <c r="F77" i="3"/>
  <c r="R4" i="1" s="1"/>
  <c r="C4" i="1" s="1"/>
  <c r="F74" i="3"/>
  <c r="R683" i="1" s="1"/>
  <c r="C683" i="1" s="1"/>
  <c r="F71" i="3"/>
  <c r="R464" i="1" s="1"/>
  <c r="C464" i="1" s="1"/>
  <c r="F70" i="3"/>
  <c r="R795" i="1" s="1"/>
  <c r="C795" i="1" s="1"/>
  <c r="F69" i="3"/>
  <c r="R540" i="1" s="1"/>
  <c r="C540" i="1" s="1"/>
  <c r="B448" i="1"/>
  <c r="C238" i="1"/>
  <c r="C25" i="1"/>
  <c r="C10" i="1"/>
  <c r="B533" i="1"/>
  <c r="B466" i="1"/>
  <c r="B620" i="1"/>
  <c r="B748" i="1"/>
  <c r="B764" i="1"/>
  <c r="B780" i="1"/>
  <c r="B796" i="1"/>
  <c r="B812" i="1"/>
  <c r="B410" i="1"/>
  <c r="B639" i="1"/>
  <c r="B226" i="1"/>
  <c r="B242" i="1"/>
  <c r="B258" i="1"/>
  <c r="B274" i="1"/>
  <c r="B833" i="1"/>
  <c r="B63" i="1"/>
  <c r="B98" i="1"/>
  <c r="B114" i="1"/>
  <c r="B146" i="1"/>
  <c r="S159" i="1"/>
  <c r="B159" i="1" s="1"/>
  <c r="S175" i="1"/>
  <c r="B175" i="1" s="1"/>
  <c r="S191" i="1"/>
  <c r="B191" i="1" s="1"/>
  <c r="S207" i="1"/>
  <c r="B207" i="1" s="1"/>
  <c r="R287" i="1"/>
  <c r="C287" i="1" s="1"/>
  <c r="R353" i="1"/>
  <c r="C353" i="1" s="1"/>
  <c r="S382" i="1"/>
  <c r="B382" i="1" s="1"/>
  <c r="S396" i="1"/>
  <c r="B396" i="1" s="1"/>
  <c r="S385" i="1"/>
  <c r="B385" i="1" s="1"/>
  <c r="R500" i="1"/>
  <c r="C500" i="1" s="1"/>
  <c r="R495" i="1"/>
  <c r="C495" i="1" s="1"/>
  <c r="R702" i="1"/>
  <c r="C702" i="1" s="1"/>
  <c r="R697" i="1"/>
  <c r="C697" i="1" s="1"/>
  <c r="R707" i="1"/>
  <c r="C707" i="1" s="1"/>
  <c r="R723" i="1"/>
  <c r="C723" i="1" s="1"/>
  <c r="S287" i="1"/>
  <c r="B287" i="1" s="1"/>
  <c r="S353" i="1"/>
  <c r="B353" i="1" s="1"/>
  <c r="R389" i="1"/>
  <c r="C389" i="1" s="1"/>
  <c r="R397" i="1"/>
  <c r="C397" i="1" s="1"/>
  <c r="R386" i="1"/>
  <c r="C386" i="1" s="1"/>
  <c r="S500" i="1"/>
  <c r="B500" i="1" s="1"/>
  <c r="S495" i="1"/>
  <c r="B495" i="1" s="1"/>
  <c r="S702" i="1"/>
  <c r="B702" i="1" s="1"/>
  <c r="S697" i="1"/>
  <c r="B697" i="1" s="1"/>
  <c r="S707" i="1"/>
  <c r="B707" i="1" s="1"/>
  <c r="S723" i="1"/>
  <c r="B723" i="1" s="1"/>
  <c r="S161" i="1"/>
  <c r="B161" i="1" s="1"/>
  <c r="S177" i="1"/>
  <c r="B177" i="1" s="1"/>
  <c r="S193" i="1"/>
  <c r="B193" i="1" s="1"/>
  <c r="S209" i="1"/>
  <c r="B209" i="1" s="1"/>
  <c r="R354" i="1"/>
  <c r="C354" i="1" s="1"/>
  <c r="S389" i="1"/>
  <c r="B389" i="1" s="1"/>
  <c r="S397" i="1"/>
  <c r="B397" i="1" s="1"/>
  <c r="S386" i="1"/>
  <c r="B386" i="1" s="1"/>
  <c r="R511" i="1"/>
  <c r="C511" i="1" s="1"/>
  <c r="R506" i="1"/>
  <c r="C506" i="1" s="1"/>
  <c r="R718" i="1"/>
  <c r="C718" i="1" s="1"/>
  <c r="R713" i="1"/>
  <c r="C713" i="1" s="1"/>
  <c r="R708" i="1"/>
  <c r="C708" i="1" s="1"/>
  <c r="R724" i="1"/>
  <c r="C724" i="1" s="1"/>
  <c r="R864" i="1"/>
  <c r="C864" i="1" s="1"/>
  <c r="S162" i="1"/>
  <c r="B162" i="1" s="1"/>
  <c r="S178" i="1"/>
  <c r="B178" i="1" s="1"/>
  <c r="S194" i="1"/>
  <c r="B194" i="1" s="1"/>
  <c r="S210" i="1"/>
  <c r="B210" i="1" s="1"/>
  <c r="S354" i="1"/>
  <c r="B354" i="1" s="1"/>
  <c r="R390" i="1"/>
  <c r="C390" i="1" s="1"/>
  <c r="R398" i="1"/>
  <c r="C398" i="1" s="1"/>
  <c r="R387" i="1"/>
  <c r="C387" i="1" s="1"/>
  <c r="S511" i="1"/>
  <c r="B511" i="1" s="1"/>
  <c r="S506" i="1"/>
  <c r="B506" i="1" s="1"/>
  <c r="S718" i="1"/>
  <c r="B718" i="1" s="1"/>
  <c r="S713" i="1"/>
  <c r="B713" i="1" s="1"/>
  <c r="S708" i="1"/>
  <c r="B708" i="1" s="1"/>
  <c r="S724" i="1"/>
  <c r="B724" i="1" s="1"/>
  <c r="S864" i="1"/>
  <c r="B864" i="1" s="1"/>
  <c r="S163" i="1"/>
  <c r="B163" i="1" s="1"/>
  <c r="S179" i="1"/>
  <c r="B179" i="1" s="1"/>
  <c r="S195" i="1"/>
  <c r="B195" i="1" s="1"/>
  <c r="S211" i="1"/>
  <c r="B211" i="1" s="1"/>
  <c r="R355" i="1"/>
  <c r="C355" i="1" s="1"/>
  <c r="S390" i="1"/>
  <c r="B390" i="1" s="1"/>
  <c r="S398" i="1"/>
  <c r="B398" i="1" s="1"/>
  <c r="S387" i="1"/>
  <c r="B387" i="1" s="1"/>
  <c r="R498" i="1"/>
  <c r="C498" i="1" s="1"/>
  <c r="R501" i="1"/>
  <c r="C501" i="1" s="1"/>
  <c r="R703" i="1"/>
  <c r="C703" i="1" s="1"/>
  <c r="R700" i="1"/>
  <c r="C700" i="1" s="1"/>
  <c r="R709" i="1"/>
  <c r="C709" i="1" s="1"/>
  <c r="R725" i="1"/>
  <c r="C725" i="1" s="1"/>
  <c r="R865" i="1"/>
  <c r="C865" i="1" s="1"/>
  <c r="S164" i="1"/>
  <c r="B164" i="1" s="1"/>
  <c r="S180" i="1"/>
  <c r="B180" i="1" s="1"/>
  <c r="S196" i="1"/>
  <c r="B196" i="1" s="1"/>
  <c r="S212" i="1"/>
  <c r="B212" i="1" s="1"/>
  <c r="S355" i="1"/>
  <c r="B355" i="1" s="1"/>
  <c r="R391" i="1"/>
  <c r="C391" i="1" s="1"/>
  <c r="R361" i="1"/>
  <c r="C361" i="1" s="1"/>
  <c r="R388" i="1"/>
  <c r="C388" i="1" s="1"/>
  <c r="S498" i="1"/>
  <c r="B498" i="1" s="1"/>
  <c r="S501" i="1"/>
  <c r="B501" i="1" s="1"/>
  <c r="S703" i="1"/>
  <c r="B703" i="1" s="1"/>
  <c r="S700" i="1"/>
  <c r="B700" i="1" s="1"/>
  <c r="S709" i="1"/>
  <c r="B709" i="1" s="1"/>
  <c r="S725" i="1"/>
  <c r="B725" i="1" s="1"/>
  <c r="S865" i="1"/>
  <c r="B865" i="1" s="1"/>
  <c r="S165" i="1"/>
  <c r="B165" i="1" s="1"/>
  <c r="S181" i="1"/>
  <c r="B181" i="1" s="1"/>
  <c r="S197" i="1"/>
  <c r="B197" i="1" s="1"/>
  <c r="S213" i="1"/>
  <c r="B213" i="1" s="1"/>
  <c r="R356" i="1"/>
  <c r="C356" i="1" s="1"/>
  <c r="S391" i="1"/>
  <c r="B391" i="1" s="1"/>
  <c r="S361" i="1"/>
  <c r="B361" i="1" s="1"/>
  <c r="S388" i="1"/>
  <c r="B388" i="1" s="1"/>
  <c r="R509" i="1"/>
  <c r="C509" i="1" s="1"/>
  <c r="R502" i="1"/>
  <c r="C502" i="1" s="1"/>
  <c r="R719" i="1"/>
  <c r="C719" i="1" s="1"/>
  <c r="R716" i="1"/>
  <c r="C716" i="1" s="1"/>
  <c r="R710" i="1"/>
  <c r="C710" i="1" s="1"/>
  <c r="R726" i="1"/>
  <c r="C726" i="1" s="1"/>
  <c r="S166" i="1"/>
  <c r="B166" i="1" s="1"/>
  <c r="S182" i="1"/>
  <c r="B182" i="1" s="1"/>
  <c r="S198" i="1"/>
  <c r="B198" i="1" s="1"/>
  <c r="S214" i="1"/>
  <c r="B214" i="1" s="1"/>
  <c r="S356" i="1"/>
  <c r="B356" i="1" s="1"/>
  <c r="R392" i="1"/>
  <c r="C392" i="1" s="1"/>
  <c r="R362" i="1"/>
  <c r="C362" i="1" s="1"/>
  <c r="R399" i="1"/>
  <c r="C399" i="1" s="1"/>
  <c r="S509" i="1"/>
  <c r="B509" i="1" s="1"/>
  <c r="S502" i="1"/>
  <c r="B502" i="1" s="1"/>
  <c r="S719" i="1"/>
  <c r="B719" i="1" s="1"/>
  <c r="S716" i="1"/>
  <c r="B716" i="1" s="1"/>
  <c r="S710" i="1"/>
  <c r="B710" i="1" s="1"/>
  <c r="S726" i="1"/>
  <c r="B726" i="1" s="1"/>
  <c r="S167" i="1"/>
  <c r="B167" i="1" s="1"/>
  <c r="S183" i="1"/>
  <c r="B183" i="1" s="1"/>
  <c r="S199" i="1"/>
  <c r="B199" i="1" s="1"/>
  <c r="S215" i="1"/>
  <c r="B215" i="1" s="1"/>
  <c r="R358" i="1"/>
  <c r="C358" i="1" s="1"/>
  <c r="S392" i="1"/>
  <c r="B392" i="1" s="1"/>
  <c r="S362" i="1"/>
  <c r="B362" i="1" s="1"/>
  <c r="S399" i="1"/>
  <c r="B399" i="1" s="1"/>
  <c r="R729" i="1"/>
  <c r="C729" i="1" s="1"/>
  <c r="R494" i="1"/>
  <c r="C494" i="1" s="1"/>
  <c r="R496" i="1"/>
  <c r="C496" i="1" s="1"/>
  <c r="R512" i="1"/>
  <c r="C512" i="1" s="1"/>
  <c r="R704" i="1"/>
  <c r="C704" i="1" s="1"/>
  <c r="R699" i="1"/>
  <c r="C699" i="1" s="1"/>
  <c r="R711" i="1"/>
  <c r="C711" i="1" s="1"/>
  <c r="R727" i="1"/>
  <c r="C727" i="1" s="1"/>
  <c r="S358" i="1"/>
  <c r="B358" i="1" s="1"/>
  <c r="R363" i="1"/>
  <c r="C363" i="1" s="1"/>
  <c r="R400" i="1"/>
  <c r="C400" i="1" s="1"/>
  <c r="S729" i="1"/>
  <c r="B729" i="1" s="1"/>
  <c r="S494" i="1"/>
  <c r="B494" i="1" s="1"/>
  <c r="S496" i="1"/>
  <c r="B496" i="1" s="1"/>
  <c r="S512" i="1"/>
  <c r="B512" i="1" s="1"/>
  <c r="S704" i="1"/>
  <c r="B704" i="1" s="1"/>
  <c r="S699" i="1"/>
  <c r="B699" i="1" s="1"/>
  <c r="S711" i="1"/>
  <c r="B711" i="1" s="1"/>
  <c r="S727" i="1"/>
  <c r="B727" i="1" s="1"/>
  <c r="S153" i="1"/>
  <c r="B153" i="1" s="1"/>
  <c r="S169" i="1"/>
  <c r="B169" i="1" s="1"/>
  <c r="S185" i="1"/>
  <c r="B185" i="1" s="1"/>
  <c r="S201" i="1"/>
  <c r="B201" i="1" s="1"/>
  <c r="R359" i="1"/>
  <c r="C359" i="1" s="1"/>
  <c r="S363" i="1"/>
  <c r="B363" i="1" s="1"/>
  <c r="S400" i="1"/>
  <c r="B400" i="1" s="1"/>
  <c r="R730" i="1"/>
  <c r="C730" i="1" s="1"/>
  <c r="R505" i="1"/>
  <c r="C505" i="1" s="1"/>
  <c r="R507" i="1"/>
  <c r="C507" i="1" s="1"/>
  <c r="R513" i="1"/>
  <c r="C513" i="1" s="1"/>
  <c r="R720" i="1"/>
  <c r="C720" i="1" s="1"/>
  <c r="R715" i="1"/>
  <c r="C715" i="1" s="1"/>
  <c r="R712" i="1"/>
  <c r="C712" i="1" s="1"/>
  <c r="R728" i="1"/>
  <c r="C728" i="1" s="1"/>
  <c r="S154" i="1"/>
  <c r="B154" i="1" s="1"/>
  <c r="S170" i="1"/>
  <c r="B170" i="1" s="1"/>
  <c r="S186" i="1"/>
  <c r="B186" i="1" s="1"/>
  <c r="S202" i="1"/>
  <c r="B202" i="1" s="1"/>
  <c r="S359" i="1"/>
  <c r="B359" i="1" s="1"/>
  <c r="R394" i="1"/>
  <c r="C394" i="1" s="1"/>
  <c r="R364" i="1"/>
  <c r="C364" i="1" s="1"/>
  <c r="R401" i="1"/>
  <c r="C401" i="1" s="1"/>
  <c r="S730" i="1"/>
  <c r="B730" i="1" s="1"/>
  <c r="S505" i="1"/>
  <c r="B505" i="1" s="1"/>
  <c r="S507" i="1"/>
  <c r="B507" i="1" s="1"/>
  <c r="S513" i="1"/>
  <c r="B513" i="1" s="1"/>
  <c r="S720" i="1"/>
  <c r="B720" i="1" s="1"/>
  <c r="S715" i="1"/>
  <c r="B715" i="1" s="1"/>
  <c r="S712" i="1"/>
  <c r="B712" i="1" s="1"/>
  <c r="S728" i="1"/>
  <c r="B728" i="1" s="1"/>
  <c r="S155" i="1"/>
  <c r="B155" i="1" s="1"/>
  <c r="S171" i="1"/>
  <c r="B171" i="1" s="1"/>
  <c r="S187" i="1"/>
  <c r="B187" i="1" s="1"/>
  <c r="S203" i="1"/>
  <c r="B203" i="1" s="1"/>
  <c r="R288" i="1"/>
  <c r="C288" i="1" s="1"/>
  <c r="R357" i="1"/>
  <c r="C357" i="1" s="1"/>
  <c r="S394" i="1"/>
  <c r="B394" i="1" s="1"/>
  <c r="S364" i="1"/>
  <c r="B364" i="1" s="1"/>
  <c r="S401" i="1"/>
  <c r="B401" i="1" s="1"/>
  <c r="R731" i="1"/>
  <c r="C731" i="1" s="1"/>
  <c r="R499" i="1"/>
  <c r="C499" i="1" s="1"/>
  <c r="R497" i="1"/>
  <c r="C497" i="1" s="1"/>
  <c r="R701" i="1"/>
  <c r="C701" i="1" s="1"/>
  <c r="R698" i="1"/>
  <c r="C698" i="1" s="1"/>
  <c r="R705" i="1"/>
  <c r="C705" i="1" s="1"/>
  <c r="R721" i="1"/>
  <c r="C721" i="1" s="1"/>
  <c r="S156" i="1"/>
  <c r="B156" i="1" s="1"/>
  <c r="S172" i="1"/>
  <c r="B172" i="1" s="1"/>
  <c r="S188" i="1"/>
  <c r="B188" i="1" s="1"/>
  <c r="S204" i="1"/>
  <c r="B204" i="1" s="1"/>
  <c r="S288" i="1"/>
  <c r="B288" i="1" s="1"/>
  <c r="S357" i="1"/>
  <c r="B357" i="1" s="1"/>
  <c r="R395" i="1"/>
  <c r="C395" i="1" s="1"/>
  <c r="R365" i="1"/>
  <c r="C365" i="1" s="1"/>
  <c r="R402" i="1"/>
  <c r="C402" i="1" s="1"/>
  <c r="S731" i="1"/>
  <c r="B731" i="1" s="1"/>
  <c r="S499" i="1"/>
  <c r="B499" i="1" s="1"/>
  <c r="S497" i="1"/>
  <c r="B497" i="1" s="1"/>
  <c r="S701" i="1"/>
  <c r="B701" i="1" s="1"/>
  <c r="S698" i="1"/>
  <c r="B698" i="1" s="1"/>
  <c r="S705" i="1"/>
  <c r="B705" i="1" s="1"/>
  <c r="S721" i="1"/>
  <c r="B721" i="1" s="1"/>
  <c r="S157" i="1"/>
  <c r="B157" i="1" s="1"/>
  <c r="S173" i="1"/>
  <c r="B173" i="1" s="1"/>
  <c r="S189" i="1"/>
  <c r="B189" i="1" s="1"/>
  <c r="S205" i="1"/>
  <c r="B205" i="1" s="1"/>
  <c r="R352" i="1"/>
  <c r="C352" i="1" s="1"/>
  <c r="S395" i="1"/>
  <c r="B395" i="1" s="1"/>
  <c r="S365" i="1"/>
  <c r="B365" i="1" s="1"/>
  <c r="S402" i="1"/>
  <c r="B402" i="1" s="1"/>
  <c r="R732" i="1"/>
  <c r="C732" i="1" s="1"/>
  <c r="R510" i="1"/>
  <c r="C510" i="1" s="1"/>
  <c r="R508" i="1"/>
  <c r="C508" i="1" s="1"/>
  <c r="R717" i="1"/>
  <c r="C717" i="1" s="1"/>
  <c r="R714" i="1"/>
  <c r="C714" i="1" s="1"/>
  <c r="R706" i="1"/>
  <c r="C706" i="1" s="1"/>
  <c r="R722" i="1"/>
  <c r="C722" i="1" s="1"/>
  <c r="S158" i="1"/>
  <c r="B158" i="1" s="1"/>
  <c r="S174" i="1"/>
  <c r="B174" i="1" s="1"/>
  <c r="S190" i="1"/>
  <c r="B190" i="1" s="1"/>
  <c r="S206" i="1"/>
  <c r="B206" i="1" s="1"/>
  <c r="S352" i="1"/>
  <c r="B352" i="1" s="1"/>
  <c r="R382" i="1"/>
  <c r="C382" i="1" s="1"/>
  <c r="R396" i="1"/>
  <c r="C396" i="1" s="1"/>
  <c r="R385" i="1"/>
  <c r="C385" i="1" s="1"/>
  <c r="S732" i="1"/>
  <c r="B732" i="1" s="1"/>
  <c r="S510" i="1"/>
  <c r="B510" i="1" s="1"/>
  <c r="S508" i="1"/>
  <c r="B508" i="1" s="1"/>
  <c r="S717" i="1"/>
  <c r="B717" i="1" s="1"/>
  <c r="S714" i="1"/>
  <c r="B714" i="1" s="1"/>
  <c r="S706" i="1"/>
  <c r="B706" i="1" s="1"/>
  <c r="S722" i="1"/>
  <c r="B722" i="1" s="1"/>
  <c r="B290" i="1"/>
  <c r="B677" i="1"/>
  <c r="R303" i="1"/>
  <c r="C303" i="1" s="1"/>
  <c r="B678" i="1"/>
  <c r="B694" i="1"/>
  <c r="B464" i="1"/>
  <c r="B598" i="1"/>
  <c r="B541" i="1"/>
  <c r="B627" i="1"/>
  <c r="B738" i="1"/>
  <c r="B480" i="1"/>
  <c r="B614" i="1"/>
  <c r="B670" i="1"/>
  <c r="B307" i="1"/>
  <c r="B630" i="1"/>
  <c r="B741" i="1"/>
  <c r="B757" i="1"/>
  <c r="B773" i="1"/>
  <c r="B789" i="1"/>
  <c r="B805" i="1"/>
  <c r="B9" i="1"/>
  <c r="B517" i="1"/>
  <c r="B549" i="1"/>
  <c r="B19" i="1"/>
  <c r="B35" i="1"/>
  <c r="B336" i="1"/>
  <c r="B71" i="1"/>
  <c r="B89" i="1"/>
  <c r="B105" i="1"/>
  <c r="B121" i="1"/>
  <c r="B137" i="1"/>
  <c r="B217" i="1"/>
  <c r="B233" i="1"/>
  <c r="B249" i="1"/>
  <c r="B265" i="1"/>
  <c r="B281" i="1"/>
  <c r="B645" i="1"/>
  <c r="B662" i="1"/>
  <c r="B432" i="1"/>
  <c r="B675" i="1"/>
  <c r="B691" i="1"/>
  <c r="B426" i="1"/>
  <c r="C9" i="1"/>
  <c r="B616" i="1"/>
  <c r="C62" i="1"/>
  <c r="B695" i="1"/>
  <c r="B5" i="1"/>
  <c r="B4" i="1"/>
  <c r="B129" i="1"/>
  <c r="B257" i="1"/>
  <c r="C74" i="1"/>
  <c r="B597" i="1"/>
  <c r="B653" i="1"/>
  <c r="B820" i="1"/>
  <c r="B405" i="1"/>
  <c r="B481" i="1"/>
  <c r="B671" i="1"/>
  <c r="B743" i="1"/>
  <c r="B759" i="1"/>
  <c r="B775" i="1"/>
  <c r="B791" i="1"/>
  <c r="B807" i="1"/>
  <c r="B621" i="1"/>
  <c r="B688" i="1"/>
  <c r="B458" i="1"/>
  <c r="B648" i="1"/>
  <c r="B664" i="1"/>
  <c r="B325" i="1"/>
  <c r="B624" i="1"/>
  <c r="B680" i="1"/>
  <c r="B735" i="1"/>
  <c r="B751" i="1"/>
  <c r="B767" i="1"/>
  <c r="B783" i="1"/>
  <c r="B799" i="1"/>
  <c r="B815" i="1"/>
  <c r="B450" i="1"/>
  <c r="B45" i="1"/>
  <c r="B115" i="1"/>
  <c r="B131" i="1"/>
  <c r="B227" i="1"/>
  <c r="B243" i="1"/>
  <c r="B259" i="1"/>
  <c r="B275" i="1"/>
  <c r="B301" i="1"/>
  <c r="B640" i="1"/>
  <c r="B600" i="1"/>
  <c r="B656" i="1"/>
  <c r="B483" i="1"/>
  <c r="B606" i="1"/>
  <c r="B663" i="1"/>
  <c r="B309" i="1"/>
  <c r="B317" i="1"/>
  <c r="B417" i="1"/>
  <c r="B474" i="1"/>
  <c r="B692" i="1"/>
  <c r="B434" i="1"/>
  <c r="B490" i="1"/>
  <c r="B596" i="1"/>
  <c r="B652" i="1"/>
  <c r="B628" i="1"/>
  <c r="B739" i="1"/>
  <c r="B755" i="1"/>
  <c r="B771" i="1"/>
  <c r="B787" i="1"/>
  <c r="B608" i="1"/>
  <c r="B746" i="1"/>
  <c r="B810" i="1"/>
  <c r="B635" i="1"/>
  <c r="B462" i="1"/>
  <c r="B478" i="1"/>
  <c r="B453" i="1"/>
  <c r="B425" i="1"/>
  <c r="B439" i="1"/>
  <c r="B52" i="1"/>
  <c r="B306" i="1"/>
  <c r="B615" i="1"/>
  <c r="B629" i="1"/>
  <c r="B740" i="1"/>
  <c r="B756" i="1"/>
  <c r="B772" i="1"/>
  <c r="B788" i="1"/>
  <c r="B804" i="1"/>
  <c r="B470" i="1"/>
  <c r="B516" i="1"/>
  <c r="B548" i="1"/>
  <c r="B18" i="1"/>
  <c r="B34" i="1"/>
  <c r="B53" i="1"/>
  <c r="B68" i="1"/>
  <c r="B88" i="1"/>
  <c r="B104" i="1"/>
  <c r="B136" i="1"/>
  <c r="B152" i="1"/>
  <c r="B168" i="1"/>
  <c r="B184" i="1"/>
  <c r="B200" i="1"/>
  <c r="B216" i="1"/>
  <c r="B232" i="1"/>
  <c r="B248" i="1"/>
  <c r="B264" i="1"/>
  <c r="B280" i="1"/>
  <c r="B308" i="1"/>
  <c r="B441" i="1"/>
  <c r="B660" i="1"/>
  <c r="B684" i="1"/>
  <c r="B742" i="1"/>
  <c r="B758" i="1"/>
  <c r="B774" i="1"/>
  <c r="B790" i="1"/>
  <c r="B806" i="1"/>
  <c r="B444" i="1"/>
  <c r="B631" i="1"/>
  <c r="B36" i="1"/>
  <c r="B106" i="1"/>
  <c r="B138" i="1"/>
  <c r="B218" i="1"/>
  <c r="B234" i="1"/>
  <c r="B250" i="1"/>
  <c r="B266" i="1"/>
  <c r="B282" i="1"/>
  <c r="B83" i="1"/>
  <c r="B415" i="1"/>
  <c r="B634" i="1"/>
  <c r="B687" i="1"/>
  <c r="B456" i="1"/>
  <c r="B471" i="1"/>
  <c r="B524" i="1"/>
  <c r="B556" i="1"/>
  <c r="B605" i="1"/>
  <c r="B314" i="1"/>
  <c r="B646" i="1"/>
  <c r="B661" i="1"/>
  <c r="B416" i="1"/>
  <c r="B430" i="1"/>
  <c r="B473" i="1"/>
  <c r="B487" i="1"/>
  <c r="B433" i="1"/>
  <c r="B447" i="1"/>
  <c r="B489" i="1"/>
  <c r="B532" i="1"/>
  <c r="B10" i="1"/>
  <c r="B25" i="1"/>
  <c r="B42" i="1"/>
  <c r="B60" i="1"/>
  <c r="B78" i="1"/>
  <c r="B96" i="1"/>
  <c r="B112" i="1"/>
  <c r="B128" i="1"/>
  <c r="B144" i="1"/>
  <c r="B160" i="1"/>
  <c r="B176" i="1"/>
  <c r="B192" i="1"/>
  <c r="B208" i="1"/>
  <c r="B224" i="1"/>
  <c r="B240" i="1"/>
  <c r="B256" i="1"/>
  <c r="B272" i="1"/>
  <c r="B322" i="1"/>
  <c r="B623" i="1"/>
  <c r="B637" i="1"/>
  <c r="B679" i="1"/>
  <c r="B693" i="1"/>
  <c r="B734" i="1"/>
  <c r="B750" i="1"/>
  <c r="B766" i="1"/>
  <c r="B782" i="1"/>
  <c r="B798" i="1"/>
  <c r="B814" i="1"/>
  <c r="B407" i="1"/>
  <c r="B449" i="1"/>
  <c r="B463" i="1"/>
  <c r="B74" i="1"/>
  <c r="B298" i="1"/>
  <c r="B409" i="1"/>
  <c r="B423" i="1"/>
  <c r="B465" i="1"/>
  <c r="B479" i="1"/>
  <c r="B540" i="1"/>
  <c r="B599" i="1"/>
  <c r="B613" i="1"/>
  <c r="B655" i="1"/>
  <c r="B669" i="1"/>
  <c r="B62" i="1"/>
  <c r="B431" i="1"/>
  <c r="B339" i="1"/>
  <c r="B55" i="1"/>
  <c r="B73" i="1"/>
  <c r="B107" i="1"/>
  <c r="B123" i="1"/>
  <c r="B219" i="1"/>
  <c r="B235" i="1"/>
  <c r="B251" i="1"/>
  <c r="B267" i="1"/>
  <c r="B283" i="1"/>
  <c r="B293" i="1"/>
  <c r="B607" i="1"/>
  <c r="B445" i="1"/>
  <c r="B404" i="1"/>
  <c r="B461" i="1"/>
  <c r="B610" i="1"/>
  <c r="B492" i="1"/>
  <c r="B493" i="1"/>
  <c r="C52" i="1"/>
  <c r="C40" i="1"/>
  <c r="B321" i="1"/>
  <c r="B422" i="1"/>
  <c r="C83" i="1"/>
  <c r="B485" i="1"/>
  <c r="B612" i="1"/>
  <c r="B305" i="1"/>
  <c r="B33" i="1"/>
  <c r="B231" i="1"/>
  <c r="B247" i="1"/>
  <c r="B263" i="1"/>
  <c r="B279" i="1"/>
  <c r="B803" i="1"/>
  <c r="B819" i="1"/>
  <c r="B414" i="1"/>
  <c r="B644" i="1"/>
  <c r="B429" i="1"/>
  <c r="B659" i="1"/>
  <c r="B289" i="1"/>
  <c r="B446" i="1"/>
  <c r="B676" i="1"/>
  <c r="B338" i="1"/>
  <c r="B59" i="1"/>
  <c r="B95" i="1"/>
  <c r="B127" i="1"/>
  <c r="B143" i="1"/>
  <c r="B223" i="1"/>
  <c r="B239" i="1"/>
  <c r="B255" i="1"/>
  <c r="B271" i="1"/>
  <c r="B763" i="1"/>
  <c r="B779" i="1"/>
  <c r="B3" i="1"/>
  <c r="B21" i="1"/>
  <c r="B38" i="1"/>
  <c r="B56" i="1"/>
  <c r="B75" i="1"/>
  <c r="B92" i="1"/>
  <c r="B108" i="1"/>
  <c r="B124" i="1"/>
  <c r="B140" i="1"/>
  <c r="B220" i="1"/>
  <c r="B236" i="1"/>
  <c r="B252" i="1"/>
  <c r="B284" i="1"/>
  <c r="B294" i="1"/>
  <c r="B310" i="1"/>
  <c r="B326" i="1"/>
  <c r="B419" i="1"/>
  <c r="B435" i="1"/>
  <c r="B451" i="1"/>
  <c r="B467" i="1"/>
  <c r="B482" i="1"/>
  <c r="B520" i="1"/>
  <c r="B536" i="1"/>
  <c r="B552" i="1"/>
  <c r="B601" i="1"/>
  <c r="B617" i="1"/>
  <c r="B632" i="1"/>
  <c r="B649" i="1"/>
  <c r="B665" i="1"/>
  <c r="B681" i="1"/>
  <c r="B686" i="1"/>
  <c r="B744" i="1"/>
  <c r="B760" i="1"/>
  <c r="B776" i="1"/>
  <c r="B792" i="1"/>
  <c r="B808" i="1"/>
  <c r="B406" i="1"/>
  <c r="B476" i="1"/>
  <c r="B593" i="1"/>
  <c r="B636" i="1"/>
  <c r="B795" i="1"/>
  <c r="B811" i="1"/>
  <c r="B13" i="1"/>
  <c r="B31" i="1"/>
  <c r="B46" i="1"/>
  <c r="B64" i="1"/>
  <c r="B84" i="1"/>
  <c r="B100" i="1"/>
  <c r="B116" i="1"/>
  <c r="B132" i="1"/>
  <c r="B148" i="1"/>
  <c r="B244" i="1"/>
  <c r="B260" i="1"/>
  <c r="B276" i="1"/>
  <c r="B40" i="1"/>
  <c r="B302" i="1"/>
  <c r="B318" i="1"/>
  <c r="B411" i="1"/>
  <c r="B427" i="1"/>
  <c r="B442" i="1"/>
  <c r="B459" i="1"/>
  <c r="B475" i="1"/>
  <c r="B491" i="1"/>
  <c r="B609" i="1"/>
  <c r="B625" i="1"/>
  <c r="B641" i="1"/>
  <c r="B657" i="1"/>
  <c r="B672" i="1"/>
  <c r="B689" i="1"/>
  <c r="B736" i="1"/>
  <c r="B768" i="1"/>
  <c r="B784" i="1"/>
  <c r="B800" i="1"/>
  <c r="B816" i="1"/>
  <c r="B484" i="1"/>
  <c r="B297" i="1"/>
  <c r="B421" i="1"/>
  <c r="B477" i="1"/>
  <c r="B594" i="1"/>
  <c r="B651" i="1"/>
  <c r="B437" i="1"/>
  <c r="B611" i="1"/>
  <c r="B667" i="1"/>
  <c r="R752" i="1"/>
  <c r="C752" i="1" s="1"/>
  <c r="B438" i="1"/>
  <c r="B626" i="1"/>
  <c r="B668" i="1"/>
  <c r="B737" i="1"/>
  <c r="B14" i="1"/>
  <c r="B340" i="1"/>
  <c r="B49" i="1"/>
  <c r="B65" i="1"/>
  <c r="B85" i="1"/>
  <c r="B101" i="1"/>
  <c r="B117" i="1"/>
  <c r="B133" i="1"/>
  <c r="B149" i="1"/>
  <c r="B229" i="1"/>
  <c r="B245" i="1"/>
  <c r="B261" i="1"/>
  <c r="B277" i="1"/>
  <c r="B753" i="1"/>
  <c r="B769" i="1"/>
  <c r="B785" i="1"/>
  <c r="B15" i="1"/>
  <c r="B32" i="1"/>
  <c r="B50" i="1"/>
  <c r="B66" i="1"/>
  <c r="B86" i="1"/>
  <c r="B102" i="1"/>
  <c r="B118" i="1"/>
  <c r="B134" i="1"/>
  <c r="B150" i="1"/>
  <c r="B230" i="1"/>
  <c r="B246" i="1"/>
  <c r="B262" i="1"/>
  <c r="B278" i="1"/>
  <c r="B412" i="1"/>
  <c r="B642" i="1"/>
  <c r="B683" i="1"/>
  <c r="B754" i="1"/>
  <c r="B770" i="1"/>
  <c r="B786" i="1"/>
  <c r="B801" i="1"/>
  <c r="B817" i="1"/>
  <c r="B413" i="1"/>
  <c r="B454" i="1"/>
  <c r="B545" i="1"/>
  <c r="B643" i="1"/>
  <c r="B802" i="1"/>
  <c r="B818" i="1"/>
  <c r="B673" i="1"/>
  <c r="B428" i="1"/>
  <c r="B468" i="1"/>
  <c r="B603" i="1"/>
  <c r="B469" i="1"/>
  <c r="B604" i="1"/>
  <c r="B647" i="1"/>
  <c r="B313" i="1"/>
  <c r="B418" i="1"/>
  <c r="B658" i="1"/>
  <c r="B443" i="1"/>
  <c r="B486" i="1"/>
  <c r="B674" i="1"/>
  <c r="B7" i="1"/>
  <c r="B23" i="1"/>
  <c r="B41" i="1"/>
  <c r="B58" i="1"/>
  <c r="B76" i="1"/>
  <c r="B94" i="1"/>
  <c r="B110" i="1"/>
  <c r="B126" i="1"/>
  <c r="B142" i="1"/>
  <c r="B222" i="1"/>
  <c r="B238" i="1"/>
  <c r="B254" i="1"/>
  <c r="B270" i="1"/>
  <c r="B286" i="1"/>
  <c r="B460" i="1"/>
  <c r="B529" i="1"/>
  <c r="B619" i="1"/>
  <c r="B690" i="1"/>
  <c r="B747" i="1"/>
  <c r="B762" i="1"/>
  <c r="B778" i="1"/>
  <c r="B794" i="1"/>
  <c r="R192" i="1"/>
  <c r="C192" i="1" s="1"/>
  <c r="R200" i="1"/>
  <c r="C200" i="1" s="1"/>
  <c r="R256" i="1"/>
  <c r="C256" i="1" s="1"/>
  <c r="R208" i="1"/>
  <c r="C208" i="1" s="1"/>
  <c r="R216" i="1"/>
  <c r="C216" i="1" s="1"/>
  <c r="R264" i="1"/>
  <c r="C264" i="1" s="1"/>
  <c r="R224" i="1"/>
  <c r="C224" i="1" s="1"/>
  <c r="R232" i="1"/>
  <c r="C232" i="1" s="1"/>
  <c r="R272" i="1"/>
  <c r="C272" i="1" s="1"/>
  <c r="R240" i="1"/>
  <c r="C240" i="1" s="1"/>
  <c r="R248" i="1"/>
  <c r="C248" i="1" s="1"/>
  <c r="R53" i="1"/>
  <c r="C53" i="1" s="1"/>
  <c r="R184" i="1"/>
  <c r="C184" i="1" s="1"/>
  <c r="S303" i="1"/>
  <c r="B303" i="1" s="1"/>
  <c r="R87" i="1"/>
  <c r="C87" i="1" s="1"/>
  <c r="R66" i="1"/>
  <c r="C66" i="1" s="1"/>
  <c r="R23" i="1"/>
  <c r="C23" i="1" s="1"/>
  <c r="R56" i="1"/>
  <c r="C56" i="1" s="1"/>
  <c r="R13" i="1"/>
  <c r="C13" i="1" s="1"/>
  <c r="R44" i="1"/>
  <c r="C44" i="1" s="1"/>
  <c r="R326" i="1"/>
  <c r="C326" i="1" s="1"/>
  <c r="R128" i="1"/>
  <c r="C128" i="1" s="1"/>
  <c r="R77" i="1"/>
  <c r="C77" i="1" s="1"/>
  <c r="R33" i="1"/>
  <c r="C33" i="1" s="1"/>
  <c r="R322" i="1"/>
  <c r="C322" i="1" s="1"/>
  <c r="R86" i="1"/>
  <c r="C86" i="1" s="1"/>
  <c r="R321" i="1"/>
  <c r="C321" i="1" s="1"/>
  <c r="R65" i="1"/>
  <c r="C65" i="1" s="1"/>
  <c r="R22" i="1"/>
  <c r="C22" i="1" s="1"/>
  <c r="R55" i="1"/>
  <c r="C55" i="1" s="1"/>
  <c r="R12" i="1"/>
  <c r="C12" i="1" s="1"/>
  <c r="R43" i="1"/>
  <c r="C43" i="1" s="1"/>
  <c r="R183" i="1"/>
  <c r="C183" i="1" s="1"/>
  <c r="R175" i="1"/>
  <c r="C175" i="1" s="1"/>
  <c r="R167" i="1"/>
  <c r="C167" i="1" s="1"/>
  <c r="R159" i="1"/>
  <c r="C159" i="1" s="1"/>
  <c r="R191" i="1"/>
  <c r="C191" i="1" s="1"/>
  <c r="R199" i="1"/>
  <c r="C199" i="1" s="1"/>
  <c r="R207" i="1"/>
  <c r="C207" i="1" s="1"/>
  <c r="R215" i="1"/>
  <c r="C215" i="1" s="1"/>
  <c r="R68" i="1"/>
  <c r="C68" i="1" s="1"/>
  <c r="R76" i="1"/>
  <c r="C76" i="1" s="1"/>
  <c r="R32" i="1"/>
  <c r="C32" i="1" s="1"/>
  <c r="R85" i="1"/>
  <c r="C85" i="1" s="1"/>
  <c r="R64" i="1"/>
  <c r="C64" i="1" s="1"/>
  <c r="R21" i="1"/>
  <c r="C21" i="1" s="1"/>
  <c r="R318" i="1"/>
  <c r="C318" i="1" s="1"/>
  <c r="R317" i="1"/>
  <c r="C317" i="1" s="1"/>
  <c r="R54" i="1"/>
  <c r="C54" i="1" s="1"/>
  <c r="R11" i="1"/>
  <c r="C11" i="1" s="1"/>
  <c r="R182" i="1"/>
  <c r="C182" i="1" s="1"/>
  <c r="R174" i="1"/>
  <c r="C174" i="1" s="1"/>
  <c r="R166" i="1"/>
  <c r="C166" i="1" s="1"/>
  <c r="R158" i="1"/>
  <c r="C158" i="1" s="1"/>
  <c r="R190" i="1"/>
  <c r="C190" i="1" s="1"/>
  <c r="R198" i="1"/>
  <c r="C198" i="1" s="1"/>
  <c r="R206" i="1"/>
  <c r="C206" i="1" s="1"/>
  <c r="R214" i="1"/>
  <c r="C214" i="1" s="1"/>
  <c r="R144" i="1"/>
  <c r="C144" i="1" s="1"/>
  <c r="R313" i="1"/>
  <c r="C313" i="1" s="1"/>
  <c r="R338" i="1"/>
  <c r="C338" i="1" s="1"/>
  <c r="R335" i="1"/>
  <c r="C335" i="1" s="1"/>
  <c r="R340" i="1"/>
  <c r="C340" i="1" s="1"/>
  <c r="R337" i="1"/>
  <c r="C337" i="1" s="1"/>
  <c r="R339" i="1"/>
  <c r="C339" i="1" s="1"/>
  <c r="R336" i="1"/>
  <c r="C336" i="1" s="1"/>
  <c r="R334" i="1"/>
  <c r="C334" i="1" s="1"/>
  <c r="R213" i="1"/>
  <c r="C213" i="1" s="1"/>
  <c r="R205" i="1"/>
  <c r="C205" i="1" s="1"/>
  <c r="R197" i="1"/>
  <c r="C197" i="1" s="1"/>
  <c r="R189" i="1"/>
  <c r="C189" i="1" s="1"/>
  <c r="R181" i="1"/>
  <c r="C181" i="1" s="1"/>
  <c r="R173" i="1"/>
  <c r="C173" i="1" s="1"/>
  <c r="R165" i="1"/>
  <c r="C165" i="1" s="1"/>
  <c r="R157" i="1"/>
  <c r="C157" i="1" s="1"/>
  <c r="R88" i="1"/>
  <c r="C88" i="1" s="1"/>
  <c r="R41" i="1"/>
  <c r="C41" i="1" s="1"/>
  <c r="R310" i="1"/>
  <c r="C310" i="1" s="1"/>
  <c r="R309" i="1"/>
  <c r="C309" i="1" s="1"/>
  <c r="R84" i="1"/>
  <c r="C84" i="1" s="1"/>
  <c r="R75" i="1"/>
  <c r="C75" i="1" s="1"/>
  <c r="R31" i="1"/>
  <c r="C31" i="1" s="1"/>
  <c r="R63" i="1"/>
  <c r="C63" i="1" s="1"/>
  <c r="R20" i="1"/>
  <c r="C20" i="1" s="1"/>
  <c r="R188" i="1"/>
  <c r="C188" i="1" s="1"/>
  <c r="R180" i="1"/>
  <c r="C180" i="1" s="1"/>
  <c r="R172" i="1"/>
  <c r="C172" i="1" s="1"/>
  <c r="R164" i="1"/>
  <c r="C164" i="1" s="1"/>
  <c r="R156" i="1"/>
  <c r="C156" i="1" s="1"/>
  <c r="R196" i="1"/>
  <c r="C196" i="1" s="1"/>
  <c r="R204" i="1"/>
  <c r="C204" i="1" s="1"/>
  <c r="R212" i="1"/>
  <c r="C212" i="1" s="1"/>
  <c r="R160" i="1"/>
  <c r="C160" i="1" s="1"/>
  <c r="S543" i="1"/>
  <c r="B543" i="1" s="1"/>
  <c r="R341" i="1"/>
  <c r="C341" i="1" s="1"/>
  <c r="S341" i="1"/>
  <c r="B341" i="1" s="1"/>
  <c r="R514" i="1"/>
  <c r="C514" i="1" s="1"/>
  <c r="S514" i="1"/>
  <c r="B514" i="1" s="1"/>
  <c r="R559" i="1"/>
  <c r="C559" i="1" s="1"/>
  <c r="S559" i="1"/>
  <c r="B559" i="1" s="1"/>
  <c r="R554" i="1"/>
  <c r="C554" i="1" s="1"/>
  <c r="S554" i="1"/>
  <c r="B554" i="1" s="1"/>
  <c r="R530" i="1"/>
  <c r="C530" i="1" s="1"/>
  <c r="S530" i="1"/>
  <c r="B530" i="1" s="1"/>
  <c r="R519" i="1"/>
  <c r="C519" i="1" s="1"/>
  <c r="S519" i="1"/>
  <c r="B519" i="1" s="1"/>
  <c r="R315" i="1"/>
  <c r="C315" i="1" s="1"/>
  <c r="S315" i="1"/>
  <c r="B315" i="1" s="1"/>
  <c r="S534" i="1"/>
  <c r="B534" i="1" s="1"/>
  <c r="R534" i="1"/>
  <c r="C534" i="1" s="1"/>
  <c r="R320" i="1"/>
  <c r="C320" i="1" s="1"/>
  <c r="S320" i="1"/>
  <c r="B320" i="1" s="1"/>
  <c r="R522" i="1"/>
  <c r="C522" i="1" s="1"/>
  <c r="S522" i="1"/>
  <c r="B522" i="1" s="1"/>
  <c r="F93" i="3"/>
  <c r="R283" i="1" s="1"/>
  <c r="C283" i="1" s="1"/>
  <c r="S503" i="1"/>
  <c r="B503" i="1" s="1"/>
  <c r="R503" i="1"/>
  <c r="C503" i="1" s="1"/>
  <c r="R539" i="1"/>
  <c r="C539" i="1" s="1"/>
  <c r="S539" i="1"/>
  <c r="B539" i="1" s="1"/>
  <c r="R291" i="1"/>
  <c r="C291" i="1" s="1"/>
  <c r="S291" i="1"/>
  <c r="B291" i="1" s="1"/>
  <c r="R324" i="1"/>
  <c r="C324" i="1" s="1"/>
  <c r="S324" i="1"/>
  <c r="B324" i="1" s="1"/>
  <c r="R299" i="1"/>
  <c r="C299" i="1" s="1"/>
  <c r="S299" i="1"/>
  <c r="B299" i="1" s="1"/>
  <c r="R295" i="1"/>
  <c r="C295" i="1" s="1"/>
  <c r="S295" i="1"/>
  <c r="B295" i="1" s="1"/>
  <c r="R328" i="1"/>
  <c r="C328" i="1" s="1"/>
  <c r="S328" i="1"/>
  <c r="B328" i="1" s="1"/>
  <c r="R311" i="1"/>
  <c r="C311" i="1" s="1"/>
  <c r="S311" i="1"/>
  <c r="B311" i="1" s="1"/>
  <c r="S526" i="1"/>
  <c r="B526" i="1" s="1"/>
  <c r="R526" i="1"/>
  <c r="C526" i="1" s="1"/>
  <c r="R312" i="1"/>
  <c r="C312" i="1" s="1"/>
  <c r="S312" i="1"/>
  <c r="B312" i="1" s="1"/>
  <c r="R327" i="1"/>
  <c r="C327" i="1" s="1"/>
  <c r="S327" i="1"/>
  <c r="B327" i="1" s="1"/>
  <c r="R300" i="1"/>
  <c r="C300" i="1" s="1"/>
  <c r="S300" i="1"/>
  <c r="B300" i="1" s="1"/>
  <c r="R323" i="1"/>
  <c r="C323" i="1" s="1"/>
  <c r="S323" i="1"/>
  <c r="B323" i="1" s="1"/>
  <c r="R304" i="1"/>
  <c r="C304" i="1" s="1"/>
  <c r="S304" i="1"/>
  <c r="B304" i="1" s="1"/>
  <c r="R538" i="1"/>
  <c r="C538" i="1" s="1"/>
  <c r="S538" i="1"/>
  <c r="B538" i="1" s="1"/>
  <c r="S555" i="1"/>
  <c r="B555" i="1" s="1"/>
  <c r="R555" i="1"/>
  <c r="C555" i="1" s="1"/>
  <c r="R523" i="1"/>
  <c r="C523" i="1" s="1"/>
  <c r="S523" i="1"/>
  <c r="B523" i="1" s="1"/>
  <c r="R319" i="1"/>
  <c r="C319" i="1" s="1"/>
  <c r="S319" i="1"/>
  <c r="B319" i="1" s="1"/>
  <c r="R535" i="1"/>
  <c r="C535" i="1" s="1"/>
  <c r="S535" i="1"/>
  <c r="B535" i="1" s="1"/>
  <c r="R316" i="1"/>
  <c r="C316" i="1" s="1"/>
  <c r="S316" i="1"/>
  <c r="B316" i="1" s="1"/>
  <c r="S518" i="1"/>
  <c r="B518" i="1" s="1"/>
  <c r="R518" i="1"/>
  <c r="C518" i="1" s="1"/>
  <c r="R531" i="1"/>
  <c r="C531" i="1" s="1"/>
  <c r="S531" i="1"/>
  <c r="B531" i="1" s="1"/>
  <c r="R527" i="1"/>
  <c r="C527" i="1" s="1"/>
  <c r="S527" i="1"/>
  <c r="B527" i="1" s="1"/>
  <c r="S558" i="1"/>
  <c r="B558" i="1" s="1"/>
  <c r="R558" i="1"/>
  <c r="C558" i="1" s="1"/>
  <c r="S515" i="1"/>
  <c r="B515" i="1" s="1"/>
  <c r="R515" i="1"/>
  <c r="C515" i="1" s="1"/>
  <c r="S504" i="1"/>
  <c r="B504" i="1" s="1"/>
  <c r="R504" i="1"/>
  <c r="C504" i="1" s="1"/>
  <c r="S542" i="1"/>
  <c r="B542" i="1" s="1"/>
  <c r="S551" i="1"/>
  <c r="B551" i="1" s="1"/>
  <c r="R292" i="1"/>
  <c r="C292" i="1" s="1"/>
  <c r="S292" i="1"/>
  <c r="B292" i="1" s="1"/>
  <c r="S546" i="1"/>
  <c r="B546" i="1" s="1"/>
  <c r="S547" i="1"/>
  <c r="B547" i="1" s="1"/>
  <c r="R296" i="1"/>
  <c r="C296" i="1" s="1"/>
  <c r="S296" i="1"/>
  <c r="B296" i="1" s="1"/>
  <c r="S550" i="1"/>
  <c r="B550" i="1" s="1"/>
  <c r="R308" i="1"/>
  <c r="C308" i="1" s="1"/>
  <c r="R307" i="1"/>
  <c r="C307" i="1" s="1"/>
  <c r="R51" i="1"/>
  <c r="C51" i="1" s="1"/>
  <c r="R8" i="1"/>
  <c r="C8" i="1" s="1"/>
  <c r="R39" i="1"/>
  <c r="C39" i="1" s="1"/>
  <c r="R81" i="1"/>
  <c r="C81" i="1" s="1"/>
  <c r="R73" i="1"/>
  <c r="C73" i="1" s="1"/>
  <c r="R30" i="1"/>
  <c r="C30" i="1" s="1"/>
  <c r="R306" i="1"/>
  <c r="C306" i="1" s="1"/>
  <c r="R305" i="1"/>
  <c r="C305" i="1" s="1"/>
  <c r="R61" i="1"/>
  <c r="C61" i="1" s="1"/>
  <c r="R19" i="1"/>
  <c r="C19" i="1" s="1"/>
  <c r="R187" i="1"/>
  <c r="C187" i="1" s="1"/>
  <c r="R179" i="1"/>
  <c r="C179" i="1" s="1"/>
  <c r="R171" i="1"/>
  <c r="C171" i="1" s="1"/>
  <c r="R163" i="1"/>
  <c r="C163" i="1" s="1"/>
  <c r="R155" i="1"/>
  <c r="C155" i="1" s="1"/>
  <c r="R195" i="1"/>
  <c r="C195" i="1" s="1"/>
  <c r="R203" i="1"/>
  <c r="C203" i="1" s="1"/>
  <c r="R211" i="1"/>
  <c r="C211" i="1" s="1"/>
  <c r="R104" i="1"/>
  <c r="C104" i="1" s="1"/>
  <c r="R302" i="1"/>
  <c r="C302" i="1" s="1"/>
  <c r="R301" i="1"/>
  <c r="C301" i="1" s="1"/>
  <c r="R50" i="1"/>
  <c r="C50" i="1" s="1"/>
  <c r="R7" i="1"/>
  <c r="C7" i="1" s="1"/>
  <c r="R38" i="1"/>
  <c r="C38" i="1" s="1"/>
  <c r="R80" i="1"/>
  <c r="C80" i="1" s="1"/>
  <c r="R72" i="1"/>
  <c r="C72" i="1" s="1"/>
  <c r="R29" i="1"/>
  <c r="C29" i="1" s="1"/>
  <c r="R210" i="1"/>
  <c r="C210" i="1" s="1"/>
  <c r="R186" i="1"/>
  <c r="C186" i="1" s="1"/>
  <c r="R178" i="1"/>
  <c r="C178" i="1" s="1"/>
  <c r="R170" i="1"/>
  <c r="C170" i="1" s="1"/>
  <c r="R162" i="1"/>
  <c r="C162" i="1" s="1"/>
  <c r="R154" i="1"/>
  <c r="C154" i="1" s="1"/>
  <c r="R194" i="1"/>
  <c r="C194" i="1" s="1"/>
  <c r="R202" i="1"/>
  <c r="C202" i="1" s="1"/>
  <c r="R761" i="1"/>
  <c r="C761" i="1" s="1"/>
  <c r="R760" i="1"/>
  <c r="C760" i="1" s="1"/>
  <c r="R688" i="1"/>
  <c r="C688" i="1" s="1"/>
  <c r="R759" i="1"/>
  <c r="C759" i="1" s="1"/>
  <c r="R623" i="1"/>
  <c r="C623" i="1" s="1"/>
  <c r="R433" i="1"/>
  <c r="C433" i="1" s="1"/>
  <c r="R758" i="1"/>
  <c r="C758" i="1" s="1"/>
  <c r="R662" i="1"/>
  <c r="C662" i="1" s="1"/>
  <c r="R472" i="1"/>
  <c r="C472" i="1" s="1"/>
  <c r="R757" i="1"/>
  <c r="C757" i="1" s="1"/>
  <c r="R597" i="1"/>
  <c r="C597" i="1" s="1"/>
  <c r="R407" i="1"/>
  <c r="C407" i="1" s="1"/>
  <c r="R636" i="1"/>
  <c r="C636" i="1" s="1"/>
  <c r="R446" i="1"/>
  <c r="C446" i="1" s="1"/>
  <c r="R764" i="1"/>
  <c r="C764" i="1" s="1"/>
  <c r="R675" i="1"/>
  <c r="C675" i="1" s="1"/>
  <c r="R485" i="1"/>
  <c r="C485" i="1" s="1"/>
  <c r="R763" i="1"/>
  <c r="C763" i="1" s="1"/>
  <c r="R610" i="1"/>
  <c r="C610" i="1" s="1"/>
  <c r="R529" i="1"/>
  <c r="C529" i="1" s="1"/>
  <c r="R420" i="1"/>
  <c r="C420" i="1" s="1"/>
  <c r="R762" i="1"/>
  <c r="C762" i="1" s="1"/>
  <c r="R459" i="1"/>
  <c r="C459" i="1" s="1"/>
  <c r="R649" i="1"/>
  <c r="C649" i="1" s="1"/>
  <c r="R42" i="1"/>
  <c r="C42" i="1" s="1"/>
  <c r="R176" i="1"/>
  <c r="C176" i="1" s="1"/>
  <c r="R59" i="1"/>
  <c r="C59" i="1" s="1"/>
  <c r="R17" i="1"/>
  <c r="C17" i="1" s="1"/>
  <c r="R49" i="1"/>
  <c r="C49" i="1" s="1"/>
  <c r="R6" i="1"/>
  <c r="C6" i="1" s="1"/>
  <c r="R298" i="1"/>
  <c r="C298" i="1" s="1"/>
  <c r="R297" i="1"/>
  <c r="C297" i="1" s="1"/>
  <c r="R37" i="1"/>
  <c r="C37" i="1" s="1"/>
  <c r="R79" i="1"/>
  <c r="C79" i="1" s="1"/>
  <c r="R71" i="1"/>
  <c r="C71" i="1" s="1"/>
  <c r="R28" i="1"/>
  <c r="C28" i="1" s="1"/>
  <c r="R209" i="1"/>
  <c r="C209" i="1" s="1"/>
  <c r="R201" i="1"/>
  <c r="C201" i="1" s="1"/>
  <c r="R185" i="1"/>
  <c r="C185" i="1" s="1"/>
  <c r="R177" i="1"/>
  <c r="C177" i="1" s="1"/>
  <c r="R169" i="1"/>
  <c r="C169" i="1" s="1"/>
  <c r="R161" i="1"/>
  <c r="C161" i="1" s="1"/>
  <c r="R153" i="1"/>
  <c r="C153" i="1" s="1"/>
  <c r="R193" i="1"/>
  <c r="C193" i="1" s="1"/>
  <c r="R120" i="1"/>
  <c r="C120" i="1" s="1"/>
  <c r="R314" i="1"/>
  <c r="C314" i="1" s="1"/>
  <c r="R279" i="1"/>
  <c r="C279" i="1" s="1"/>
  <c r="R247" i="1"/>
  <c r="C247" i="1" s="1"/>
  <c r="R151" i="1"/>
  <c r="C151" i="1" s="1"/>
  <c r="R143" i="1"/>
  <c r="C143" i="1" s="1"/>
  <c r="R135" i="1"/>
  <c r="C135" i="1" s="1"/>
  <c r="R127" i="1"/>
  <c r="C127" i="1" s="1"/>
  <c r="R119" i="1"/>
  <c r="C119" i="1" s="1"/>
  <c r="R111" i="1"/>
  <c r="C111" i="1" s="1"/>
  <c r="R103" i="1"/>
  <c r="C103" i="1" s="1"/>
  <c r="R95" i="1"/>
  <c r="C95" i="1" s="1"/>
  <c r="R255" i="1"/>
  <c r="C255" i="1" s="1"/>
  <c r="R263" i="1"/>
  <c r="C263" i="1" s="1"/>
  <c r="R223" i="1"/>
  <c r="C223" i="1" s="1"/>
  <c r="R231" i="1"/>
  <c r="C231" i="1" s="1"/>
  <c r="R271" i="1"/>
  <c r="C271" i="1" s="1"/>
  <c r="R239" i="1"/>
  <c r="C239" i="1" s="1"/>
  <c r="R58" i="1"/>
  <c r="C58" i="1" s="1"/>
  <c r="R15" i="1"/>
  <c r="C15" i="1" s="1"/>
  <c r="R46" i="1"/>
  <c r="C46" i="1" s="1"/>
  <c r="R3" i="1"/>
  <c r="C3" i="1" s="1"/>
  <c r="R36" i="1"/>
  <c r="C36" i="1" s="1"/>
  <c r="R294" i="1"/>
  <c r="C294" i="1" s="1"/>
  <c r="R745" i="1"/>
  <c r="C745" i="1" s="1"/>
  <c r="R743" i="1"/>
  <c r="C743" i="1" s="1"/>
  <c r="R607" i="1"/>
  <c r="C607" i="1" s="1"/>
  <c r="R417" i="1"/>
  <c r="C417" i="1" s="1"/>
  <c r="R742" i="1"/>
  <c r="C742" i="1" s="1"/>
  <c r="R646" i="1"/>
  <c r="C646" i="1" s="1"/>
  <c r="R456" i="1"/>
  <c r="C456" i="1" s="1"/>
  <c r="R741" i="1"/>
  <c r="C741" i="1" s="1"/>
  <c r="R685" i="1"/>
  <c r="C685" i="1" s="1"/>
  <c r="R620" i="1"/>
  <c r="C620" i="1" s="1"/>
  <c r="R430" i="1"/>
  <c r="C430" i="1" s="1"/>
  <c r="R748" i="1"/>
  <c r="C748" i="1" s="1"/>
  <c r="R659" i="1"/>
  <c r="C659" i="1" s="1"/>
  <c r="R469" i="1"/>
  <c r="C469" i="1" s="1"/>
  <c r="R747" i="1"/>
  <c r="C747" i="1" s="1"/>
  <c r="R594" i="1"/>
  <c r="C594" i="1" s="1"/>
  <c r="R404" i="1"/>
  <c r="C404" i="1" s="1"/>
  <c r="R746" i="1"/>
  <c r="C746" i="1" s="1"/>
  <c r="R633" i="1"/>
  <c r="C633" i="1" s="1"/>
  <c r="R521" i="1"/>
  <c r="C521" i="1" s="1"/>
  <c r="R443" i="1"/>
  <c r="C443" i="1" s="1"/>
  <c r="R520" i="1"/>
  <c r="C520" i="1" s="1"/>
  <c r="R744" i="1"/>
  <c r="C744" i="1" s="1"/>
  <c r="R482" i="1"/>
  <c r="C482" i="1" s="1"/>
  <c r="R672" i="1"/>
  <c r="C672" i="1" s="1"/>
  <c r="R60" i="1"/>
  <c r="C60" i="1" s="1"/>
  <c r="R293" i="1"/>
  <c r="C293" i="1" s="1"/>
  <c r="R278" i="1"/>
  <c r="C278" i="1" s="1"/>
  <c r="R270" i="1"/>
  <c r="C270" i="1" s="1"/>
  <c r="R262" i="1"/>
  <c r="C262" i="1" s="1"/>
  <c r="R254" i="1"/>
  <c r="C254" i="1" s="1"/>
  <c r="R246" i="1"/>
  <c r="C246" i="1" s="1"/>
  <c r="R150" i="1"/>
  <c r="C150" i="1" s="1"/>
  <c r="R142" i="1"/>
  <c r="C142" i="1" s="1"/>
  <c r="R134" i="1"/>
  <c r="C134" i="1" s="1"/>
  <c r="R126" i="1"/>
  <c r="C126" i="1" s="1"/>
  <c r="R118" i="1"/>
  <c r="C118" i="1" s="1"/>
  <c r="R110" i="1"/>
  <c r="C110" i="1" s="1"/>
  <c r="R102" i="1"/>
  <c r="C102" i="1" s="1"/>
  <c r="R94" i="1"/>
  <c r="C94" i="1" s="1"/>
  <c r="R222" i="1"/>
  <c r="C222" i="1" s="1"/>
  <c r="R230" i="1"/>
  <c r="C230" i="1" s="1"/>
  <c r="R67" i="1"/>
  <c r="C67" i="1" s="1"/>
  <c r="R24" i="1"/>
  <c r="C24" i="1" s="1"/>
  <c r="R290" i="1"/>
  <c r="C290" i="1" s="1"/>
  <c r="R289" i="1"/>
  <c r="C289" i="1" s="1"/>
  <c r="R57" i="1"/>
  <c r="C57" i="1" s="1"/>
  <c r="R14" i="1"/>
  <c r="C14" i="1" s="1"/>
  <c r="R45" i="1"/>
  <c r="C45" i="1" s="1"/>
  <c r="R35" i="1"/>
  <c r="C35" i="1" s="1"/>
  <c r="R735" i="1"/>
  <c r="C735" i="1" s="1"/>
  <c r="R671" i="1"/>
  <c r="C671" i="1" s="1"/>
  <c r="R481" i="1"/>
  <c r="C481" i="1" s="1"/>
  <c r="R734" i="1"/>
  <c r="C734" i="1" s="1"/>
  <c r="R606" i="1"/>
  <c r="C606" i="1" s="1"/>
  <c r="R416" i="1"/>
  <c r="C416" i="1" s="1"/>
  <c r="R733" i="1"/>
  <c r="C733" i="1" s="1"/>
  <c r="R645" i="1"/>
  <c r="C645" i="1" s="1"/>
  <c r="R517" i="1"/>
  <c r="C517" i="1" s="1"/>
  <c r="R455" i="1"/>
  <c r="C455" i="1" s="1"/>
  <c r="R740" i="1"/>
  <c r="C740" i="1" s="1"/>
  <c r="R684" i="1"/>
  <c r="C684" i="1" s="1"/>
  <c r="R516" i="1"/>
  <c r="C516" i="1" s="1"/>
  <c r="R739" i="1"/>
  <c r="C739" i="1" s="1"/>
  <c r="R619" i="1"/>
  <c r="C619" i="1" s="1"/>
  <c r="R429" i="1"/>
  <c r="C429" i="1" s="1"/>
  <c r="R738" i="1"/>
  <c r="C738" i="1" s="1"/>
  <c r="R658" i="1"/>
  <c r="C658" i="1" s="1"/>
  <c r="R468" i="1"/>
  <c r="C468" i="1" s="1"/>
  <c r="R737" i="1"/>
  <c r="C737" i="1" s="1"/>
  <c r="R593" i="1"/>
  <c r="C593" i="1" s="1"/>
  <c r="R403" i="1"/>
  <c r="C403" i="1" s="1"/>
  <c r="R736" i="1"/>
  <c r="C736" i="1" s="1"/>
  <c r="R442" i="1"/>
  <c r="C442" i="1" s="1"/>
  <c r="R632" i="1"/>
  <c r="C632" i="1" s="1"/>
  <c r="R136" i="1"/>
  <c r="C136" i="1" s="1"/>
  <c r="R277" i="1"/>
  <c r="C277" i="1" s="1"/>
  <c r="R269" i="1"/>
  <c r="C269" i="1" s="1"/>
  <c r="R261" i="1"/>
  <c r="C261" i="1" s="1"/>
  <c r="R253" i="1"/>
  <c r="C253" i="1" s="1"/>
  <c r="R245" i="1"/>
  <c r="C245" i="1" s="1"/>
  <c r="R237" i="1"/>
  <c r="C237" i="1" s="1"/>
  <c r="R229" i="1"/>
  <c r="C229" i="1" s="1"/>
  <c r="R221" i="1"/>
  <c r="C221" i="1" s="1"/>
  <c r="R149" i="1"/>
  <c r="C149" i="1" s="1"/>
  <c r="R141" i="1"/>
  <c r="C141" i="1" s="1"/>
  <c r="R133" i="1"/>
  <c r="C133" i="1" s="1"/>
  <c r="R125" i="1"/>
  <c r="C125" i="1" s="1"/>
  <c r="R117" i="1"/>
  <c r="C117" i="1" s="1"/>
  <c r="R109" i="1"/>
  <c r="C109" i="1" s="1"/>
  <c r="R101" i="1"/>
  <c r="C101" i="1" s="1"/>
  <c r="R93" i="1"/>
  <c r="C93" i="1" s="1"/>
  <c r="R78" i="1"/>
  <c r="C78" i="1" s="1"/>
  <c r="R360" i="1"/>
  <c r="C360" i="1" s="1"/>
  <c r="R268" i="1"/>
  <c r="C268" i="1" s="1"/>
  <c r="R228" i="1"/>
  <c r="C228" i="1" s="1"/>
  <c r="R236" i="1"/>
  <c r="C236" i="1" s="1"/>
  <c r="R276" i="1"/>
  <c r="C276" i="1" s="1"/>
  <c r="R244" i="1"/>
  <c r="C244" i="1" s="1"/>
  <c r="R148" i="1"/>
  <c r="C148" i="1" s="1"/>
  <c r="R140" i="1"/>
  <c r="C140" i="1" s="1"/>
  <c r="R132" i="1"/>
  <c r="C132" i="1" s="1"/>
  <c r="R124" i="1"/>
  <c r="C124" i="1" s="1"/>
  <c r="R116" i="1"/>
  <c r="C116" i="1" s="1"/>
  <c r="R108" i="1"/>
  <c r="C108" i="1" s="1"/>
  <c r="R100" i="1"/>
  <c r="C100" i="1" s="1"/>
  <c r="R92" i="1"/>
  <c r="C92" i="1" s="1"/>
  <c r="R252" i="1"/>
  <c r="C252" i="1" s="1"/>
  <c r="R260" i="1"/>
  <c r="C260" i="1" s="1"/>
  <c r="R220" i="1"/>
  <c r="C220" i="1" s="1"/>
  <c r="R18" i="1"/>
  <c r="C18" i="1" s="1"/>
  <c r="R152" i="1"/>
  <c r="C152" i="1" s="1"/>
  <c r="R528" i="1"/>
  <c r="C528" i="1" s="1"/>
  <c r="R219" i="1"/>
  <c r="C219" i="1" s="1"/>
  <c r="R267" i="1"/>
  <c r="C267" i="1" s="1"/>
  <c r="R227" i="1"/>
  <c r="C227" i="1" s="1"/>
  <c r="R235" i="1"/>
  <c r="C235" i="1" s="1"/>
  <c r="R275" i="1"/>
  <c r="C275" i="1" s="1"/>
  <c r="R243" i="1"/>
  <c r="C243" i="1" s="1"/>
  <c r="R147" i="1"/>
  <c r="C147" i="1" s="1"/>
  <c r="R139" i="1"/>
  <c r="C139" i="1" s="1"/>
  <c r="R131" i="1"/>
  <c r="C131" i="1" s="1"/>
  <c r="R123" i="1"/>
  <c r="C123" i="1" s="1"/>
  <c r="R115" i="1"/>
  <c r="C115" i="1" s="1"/>
  <c r="R107" i="1"/>
  <c r="C107" i="1" s="1"/>
  <c r="R99" i="1"/>
  <c r="C99" i="1" s="1"/>
  <c r="R91" i="1"/>
  <c r="C91" i="1" s="1"/>
  <c r="R251" i="1"/>
  <c r="C251" i="1" s="1"/>
  <c r="R259" i="1"/>
  <c r="C259" i="1" s="1"/>
  <c r="R96" i="1"/>
  <c r="C96" i="1" s="1"/>
  <c r="R274" i="1"/>
  <c r="C274" i="1" s="1"/>
  <c r="R266" i="1"/>
  <c r="C266" i="1" s="1"/>
  <c r="R258" i="1"/>
  <c r="C258" i="1" s="1"/>
  <c r="R250" i="1"/>
  <c r="C250" i="1" s="1"/>
  <c r="R242" i="1"/>
  <c r="C242" i="1" s="1"/>
  <c r="R218" i="1"/>
  <c r="C218" i="1" s="1"/>
  <c r="R226" i="1"/>
  <c r="C226" i="1" s="1"/>
  <c r="R234" i="1"/>
  <c r="C234" i="1" s="1"/>
  <c r="R146" i="1"/>
  <c r="C146" i="1" s="1"/>
  <c r="R138" i="1"/>
  <c r="C138" i="1" s="1"/>
  <c r="R130" i="1"/>
  <c r="C130" i="1" s="1"/>
  <c r="R122" i="1"/>
  <c r="C122" i="1" s="1"/>
  <c r="R114" i="1"/>
  <c r="C114" i="1" s="1"/>
  <c r="R106" i="1"/>
  <c r="C106" i="1" s="1"/>
  <c r="R98" i="1"/>
  <c r="C98" i="1" s="1"/>
  <c r="R90" i="1"/>
  <c r="C90" i="1" s="1"/>
  <c r="R34" i="1"/>
  <c r="C34" i="1" s="1"/>
  <c r="R168" i="1"/>
  <c r="C168" i="1" s="1"/>
  <c r="R325" i="1"/>
  <c r="C325" i="1" s="1"/>
  <c r="R273" i="1"/>
  <c r="C273" i="1" s="1"/>
  <c r="R265" i="1"/>
  <c r="C265" i="1" s="1"/>
  <c r="R257" i="1"/>
  <c r="C257" i="1" s="1"/>
  <c r="R249" i="1"/>
  <c r="C249" i="1" s="1"/>
  <c r="R241" i="1"/>
  <c r="C241" i="1" s="1"/>
  <c r="R233" i="1"/>
  <c r="C233" i="1" s="1"/>
  <c r="R225" i="1"/>
  <c r="C225" i="1" s="1"/>
  <c r="R217" i="1"/>
  <c r="C217" i="1" s="1"/>
  <c r="R145" i="1"/>
  <c r="C145" i="1" s="1"/>
  <c r="R137" i="1"/>
  <c r="C137" i="1" s="1"/>
  <c r="R129" i="1"/>
  <c r="C129" i="1" s="1"/>
  <c r="R121" i="1"/>
  <c r="C121" i="1" s="1"/>
  <c r="R113" i="1"/>
  <c r="C113" i="1" s="1"/>
  <c r="R105" i="1"/>
  <c r="C105" i="1" s="1"/>
  <c r="R97" i="1"/>
  <c r="C97" i="1" s="1"/>
  <c r="R89" i="1"/>
  <c r="C89" i="1" s="1"/>
  <c r="R112" i="1"/>
  <c r="C112" i="1" s="1"/>
  <c r="C419" i="1"/>
  <c r="B268" i="1"/>
  <c r="R769" i="1"/>
  <c r="C769" i="1" s="1"/>
  <c r="R624" i="1"/>
  <c r="C624" i="1" s="1"/>
  <c r="R434" i="1"/>
  <c r="C434" i="1" s="1"/>
  <c r="R768" i="1"/>
  <c r="C768" i="1" s="1"/>
  <c r="R663" i="1"/>
  <c r="C663" i="1" s="1"/>
  <c r="R473" i="1"/>
  <c r="C473" i="1" s="1"/>
  <c r="R767" i="1"/>
  <c r="C767" i="1" s="1"/>
  <c r="R598" i="1"/>
  <c r="C598" i="1" s="1"/>
  <c r="R533" i="1"/>
  <c r="C533" i="1" s="1"/>
  <c r="R408" i="1"/>
  <c r="C408" i="1" s="1"/>
  <c r="R766" i="1"/>
  <c r="C766" i="1" s="1"/>
  <c r="R637" i="1"/>
  <c r="C637" i="1" s="1"/>
  <c r="R532" i="1"/>
  <c r="C532" i="1" s="1"/>
  <c r="R447" i="1"/>
  <c r="C447" i="1" s="1"/>
  <c r="R765" i="1"/>
  <c r="C765" i="1" s="1"/>
  <c r="R676" i="1"/>
  <c r="C676" i="1" s="1"/>
  <c r="R486" i="1"/>
  <c r="C486" i="1" s="1"/>
  <c r="R772" i="1"/>
  <c r="C772" i="1" s="1"/>
  <c r="R611" i="1"/>
  <c r="C611" i="1" s="1"/>
  <c r="R421" i="1"/>
  <c r="C421" i="1" s="1"/>
  <c r="R771" i="1"/>
  <c r="C771" i="1" s="1"/>
  <c r="R650" i="1"/>
  <c r="C650" i="1" s="1"/>
  <c r="R460" i="1"/>
  <c r="C460" i="1" s="1"/>
  <c r="B228" i="1"/>
  <c r="B360" i="1"/>
  <c r="B528" i="1"/>
  <c r="B544" i="1"/>
  <c r="B752" i="1"/>
  <c r="B6" i="1"/>
  <c r="B22" i="1"/>
  <c r="B39" i="1"/>
  <c r="B57" i="1"/>
  <c r="B335" i="1"/>
  <c r="B93" i="1"/>
  <c r="B109" i="1"/>
  <c r="B125" i="1"/>
  <c r="B141" i="1"/>
  <c r="B221" i="1"/>
  <c r="B237" i="1"/>
  <c r="B253" i="1"/>
  <c r="B269" i="1"/>
  <c r="B285" i="1"/>
  <c r="B403" i="1"/>
  <c r="B420" i="1"/>
  <c r="B436" i="1"/>
  <c r="B452" i="1"/>
  <c r="B457" i="1"/>
  <c r="B521" i="1"/>
  <c r="B537" i="1"/>
  <c r="B553" i="1"/>
  <c r="B602" i="1"/>
  <c r="B618" i="1"/>
  <c r="B633" i="1"/>
  <c r="B650" i="1"/>
  <c r="B666" i="1"/>
  <c r="B682" i="1"/>
  <c r="B745" i="1"/>
  <c r="B761" i="1"/>
  <c r="B777" i="1"/>
  <c r="B793" i="1"/>
  <c r="B809" i="1"/>
  <c r="R777" i="1"/>
  <c r="C777" i="1" s="1"/>
  <c r="R664" i="1"/>
  <c r="C664" i="1" s="1"/>
  <c r="R474" i="1"/>
  <c r="C474" i="1" s="1"/>
  <c r="R776" i="1"/>
  <c r="C776" i="1" s="1"/>
  <c r="R599" i="1"/>
  <c r="C599" i="1" s="1"/>
  <c r="R409" i="1"/>
  <c r="C409" i="1" s="1"/>
  <c r="R775" i="1"/>
  <c r="C775" i="1" s="1"/>
  <c r="R638" i="1"/>
  <c r="C638" i="1" s="1"/>
  <c r="R448" i="1"/>
  <c r="C448" i="1" s="1"/>
  <c r="R774" i="1"/>
  <c r="C774" i="1" s="1"/>
  <c r="R677" i="1"/>
  <c r="C677" i="1" s="1"/>
  <c r="R487" i="1"/>
  <c r="C487" i="1" s="1"/>
  <c r="R773" i="1"/>
  <c r="C773" i="1" s="1"/>
  <c r="R612" i="1"/>
  <c r="C612" i="1" s="1"/>
  <c r="R422" i="1"/>
  <c r="C422" i="1" s="1"/>
  <c r="R651" i="1"/>
  <c r="C651" i="1" s="1"/>
  <c r="R461" i="1"/>
  <c r="C461" i="1" s="1"/>
  <c r="R780" i="1"/>
  <c r="C780" i="1" s="1"/>
  <c r="R690" i="1"/>
  <c r="C690" i="1" s="1"/>
  <c r="R537" i="1"/>
  <c r="C537" i="1" s="1"/>
  <c r="R609" i="1"/>
  <c r="C609" i="1" s="1"/>
  <c r="R770" i="1"/>
  <c r="C770" i="1" s="1"/>
  <c r="R809" i="1"/>
  <c r="C809" i="1" s="1"/>
  <c r="R808" i="1"/>
  <c r="C808" i="1" s="1"/>
  <c r="R812" i="1"/>
  <c r="C812" i="1" s="1"/>
  <c r="R616" i="1"/>
  <c r="C616" i="1" s="1"/>
  <c r="R426" i="1"/>
  <c r="C426" i="1" s="1"/>
  <c r="R811" i="1"/>
  <c r="C811" i="1" s="1"/>
  <c r="R655" i="1"/>
  <c r="C655" i="1" s="1"/>
  <c r="R465" i="1"/>
  <c r="C465" i="1" s="1"/>
  <c r="R810" i="1"/>
  <c r="C810" i="1" s="1"/>
  <c r="R694" i="1"/>
  <c r="C694" i="1" s="1"/>
  <c r="R629" i="1"/>
  <c r="C629" i="1" s="1"/>
  <c r="R439" i="1"/>
  <c r="C439" i="1" s="1"/>
  <c r="R807" i="1"/>
  <c r="C807" i="1" s="1"/>
  <c r="R668" i="1"/>
  <c r="C668" i="1" s="1"/>
  <c r="R478" i="1"/>
  <c r="C478" i="1" s="1"/>
  <c r="R806" i="1"/>
  <c r="C806" i="1" s="1"/>
  <c r="R603" i="1"/>
  <c r="C603" i="1" s="1"/>
  <c r="R413" i="1"/>
  <c r="C413" i="1" s="1"/>
  <c r="R805" i="1"/>
  <c r="C805" i="1" s="1"/>
  <c r="R642" i="1"/>
  <c r="C642" i="1" s="1"/>
  <c r="R553" i="1"/>
  <c r="C553" i="1" s="1"/>
  <c r="R452" i="1"/>
  <c r="C452" i="1" s="1"/>
  <c r="R625" i="1"/>
  <c r="C625" i="1" s="1"/>
  <c r="R817" i="1"/>
  <c r="C817" i="1" s="1"/>
  <c r="R816" i="1"/>
  <c r="C816" i="1" s="1"/>
  <c r="R656" i="1"/>
  <c r="C656" i="1" s="1"/>
  <c r="R466" i="1"/>
  <c r="C466" i="1" s="1"/>
  <c r="R820" i="1"/>
  <c r="C820" i="1" s="1"/>
  <c r="R695" i="1"/>
  <c r="C695" i="1" s="1"/>
  <c r="R819" i="1"/>
  <c r="C819" i="1" s="1"/>
  <c r="R630" i="1"/>
  <c r="C630" i="1" s="1"/>
  <c r="R557" i="1"/>
  <c r="C557" i="1" s="1"/>
  <c r="R440" i="1"/>
  <c r="C440" i="1" s="1"/>
  <c r="R818" i="1"/>
  <c r="C818" i="1" s="1"/>
  <c r="R669" i="1"/>
  <c r="C669" i="1" s="1"/>
  <c r="R556" i="1"/>
  <c r="C556" i="1" s="1"/>
  <c r="R479" i="1"/>
  <c r="C479" i="1" s="1"/>
  <c r="R604" i="1"/>
  <c r="C604" i="1" s="1"/>
  <c r="R414" i="1"/>
  <c r="C414" i="1" s="1"/>
  <c r="R815" i="1"/>
  <c r="C815" i="1" s="1"/>
  <c r="R643" i="1"/>
  <c r="C643" i="1" s="1"/>
  <c r="R453" i="1"/>
  <c r="C453" i="1" s="1"/>
  <c r="R814" i="1"/>
  <c r="C814" i="1" s="1"/>
  <c r="R682" i="1"/>
  <c r="C682" i="1" s="1"/>
  <c r="R492" i="1"/>
  <c r="C492" i="1" s="1"/>
  <c r="R552" i="1"/>
  <c r="C552" i="1" s="1"/>
  <c r="R689" i="1"/>
  <c r="C689" i="1" s="1"/>
  <c r="R435" i="1"/>
  <c r="C435" i="1" s="1"/>
  <c r="R536" i="1"/>
  <c r="C536" i="1" s="1"/>
  <c r="R617" i="1"/>
  <c r="C617" i="1" s="1"/>
  <c r="R681" i="1"/>
  <c r="C681" i="1" s="1"/>
  <c r="R427" i="1"/>
  <c r="C427" i="1" s="1"/>
  <c r="R778" i="1"/>
  <c r="C778" i="1" s="1"/>
  <c r="R491" i="1"/>
  <c r="C491" i="1" s="1"/>
  <c r="R753" i="1"/>
  <c r="C753" i="1" s="1"/>
  <c r="R648" i="1"/>
  <c r="C648" i="1" s="1"/>
  <c r="R458" i="1"/>
  <c r="C458" i="1" s="1"/>
  <c r="R751" i="1"/>
  <c r="C751" i="1" s="1"/>
  <c r="R687" i="1"/>
  <c r="C687" i="1" s="1"/>
  <c r="R750" i="1"/>
  <c r="C750" i="1" s="1"/>
  <c r="R622" i="1"/>
  <c r="C622" i="1" s="1"/>
  <c r="R525" i="1"/>
  <c r="C525" i="1" s="1"/>
  <c r="R432" i="1"/>
  <c r="C432" i="1" s="1"/>
  <c r="R749" i="1"/>
  <c r="C749" i="1" s="1"/>
  <c r="R661" i="1"/>
  <c r="C661" i="1" s="1"/>
  <c r="R524" i="1"/>
  <c r="C524" i="1" s="1"/>
  <c r="R471" i="1"/>
  <c r="C471" i="1" s="1"/>
  <c r="R756" i="1"/>
  <c r="C756" i="1" s="1"/>
  <c r="R596" i="1"/>
  <c r="C596" i="1" s="1"/>
  <c r="R406" i="1"/>
  <c r="C406" i="1" s="1"/>
  <c r="R755" i="1"/>
  <c r="C755" i="1" s="1"/>
  <c r="R635" i="1"/>
  <c r="C635" i="1" s="1"/>
  <c r="R445" i="1"/>
  <c r="C445" i="1" s="1"/>
  <c r="R754" i="1"/>
  <c r="C754" i="1" s="1"/>
  <c r="R674" i="1"/>
  <c r="C674" i="1" s="1"/>
  <c r="R484" i="1"/>
  <c r="C484" i="1" s="1"/>
  <c r="R779" i="1"/>
  <c r="C779" i="1" s="1"/>
  <c r="B8" i="1"/>
  <c r="B17" i="1"/>
  <c r="B24" i="1"/>
  <c r="B51" i="1"/>
  <c r="B67" i="1"/>
  <c r="B77" i="1"/>
  <c r="B87" i="1"/>
  <c r="B103" i="1"/>
  <c r="B111" i="1"/>
  <c r="B119" i="1"/>
  <c r="B135" i="1"/>
  <c r="B151" i="1"/>
  <c r="B11" i="1"/>
  <c r="B20" i="1"/>
  <c r="B29" i="1"/>
  <c r="B44" i="1"/>
  <c r="B54" i="1"/>
  <c r="B80" i="1"/>
  <c r="B90" i="1"/>
  <c r="B122" i="1"/>
  <c r="B130" i="1"/>
  <c r="B12" i="1"/>
  <c r="B30" i="1"/>
  <c r="B37" i="1"/>
  <c r="B337" i="1"/>
  <c r="B81" i="1"/>
  <c r="B91" i="1"/>
  <c r="B99" i="1"/>
  <c r="B139" i="1"/>
  <c r="B120" i="1"/>
  <c r="B72" i="1"/>
  <c r="B147" i="1"/>
  <c r="B43" i="1"/>
  <c r="C82" i="1"/>
  <c r="B440" i="1"/>
  <c r="B749" i="1"/>
  <c r="C813" i="1"/>
  <c r="B28" i="1"/>
  <c r="B82" i="1"/>
  <c r="B424" i="1"/>
  <c r="B733" i="1"/>
  <c r="B334" i="1"/>
  <c r="B145" i="1"/>
  <c r="B273" i="1"/>
  <c r="B408" i="1"/>
  <c r="B557" i="1"/>
  <c r="B685" i="1"/>
  <c r="B113" i="1"/>
  <c r="B241" i="1"/>
  <c r="B525" i="1"/>
  <c r="B654" i="1"/>
  <c r="B813" i="1"/>
  <c r="B97" i="1"/>
  <c r="B225" i="1"/>
  <c r="B488" i="1"/>
  <c r="B638" i="1"/>
  <c r="B797" i="1"/>
  <c r="B79" i="1"/>
  <c r="B472" i="1"/>
  <c r="B622" i="1"/>
  <c r="B781" i="1"/>
  <c r="B61" i="1"/>
  <c r="B455" i="1"/>
  <c r="B595" i="1"/>
  <c r="B765" i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F89" i="3"/>
  <c r="R280" i="1" s="1"/>
  <c r="C280" i="1" s="1"/>
  <c r="F92" i="3"/>
  <c r="R282" i="1" s="1"/>
  <c r="C282" i="1" s="1"/>
  <c r="F90" i="3"/>
  <c r="R281" i="1" s="1"/>
  <c r="C281" i="1" s="1"/>
  <c r="F96" i="3"/>
  <c r="R286" i="1" s="1"/>
  <c r="C286" i="1" s="1"/>
  <c r="F95" i="3"/>
  <c r="R285" i="1" s="1"/>
  <c r="C285" i="1" s="1"/>
  <c r="F94" i="3"/>
  <c r="R284" i="1" s="1"/>
  <c r="C284" i="1" s="1"/>
  <c r="F91" i="3"/>
  <c r="F107" i="3"/>
  <c r="F106" i="3"/>
  <c r="F105" i="3"/>
  <c r="R2" i="1"/>
  <c r="C2" i="1" s="1"/>
  <c r="R548" i="1" l="1"/>
  <c r="C548" i="1" s="1"/>
  <c r="R793" i="1"/>
  <c r="C793" i="1" s="1"/>
  <c r="R488" i="1"/>
  <c r="C488" i="1" s="1"/>
  <c r="R678" i="1"/>
  <c r="C678" i="1" s="1"/>
  <c r="R438" i="1"/>
  <c r="C438" i="1" s="1"/>
  <c r="R437" i="1"/>
  <c r="C437" i="1" s="1"/>
  <c r="R6" i="10"/>
  <c r="C6" i="10" s="1"/>
  <c r="R551" i="1"/>
  <c r="C551" i="1" s="1"/>
  <c r="R680" i="1"/>
  <c r="C680" i="1" s="1"/>
  <c r="R550" i="1"/>
  <c r="C550" i="1" s="1"/>
  <c r="R804" i="1"/>
  <c r="C804" i="1" s="1"/>
  <c r="R797" i="1"/>
  <c r="C797" i="1" s="1"/>
  <c r="R477" i="1"/>
  <c r="C477" i="1" s="1"/>
  <c r="R799" i="1"/>
  <c r="C799" i="1" s="1"/>
  <c r="R800" i="1"/>
  <c r="C800" i="1" s="1"/>
  <c r="R490" i="1"/>
  <c r="C490" i="1" s="1"/>
  <c r="R425" i="1"/>
  <c r="C425" i="1" s="1"/>
  <c r="R546" i="1"/>
  <c r="C546" i="1" s="1"/>
  <c r="R412" i="1"/>
  <c r="C412" i="1" s="1"/>
  <c r="R615" i="1"/>
  <c r="C615" i="1" s="1"/>
  <c r="R654" i="1"/>
  <c r="C654" i="1" s="1"/>
  <c r="R602" i="1"/>
  <c r="C602" i="1" s="1"/>
  <c r="R802" i="1"/>
  <c r="C802" i="1" s="1"/>
  <c r="R667" i="1"/>
  <c r="C667" i="1" s="1"/>
  <c r="R803" i="1"/>
  <c r="C803" i="1" s="1"/>
  <c r="R798" i="1"/>
  <c r="C798" i="1" s="1"/>
  <c r="R801" i="1"/>
  <c r="C801" i="1" s="1"/>
  <c r="R628" i="1"/>
  <c r="C628" i="1" s="1"/>
  <c r="R451" i="1"/>
  <c r="C451" i="1" s="1"/>
  <c r="R693" i="1"/>
  <c r="C693" i="1" s="1"/>
  <c r="R541" i="1"/>
  <c r="C541" i="1" s="1"/>
  <c r="R641" i="1"/>
  <c r="C641" i="1" s="1"/>
  <c r="R549" i="1"/>
  <c r="C549" i="1" s="1"/>
  <c r="R475" i="1"/>
  <c r="C475" i="1" s="1"/>
  <c r="R600" i="1"/>
  <c r="C600" i="1" s="1"/>
  <c r="R691" i="1"/>
  <c r="C691" i="1" s="1"/>
  <c r="R613" i="1"/>
  <c r="C613" i="1" s="1"/>
  <c r="R783" i="1"/>
  <c r="C783" i="1" s="1"/>
  <c r="R542" i="1"/>
  <c r="C542" i="1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R5" i="1"/>
  <c r="C5" i="1" s="1"/>
  <c r="R329" i="1"/>
  <c r="C329" i="1" s="1"/>
  <c r="R47" i="1"/>
  <c r="C47" i="1" s="1"/>
  <c r="R330" i="1"/>
  <c r="C330" i="1" s="1"/>
  <c r="R26" i="1"/>
  <c r="C26" i="1" s="1"/>
  <c r="R331" i="1"/>
  <c r="C331" i="1" s="1"/>
  <c r="R69" i="1"/>
  <c r="C69" i="1" s="1"/>
  <c r="R544" i="1"/>
  <c r="C544" i="1" s="1"/>
  <c r="R411" i="1"/>
  <c r="C411" i="1" s="1"/>
  <c r="R789" i="1"/>
  <c r="C789" i="1" s="1"/>
  <c r="R692" i="1"/>
  <c r="C692" i="1" s="1"/>
  <c r="R790" i="1"/>
  <c r="C790" i="1" s="1"/>
  <c r="R463" i="1"/>
  <c r="C463" i="1" s="1"/>
  <c r="R601" i="1"/>
  <c r="C601" i="1" s="1"/>
  <c r="R653" i="1"/>
  <c r="C653" i="1" s="1"/>
  <c r="R791" i="1"/>
  <c r="C791" i="1" s="1"/>
  <c r="R424" i="1"/>
  <c r="C424" i="1" s="1"/>
  <c r="R627" i="1"/>
  <c r="C627" i="1" s="1"/>
  <c r="R614" i="1"/>
  <c r="C614" i="1" s="1"/>
  <c r="R792" i="1"/>
  <c r="C792" i="1" s="1"/>
  <c r="R489" i="1"/>
  <c r="C489" i="1" s="1"/>
  <c r="R796" i="1"/>
  <c r="C796" i="1" s="1"/>
  <c r="R679" i="1"/>
  <c r="C679" i="1" s="1"/>
  <c r="R476" i="1"/>
  <c r="C476" i="1" s="1"/>
  <c r="R794" i="1"/>
  <c r="C794" i="1" s="1"/>
  <c r="R547" i="1"/>
  <c r="C547" i="1" s="1"/>
  <c r="R545" i="1"/>
  <c r="C545" i="1" s="1"/>
  <c r="R450" i="1"/>
  <c r="C450" i="1" s="1"/>
  <c r="R666" i="1"/>
  <c r="C666" i="1" s="1"/>
  <c r="R640" i="1"/>
  <c r="C640" i="1" s="1"/>
  <c r="R27" i="1"/>
  <c r="C27" i="1" s="1"/>
  <c r="R333" i="1"/>
  <c r="C333" i="1" s="1"/>
  <c r="R332" i="1"/>
  <c r="C332" i="1" s="1"/>
  <c r="R70" i="1"/>
  <c r="C70" i="1" s="1"/>
  <c r="R16" i="1"/>
  <c r="C16" i="1" s="1"/>
  <c r="R48" i="1"/>
  <c r="C48" i="1" s="1"/>
  <c r="R784" i="1"/>
  <c r="C784" i="1" s="1"/>
  <c r="R543" i="1"/>
  <c r="C543" i="1" s="1"/>
  <c r="R787" i="1"/>
  <c r="C787" i="1" s="1"/>
  <c r="R436" i="1"/>
  <c r="C436" i="1" s="1"/>
  <c r="R449" i="1"/>
  <c r="C449" i="1" s="1"/>
  <c r="R665" i="1"/>
  <c r="C665" i="1" s="1"/>
  <c r="R626" i="1"/>
  <c r="C626" i="1" s="1"/>
  <c r="R639" i="1"/>
  <c r="C639" i="1" s="1"/>
  <c r="R788" i="1"/>
  <c r="C788" i="1" s="1"/>
  <c r="R410" i="1"/>
  <c r="C410" i="1" s="1"/>
  <c r="R781" i="1"/>
  <c r="C781" i="1" s="1"/>
  <c r="R786" i="1"/>
  <c r="C786" i="1" s="1"/>
  <c r="R462" i="1"/>
  <c r="C462" i="1" s="1"/>
  <c r="R785" i="1"/>
  <c r="C785" i="1" s="1"/>
  <c r="R652" i="1"/>
  <c r="C652" i="1" s="1"/>
  <c r="R782" i="1"/>
  <c r="C782" i="1" s="1"/>
  <c r="R423" i="1"/>
  <c r="C423" i="1" s="1"/>
  <c r="R480" i="1"/>
  <c r="C480" i="1" s="1"/>
  <c r="R618" i="1"/>
  <c r="C618" i="1" s="1"/>
  <c r="R670" i="1"/>
  <c r="C670" i="1" s="1"/>
  <c r="R415" i="1"/>
  <c r="C415" i="1" s="1"/>
  <c r="R631" i="1"/>
  <c r="C631" i="1" s="1"/>
  <c r="R428" i="1"/>
  <c r="C428" i="1" s="1"/>
  <c r="R644" i="1"/>
  <c r="C644" i="1" s="1"/>
  <c r="R467" i="1"/>
  <c r="C467" i="1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R673" i="1"/>
  <c r="C673" i="1" s="1"/>
  <c r="R605" i="1"/>
  <c r="C605" i="1" s="1"/>
  <c r="R696" i="1"/>
  <c r="C696" i="1" s="1"/>
  <c r="R431" i="1"/>
  <c r="C431" i="1" s="1"/>
  <c r="R595" i="1"/>
  <c r="C595" i="1" s="1"/>
  <c r="R444" i="1"/>
  <c r="C444" i="1" s="1"/>
  <c r="R608" i="1"/>
  <c r="C608" i="1" s="1"/>
  <c r="R457" i="1"/>
  <c r="C457" i="1" s="1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493" i="1"/>
  <c r="C493" i="1" s="1"/>
  <c r="R405" i="1"/>
  <c r="C405" i="1" s="1"/>
  <c r="R634" i="1"/>
  <c r="C634" i="1" s="1"/>
  <c r="R418" i="1"/>
  <c r="C418" i="1" s="1"/>
  <c r="R647" i="1"/>
  <c r="C647" i="1" s="1"/>
  <c r="R660" i="1"/>
  <c r="C660" i="1" s="1"/>
  <c r="R686" i="1"/>
  <c r="C686" i="1" s="1"/>
  <c r="R470" i="1"/>
  <c r="C470" i="1" s="1"/>
  <c r="R483" i="1"/>
  <c r="C483" i="1" s="1"/>
  <c r="R441" i="1"/>
  <c r="C441" i="1" s="1"/>
  <c r="R11" i="10"/>
  <c r="C11" i="10" s="1"/>
  <c r="R657" i="1"/>
  <c r="C657" i="1" s="1"/>
  <c r="R454" i="1"/>
  <c r="C454" i="1" s="1"/>
  <c r="B8" i="10"/>
  <c r="B6" i="10"/>
  <c r="B9" i="10"/>
  <c r="G7" i="6" l="1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303" i="6"/>
  <c r="G311" i="6"/>
  <c r="G319" i="6"/>
  <c r="G327" i="6"/>
  <c r="G335" i="6"/>
  <c r="G343" i="6"/>
  <c r="G351" i="6"/>
  <c r="G359" i="6"/>
  <c r="G367" i="6"/>
  <c r="G375" i="6"/>
  <c r="G383" i="6"/>
  <c r="G391" i="6"/>
  <c r="G399" i="6"/>
  <c r="G407" i="6"/>
  <c r="G415" i="6"/>
  <c r="G423" i="6"/>
  <c r="G431" i="6"/>
  <c r="G439" i="6"/>
  <c r="G447" i="6"/>
  <c r="G455" i="6"/>
  <c r="G463" i="6"/>
  <c r="G471" i="6"/>
  <c r="G479" i="6"/>
  <c r="G487" i="6"/>
  <c r="G495" i="6"/>
  <c r="G503" i="6"/>
  <c r="G511" i="6"/>
  <c r="G519" i="6"/>
  <c r="G527" i="6"/>
  <c r="G535" i="6"/>
  <c r="G543" i="6"/>
  <c r="G551" i="6"/>
  <c r="G559" i="6"/>
  <c r="G567" i="6"/>
  <c r="G575" i="6"/>
  <c r="G583" i="6"/>
  <c r="G591" i="6"/>
  <c r="G599" i="6"/>
  <c r="G607" i="6"/>
  <c r="G615" i="6"/>
  <c r="G623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52" i="6"/>
  <c r="G360" i="6"/>
  <c r="G368" i="6"/>
  <c r="G376" i="6"/>
  <c r="G384" i="6"/>
  <c r="G392" i="6"/>
  <c r="G400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537" i="6"/>
  <c r="G545" i="6"/>
  <c r="G553" i="6"/>
  <c r="G561" i="6"/>
  <c r="G569" i="6"/>
  <c r="G577" i="6"/>
  <c r="G585" i="6"/>
  <c r="G593" i="6"/>
  <c r="G601" i="6"/>
  <c r="G609" i="6"/>
  <c r="G617" i="6"/>
  <c r="G625" i="6"/>
  <c r="G633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G178" i="6"/>
  <c r="G186" i="6"/>
  <c r="G194" i="6"/>
  <c r="G202" i="6"/>
  <c r="G210" i="6"/>
  <c r="G218" i="6"/>
  <c r="G226" i="6"/>
  <c r="G234" i="6"/>
  <c r="G242" i="6"/>
  <c r="G250" i="6"/>
  <c r="G258" i="6"/>
  <c r="G266" i="6"/>
  <c r="G274" i="6"/>
  <c r="G282" i="6"/>
  <c r="G290" i="6"/>
  <c r="G298" i="6"/>
  <c r="G306" i="6"/>
  <c r="G314" i="6"/>
  <c r="G322" i="6"/>
  <c r="G330" i="6"/>
  <c r="G338" i="6"/>
  <c r="G346" i="6"/>
  <c r="G354" i="6"/>
  <c r="G362" i="6"/>
  <c r="G370" i="6"/>
  <c r="G378" i="6"/>
  <c r="G386" i="6"/>
  <c r="G394" i="6"/>
  <c r="G402" i="6"/>
  <c r="G410" i="6"/>
  <c r="G418" i="6"/>
  <c r="G426" i="6"/>
  <c r="G434" i="6"/>
  <c r="G442" i="6"/>
  <c r="G450" i="6"/>
  <c r="G458" i="6"/>
  <c r="G466" i="6"/>
  <c r="G474" i="6"/>
  <c r="G482" i="6"/>
  <c r="G490" i="6"/>
  <c r="G498" i="6"/>
  <c r="G506" i="6"/>
  <c r="G514" i="6"/>
  <c r="G522" i="6"/>
  <c r="G530" i="6"/>
  <c r="G538" i="6"/>
  <c r="G546" i="6"/>
  <c r="G554" i="6"/>
  <c r="G562" i="6"/>
  <c r="G570" i="6"/>
  <c r="G578" i="6"/>
  <c r="G586" i="6"/>
  <c r="G594" i="6"/>
  <c r="G602" i="6"/>
  <c r="G610" i="6"/>
  <c r="G618" i="6"/>
  <c r="G626" i="6"/>
  <c r="G3" i="6"/>
  <c r="G11" i="6"/>
  <c r="G19" i="6"/>
  <c r="G27" i="6"/>
  <c r="G35" i="6"/>
  <c r="G43" i="6"/>
  <c r="G51" i="6"/>
  <c r="G59" i="6"/>
  <c r="G67" i="6"/>
  <c r="G75" i="6"/>
  <c r="G83" i="6"/>
  <c r="G91" i="6"/>
  <c r="G99" i="6"/>
  <c r="G107" i="6"/>
  <c r="G115" i="6"/>
  <c r="G123" i="6"/>
  <c r="G131" i="6"/>
  <c r="G139" i="6"/>
  <c r="G147" i="6"/>
  <c r="G155" i="6"/>
  <c r="G163" i="6"/>
  <c r="G171" i="6"/>
  <c r="G179" i="6"/>
  <c r="G187" i="6"/>
  <c r="G195" i="6"/>
  <c r="G203" i="6"/>
  <c r="G211" i="6"/>
  <c r="G219" i="6"/>
  <c r="G227" i="6"/>
  <c r="G235" i="6"/>
  <c r="G243" i="6"/>
  <c r="G251" i="6"/>
  <c r="G259" i="6"/>
  <c r="G267" i="6"/>
  <c r="G275" i="6"/>
  <c r="G283" i="6"/>
  <c r="G291" i="6"/>
  <c r="G299" i="6"/>
  <c r="G307" i="6"/>
  <c r="G315" i="6"/>
  <c r="G323" i="6"/>
  <c r="G331" i="6"/>
  <c r="G339" i="6"/>
  <c r="G347" i="6"/>
  <c r="G355" i="6"/>
  <c r="G363" i="6"/>
  <c r="G371" i="6"/>
  <c r="G379" i="6"/>
  <c r="G387" i="6"/>
  <c r="G395" i="6"/>
  <c r="G403" i="6"/>
  <c r="G411" i="6"/>
  <c r="G419" i="6"/>
  <c r="G427" i="6"/>
  <c r="G435" i="6"/>
  <c r="G443" i="6"/>
  <c r="G451" i="6"/>
  <c r="G459" i="6"/>
  <c r="G467" i="6"/>
  <c r="G475" i="6"/>
  <c r="G483" i="6"/>
  <c r="G491" i="6"/>
  <c r="G499" i="6"/>
  <c r="G507" i="6"/>
  <c r="G515" i="6"/>
  <c r="G523" i="6"/>
  <c r="G531" i="6"/>
  <c r="G539" i="6"/>
  <c r="G547" i="6"/>
  <c r="G555" i="6"/>
  <c r="G563" i="6"/>
  <c r="G571" i="6"/>
  <c r="G579" i="6"/>
  <c r="G587" i="6"/>
  <c r="G595" i="6"/>
  <c r="G603" i="6"/>
  <c r="G611" i="6"/>
  <c r="G619" i="6"/>
  <c r="G627" i="6"/>
  <c r="G635" i="6"/>
  <c r="G643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308" i="6"/>
  <c r="G316" i="6"/>
  <c r="G324" i="6"/>
  <c r="G332" i="6"/>
  <c r="G340" i="6"/>
  <c r="G348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32" i="6"/>
  <c r="G540" i="6"/>
  <c r="G548" i="6"/>
  <c r="G556" i="6"/>
  <c r="G564" i="6"/>
  <c r="G572" i="6"/>
  <c r="G580" i="6"/>
  <c r="G588" i="6"/>
  <c r="G596" i="6"/>
  <c r="G604" i="6"/>
  <c r="G612" i="6"/>
  <c r="G620" i="6"/>
  <c r="G628" i="6"/>
  <c r="G636" i="6"/>
  <c r="G644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205" i="6"/>
  <c r="G213" i="6"/>
  <c r="G221" i="6"/>
  <c r="G229" i="6"/>
  <c r="G237" i="6"/>
  <c r="G245" i="6"/>
  <c r="G253" i="6"/>
  <c r="G261" i="6"/>
  <c r="G269" i="6"/>
  <c r="G277" i="6"/>
  <c r="G285" i="6"/>
  <c r="G293" i="6"/>
  <c r="G301" i="6"/>
  <c r="G309" i="6"/>
  <c r="G317" i="6"/>
  <c r="G325" i="6"/>
  <c r="G333" i="6"/>
  <c r="G341" i="6"/>
  <c r="G349" i="6"/>
  <c r="G357" i="6"/>
  <c r="G365" i="6"/>
  <c r="G373" i="6"/>
  <c r="G381" i="6"/>
  <c r="G389" i="6"/>
  <c r="G397" i="6"/>
  <c r="G405" i="6"/>
  <c r="G413" i="6"/>
  <c r="G421" i="6"/>
  <c r="G429" i="6"/>
  <c r="G437" i="6"/>
  <c r="G445" i="6"/>
  <c r="G453" i="6"/>
  <c r="G461" i="6"/>
  <c r="G469" i="6"/>
  <c r="G477" i="6"/>
  <c r="G485" i="6"/>
  <c r="G493" i="6"/>
  <c r="G501" i="6"/>
  <c r="G509" i="6"/>
  <c r="G517" i="6"/>
  <c r="G525" i="6"/>
  <c r="G533" i="6"/>
  <c r="G541" i="6"/>
  <c r="G549" i="6"/>
  <c r="G557" i="6"/>
  <c r="G565" i="6"/>
  <c r="G573" i="6"/>
  <c r="G581" i="6"/>
  <c r="G589" i="6"/>
  <c r="G597" i="6"/>
  <c r="G6" i="6"/>
  <c r="G110" i="6"/>
  <c r="G230" i="6"/>
  <c r="G318" i="6"/>
  <c r="G334" i="6"/>
  <c r="G406" i="6"/>
  <c r="G470" i="6"/>
  <c r="G534" i="6"/>
  <c r="G598" i="6"/>
  <c r="G632" i="6"/>
  <c r="G118" i="6"/>
  <c r="G350" i="6"/>
  <c r="G432" i="6"/>
  <c r="G496" i="6"/>
  <c r="G560" i="6"/>
  <c r="G622" i="6"/>
  <c r="G642" i="6"/>
  <c r="G651" i="6"/>
  <c r="G659" i="6"/>
  <c r="G667" i="6"/>
  <c r="G14" i="6"/>
  <c r="G126" i="6"/>
  <c r="G270" i="6"/>
  <c r="G446" i="6"/>
  <c r="G510" i="6"/>
  <c r="G574" i="6"/>
  <c r="G22" i="6"/>
  <c r="G134" i="6"/>
  <c r="G238" i="6"/>
  <c r="G302" i="6"/>
  <c r="G366" i="6"/>
  <c r="G408" i="6"/>
  <c r="G472" i="6"/>
  <c r="G536" i="6"/>
  <c r="G600" i="6"/>
  <c r="G634" i="6"/>
  <c r="G652" i="6"/>
  <c r="G660" i="6"/>
  <c r="G668" i="6"/>
  <c r="G30" i="6"/>
  <c r="G142" i="6"/>
  <c r="G422" i="6"/>
  <c r="G486" i="6"/>
  <c r="G550" i="6"/>
  <c r="G613" i="6"/>
  <c r="G624" i="6"/>
  <c r="G38" i="6"/>
  <c r="G150" i="6"/>
  <c r="G382" i="6"/>
  <c r="G448" i="6"/>
  <c r="G512" i="6"/>
  <c r="G576" i="6"/>
  <c r="G645" i="6"/>
  <c r="G653" i="6"/>
  <c r="G661" i="6"/>
  <c r="G669" i="6"/>
  <c r="G46" i="6"/>
  <c r="G158" i="6"/>
  <c r="G246" i="6"/>
  <c r="G278" i="6"/>
  <c r="G462" i="6"/>
  <c r="G526" i="6"/>
  <c r="G590" i="6"/>
  <c r="G614" i="6"/>
  <c r="G54" i="6"/>
  <c r="G166" i="6"/>
  <c r="G398" i="6"/>
  <c r="G424" i="6"/>
  <c r="G488" i="6"/>
  <c r="G552" i="6"/>
  <c r="G637" i="6"/>
  <c r="G646" i="6"/>
  <c r="G654" i="6"/>
  <c r="G662" i="6"/>
  <c r="G670" i="6"/>
  <c r="G62" i="6"/>
  <c r="G174" i="6"/>
  <c r="G326" i="6"/>
  <c r="G342" i="6"/>
  <c r="G438" i="6"/>
  <c r="G502" i="6"/>
  <c r="G566" i="6"/>
  <c r="G182" i="6"/>
  <c r="G310" i="6"/>
  <c r="G464" i="6"/>
  <c r="G528" i="6"/>
  <c r="G592" i="6"/>
  <c r="G605" i="6"/>
  <c r="G616" i="6"/>
  <c r="G638" i="6"/>
  <c r="G647" i="6"/>
  <c r="G655" i="6"/>
  <c r="G663" i="6"/>
  <c r="G671" i="6"/>
  <c r="G70" i="6"/>
  <c r="G190" i="6"/>
  <c r="G254" i="6"/>
  <c r="G286" i="6"/>
  <c r="G358" i="6"/>
  <c r="G414" i="6"/>
  <c r="G478" i="6"/>
  <c r="G542" i="6"/>
  <c r="G629" i="6"/>
  <c r="G102" i="6"/>
  <c r="G198" i="6"/>
  <c r="G440" i="6"/>
  <c r="G504" i="6"/>
  <c r="G568" i="6"/>
  <c r="G606" i="6"/>
  <c r="G639" i="6"/>
  <c r="G648" i="6"/>
  <c r="G656" i="6"/>
  <c r="G664" i="6"/>
  <c r="G672" i="6"/>
  <c r="G78" i="6"/>
  <c r="G206" i="6"/>
  <c r="G374" i="6"/>
  <c r="G454" i="6"/>
  <c r="G518" i="6"/>
  <c r="G582" i="6"/>
  <c r="G630" i="6"/>
  <c r="G86" i="6"/>
  <c r="G214" i="6"/>
  <c r="G416" i="6"/>
  <c r="G480" i="6"/>
  <c r="G544" i="6"/>
  <c r="G640" i="6"/>
  <c r="G649" i="6"/>
  <c r="G657" i="6"/>
  <c r="G665" i="6"/>
  <c r="G673" i="6"/>
  <c r="G94" i="6"/>
  <c r="G222" i="6"/>
  <c r="G262" i="6"/>
  <c r="G294" i="6"/>
  <c r="G390" i="6"/>
  <c r="G430" i="6"/>
  <c r="G494" i="6"/>
  <c r="G558" i="6"/>
  <c r="G608" i="6"/>
  <c r="G631" i="6"/>
  <c r="G2" i="6"/>
  <c r="G584" i="6"/>
  <c r="G621" i="6"/>
  <c r="G650" i="6"/>
  <c r="G641" i="6"/>
  <c r="G658" i="6"/>
  <c r="G456" i="6"/>
  <c r="G520" i="6"/>
  <c r="G66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E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F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G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H1" authorId="0" shapeId="0" xr:uid="{5202C0C2-5D36-43D3-9F10-56A88C0106A9}">
      <text>
        <r>
          <rPr>
            <b/>
            <sz val="9"/>
            <color indexed="81"/>
            <rFont val="Tahoma"/>
            <family val="2"/>
          </rPr>
          <t>csv description
only some were updated here to v2.3</t>
        </r>
      </text>
    </comment>
    <comment ref="BJ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K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52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288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288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D24" authorId="0" shapeId="0" xr:uid="{6FF711E4-FA72-47C8-AB70-65309182DA81}">
      <text>
        <r>
          <rPr>
            <b/>
            <sz val="9"/>
            <color indexed="81"/>
            <rFont val="Tahoma"/>
            <charset val="1"/>
          </rPr>
          <t xml:space="preserve"> </t>
        </r>
        <r>
          <rPr>
            <sz val="9"/>
            <color indexed="81"/>
            <rFont val="Tahoma"/>
            <charset val="1"/>
          </rPr>
          <t xml:space="preserve">
count is missing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<sst xmlns="http://schemas.openxmlformats.org/spreadsheetml/2006/main" count="28521" uniqueCount="6793">
  <si>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</si>
  <si>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</si>
  <si>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</si>
  <si>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</si>
  <si>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</si>
  <si>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</si>
  <si>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</si>
  <si>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</si>
  <si>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</si>
  <si>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</si>
  <si>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</si>
  <si>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</si>
  <si>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</si>
  <si>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</si>
  <si>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</si>
  <si>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</si>
  <si>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</si>
  <si>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</si>
  <si>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</si>
  <si>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</si>
  <si>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</si>
  <si>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</si>
  <si>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</si>
  <si>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</si>
  <si>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</si>
  <si>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</si>
  <si>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</si>
  <si>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</si>
  <si>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</si>
  <si>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</si>
  <si>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</si>
  <si>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</si>
  <si>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</si>
  <si>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</si>
  <si>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</si>
  <si>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</si>
  <si>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</si>
  <si>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</si>
  <si>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</si>
  <si>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</si>
  <si>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</si>
  <si>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</si>
  <si>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</si>
  <si>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</si>
  <si>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</si>
  <si>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</si>
  <si>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</si>
  <si>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</si>
  <si>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</si>
  <si>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</si>
  <si>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</si>
  <si>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</si>
  <si>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</si>
  <si>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</si>
  <si>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</si>
  <si>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</si>
  <si>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</si>
  <si>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</si>
  <si>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</si>
  <si>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</si>
  <si>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</si>
  <si>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</si>
  <si>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</si>
  <si>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</si>
  <si>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</si>
  <si>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</si>
  <si>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</si>
  <si>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</si>
  <si>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</si>
  <si>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</si>
  <si>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</si>
  <si>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</si>
  <si>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</si>
  <si>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</si>
  <si>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</si>
  <si>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</si>
  <si>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</si>
  <si>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</si>
  <si>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</si>
  <si>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</si>
  <si>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</si>
  <si>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</si>
  <si>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</si>
  <si>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</si>
  <si>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</si>
  <si>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</si>
  <si>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</si>
  <si>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</si>
  <si>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</si>
  <si>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</si>
  <si>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</si>
  <si>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</si>
  <si>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</si>
  <si>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</si>
  <si>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</si>
  <si>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</si>
  <si>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</si>
  <si>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</si>
  <si>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</si>
  <si>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</si>
  <si>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</si>
  <si>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</si>
  <si>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</si>
  <si>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</si>
  <si>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</si>
  <si>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</si>
  <si>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</si>
  <si>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</si>
  <si>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</si>
  <si>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</si>
  <si>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</si>
  <si>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</si>
  <si>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</si>
  <si>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</si>
  <si>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</si>
  <si>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</si>
  <si>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</si>
  <si>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</si>
  <si>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</si>
  <si>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</si>
  <si>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</si>
  <si>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</si>
  <si>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</si>
  <si>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</si>
  <si>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</si>
  <si>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</si>
  <si>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</si>
  <si>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</si>
  <si>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</si>
  <si>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</si>
  <si>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</si>
  <si>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</si>
  <si>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</si>
  <si>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</si>
  <si>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</si>
  <si>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</si>
  <si>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</si>
  <si>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</si>
  <si>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</si>
  <si>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</si>
  <si>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</si>
  <si>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</si>
  <si>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</si>
  <si>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</si>
  <si>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</si>
  <si>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</si>
  <si>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</si>
  <si>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</si>
  <si>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</si>
  <si>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</si>
  <si>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</si>
  <si>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</si>
  <si>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</si>
  <si>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</si>
  <si>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</si>
  <si>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</si>
  <si>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</si>
  <si>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</si>
  <si>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</si>
  <si>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</si>
  <si>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</si>
  <si>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</si>
  <si>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</si>
  <si>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</si>
  <si>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</si>
  <si>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</si>
  <si>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</si>
  <si>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</si>
  <si>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</si>
  <si>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</si>
  <si>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</si>
  <si>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</si>
  <si>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</si>
  <si>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</si>
  <si>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</si>
  <si>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</si>
  <si>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</si>
  <si>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</si>
  <si>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</si>
  <si>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</si>
  <si>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</si>
  <si>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</si>
  <si>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</si>
  <si>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</si>
  <si>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</si>
  <si>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</si>
  <si>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</si>
  <si>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</si>
  <si>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</si>
  <si>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</si>
  <si>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</si>
  <si>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</si>
  <si>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</si>
  <si>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</si>
  <si>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</si>
  <si>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</si>
  <si>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</si>
  <si>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</si>
  <si>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</si>
  <si>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</si>
  <si>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</si>
  <si>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</si>
  <si>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</si>
  <si>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</si>
  <si>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</si>
  <si>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</si>
  <si>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</si>
  <si>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</si>
  <si>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</si>
  <si>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</si>
  <si>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</si>
  <si>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</si>
  <si>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</si>
  <si>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</si>
  <si>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</si>
  <si>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</si>
  <si>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</si>
  <si>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</si>
  <si>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</si>
  <si>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</si>
  <si>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</si>
  <si>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</si>
  <si>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</si>
  <si>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</si>
  <si>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</si>
  <si>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</si>
  <si>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</si>
  <si>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</si>
  <si>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</si>
  <si>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</si>
  <si>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</si>
  <si>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</si>
  <si>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</si>
  <si>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</si>
  <si>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</si>
  <si>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</si>
  <si>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</si>
  <si>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</si>
  <si>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</si>
  <si>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</si>
  <si>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</si>
  <si>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</si>
  <si>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</si>
  <si>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</si>
  <si>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</si>
  <si>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</si>
  <si>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</si>
  <si>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</si>
  <si>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</si>
  <si>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</si>
  <si>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</si>
  <si>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</si>
  <si>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</si>
  <si>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</si>
  <si>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</si>
  <si>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</si>
  <si>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</si>
  <si>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</si>
  <si>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</si>
  <si>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</si>
  <si>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</si>
  <si>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</si>
  <si>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</si>
  <si>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</si>
  <si>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</si>
  <si>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</si>
  <si>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</si>
  <si>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</si>
  <si>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</si>
  <si>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</si>
  <si>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</si>
  <si>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</si>
  <si>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</si>
  <si>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</si>
  <si>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</si>
  <si>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</si>
  <si>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</si>
  <si>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</si>
  <si>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</si>
  <si>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</si>
  <si>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</si>
  <si>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</si>
  <si>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</si>
  <si>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</si>
  <si>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</si>
  <si>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</si>
  <si>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</si>
  <si>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</si>
  <si>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</si>
  <si>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</si>
  <si>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</si>
  <si>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</si>
  <si>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</si>
  <si>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</si>
  <si>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</si>
  <si>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</si>
  <si>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 Index for Diesel particulate matter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</si>
  <si>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</si>
  <si>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</si>
  <si>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</si>
  <si>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</si>
  <si>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</si>
  <si>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</si>
  <si>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</si>
  <si>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</si>
  <si>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</si>
  <si>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</si>
  <si>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</si>
  <si>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</si>
  <si>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</si>
  <si>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</si>
  <si>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</si>
  <si>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</si>
  <si>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</si>
  <si>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</si>
  <si>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</si>
  <si>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 Index for Lead paint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</si>
  <si>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</si>
  <si>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</si>
  <si>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</si>
  <si>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</si>
  <si>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</si>
  <si>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</si>
  <si>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</si>
  <si>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</si>
  <si>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 Index for Particulate Matter 2.5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</si>
  <si>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</si>
  <si>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</si>
  <si>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</si>
  <si>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</si>
  <si>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</si>
  <si>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</si>
  <si>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</si>
  <si>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</si>
  <si>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</si>
  <si>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 Index for Wastewater discharge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</si>
  <si>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</si>
  <si>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</si>
  <si>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</si>
  <si>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</si>
  <si>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</si>
  <si>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</si>
  <si>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</si>
  <si>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</si>
  <si>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 Index for Superfund Proximity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</si>
  <si>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</si>
  <si>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</si>
  <si>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</si>
  <si>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</si>
  <si>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</si>
  <si>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</si>
  <si>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</si>
  <si>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</si>
  <si>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 Index for RMP Facility Proximity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</si>
  <si>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</si>
  <si>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</si>
  <si>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</si>
  <si>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</si>
  <si>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</si>
  <si>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</si>
  <si>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</si>
  <si>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</si>
  <si>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</si>
  <si>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EJ Index for Hazardous waste proximity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</si>
  <si>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</si>
  <si>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</si>
  <si>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</si>
  <si>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</si>
  <si>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</si>
  <si>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</si>
  <si>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</si>
  <si>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</si>
  <si>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</si>
  <si>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</si>
  <si>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</si>
  <si>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</si>
  <si>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</si>
  <si>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</si>
  <si>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</si>
  <si>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</si>
  <si>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</si>
  <si>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</si>
  <si>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</si>
  <si>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</si>
  <si>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</si>
  <si>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</si>
  <si>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</si>
  <si>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</si>
  <si>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</si>
  <si>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</si>
  <si>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</si>
  <si>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</si>
  <si>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</si>
  <si>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</si>
  <si>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</si>
  <si>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</si>
  <si>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</si>
  <si>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</si>
  <si>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</si>
  <si>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</si>
  <si>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</si>
  <si>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</si>
  <si>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</si>
  <si>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</si>
  <si>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</si>
  <si>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</si>
  <si>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</si>
  <si>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</si>
  <si>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</si>
  <si>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</si>
  <si>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</si>
  <si>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</si>
  <si>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</si>
  <si>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</si>
  <si>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</si>
  <si>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</si>
  <si>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</si>
  <si>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</si>
  <si>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</si>
  <si>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</si>
  <si>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</si>
  <si>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</si>
  <si>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</si>
  <si>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</si>
  <si>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</si>
  <si>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</si>
  <si>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</si>
  <si>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</si>
  <si>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</si>
  <si>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</si>
  <si>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</si>
  <si>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</si>
  <si>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</si>
  <si>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</si>
  <si>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</si>
  <si>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</si>
  <si>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</si>
  <si>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</si>
  <si>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</si>
  <si>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</si>
  <si>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</si>
  <si>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</si>
  <si>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</si>
  <si>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</si>
  <si>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</si>
  <si>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</si>
  <si>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</si>
  <si>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</si>
  <si>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</si>
  <si>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</si>
  <si>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</si>
  <si>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</si>
  <si>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</si>
  <si>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</si>
  <si>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</si>
  <si>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</si>
  <si>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</si>
  <si>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</si>
  <si>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</si>
  <si>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</si>
  <si>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</si>
  <si>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</si>
  <si>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</si>
  <si>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</si>
  <si>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</si>
  <si>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</si>
  <si>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</si>
  <si>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</si>
  <si>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</si>
  <si>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</si>
  <si>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</si>
  <si>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</si>
  <si>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</si>
  <si>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</si>
  <si>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</si>
  <si>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</si>
  <si>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</si>
  <si>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</si>
  <si>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</si>
  <si>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</si>
  <si>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EJ Index for Ozone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</si>
  <si>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</si>
  <si>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</si>
  <si>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</si>
  <si>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</si>
  <si>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</si>
  <si>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</si>
  <si>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</si>
  <si>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</si>
  <si>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</si>
  <si>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</si>
  <si>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</si>
  <si>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</si>
  <si>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</si>
  <si>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</si>
  <si>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</si>
  <si>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</si>
  <si>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</si>
  <si>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</si>
  <si>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</si>
  <si>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</si>
  <si>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</si>
  <si>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</si>
  <si>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</si>
  <si>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</si>
  <si>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</si>
  <si>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</si>
  <si>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</si>
  <si>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</si>
  <si>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</si>
  <si>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</si>
  <si>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</si>
  <si>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</si>
  <si>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</si>
  <si>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</si>
  <si>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</si>
  <si>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</si>
  <si>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</si>
  <si>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</si>
  <si>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</si>
  <si>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</si>
  <si>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</si>
  <si>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</si>
  <si>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</si>
  <si>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</si>
  <si>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</si>
  <si>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</si>
  <si>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</si>
  <si>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</si>
  <si>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</si>
  <si>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</si>
  <si>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</si>
  <si>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</si>
  <si>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</si>
  <si>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</si>
  <si>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</si>
  <si>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</si>
  <si>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</si>
  <si>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</si>
  <si>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</si>
  <si>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</si>
  <si>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</si>
  <si>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</si>
  <si>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</si>
  <si>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</si>
  <si>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</si>
  <si>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</si>
  <si>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 Index for Traffic proximity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</si>
  <si>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</si>
  <si>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</si>
  <si>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</si>
  <si>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</si>
  <si>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</si>
  <si>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</si>
  <si>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</si>
  <si>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</si>
  <si>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</si>
  <si>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EJ Index for Underground storage tanks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</si>
  <si>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</si>
  <si>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</si>
  <si>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</si>
  <si>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</si>
  <si>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</si>
  <si>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</si>
  <si>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</si>
  <si>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</si>
  <si>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</si>
  <si>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</si>
  <si>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</si>
  <si>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</si>
  <si>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</si>
  <si>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</si>
  <si>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</si>
  <si>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</si>
  <si>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</si>
  <si>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</si>
  <si>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</si>
  <si>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</si>
  <si>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</si>
  <si>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</si>
  <si>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</si>
  <si>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</si>
  <si>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</si>
  <si>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</si>
  <si>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</si>
  <si>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</si>
  <si>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</si>
  <si>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</si>
  <si>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</si>
  <si>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</si>
  <si>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</si>
  <si>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</si>
  <si>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</si>
  <si>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</si>
  <si>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</si>
  <si>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</si>
  <si>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</si>
  <si>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</si>
  <si>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</si>
  <si>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</si>
  <si>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</si>
  <si>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</si>
  <si>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</si>
  <si>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</si>
  <si>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</si>
  <si>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</si>
  <si>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</si>
  <si>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</si>
  <si>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</si>
  <si>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</si>
  <si>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</si>
  <si>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</si>
  <si>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</si>
  <si>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</si>
  <si>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</si>
  <si>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</si>
  <si>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</si>
  <si>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</si>
  <si>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State Ozone EJ Index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</si>
  <si>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</si>
  <si>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</si>
  <si>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</si>
  <si>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</si>
  <si>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</si>
  <si>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</si>
  <si>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</si>
  <si>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</si>
  <si>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</si>
  <si>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</si>
  <si>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</si>
  <si>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</si>
  <si>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</si>
  <si>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</si>
  <si>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</si>
  <si>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</si>
  <si>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</si>
  <si>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</si>
  <si>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</si>
  <si>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</si>
  <si>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</si>
  <si>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</si>
  <si>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</si>
  <si>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</si>
  <si>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</si>
  <si>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</si>
  <si>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</si>
  <si>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</si>
  <si>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</si>
  <si>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</si>
  <si>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</si>
  <si>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</si>
  <si>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</si>
  <si>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</si>
  <si>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</si>
  <si>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</si>
  <si>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</si>
  <si>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</si>
  <si>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</si>
  <si>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</si>
  <si>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</si>
  <si>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</si>
  <si>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</si>
  <si>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</si>
  <si>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</si>
  <si>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</si>
  <si>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</si>
  <si>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</si>
  <si>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</si>
  <si>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</si>
  <si>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</si>
  <si>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</si>
  <si>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</si>
  <si>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</si>
  <si>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</si>
  <si>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</si>
  <si>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</si>
  <si>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</si>
  <si>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</si>
  <si>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</si>
  <si>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</si>
  <si>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</si>
  <si>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</si>
  <si>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</si>
  <si>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</si>
  <si>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</si>
  <si>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</si>
  <si>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</si>
  <si>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</si>
  <si>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</si>
  <si>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</si>
  <si>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</si>
  <si>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</si>
  <si>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</si>
  <si>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</si>
  <si>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</si>
  <si>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</si>
  <si>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</si>
  <si>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</si>
  <si>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</si>
  <si>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</si>
  <si>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</si>
  <si>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</si>
  <si>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</si>
  <si>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</si>
  <si>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</si>
  <si>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</si>
  <si>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</si>
  <si>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</si>
  <si>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</si>
  <si>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</si>
  <si>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</si>
  <si>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</si>
  <si>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</si>
  <si>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</si>
  <si>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</si>
  <si>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</si>
  <si>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</si>
  <si>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</si>
  <si>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</si>
  <si>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</si>
  <si>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</si>
  <si>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</si>
  <si>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</si>
  <si>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</si>
  <si>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</si>
  <si>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</si>
  <si>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</si>
  <si>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</si>
  <si>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</si>
  <si>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</si>
  <si>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</si>
  <si>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</si>
  <si>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</si>
  <si>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</si>
  <si>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</si>
  <si>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</si>
  <si>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</si>
  <si>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</si>
  <si>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</si>
  <si>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</si>
  <si>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</si>
  <si>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</si>
  <si>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</si>
  <si>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</si>
  <si>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</si>
  <si>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</si>
  <si>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</si>
  <si>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</si>
  <si>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</si>
  <si>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</si>
  <si>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</si>
  <si>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</si>
  <si>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</si>
  <si>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</si>
  <si>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</si>
  <si>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</si>
  <si>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</si>
  <si>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</si>
  <si>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</si>
  <si>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</si>
  <si>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</si>
  <si>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</si>
  <si>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</si>
  <si>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</si>
  <si>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</si>
  <si>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</si>
  <si>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</si>
  <si>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</si>
  <si>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</si>
  <si>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</si>
  <si>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</si>
  <si>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</si>
  <si>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</si>
  <si>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</si>
  <si>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</si>
  <si>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</si>
  <si>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</si>
  <si>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</si>
  <si>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</si>
  <si>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</si>
  <si>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</si>
  <si>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</si>
  <si>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</si>
  <si>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</si>
  <si>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</si>
  <si>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</si>
  <si>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</si>
  <si>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</si>
  <si>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</si>
  <si>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</si>
  <si>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</si>
  <si>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</si>
  <si>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</si>
  <si>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</si>
  <si>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</si>
  <si>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</si>
  <si>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</si>
  <si>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</si>
  <si>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</si>
  <si>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</si>
  <si>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</si>
  <si>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</si>
  <si>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</si>
  <si>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</si>
  <si>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</si>
  <si>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</si>
  <si>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</si>
  <si>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</si>
  <si>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</si>
  <si>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</si>
  <si>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</si>
  <si>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</si>
  <si>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</si>
  <si>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</si>
  <si>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</si>
  <si>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</si>
  <si>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</si>
  <si>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</si>
  <si>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</si>
  <si>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</si>
  <si>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</si>
  <si>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</si>
  <si>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</si>
  <si>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</si>
  <si>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</si>
  <si>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</si>
  <si>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</si>
  <si>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</si>
  <si>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</si>
  <si>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</si>
  <si>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</si>
  <si>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</si>
  <si>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</si>
  <si>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</si>
  <si>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</si>
  <si>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</si>
  <si>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</si>
  <si>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</si>
  <si>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</si>
  <si>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</si>
  <si>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</si>
  <si>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</si>
  <si>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</si>
  <si>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</si>
  <si>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</si>
  <si>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</si>
  <si>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</si>
  <si>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</si>
  <si>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</si>
  <si>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</si>
  <si>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</si>
  <si>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</si>
  <si>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</si>
  <si>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</si>
  <si>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</si>
  <si>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</si>
  <si>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</si>
  <si>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</si>
  <si>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</si>
  <si>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</si>
  <si>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</si>
  <si>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</si>
  <si>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</si>
  <si>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</si>
  <si>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</si>
  <si>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</si>
  <si>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</si>
  <si>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</si>
  <si>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</si>
  <si>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</si>
  <si>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</si>
  <si>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</si>
  <si>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</si>
  <si>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</si>
  <si>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</si>
  <si>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</si>
  <si>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</si>
  <si>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</si>
  <si>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</si>
  <si>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</si>
  <si>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</si>
  <si>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</si>
  <si>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</si>
  <si>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</si>
  <si>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</si>
  <si>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</si>
  <si>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</si>
  <si>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</si>
  <si>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</si>
  <si>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</si>
  <si>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</si>
  <si>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</si>
  <si>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</si>
  <si>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</si>
  <si>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State RMP Facility Proximity Supplemental Index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</si>
  <si>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</si>
  <si>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</si>
  <si>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</si>
  <si>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</si>
  <si>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</si>
  <si>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</si>
  <si>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</si>
  <si>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State Ozone Supplemental Index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</si>
  <si>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</si>
  <si>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</si>
  <si>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</si>
  <si>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</si>
  <si>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</si>
  <si>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</si>
  <si>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</si>
  <si>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</si>
  <si>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</si>
  <si>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</si>
  <si>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State Particulate Matter 2.5 Supplemental Index</t>
  </si>
  <si>
    <t>S_D2_PWDIS</t>
  </si>
  <si>
    <t>State Wastewater discharge EJ Index</t>
  </si>
  <si>
    <t>state.EJ.DISPARITY.proximity.npdes.supp</t>
  </si>
  <si>
    <t>S_D5_PWDIS</t>
  </si>
  <si>
    <t>State Wastewater discharge Supplemental Index</t>
  </si>
  <si>
    <t>S_D2_PNPL</t>
  </si>
  <si>
    <t>State Superfund Proximity EJ Index</t>
  </si>
  <si>
    <t>state.EJ.DISPARITY.proximity.npl.supp</t>
  </si>
  <si>
    <t>S_D5_PNPL</t>
  </si>
  <si>
    <t>State Superfund Proximity Supplemental Index</t>
  </si>
  <si>
    <t>S_D2_PRMP</t>
  </si>
  <si>
    <t>State RMP Facility Proximity EJ Index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</si>
  <si>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</si>
  <si>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</si>
  <si>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</si>
  <si>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</si>
  <si>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</si>
  <si>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</si>
  <si>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</si>
  <si>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</si>
  <si>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</si>
  <si>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</si>
  <si>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</si>
  <si>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</si>
  <si>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</si>
  <si>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</si>
  <si>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</si>
  <si>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</si>
  <si>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</si>
  <si>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</si>
  <si>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</si>
  <si>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</si>
  <si>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</si>
  <si>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</si>
  <si>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</si>
  <si>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</si>
  <si>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</si>
  <si>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</si>
  <si>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</si>
  <si>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</si>
  <si>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</si>
  <si>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</si>
  <si>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</si>
  <si>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</si>
  <si>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</si>
  <si>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</si>
  <si>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</si>
  <si>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</si>
  <si>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</si>
  <si>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</si>
  <si>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</si>
  <si>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</si>
  <si>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</si>
  <si>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</si>
  <si>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</si>
  <si>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</si>
  <si>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</si>
  <si>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</si>
  <si>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</si>
  <si>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</si>
  <si>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</si>
  <si>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</si>
  <si>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</si>
  <si>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</si>
  <si>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</si>
  <si>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</si>
  <si>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</si>
  <si>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</si>
  <si>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</si>
  <si>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</si>
  <si>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</si>
  <si>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</si>
  <si>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</si>
  <si>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</si>
  <si>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</si>
  <si>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</si>
  <si>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</si>
  <si>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</si>
  <si>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</si>
  <si>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</si>
  <si>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</si>
  <si>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</si>
  <si>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</si>
  <si>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</si>
  <si>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</si>
  <si>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</si>
  <si>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</si>
  <si>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</si>
  <si>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</si>
  <si>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</si>
  <si>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</si>
  <si>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</si>
  <si>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</si>
  <si>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</si>
  <si>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</si>
  <si>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</si>
  <si>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</si>
  <si>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</si>
  <si>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 Particulate Matter 2.5 EJ Index</t>
  </si>
  <si>
    <t>state.pctile.text.pctlowinc</t>
  </si>
  <si>
    <t>S_T_LOWINCPCT</t>
  </si>
  <si>
    <t>State Map popup text for % low income</t>
  </si>
  <si>
    <t>S_D2_PTRAF</t>
  </si>
  <si>
    <t>State Traffic proximity EJ Index</t>
  </si>
  <si>
    <t>S_D2_UST</t>
  </si>
  <si>
    <t>State Underground storage tanks EJ Index</t>
  </si>
  <si>
    <t>state.EJ.DISPARITY.ust.supp</t>
  </si>
  <si>
    <t>S_D5_UST</t>
  </si>
  <si>
    <t>State Underground storage tanks Supplemental Index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</si>
  <si>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</si>
  <si>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</si>
  <si>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</si>
  <si>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</si>
  <si>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</si>
  <si>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</si>
  <si>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</si>
  <si>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</si>
  <si>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 Traffic proximity Supplemental Index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</si>
  <si>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</si>
  <si>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</si>
  <si>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</si>
  <si>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</si>
  <si>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</si>
  <si>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</si>
  <si>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</si>
  <si>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</si>
  <si>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</si>
  <si>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</si>
  <si>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</si>
  <si>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</si>
  <si>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</si>
  <si>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</si>
  <si>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</si>
  <si>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</si>
  <si>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</si>
  <si>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</si>
  <si>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</si>
  <si>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</si>
  <si>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</si>
  <si>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</si>
  <si>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</si>
  <si>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</si>
  <si>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</si>
  <si>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</si>
  <si>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</si>
  <si>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</si>
  <si>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</si>
  <si>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</si>
  <si>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</si>
  <si>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</si>
  <si>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</si>
  <si>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</si>
  <si>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</si>
  <si>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</si>
  <si>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</si>
  <si>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</si>
  <si>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</si>
  <si>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</si>
  <si>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</si>
  <si>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</si>
  <si>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</si>
  <si>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</si>
  <si>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</si>
  <si>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</si>
  <si>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EPA region number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</si>
  <si>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</si>
  <si>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</si>
  <si>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</si>
  <si>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</si>
  <si>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</si>
  <si>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</si>
  <si>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</si>
  <si>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</si>
  <si>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</si>
  <si>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</si>
  <si>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</si>
  <si>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</si>
  <si>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</si>
  <si>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</si>
  <si>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</si>
  <si>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</si>
  <si>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</si>
  <si>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</si>
  <si>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</si>
  <si>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</si>
  <si>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</si>
  <si>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</si>
  <si>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</si>
  <si>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</si>
  <si>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</si>
  <si>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</si>
  <si>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</si>
  <si>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</si>
  <si>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</si>
  <si>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</si>
  <si>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</si>
  <si>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</si>
  <si>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</si>
  <si>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</si>
  <si>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</si>
  <si>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</si>
  <si>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</si>
  <si>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</si>
  <si>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</si>
  <si>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</si>
  <si>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</si>
  <si>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</si>
  <si>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</si>
  <si>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</si>
  <si>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</si>
  <si>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</si>
  <si>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</si>
  <si>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</si>
  <si>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</si>
  <si>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</si>
  <si>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</si>
  <si>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</si>
  <si>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</si>
  <si>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</si>
  <si>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</si>
  <si>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</si>
  <si>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</si>
  <si>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</si>
  <si>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</si>
  <si>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</si>
  <si>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</si>
  <si>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</si>
  <si>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</si>
  <si>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</si>
  <si>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</si>
  <si>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</si>
  <si>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</si>
  <si>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</si>
  <si>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</si>
  <si>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</si>
  <si>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</si>
  <si>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</si>
  <si>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</si>
  <si>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</si>
  <si>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</si>
  <si>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</si>
  <si>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</si>
  <si>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</si>
  <si>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</si>
  <si>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</si>
  <si>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</si>
  <si>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</si>
  <si>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</si>
  <si>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</si>
  <si>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</si>
  <si>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</si>
  <si>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</si>
  <si>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</si>
  <si>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</si>
  <si>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</si>
  <si>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</si>
  <si>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</si>
  <si>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</si>
  <si>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</si>
  <si>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</si>
  <si>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</si>
  <si>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</si>
  <si>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</si>
  <si>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</si>
  <si>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</si>
  <si>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</si>
  <si>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</si>
  <si>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</si>
  <si>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</si>
  <si>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</si>
  <si>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</si>
  <si>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</si>
  <si>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</si>
  <si>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</si>
  <si>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</si>
  <si>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</si>
  <si>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</si>
  <si>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</si>
  <si>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</si>
  <si>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</si>
  <si>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</si>
  <si>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</si>
  <si>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</si>
  <si>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</si>
  <si>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</si>
  <si>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</si>
  <si>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</si>
  <si>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</si>
  <si>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</si>
  <si>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</si>
  <si>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</si>
  <si>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</si>
  <si>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</si>
  <si>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</si>
  <si>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</si>
  <si>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</si>
  <si>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</si>
  <si>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</si>
  <si>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</si>
  <si>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</si>
  <si>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</si>
  <si>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</si>
  <si>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</si>
  <si>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</si>
  <si>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</si>
  <si>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</si>
  <si>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</si>
  <si>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</si>
  <si>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</si>
  <si>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</si>
  <si>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</si>
  <si>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</si>
  <si>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</si>
  <si>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</si>
  <si>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</si>
  <si>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Percentile for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</si>
  <si>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</si>
  <si>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</si>
  <si>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</si>
  <si>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</si>
  <si>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</si>
  <si>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</si>
  <si>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</si>
  <si>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</si>
  <si>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</si>
  <si>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</si>
  <si>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</si>
  <si>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</si>
  <si>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</si>
  <si>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</si>
  <si>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</si>
  <si>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</si>
  <si>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</si>
  <si>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</si>
  <si>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</si>
  <si>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</si>
  <si>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</si>
  <si>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</si>
  <si>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</si>
  <si>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</si>
  <si>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</si>
  <si>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</si>
  <si>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</si>
  <si>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</si>
  <si>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</si>
  <si>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</si>
  <si>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</si>
  <si>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</si>
  <si>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</si>
  <si>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</si>
  <si>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</si>
  <si>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</si>
  <si>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</si>
  <si>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</si>
  <si>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</si>
  <si>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</si>
  <si>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</si>
  <si>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</si>
  <si>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</si>
  <si>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</si>
  <si>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</si>
  <si>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</si>
  <si>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</si>
  <si>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</si>
  <si>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</si>
  <si>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</si>
  <si>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</si>
  <si>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</si>
  <si>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</si>
  <si>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</si>
  <si>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</si>
  <si>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</si>
  <si>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</si>
  <si>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</si>
  <si>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</si>
  <si>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</si>
  <si>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</si>
  <si>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</si>
  <si>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</si>
  <si>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</si>
  <si>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</si>
  <si>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</si>
  <si>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</si>
  <si>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</si>
  <si>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</si>
  <si>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</si>
  <si>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</si>
  <si>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</si>
  <si>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</si>
  <si>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</si>
  <si>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</si>
  <si>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</si>
  <si>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</si>
  <si>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</si>
  <si>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</si>
  <si>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</si>
  <si>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</si>
  <si>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</si>
  <si>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</si>
  <si>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</si>
  <si>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</si>
  <si>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</si>
  <si>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</si>
  <si>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</si>
  <si>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</si>
  <si>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</si>
  <si>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</si>
  <si>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</si>
  <si>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</si>
  <si>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</si>
  <si>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</si>
  <si>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</si>
  <si>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</si>
  <si>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</si>
  <si>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</si>
  <si>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</si>
  <si>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</si>
  <si>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</si>
  <si>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</si>
  <si>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</si>
  <si>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</si>
  <si>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</si>
  <si>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</si>
  <si>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</si>
  <si>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</si>
  <si>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</si>
  <si>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</si>
  <si>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</si>
  <si>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</si>
  <si>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</si>
  <si>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</si>
  <si>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</si>
  <si>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</si>
  <si>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</si>
  <si>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</si>
  <si>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</si>
  <si>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</si>
  <si>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</si>
  <si>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</si>
  <si>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</si>
  <si>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</si>
  <si>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</si>
  <si>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</si>
  <si>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</si>
  <si>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</si>
  <si>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</si>
  <si>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</si>
  <si>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</si>
  <si>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</si>
  <si>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</si>
  <si>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</si>
  <si>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</si>
  <si>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</si>
  <si>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</si>
  <si>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</si>
  <si>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</si>
  <si>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</si>
  <si>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</si>
  <si>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</si>
  <si>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</si>
  <si>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</si>
  <si>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</si>
  <si>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</si>
  <si>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</si>
  <si>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</si>
  <si>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</si>
  <si>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</si>
  <si>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</si>
  <si>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</si>
  <si>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</si>
  <si>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</si>
  <si>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</si>
  <si>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</si>
  <si>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</si>
  <si>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</si>
  <si>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</si>
  <si>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</si>
  <si>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</si>
  <si>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</si>
  <si>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</si>
  <si>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</si>
  <si>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</si>
  <si>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</si>
  <si>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</si>
  <si>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</si>
  <si>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</si>
  <si>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</si>
  <si>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</si>
  <si>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</si>
  <si>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</si>
  <si>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</si>
  <si>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</si>
  <si>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</si>
  <si>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</si>
  <si>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</si>
  <si>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</si>
  <si>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</si>
  <si>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</si>
  <si>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</si>
  <si>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</si>
  <si>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</si>
  <si>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</si>
  <si>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</si>
  <si>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</si>
  <si>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</si>
  <si>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</si>
  <si>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</si>
  <si>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</si>
  <si>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</si>
  <si>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</si>
  <si>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Percentile for EJ Index for Lead paint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</si>
  <si>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</si>
  <si>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</si>
  <si>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</si>
  <si>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</si>
  <si>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</si>
  <si>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</si>
  <si>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</si>
  <si>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</si>
  <si>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</si>
  <si>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Percentile for EJ Index for 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</si>
  <si>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</si>
  <si>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</si>
  <si>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</si>
  <si>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</si>
  <si>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</si>
  <si>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</si>
  <si>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</si>
  <si>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</si>
  <si>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</si>
  <si>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Percentile for EJ Index for 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</si>
  <si>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</si>
  <si>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</si>
  <si>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</si>
  <si>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</si>
  <si>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</si>
  <si>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</si>
  <si>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</si>
  <si>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</si>
  <si>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</si>
  <si>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Percentile for EJ Index for 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</si>
  <si>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</si>
  <si>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</si>
  <si>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</si>
  <si>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</si>
  <si>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</si>
  <si>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</si>
  <si>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</si>
  <si>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</si>
  <si>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</si>
  <si>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Percentile for EJ Index for Particulate Matter 2.5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</si>
  <si>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</si>
  <si>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</si>
  <si>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</si>
  <si>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</si>
  <si>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</si>
  <si>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</si>
  <si>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</si>
  <si>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</si>
  <si>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</si>
  <si>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</si>
  <si>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</si>
  <si>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</si>
  <si>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</si>
  <si>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</si>
  <si>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</si>
  <si>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</si>
  <si>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</si>
  <si>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</si>
  <si>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Percentile for EJ Index for RMP Facility Proximity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</si>
  <si>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</si>
  <si>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</si>
  <si>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</si>
  <si>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</si>
  <si>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</si>
  <si>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</si>
  <si>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</si>
  <si>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</si>
  <si>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</si>
  <si>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</si>
  <si>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</si>
  <si>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</si>
  <si>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</si>
  <si>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</si>
  <si>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</si>
  <si>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</si>
  <si>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</si>
  <si>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Percentile for EJ Index for Traffic proximity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</si>
  <si>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</si>
  <si>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</si>
  <si>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</si>
  <si>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</si>
  <si>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</si>
  <si>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</si>
  <si>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</si>
  <si>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</si>
  <si>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</si>
  <si>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Percentile for EJ Index for 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</si>
  <si>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</si>
  <si>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</si>
  <si>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</si>
  <si>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</si>
  <si>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</si>
  <si>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</si>
  <si>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</si>
  <si>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</si>
  <si>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</si>
  <si>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</si>
  <si>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Percentile for EJ Index for Underground storage tanks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</si>
  <si>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</si>
  <si>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</si>
  <si>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</si>
  <si>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</si>
  <si>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</si>
  <si>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</si>
  <si>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</si>
  <si>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</si>
  <si>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</si>
  <si>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</si>
  <si>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</si>
  <si>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</si>
  <si>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</si>
  <si>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</si>
  <si>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</si>
  <si>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</si>
  <si>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</si>
  <si>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</si>
  <si>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</si>
  <si>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</si>
  <si>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</si>
  <si>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</si>
  <si>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</si>
  <si>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</si>
  <si>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</si>
  <si>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</si>
  <si>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</si>
  <si>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</si>
  <si>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</si>
  <si>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</si>
  <si>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</si>
  <si>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</si>
  <si>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</si>
  <si>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</si>
  <si>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</si>
  <si>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</si>
  <si>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</si>
  <si>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</si>
  <si>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</si>
  <si>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</si>
  <si>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</si>
  <si>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</si>
  <si>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</si>
  <si>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</si>
  <si>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</si>
  <si>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</si>
  <si>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</si>
  <si>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</si>
  <si>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</si>
  <si>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</si>
  <si>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</si>
  <si>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</si>
  <si>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</si>
  <si>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</si>
  <si>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</si>
  <si>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</si>
  <si>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</si>
  <si>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</si>
  <si>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</si>
  <si>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</si>
  <si>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</si>
  <si>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</si>
  <si>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</si>
  <si>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</si>
  <si>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</si>
  <si>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</si>
  <si>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</si>
  <si>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</si>
  <si>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</si>
  <si>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</si>
  <si>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</si>
  <si>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</si>
  <si>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</si>
  <si>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</si>
  <si>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</si>
  <si>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</si>
  <si>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</si>
  <si>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</si>
  <si>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</si>
  <si>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</si>
  <si>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</si>
  <si>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</si>
  <si>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</si>
  <si>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</si>
  <si>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</si>
  <si>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</si>
  <si>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</si>
  <si>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</si>
  <si>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</si>
  <si>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</si>
  <si>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</si>
  <si>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</si>
  <si>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</si>
  <si>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</si>
  <si>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</si>
  <si>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</si>
  <si>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</si>
  <si>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</si>
  <si>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</si>
  <si>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</si>
  <si>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</si>
  <si>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</si>
  <si>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</si>
  <si>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</si>
  <si>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</si>
  <si>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</si>
  <si>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</si>
  <si>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</si>
  <si>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percent formula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</si>
  <si>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</si>
  <si>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</si>
  <si>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</si>
  <si>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</si>
  <si>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</si>
  <si>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</si>
  <si>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</si>
  <si>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</si>
  <si>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</si>
  <si>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</si>
  <si>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</si>
  <si>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</si>
  <si>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</si>
  <si>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</si>
  <si>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</si>
  <si>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</si>
  <si>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</si>
  <si>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</si>
  <si>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</si>
  <si>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</si>
  <si>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</si>
  <si>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</si>
  <si>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</si>
  <si>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</si>
  <si>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</si>
  <si>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</si>
  <si>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</si>
  <si>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</si>
  <si>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</si>
  <si>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</si>
  <si>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</si>
  <si>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</si>
  <si>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</si>
  <si>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</si>
  <si>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</si>
  <si>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</si>
  <si>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</si>
  <si>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</si>
  <si>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</si>
  <si>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</si>
  <si>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</si>
  <si>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</si>
  <si>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</si>
  <si>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</si>
  <si>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</si>
  <si>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</si>
  <si>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</si>
  <si>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</si>
  <si>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</si>
  <si>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</si>
  <si>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</si>
  <si>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</si>
  <si>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</si>
  <si>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</si>
  <si>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</si>
  <si>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</si>
  <si>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</si>
  <si>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</si>
  <si>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</si>
  <si>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</si>
  <si>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</si>
  <si>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</si>
  <si>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</si>
  <si>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</si>
  <si>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</si>
  <si>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</si>
  <si>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</si>
  <si>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</si>
  <si>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</si>
  <si>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</si>
  <si>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</si>
  <si>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</si>
  <si>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</si>
  <si>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</si>
  <si>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</si>
  <si>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</si>
  <si>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</si>
  <si>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</si>
  <si>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</si>
  <si>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</si>
  <si>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</si>
  <si>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</si>
  <si>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</si>
  <si>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</si>
  <si>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</si>
  <si>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</si>
  <si>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</si>
  <si>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</si>
  <si>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</si>
  <si>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</si>
  <si>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</si>
  <si>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</si>
  <si>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</si>
  <si>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</si>
  <si>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</si>
  <si>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</si>
  <si>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</si>
  <si>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</si>
  <si>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</si>
  <si>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</si>
  <si>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</si>
  <si>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</si>
  <si>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</si>
  <si>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</si>
  <si>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</si>
  <si>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</si>
  <si>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</si>
  <si>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</si>
  <si>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</si>
  <si>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</si>
  <si>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</si>
  <si>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</si>
  <si>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</si>
  <si>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</si>
  <si>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</si>
  <si>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</si>
  <si>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</si>
  <si>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</si>
  <si>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</si>
  <si>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</si>
  <si>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</si>
  <si>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</si>
  <si>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</si>
  <si>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</si>
  <si>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</si>
  <si>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</si>
  <si>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</si>
  <si>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</si>
  <si>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</si>
  <si>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</si>
  <si>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</si>
  <si>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</si>
  <si>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</si>
  <si>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</si>
  <si>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</si>
  <si>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</si>
  <si>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</si>
  <si>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</si>
  <si>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</si>
  <si>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</si>
  <si>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</si>
  <si>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</si>
  <si>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</si>
  <si>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</si>
  <si>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S_D_DEMOGIDX2_PER</t>
  </si>
  <si>
    <t>S_P_DEMOGIDX_2</t>
  </si>
  <si>
    <t>names_d_state_pctile</t>
  </si>
  <si>
    <t>statepctile</t>
  </si>
  <si>
    <t>State%ile Demog.Ind.</t>
  </si>
  <si>
    <t>State percentile for Demographic Index</t>
  </si>
  <si>
    <t>State Percentile for Demographic Index</t>
  </si>
  <si>
    <t>State Percentile of Demographic Index</t>
  </si>
  <si>
    <t>State</t>
  </si>
  <si>
    <t>state</t>
  </si>
  <si>
    <t>state.pctile.Demog.Index.Supp</t>
  </si>
  <si>
    <t>S_D_DEMOGIDX5_PER</t>
  </si>
  <si>
    <t>S_P_DEMOGIDX_5</t>
  </si>
  <si>
    <t>State percentile for Supplemental Demographic Index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</si>
  <si>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</si>
  <si>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</si>
  <si>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</si>
  <si>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</si>
  <si>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</si>
  <si>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</si>
  <si>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</si>
  <si>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</si>
  <si>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</si>
  <si>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</si>
  <si>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</si>
  <si>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</si>
  <si>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</si>
  <si>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</si>
  <si>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</si>
  <si>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</si>
  <si>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</si>
  <si>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</si>
  <si>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</si>
  <si>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</si>
  <si>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</si>
  <si>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</si>
  <si>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</si>
  <si>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</si>
  <si>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for %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</si>
  <si>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</si>
  <si>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</si>
  <si>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</si>
  <si>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</si>
  <si>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</si>
  <si>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</si>
  <si>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for Low Life Expectancy</t>
  </si>
  <si>
    <t>State Percentile of Limited Life Expectancy</t>
  </si>
  <si>
    <t>[State] Percentile for Low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</si>
  <si>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</si>
  <si>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</si>
  <si>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</si>
  <si>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</si>
  <si>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</si>
  <si>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</si>
  <si>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</si>
  <si>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</si>
  <si>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</si>
  <si>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for % limited English speaking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</si>
  <si>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</si>
  <si>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</si>
  <si>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</si>
  <si>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</si>
  <si>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</si>
  <si>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</si>
  <si>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</si>
  <si>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</si>
  <si>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</si>
  <si>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</si>
  <si>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</si>
  <si>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</si>
  <si>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</si>
  <si>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</si>
  <si>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</si>
  <si>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</si>
  <si>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</si>
  <si>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</si>
  <si>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</si>
  <si>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</si>
  <si>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</si>
  <si>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</si>
  <si>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</si>
  <si>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</si>
  <si>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</si>
  <si>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</si>
  <si>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</si>
  <si>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</si>
  <si>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</si>
  <si>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</si>
  <si>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</si>
  <si>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</si>
  <si>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</si>
  <si>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</si>
  <si>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</si>
  <si>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</si>
  <si>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for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</si>
  <si>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</si>
  <si>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</si>
  <si>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</si>
  <si>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</si>
  <si>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</si>
  <si>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</si>
  <si>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</si>
  <si>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</si>
  <si>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</si>
  <si>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</si>
  <si>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</si>
  <si>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</si>
  <si>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</si>
  <si>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</si>
  <si>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</si>
  <si>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</si>
  <si>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</si>
  <si>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</si>
  <si>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</si>
  <si>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</si>
  <si>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</si>
  <si>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</si>
  <si>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</si>
  <si>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</si>
  <si>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</si>
  <si>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</si>
  <si>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</si>
  <si>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</si>
  <si>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</si>
  <si>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</si>
  <si>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for Lead paint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</si>
  <si>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</si>
  <si>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</si>
  <si>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</si>
  <si>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</si>
  <si>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</si>
  <si>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</si>
  <si>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</si>
  <si>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</si>
  <si>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</si>
  <si>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</si>
  <si>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</si>
  <si>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</si>
  <si>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for Wastewater discharge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</si>
  <si>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</si>
  <si>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</si>
  <si>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</si>
  <si>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</si>
  <si>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</si>
  <si>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</si>
  <si>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</si>
  <si>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</si>
  <si>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</si>
  <si>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</si>
  <si>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</si>
  <si>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</si>
  <si>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for Superfund proximity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</si>
  <si>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</si>
  <si>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</si>
  <si>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</si>
  <si>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</si>
  <si>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</si>
  <si>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</si>
  <si>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</si>
  <si>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</si>
  <si>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</si>
  <si>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</si>
  <si>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</si>
  <si>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</si>
  <si>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for Ozone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</si>
  <si>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</si>
  <si>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</si>
  <si>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</si>
  <si>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</si>
  <si>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</si>
  <si>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</si>
  <si>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</si>
  <si>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</si>
  <si>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</si>
  <si>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</si>
  <si>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</si>
  <si>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</si>
  <si>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for Particulate Matter 2.5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</si>
  <si>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</si>
  <si>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</si>
  <si>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</si>
  <si>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</si>
  <si>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</si>
  <si>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</si>
  <si>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</si>
  <si>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</si>
  <si>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</si>
  <si>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</si>
  <si>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</si>
  <si>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</si>
  <si>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</si>
  <si>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</si>
  <si>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</si>
  <si>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</si>
  <si>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</si>
  <si>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</si>
  <si>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</si>
  <si>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</si>
  <si>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for RMP facility proximity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</si>
  <si>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</si>
  <si>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</si>
  <si>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</si>
  <si>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</si>
  <si>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</si>
  <si>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</si>
  <si>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</si>
  <si>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</si>
  <si>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for Toxic Releases to 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</si>
  <si>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</si>
  <si>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</si>
  <si>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</si>
  <si>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</si>
  <si>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</si>
  <si>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</si>
  <si>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</si>
  <si>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</si>
  <si>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</si>
  <si>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</si>
  <si>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</si>
  <si>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for Traffic proximity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</si>
  <si>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</si>
  <si>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</si>
  <si>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</si>
  <si>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</si>
  <si>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</si>
  <si>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</si>
  <si>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</si>
  <si>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</si>
  <si>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</si>
  <si>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</si>
  <si>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</si>
  <si>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for Hazardous waste proximity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</si>
  <si>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</si>
  <si>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</si>
  <si>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</si>
  <si>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</si>
  <si>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</si>
  <si>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</si>
  <si>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</si>
  <si>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</si>
  <si>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</si>
  <si>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</si>
  <si>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</si>
  <si>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</si>
  <si>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for Underground storage tanks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</si>
  <si>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</si>
  <si>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</si>
  <si>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</si>
  <si>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</si>
  <si>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</si>
  <si>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</si>
  <si>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</si>
  <si>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</si>
  <si>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</si>
  <si>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</si>
  <si>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</si>
  <si>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</si>
  <si>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</si>
  <si>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</si>
  <si>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</si>
  <si>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</si>
  <si>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</si>
  <si>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for Lead paint EJ Index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</si>
  <si>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</si>
  <si>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</si>
  <si>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</si>
  <si>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</si>
  <si>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</si>
  <si>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</si>
  <si>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</si>
  <si>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for Wastewater discharge EJ Index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</si>
  <si>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</si>
  <si>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</si>
  <si>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</si>
  <si>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</si>
  <si>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</si>
  <si>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</si>
  <si>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</si>
  <si>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for Superfund proximity EJ Index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</si>
  <si>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</si>
  <si>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</si>
  <si>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</si>
  <si>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</si>
  <si>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</si>
  <si>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</si>
  <si>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</si>
  <si>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for Ozone EJ Index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</si>
  <si>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</si>
  <si>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</si>
  <si>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</si>
  <si>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</si>
  <si>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</si>
  <si>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</si>
  <si>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</si>
  <si>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for Particulate Matter 2.5 EJ Index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</si>
  <si>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</si>
  <si>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</si>
  <si>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</si>
  <si>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</si>
  <si>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</si>
  <si>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</si>
  <si>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</si>
  <si>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</si>
  <si>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</si>
  <si>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</si>
  <si>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</si>
  <si>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</si>
  <si>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</si>
  <si>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State Percentile for RMP Facility Proximity EJ Index</t>
  </si>
  <si>
    <t>RMP Facility Proximity EJ Index (State%ile)</t>
  </si>
  <si>
    <t>state.pctile.EJ.DISPARITY.rsei.eo</t>
  </si>
  <si>
    <t>S_P2_RSEI_AIR</t>
  </si>
  <si>
    <t>S_P_D2_RSEI_AIR</t>
  </si>
  <si>
    <t>State Percentile for Toxic Releases to Air EJ Index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</si>
  <si>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</si>
  <si>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</si>
  <si>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</si>
  <si>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</si>
  <si>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</si>
  <si>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</si>
  <si>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for Traffic proximity EJ Index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</si>
  <si>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</si>
  <si>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</si>
  <si>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</si>
  <si>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</si>
  <si>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</si>
  <si>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</si>
  <si>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</si>
  <si>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for Hazardous waste proximity EJ Index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</si>
  <si>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</si>
  <si>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</si>
  <si>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</si>
  <si>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</si>
  <si>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</si>
  <si>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</si>
  <si>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</si>
  <si>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for Underground storage tanks EJ Index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</si>
  <si>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</si>
  <si>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</si>
  <si>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</si>
  <si>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</si>
  <si>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</si>
  <si>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</si>
  <si>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</si>
  <si>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</si>
  <si>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</si>
  <si>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</si>
  <si>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</si>
  <si>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</si>
  <si>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</si>
  <si>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</si>
  <si>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</si>
  <si>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</si>
  <si>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for Lead paint Supplemental Index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</si>
  <si>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</si>
  <si>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</si>
  <si>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</si>
  <si>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</si>
  <si>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</si>
  <si>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</si>
  <si>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for Wastewater discharge Supplemental Index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</si>
  <si>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</si>
  <si>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</si>
  <si>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</si>
  <si>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</si>
  <si>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</si>
  <si>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</si>
  <si>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for Superfund proximity Supplemental Index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</si>
  <si>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</si>
  <si>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</si>
  <si>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</si>
  <si>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</si>
  <si>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</si>
  <si>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</si>
  <si>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for Ozone Supplemental Index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</si>
  <si>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</si>
  <si>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</si>
  <si>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</si>
  <si>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</si>
  <si>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</si>
  <si>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</si>
  <si>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for Particulate Matter 2.5 Supplemental Index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</si>
  <si>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</si>
  <si>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</si>
  <si>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</si>
  <si>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</si>
  <si>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</si>
  <si>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</si>
  <si>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</si>
  <si>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</si>
  <si>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</si>
  <si>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</si>
  <si>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</si>
  <si>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 Percentile for RMP Facility Proximity Supplemental Index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</si>
  <si>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</si>
  <si>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</si>
  <si>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</si>
  <si>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</si>
  <si>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</si>
  <si>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</si>
  <si>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</si>
  <si>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</si>
  <si>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</si>
  <si>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</si>
  <si>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for Traffic proximity Supplemental Index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</si>
  <si>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</si>
  <si>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</si>
  <si>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</si>
  <si>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</si>
  <si>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</si>
  <si>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</si>
  <si>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for Hazardous waste proximity Supplemental Index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</si>
  <si>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</si>
  <si>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</si>
  <si>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</si>
  <si>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</si>
  <si>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</si>
  <si>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</si>
  <si>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for Underground storage tanks Supplemental Index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</si>
  <si>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</si>
  <si>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</si>
  <si>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</si>
  <si>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</si>
  <si>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</si>
  <si>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</si>
  <si>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</si>
  <si>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</si>
  <si>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</si>
  <si>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</si>
  <si>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</si>
  <si>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</si>
  <si>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</si>
  <si>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</si>
  <si>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</si>
  <si>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</si>
  <si>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</si>
  <si>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</si>
  <si>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</si>
  <si>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</si>
  <si>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</si>
  <si>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</si>
  <si>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</si>
  <si>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Blocks with zero residents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</si>
  <si>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</si>
  <si>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</si>
  <si>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</si>
  <si>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</si>
  <si>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</si>
  <si>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</si>
  <si>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</si>
  <si>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</si>
  <si>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</si>
  <si>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</si>
  <si>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</si>
  <si>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</si>
  <si>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</si>
  <si>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</si>
  <si>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</si>
  <si>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</si>
  <si>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</si>
  <si>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</si>
  <si>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</si>
  <si>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</si>
  <si>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</si>
  <si>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</si>
  <si>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</si>
  <si>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</si>
  <si>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</si>
  <si>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</si>
  <si>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</si>
  <si>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</si>
  <si>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</si>
  <si>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S_D_DEMOGIDX2</t>
  </si>
  <si>
    <t>State Average of Demographic Index</t>
  </si>
  <si>
    <t>36%</t>
  </si>
  <si>
    <t>state.avg.Demog.Index.Supp</t>
  </si>
  <si>
    <t>S_D_DEMOGIDX5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</si>
  <si>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</si>
  <si>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</si>
  <si>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</si>
  <si>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</si>
  <si>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</si>
  <si>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</si>
  <si>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</si>
  <si>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</si>
  <si>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</si>
  <si>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</si>
  <si>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</si>
  <si>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</si>
  <si>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</si>
  <si>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</si>
  <si>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</si>
  <si>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</si>
  <si>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</si>
  <si>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</si>
  <si>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</si>
  <si>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</si>
  <si>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</si>
  <si>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</si>
  <si>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</si>
  <si>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</si>
  <si>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</si>
  <si>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</si>
  <si>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</si>
  <si>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</si>
  <si>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</si>
  <si>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</si>
  <si>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</si>
  <si>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</si>
  <si>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</si>
  <si>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</si>
  <si>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</si>
  <si>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</si>
  <si>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</si>
  <si>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</si>
  <si>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</si>
  <si>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</si>
  <si>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</si>
  <si>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</si>
  <si>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</si>
  <si>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</si>
  <si>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</si>
  <si>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</si>
  <si>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</si>
  <si>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</si>
  <si>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</si>
  <si>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</si>
  <si>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</si>
  <si>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</si>
  <si>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</si>
  <si>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</si>
  <si>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</si>
  <si>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</si>
  <si>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</si>
  <si>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</si>
  <si>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</si>
  <si>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</si>
  <si>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</si>
  <si>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</si>
  <si>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</si>
  <si>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</si>
  <si>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</si>
  <si>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</si>
  <si>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</si>
  <si>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</si>
  <si>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</si>
  <si>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</si>
  <si>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</si>
  <si>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</si>
  <si>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</si>
  <si>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</si>
  <si>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</si>
  <si>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</si>
  <si>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</si>
  <si>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</si>
  <si>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</si>
  <si>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</si>
  <si>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</si>
  <si>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</si>
  <si>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</si>
  <si>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</si>
  <si>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</si>
  <si>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</si>
  <si>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</si>
  <si>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</si>
  <si>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</si>
  <si>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</si>
  <si>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</si>
  <si>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</si>
  <si>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</si>
  <si>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</si>
  <si>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</si>
  <si>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</si>
  <si>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</si>
  <si>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</si>
  <si>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</si>
  <si>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</si>
  <si>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</si>
  <si>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</si>
  <si>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</si>
  <si>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</si>
  <si>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</si>
  <si>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</si>
  <si>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</si>
  <si>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</si>
  <si>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</si>
  <si>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</si>
  <si>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</si>
  <si>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</si>
  <si>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</si>
  <si>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</si>
  <si>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</si>
  <si>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</si>
  <si>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</si>
  <si>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</si>
  <si>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</si>
  <si>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</si>
  <si>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</si>
  <si>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</si>
  <si>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</si>
  <si>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</si>
  <si>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</si>
  <si>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</si>
  <si>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</si>
  <si>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</si>
  <si>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</si>
  <si>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</si>
  <si>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</si>
  <si>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</si>
  <si>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</si>
  <si>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</si>
  <si>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</si>
  <si>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</si>
  <si>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</si>
  <si>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</si>
  <si>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</si>
  <si>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</si>
  <si>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</si>
  <si>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</si>
  <si>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</si>
  <si>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</si>
  <si>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</si>
  <si>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</si>
  <si>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</si>
  <si>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</si>
  <si>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</si>
  <si>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</si>
  <si>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</si>
  <si>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</si>
  <si>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</si>
  <si>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</si>
  <si>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</si>
  <si>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</si>
  <si>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</si>
  <si>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</si>
  <si>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</si>
  <si>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</si>
  <si>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</si>
  <si>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</si>
  <si>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</si>
  <si>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</si>
  <si>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</si>
  <si>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</si>
  <si>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</si>
  <si>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</si>
  <si>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</si>
  <si>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</si>
  <si>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</si>
  <si>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</si>
  <si>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</si>
  <si>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</si>
  <si>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</si>
  <si>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</si>
  <si>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</si>
  <si>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</si>
  <si>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</si>
  <si>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</si>
  <si>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</si>
  <si>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</si>
  <si>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</si>
  <si>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</si>
  <si>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</si>
  <si>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</si>
  <si>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</si>
  <si>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</si>
  <si>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</si>
  <si>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</si>
  <si>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</si>
  <si>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</si>
  <si>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</si>
  <si>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</si>
  <si>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</si>
  <si>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</si>
  <si>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</si>
  <si>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</si>
  <si>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</si>
  <si>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</si>
  <si>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</si>
  <si>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</si>
  <si>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</si>
  <si>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</si>
  <si>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</si>
  <si>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</si>
  <si>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</si>
  <si>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</si>
  <si>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</si>
  <si>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</si>
  <si>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</si>
  <si>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</si>
  <si>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</si>
  <si>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</si>
  <si>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</si>
  <si>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</si>
  <si>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</si>
  <si>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</si>
  <si>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</si>
  <si>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</si>
  <si>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</si>
  <si>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</si>
  <si>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</si>
  <si>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</si>
  <si>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</si>
  <si>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</si>
  <si>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 to State avg Demog.Ind.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</si>
  <si>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</si>
  <si>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</si>
  <si>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</si>
  <si>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</si>
  <si>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</si>
  <si>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</si>
  <si>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</si>
  <si>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</si>
  <si>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</si>
  <si>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</si>
  <si>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</si>
  <si>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</si>
  <si>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</si>
  <si>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</si>
  <si>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</si>
  <si>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</si>
  <si>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</si>
  <si>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</si>
  <si>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</si>
  <si>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</si>
  <si>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</si>
  <si>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</si>
  <si>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</si>
  <si>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</si>
  <si>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</si>
  <si>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</si>
  <si>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</si>
  <si>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</si>
  <si>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</si>
  <si>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</si>
  <si>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</si>
  <si>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</si>
  <si>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</si>
  <si>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</si>
  <si>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</si>
  <si>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</si>
  <si>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</si>
  <si>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</si>
  <si>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</si>
  <si>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</si>
  <si>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</si>
  <si>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</si>
  <si>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</si>
  <si>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</si>
  <si>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</si>
  <si>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</si>
  <si>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</si>
  <si>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</si>
  <si>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</si>
  <si>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</si>
  <si>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</si>
  <si>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</si>
  <si>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</si>
  <si>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</si>
  <si>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</si>
  <si>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</si>
  <si>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</si>
  <si>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</si>
  <si>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</si>
  <si>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</si>
  <si>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</si>
  <si>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</si>
  <si>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</si>
  <si>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</si>
  <si>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</si>
  <si>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</si>
  <si>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</si>
  <si>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</si>
  <si>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</si>
  <si>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</si>
  <si>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</si>
  <si>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</si>
  <si>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</si>
  <si>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</si>
  <si>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</si>
  <si>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</si>
  <si>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</si>
  <si>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</si>
  <si>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</si>
  <si>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</si>
  <si>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</si>
  <si>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</si>
  <si>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</si>
  <si>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</si>
  <si>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</si>
  <si>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</si>
  <si>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</si>
  <si>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</si>
  <si>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</si>
  <si>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</si>
  <si>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</si>
  <si>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</si>
  <si>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</si>
  <si>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</si>
  <si>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</si>
  <si>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</si>
  <si>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</si>
  <si>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</si>
  <si>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</si>
  <si>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</si>
  <si>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</si>
  <si>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</si>
  <si>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</si>
  <si>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</si>
  <si>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</si>
  <si>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</si>
  <si>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</si>
  <si>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</si>
  <si>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</si>
  <si>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</si>
  <si>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</si>
  <si>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</si>
  <si>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</si>
  <si>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</si>
  <si>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</si>
  <si>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</si>
  <si>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</si>
  <si>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</si>
  <si>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</si>
  <si>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</si>
  <si>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</si>
  <si>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</si>
  <si>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</si>
  <si>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</si>
  <si>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</si>
  <si>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</si>
  <si>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</si>
  <si>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</si>
  <si>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</si>
  <si>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</si>
  <si>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</si>
  <si>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</si>
  <si>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</si>
  <si>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</si>
  <si>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</si>
  <si>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</si>
  <si>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</si>
  <si>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</si>
  <si>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</si>
  <si>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</si>
  <si>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</si>
  <si>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</si>
  <si>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</si>
  <si>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</si>
  <si>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</si>
  <si>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</si>
  <si>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</si>
  <si>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</si>
  <si>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</si>
  <si>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</si>
  <si>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</si>
  <si>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</si>
  <si>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</si>
  <si>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</si>
  <si>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</si>
  <si>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</si>
  <si>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</si>
  <si>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</si>
  <si>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</si>
  <si>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</si>
  <si>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</si>
  <si>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</si>
  <si>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</si>
  <si>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</si>
  <si>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</si>
  <si>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</si>
  <si>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</si>
  <si>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</si>
  <si>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</si>
  <si>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</si>
  <si>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</si>
  <si>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</si>
  <si>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</si>
  <si>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</si>
  <si>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</si>
  <si>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</si>
  <si>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</si>
  <si>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</si>
  <si>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</si>
  <si>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</si>
  <si>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</si>
  <si>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</si>
  <si>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</si>
  <si>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</si>
  <si>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</si>
  <si>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</si>
  <si>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</si>
  <si>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</si>
  <si>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</si>
  <si>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</si>
  <si>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</si>
  <si>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</si>
  <si>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</si>
  <si>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</si>
  <si>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</si>
  <si>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</si>
  <si>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</si>
  <si>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</si>
  <si>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</si>
  <si>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</si>
  <si>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</si>
  <si>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</si>
  <si>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</si>
  <si>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</si>
  <si>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</si>
  <si>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</si>
  <si>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</si>
  <si>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</si>
  <si>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</si>
  <si>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</si>
  <si>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</si>
  <si>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</si>
  <si>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</si>
  <si>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</si>
  <si>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</si>
  <si>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</si>
  <si>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</si>
  <si>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</si>
  <si>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</si>
  <si>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</si>
  <si>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</si>
  <si>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</si>
  <si>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</si>
  <si>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</si>
  <si>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</si>
  <si>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</si>
  <si>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</si>
  <si>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</si>
  <si>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</si>
  <si>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</si>
  <si>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</si>
  <si>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</si>
  <si>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</si>
  <si>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</si>
  <si>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</si>
  <si>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</si>
  <si>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</si>
  <si>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</si>
  <si>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</si>
  <si>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</si>
  <si>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</si>
  <si>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</si>
  <si>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</si>
  <si>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</si>
  <si>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</si>
  <si>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</si>
  <si>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</si>
  <si>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</si>
  <si>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</si>
  <si>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</si>
  <si>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</si>
  <si>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</si>
  <si>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</si>
  <si>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</si>
  <si>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</si>
  <si>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</si>
  <si>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</si>
  <si>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</si>
  <si>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</si>
  <si>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</si>
  <si>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</si>
  <si>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</si>
  <si>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</si>
  <si>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</si>
  <si>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</si>
  <si>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</si>
  <si>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</si>
  <si>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</si>
  <si>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</si>
  <si>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</si>
  <si>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</si>
  <si>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</si>
  <si>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</si>
  <si>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</si>
  <si>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</si>
  <si>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</si>
  <si>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</si>
  <si>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</si>
  <si>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</si>
  <si>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</si>
  <si>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</si>
  <si>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</si>
  <si>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</si>
  <si>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</si>
  <si>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</si>
  <si>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</si>
  <si>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</si>
  <si>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</si>
  <si>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</si>
  <si>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</si>
  <si>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</si>
  <si>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</si>
  <si>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</si>
  <si>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</si>
  <si>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</si>
  <si>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</si>
  <si>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</si>
  <si>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</si>
  <si>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</si>
  <si>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</si>
  <si>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</si>
  <si>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</si>
  <si>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</si>
  <si>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</si>
  <si>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</si>
  <si>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</si>
  <si>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</si>
  <si>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</si>
  <si>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</si>
  <si>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</si>
  <si>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</si>
  <si>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</si>
  <si>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</si>
  <si>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</si>
  <si>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</si>
  <si>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</si>
  <si>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</si>
  <si>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</si>
  <si>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?? count of high avgstate pctiles or popwtd mean of those?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</si>
  <si>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</si>
  <si>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</si>
  <si>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</si>
  <si>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</si>
  <si>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</si>
  <si>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</si>
  <si>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</si>
  <si>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</si>
  <si>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</si>
  <si>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</si>
  <si>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</si>
  <si>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</si>
  <si>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</si>
  <si>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</si>
  <si>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</si>
  <si>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</si>
  <si>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</si>
  <si>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</si>
  <si>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</si>
  <si>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</si>
  <si>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</si>
  <si>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</si>
  <si>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</si>
  <si>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Percentile for EJ Supplemental Index for Toxic Releases to Air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</si>
  <si>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</si>
  <si>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</si>
  <si>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</si>
  <si>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</si>
  <si>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</si>
  <si>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</si>
  <si>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</si>
  <si>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</si>
  <si>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</si>
  <si>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</si>
  <si>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</si>
  <si>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</si>
  <si>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</si>
  <si>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</si>
  <si>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</si>
  <si>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</si>
  <si>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</si>
  <si>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</si>
  <si>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</si>
  <si>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</si>
  <si>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</si>
  <si>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</si>
  <si>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</si>
  <si>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</si>
  <si>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</si>
  <si>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</si>
  <si>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</si>
  <si>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</si>
  <si>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</si>
  <si>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</si>
  <si>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</si>
  <si>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</si>
  <si>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</si>
  <si>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</si>
  <si>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</si>
  <si>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</si>
  <si>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</si>
  <si>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</si>
  <si>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</si>
  <si>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</si>
  <si>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</si>
  <si>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</si>
  <si>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</si>
  <si>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</si>
  <si>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</si>
  <si>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</si>
  <si>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</si>
  <si>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</si>
  <si>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</si>
  <si>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</si>
  <si>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</si>
  <si>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</si>
  <si>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</si>
  <si>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</si>
  <si>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</si>
  <si>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</si>
  <si>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</si>
  <si>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</si>
  <si>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</si>
  <si>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</si>
  <si>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</si>
  <si>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</si>
  <si>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</si>
  <si>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</si>
  <si>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</si>
  <si>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</si>
  <si>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</si>
  <si>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</si>
  <si>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</si>
  <si>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</si>
  <si>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</si>
  <si>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</si>
  <si>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</si>
  <si>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</si>
  <si>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</si>
  <si>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</si>
  <si>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</si>
  <si>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</si>
  <si>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</si>
  <si>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</si>
  <si>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</si>
  <si>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</si>
  <si>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</si>
  <si>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</si>
  <si>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</si>
  <si>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</si>
  <si>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</si>
  <si>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</si>
  <si>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</si>
  <si>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</si>
  <si>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</si>
  <si>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</si>
  <si>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</si>
  <si>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</si>
  <si>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</si>
  <si>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</si>
  <si>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</si>
  <si>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</si>
  <si>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</si>
  <si>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</si>
  <si>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</si>
  <si>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</si>
  <si>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</si>
  <si>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</si>
  <si>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</si>
  <si>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</si>
  <si>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</si>
  <si>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</si>
  <si>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</si>
  <si>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</si>
  <si>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</si>
  <si>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</si>
  <si>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</si>
  <si>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</si>
  <si>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</si>
  <si>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</si>
  <si>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</si>
  <si>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</si>
  <si>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</si>
  <si>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</si>
  <si>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</si>
  <si>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</si>
  <si>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</si>
  <si>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</si>
  <si>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</si>
  <si>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</si>
  <si>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</si>
  <si>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</si>
  <si>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</si>
  <si>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</si>
  <si>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</si>
  <si>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</si>
  <si>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</si>
  <si>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</si>
  <si>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</si>
  <si>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</si>
  <si>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</si>
  <si>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</si>
  <si>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</si>
  <si>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</si>
  <si>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</si>
  <si>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</si>
  <si>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</si>
  <si>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</si>
  <si>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</si>
  <si>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</si>
  <si>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</si>
  <si>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</si>
  <si>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</si>
  <si>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</si>
  <si>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</si>
  <si>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</si>
  <si>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</si>
  <si>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</si>
  <si>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</si>
  <si>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</si>
  <si>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</si>
  <si>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</si>
  <si>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</si>
  <si>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</si>
  <si>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</si>
  <si>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</si>
  <si>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</si>
  <si>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</si>
  <si>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</si>
  <si>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</si>
  <si>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</si>
  <si>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</si>
  <si>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</si>
  <si>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</si>
  <si>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</si>
  <si>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</si>
  <si>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</si>
  <si>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</si>
  <si>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</si>
  <si>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</si>
  <si>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</si>
  <si>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</si>
  <si>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</si>
  <si>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</si>
  <si>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</si>
  <si>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</si>
  <si>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</si>
  <si>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</si>
  <si>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</si>
  <si>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</si>
  <si>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</si>
  <si>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</si>
  <si>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</si>
  <si>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</si>
  <si>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</si>
  <si>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</si>
  <si>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</si>
  <si>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</si>
  <si>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</si>
  <si>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</si>
  <si>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</si>
  <si>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</si>
  <si>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</si>
  <si>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</si>
  <si>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</si>
  <si>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</si>
  <si>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</si>
  <si>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</si>
  <si>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</si>
  <si>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</si>
  <si>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</si>
  <si>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</si>
  <si>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</si>
  <si>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</si>
  <si>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</si>
  <si>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</si>
  <si>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</si>
  <si>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</si>
  <si>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</si>
  <si>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</si>
  <si>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</si>
  <si>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</si>
  <si>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</si>
  <si>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</si>
  <si>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</si>
  <si>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</si>
  <si>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</si>
  <si>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</si>
  <si>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</si>
  <si>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</si>
  <si>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</si>
  <si>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</si>
  <si>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</si>
  <si>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</si>
  <si>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</si>
  <si>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</si>
  <si>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</si>
  <si>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</si>
  <si>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</si>
  <si>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</si>
  <si>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</si>
  <si>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</si>
  <si>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</si>
  <si>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</si>
  <si>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</si>
  <si>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</si>
  <si>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</si>
  <si>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</si>
  <si>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</si>
  <si>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</si>
  <si>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</si>
  <si>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</si>
  <si>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</si>
  <si>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</si>
  <si>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</si>
  <si>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</si>
  <si>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</si>
  <si>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</si>
  <si>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</si>
  <si>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</si>
  <si>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</si>
  <si>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</si>
  <si>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</si>
  <si>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</si>
  <si>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</si>
  <si>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</si>
  <si>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</si>
  <si>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</si>
  <si>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</si>
  <si>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</si>
  <si>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</si>
  <si>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</si>
  <si>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</si>
  <si>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</si>
  <si>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</si>
  <si>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</si>
  <si>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</si>
  <si>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</si>
  <si>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</si>
  <si>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</si>
  <si>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</si>
  <si>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</si>
  <si>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</si>
  <si>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</si>
  <si>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</si>
  <si>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</si>
  <si>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</si>
  <si>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</si>
  <si>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</si>
  <si>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</si>
  <si>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</si>
  <si>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</si>
  <si>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</si>
  <si>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</si>
  <si>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</si>
  <si>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</si>
  <si>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</si>
  <si>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</si>
  <si>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</si>
  <si>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</si>
  <si>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</si>
  <si>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</si>
  <si>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</si>
  <si>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</si>
  <si>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</si>
  <si>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</si>
  <si>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</si>
  <si>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</si>
  <si>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</si>
  <si>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</si>
  <si>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</si>
  <si>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</si>
  <si>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</si>
  <si>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</si>
  <si>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</si>
  <si>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</si>
  <si>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</si>
  <si>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</si>
  <si>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</si>
  <si>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</si>
  <si>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</si>
  <si>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</si>
  <si>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</si>
  <si>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</si>
  <si>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</si>
  <si>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</si>
  <si>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</si>
  <si>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</si>
  <si>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</si>
  <si>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</si>
  <si>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</si>
  <si>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</si>
  <si>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</si>
  <si>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</si>
  <si>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</si>
  <si>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</si>
  <si>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</si>
  <si>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</si>
  <si>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</si>
  <si>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</si>
  <si>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</si>
  <si>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</si>
  <si>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</si>
  <si>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</si>
  <si>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</si>
  <si>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</si>
  <si>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</si>
  <si>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</si>
  <si>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</si>
  <si>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</si>
  <si>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</si>
  <si>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</si>
  <si>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</si>
  <si>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</si>
  <si>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</si>
  <si>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</si>
  <si>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</si>
  <si>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</si>
  <si>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</si>
  <si>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</si>
  <si>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</si>
  <si>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</si>
  <si>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</si>
  <si>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</si>
  <si>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</si>
  <si>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</si>
  <si>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</si>
  <si>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</si>
  <si>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</si>
  <si>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</si>
  <si>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</si>
  <si>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</si>
  <si>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</si>
  <si>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</si>
  <si>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</si>
  <si>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</si>
  <si>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</si>
  <si>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</si>
  <si>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</si>
  <si>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</si>
  <si>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</si>
  <si>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</si>
  <si>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</si>
  <si>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</si>
  <si>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</si>
  <si>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</si>
  <si>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</si>
  <si>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</si>
  <si>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</si>
  <si>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</si>
  <si>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</si>
  <si>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</si>
  <si>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</si>
  <si>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</si>
  <si>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</si>
  <si>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</si>
  <si>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</si>
  <si>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</si>
  <si>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</si>
  <si>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</si>
  <si>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</si>
  <si>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</si>
  <si>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</si>
  <si>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</si>
  <si>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</si>
  <si>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</si>
  <si>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</si>
  <si>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</si>
  <si>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</si>
  <si>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</si>
  <si>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</si>
  <si>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</si>
  <si>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</si>
  <si>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</si>
  <si>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</si>
  <si>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</si>
  <si>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</si>
  <si>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</si>
  <si>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</si>
  <si>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</si>
  <si>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</si>
  <si>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</si>
  <si>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</si>
  <si>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</si>
  <si>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</si>
  <si>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</si>
  <si>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</si>
  <si>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</si>
  <si>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</si>
  <si>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</si>
  <si>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</si>
  <si>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</si>
  <si>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</si>
  <si>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</si>
  <si>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</si>
  <si>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</si>
  <si>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</si>
  <si>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</si>
  <si>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</si>
  <si>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</si>
  <si>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</si>
  <si>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</si>
  <si>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</si>
  <si>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</si>
  <si>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</si>
  <si>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</si>
  <si>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</si>
  <si>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</si>
  <si>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</si>
  <si>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</si>
  <si>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</si>
  <si>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</si>
  <si>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</si>
  <si>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</si>
  <si>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</si>
  <si>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</si>
  <si>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</si>
  <si>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</si>
  <si>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</si>
  <si>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</si>
  <si>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</si>
  <si>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</si>
  <si>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</si>
  <si>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</si>
  <si>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</si>
  <si>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</si>
  <si>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</si>
  <si>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</si>
  <si>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</si>
  <si>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</si>
  <si>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</si>
  <si>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</si>
  <si>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</si>
  <si>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</si>
  <si>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</si>
  <si>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</si>
  <si>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</si>
  <si>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</si>
  <si>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</si>
  <si>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</si>
  <si>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</si>
  <si>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</si>
  <si>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</si>
  <si>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</si>
  <si>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</si>
  <si>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</si>
  <si>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</si>
  <si>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</si>
  <si>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</si>
  <si>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</si>
  <si>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</si>
  <si>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</si>
  <si>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</si>
  <si>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</si>
  <si>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</si>
  <si>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</si>
  <si>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</si>
  <si>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</si>
  <si>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</si>
  <si>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</si>
  <si>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</si>
  <si>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</si>
  <si>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</si>
  <si>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</si>
  <si>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</si>
  <si>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</si>
  <si>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</si>
  <si>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</si>
  <si>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</si>
  <si>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</si>
  <si>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</si>
  <si>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</si>
  <si>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</si>
  <si>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</si>
  <si>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</si>
  <si>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</si>
  <si>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</si>
  <si>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</si>
  <si>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</si>
  <si>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</si>
  <si>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</si>
  <si>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</si>
  <si>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</si>
  <si>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</si>
  <si>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</si>
  <si>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</si>
  <si>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</si>
  <si>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</si>
  <si>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</si>
  <si>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</si>
  <si>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</si>
  <si>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</si>
  <si>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</si>
  <si>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</si>
  <si>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</si>
  <si>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</si>
  <si>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</si>
  <si>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</si>
  <si>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</si>
  <si>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</si>
  <si>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</si>
  <si>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</si>
  <si>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</si>
  <si>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</si>
  <si>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</si>
  <si>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</si>
  <si>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</si>
  <si>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</si>
  <si>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</si>
  <si>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</si>
  <si>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</si>
  <si>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</si>
  <si>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</si>
  <si>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</si>
  <si>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</si>
  <si>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</si>
  <si>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</si>
  <si>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</si>
  <si>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</si>
  <si>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</si>
  <si>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</si>
  <si>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</si>
  <si>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</si>
  <si>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</si>
  <si>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</si>
  <si>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</si>
  <si>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</si>
  <si>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</si>
  <si>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</si>
  <si>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</si>
  <si>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</si>
  <si>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</si>
  <si>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</si>
  <si>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</si>
  <si>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</si>
  <si>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</si>
  <si>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</si>
  <si>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</si>
  <si>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</si>
  <si>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</si>
  <si>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</si>
  <si>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</si>
  <si>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</si>
  <si>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</si>
  <si>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</si>
  <si>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</si>
  <si>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</si>
  <si>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</si>
  <si>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</si>
  <si>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</si>
  <si>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</si>
  <si>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</si>
  <si>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</si>
  <si>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</si>
  <si>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</si>
  <si>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</si>
  <si>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</si>
  <si>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</si>
  <si>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</si>
  <si>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</si>
  <si>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</si>
  <si>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</si>
  <si>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</si>
  <si>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</si>
  <si>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</si>
  <si>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</si>
  <si>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</si>
  <si>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</si>
  <si>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</si>
  <si>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</si>
  <si>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</si>
  <si>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</si>
  <si>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</si>
  <si>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</si>
  <si>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</si>
  <si>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</si>
  <si>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</si>
  <si>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</si>
  <si>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</si>
  <si>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</si>
  <si>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</si>
  <si>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</si>
  <si>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</si>
  <si>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</si>
  <si>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</si>
  <si>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</si>
  <si>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</si>
  <si>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</si>
  <si>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</si>
  <si>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</si>
  <si>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</si>
  <si>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</si>
  <si>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</si>
  <si>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</si>
  <si>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</si>
  <si>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</si>
  <si>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</si>
  <si>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</si>
  <si>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</si>
  <si>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</si>
  <si>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</si>
  <si>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</si>
  <si>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</si>
  <si>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</si>
  <si>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</si>
  <si>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</si>
  <si>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</si>
  <si>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</si>
  <si>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</si>
  <si>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</si>
  <si>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</si>
  <si>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</si>
  <si>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</si>
  <si>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</si>
  <si>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</si>
  <si>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</si>
  <si>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</si>
  <si>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</si>
  <si>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</si>
  <si>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</si>
  <si>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</si>
  <si>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</si>
  <si>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</si>
  <si>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</si>
  <si>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</si>
  <si>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</si>
  <si>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</si>
  <si>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</si>
  <si>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</si>
  <si>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</si>
  <si>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</si>
  <si>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</si>
  <si>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</si>
  <si>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</si>
  <si>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</si>
  <si>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</si>
  <si>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</si>
  <si>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</si>
  <si>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</si>
  <si>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</si>
  <si>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</si>
  <si>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</si>
  <si>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</si>
  <si>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</si>
  <si>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</si>
  <si>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</si>
  <si>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</si>
  <si>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</si>
  <si>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</si>
  <si>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</si>
  <si>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</si>
  <si>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</si>
  <si>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</si>
  <si>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</si>
  <si>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</si>
  <si>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</si>
  <si>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</si>
  <si>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</si>
  <si>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</si>
  <si>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</si>
  <si>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</si>
  <si>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</si>
  <si>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</si>
  <si>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</si>
  <si>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</si>
  <si>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</si>
  <si>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</si>
  <si>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</si>
  <si>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</si>
  <si>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</si>
  <si>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</si>
  <si>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</si>
  <si>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</si>
  <si>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</si>
  <si>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</si>
  <si>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</si>
  <si>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</si>
  <si>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</si>
  <si>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</si>
  <si>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</si>
  <si>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</si>
  <si>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</si>
  <si>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</si>
  <si>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</si>
  <si>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</si>
  <si>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</si>
  <si>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</si>
  <si>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</si>
  <si>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</si>
  <si>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</si>
  <si>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</si>
  <si>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</si>
  <si>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</si>
  <si>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</si>
  <si>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</si>
  <si>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</si>
  <si>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</si>
  <si>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</si>
  <si>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</si>
  <si>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</si>
  <si>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</si>
  <si>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</si>
  <si>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</si>
  <si>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</si>
  <si>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</si>
  <si>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</si>
  <si>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</si>
  <si>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</si>
  <si>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</si>
  <si>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</si>
  <si>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</si>
  <si>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</si>
  <si>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</si>
  <si>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</si>
  <si>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</si>
  <si>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</si>
  <si>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</si>
  <si>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</si>
  <si>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</si>
  <si>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</si>
  <si>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</si>
  <si>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</si>
  <si>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</si>
  <si>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</si>
  <si>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</si>
  <si>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</si>
  <si>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</si>
  <si>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</si>
  <si>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</si>
  <si>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</si>
  <si>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</si>
  <si>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</si>
  <si>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</si>
  <si>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</si>
  <si>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</si>
  <si>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</si>
  <si>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</si>
  <si>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</si>
  <si>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</si>
  <si>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</si>
  <si>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</si>
  <si>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</si>
  <si>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</si>
  <si>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</si>
  <si>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</si>
  <si>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</si>
  <si>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</si>
  <si>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</si>
  <si>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</si>
  <si>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</si>
  <si>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</si>
  <si>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</si>
  <si>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</si>
  <si>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</si>
  <si>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</si>
  <si>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</si>
  <si>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</si>
  <si>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</si>
  <si>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</si>
  <si>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</si>
  <si>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</si>
  <si>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</si>
  <si>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</si>
  <si>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</si>
  <si>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</si>
  <si>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</si>
  <si>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</si>
  <si>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</si>
  <si>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</si>
  <si>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</si>
  <si>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</si>
  <si>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</si>
  <si>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</si>
  <si>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</si>
  <si>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</si>
  <si>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</si>
  <si>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</si>
  <si>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</si>
  <si>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</si>
  <si>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</si>
  <si>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</si>
  <si>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</si>
  <si>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</si>
  <si>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</si>
  <si>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</si>
  <si>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</si>
  <si>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</si>
  <si>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</si>
  <si>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</si>
  <si>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</si>
  <si>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</si>
  <si>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</si>
  <si>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</si>
  <si>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</si>
  <si>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</si>
  <si>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</si>
  <si>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</si>
  <si>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</si>
  <si>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</si>
  <si>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</si>
  <si>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</si>
  <si>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</si>
  <si>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</si>
  <si>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</si>
  <si>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</si>
  <si>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</si>
  <si>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</si>
  <si>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</si>
  <si>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</si>
  <si>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</si>
  <si>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</si>
  <si>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</si>
  <si>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</si>
  <si>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</si>
  <si>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</si>
  <si>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</si>
  <si>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</si>
  <si>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</si>
  <si>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</si>
  <si>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</si>
  <si>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</si>
  <si>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</si>
  <si>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</si>
  <si>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</si>
  <si>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</si>
  <si>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</si>
  <si>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</si>
  <si>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</si>
  <si>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</si>
  <si>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</si>
  <si>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</si>
  <si>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</si>
  <si>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</si>
  <si>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</si>
  <si>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</si>
  <si>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</si>
  <si>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</si>
  <si>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</si>
  <si>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</si>
  <si>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</si>
  <si>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</si>
  <si>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</si>
  <si>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</si>
  <si>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</si>
  <si>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</si>
  <si>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</si>
  <si>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</si>
  <si>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</si>
  <si>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</si>
  <si>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</si>
  <si>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</si>
  <si>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</si>
  <si>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</si>
  <si>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</si>
  <si>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</si>
  <si>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</si>
  <si>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</si>
  <si>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</si>
  <si>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</si>
  <si>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</si>
  <si>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</si>
  <si>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</si>
  <si>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</si>
  <si>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</si>
  <si>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</si>
  <si>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</si>
  <si>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</si>
  <si>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</si>
  <si>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</si>
  <si>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</si>
  <si>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</si>
  <si>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</si>
  <si>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</si>
  <si>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</si>
  <si>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</si>
  <si>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</si>
  <si>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</si>
  <si>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</si>
  <si>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</si>
  <si>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</si>
  <si>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</si>
  <si>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</si>
  <si>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</si>
  <si>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</si>
  <si>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</si>
  <si>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</si>
  <si>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</si>
  <si>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</si>
  <si>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</si>
  <si>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</si>
  <si>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</si>
  <si>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</si>
  <si>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</si>
  <si>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</si>
  <si>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</si>
  <si>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</si>
  <si>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</si>
  <si>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</si>
  <si>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</si>
  <si>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</si>
  <si>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</si>
  <si>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</si>
  <si>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</si>
  <si>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</si>
  <si>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</si>
  <si>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</si>
  <si>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</si>
  <si>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</si>
  <si>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</si>
  <si>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</si>
  <si>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</si>
  <si>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</si>
  <si>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</si>
  <si>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</si>
  <si>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</si>
  <si>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</si>
  <si>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</si>
  <si>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</si>
  <si>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</si>
  <si>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</si>
  <si>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</si>
  <si>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</si>
  <si>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</si>
  <si>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</si>
  <si>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</si>
  <si>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</si>
  <si>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</si>
  <si>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</si>
  <si>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</si>
  <si>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</si>
  <si>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</si>
  <si>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</si>
  <si>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</si>
  <si>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</si>
  <si>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</si>
  <si>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</si>
  <si>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</si>
  <si>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</si>
  <si>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</si>
  <si>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</si>
  <si>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</si>
  <si>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</si>
  <si>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</si>
  <si>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</si>
  <si>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</si>
  <si>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</si>
  <si>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</si>
  <si>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</si>
  <si>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</si>
  <si>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</si>
  <si>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</si>
  <si>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</si>
  <si>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</si>
  <si>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</si>
  <si>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</si>
  <si>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</si>
  <si>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</si>
  <si>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</si>
  <si>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</si>
  <si>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</si>
  <si>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</si>
  <si>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</si>
  <si>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</si>
  <si>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</si>
  <si>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</si>
  <si>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</si>
  <si>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</si>
  <si>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</si>
  <si>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</si>
  <si>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</si>
  <si>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</si>
  <si>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</si>
  <si>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</si>
  <si>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</si>
  <si>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</si>
  <si>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</si>
  <si>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</si>
  <si>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</si>
  <si>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</si>
  <si>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</si>
  <si>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</si>
  <si>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</si>
  <si>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</si>
  <si>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</si>
  <si>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</si>
  <si>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</si>
  <si>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</si>
  <si>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</si>
  <si>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</si>
  <si>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</si>
  <si>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</si>
  <si>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</si>
  <si>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</si>
  <si>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</si>
  <si>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</si>
  <si>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</si>
  <si>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</si>
  <si>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</si>
  <si>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</si>
  <si>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</si>
  <si>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</si>
  <si>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</si>
  <si>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</si>
  <si>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</si>
  <si>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</si>
  <si>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</si>
  <si>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</si>
  <si>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</si>
  <si>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</si>
  <si>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</si>
  <si>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</si>
  <si>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</si>
  <si>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</si>
  <si>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</si>
  <si>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</si>
  <si>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</si>
  <si>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</si>
  <si>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</si>
  <si>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</si>
  <si>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</si>
  <si>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</si>
  <si>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</si>
  <si>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</si>
  <si>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</si>
  <si>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</si>
  <si>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</si>
  <si>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</si>
  <si>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</si>
  <si>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</si>
  <si>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</si>
  <si>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</si>
  <si>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</si>
  <si>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</si>
  <si>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</si>
  <si>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</si>
  <si>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</si>
  <si>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</si>
  <si>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</si>
  <si>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</si>
  <si>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</si>
  <si>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</si>
  <si>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</si>
  <si>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</si>
  <si>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</si>
  <si>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</si>
  <si>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</si>
  <si>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</si>
  <si>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</si>
  <si>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</si>
  <si>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</si>
  <si>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</si>
  <si>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</si>
  <si>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</si>
  <si>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</si>
  <si>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</si>
  <si>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</si>
  <si>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</si>
  <si>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</si>
  <si>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</si>
  <si>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</si>
  <si>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</si>
  <si>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</si>
  <si>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</si>
  <si>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</si>
  <si>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</si>
  <si>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</si>
  <si>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</si>
  <si>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</si>
  <si>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</si>
  <si>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</si>
  <si>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</si>
  <si>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</si>
  <si>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</si>
  <si>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</si>
  <si>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</si>
  <si>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</si>
  <si>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</si>
  <si>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</si>
  <si>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</si>
  <si>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</si>
  <si>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</si>
  <si>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</si>
  <si>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</si>
  <si>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</si>
  <si>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</si>
  <si>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</si>
  <si>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</si>
  <si>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</si>
  <si>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</si>
  <si>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</si>
  <si>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</si>
  <si>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</si>
  <si>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</si>
  <si>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</si>
  <si>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</si>
  <si>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</si>
  <si>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</si>
  <si>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</si>
  <si>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</si>
  <si>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</si>
  <si>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</si>
  <si>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</si>
  <si>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</si>
  <si>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</si>
  <si>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</si>
  <si>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</si>
  <si>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</si>
  <si>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</si>
  <si>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</si>
  <si>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</si>
  <si>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</si>
  <si>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</si>
  <si>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</si>
  <si>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</si>
  <si>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</si>
  <si>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</si>
  <si>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</si>
  <si>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</si>
  <si>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</si>
  <si>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</si>
  <si>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</si>
  <si>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</si>
  <si>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</si>
  <si>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</si>
  <si>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</si>
  <si>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</si>
  <si>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</si>
  <si>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</si>
  <si>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</si>
  <si>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</si>
  <si>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</si>
  <si>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</si>
  <si>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</si>
  <si>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</si>
  <si>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</si>
  <si>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</si>
  <si>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</si>
  <si>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</si>
  <si>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</si>
  <si>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</si>
  <si>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</si>
  <si>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</si>
  <si>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</si>
  <si>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</si>
  <si>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</si>
  <si>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</si>
  <si>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</si>
  <si>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</si>
  <si>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</si>
  <si>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</si>
  <si>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</si>
  <si>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</si>
  <si>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</si>
  <si>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</si>
  <si>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</si>
  <si>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</si>
  <si>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</si>
  <si>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</si>
  <si>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</si>
  <si>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</si>
  <si>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</si>
  <si>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</si>
  <si>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</si>
  <si>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</si>
  <si>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</si>
  <si>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</si>
  <si>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</si>
  <si>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</si>
  <si>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</si>
  <si>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</si>
  <si>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</si>
  <si>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</si>
  <si>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</si>
  <si>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</si>
  <si>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</si>
  <si>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</si>
  <si>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</si>
  <si>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</si>
  <si>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</si>
  <si>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</si>
  <si>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</si>
  <si>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</si>
  <si>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</si>
  <si>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</si>
  <si>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</si>
  <si>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</si>
  <si>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</si>
  <si>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</si>
  <si>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</si>
  <si>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</si>
  <si>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</si>
  <si>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</si>
  <si>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</si>
  <si>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</si>
  <si>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</si>
  <si>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</si>
  <si>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</si>
  <si>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</si>
  <si>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</si>
  <si>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</si>
  <si>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</si>
  <si>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</si>
  <si>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</si>
  <si>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</si>
  <si>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</si>
  <si>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</si>
  <si>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</si>
  <si>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</si>
  <si>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</si>
  <si>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</si>
  <si>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</si>
  <si>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</si>
  <si>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</si>
  <si>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</si>
  <si>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</si>
  <si>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</si>
  <si>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</si>
  <si>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</si>
  <si>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</si>
  <si>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</si>
  <si>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</si>
  <si>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</si>
  <si>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</si>
  <si>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</si>
  <si>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</si>
  <si>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</si>
  <si>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</si>
  <si>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</si>
  <si>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</si>
  <si>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</si>
  <si>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</si>
  <si>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</si>
  <si>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</si>
  <si>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</si>
  <si>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</si>
  <si>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</si>
  <si>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</si>
  <si>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</si>
  <si>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</si>
  <si>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</si>
  <si>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</si>
  <si>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</si>
  <si>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</si>
  <si>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</si>
  <si>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</si>
  <si>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</si>
  <si>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</si>
  <si>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</si>
  <si>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</si>
  <si>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</si>
  <si>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</si>
  <si>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</si>
  <si>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</si>
  <si>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</si>
  <si>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</si>
  <si>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</si>
  <si>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</si>
  <si>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</si>
  <si>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</si>
  <si>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</si>
  <si>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</si>
  <si>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</si>
  <si>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</si>
  <si>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</si>
  <si>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</si>
  <si>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</si>
  <si>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</si>
  <si>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</si>
  <si>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</si>
  <si>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</si>
  <si>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</si>
  <si>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</si>
  <si>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</si>
  <si>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</si>
  <si>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</si>
  <si>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</si>
  <si>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</si>
  <si>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</si>
  <si>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</si>
  <si>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</si>
  <si>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</si>
  <si>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</si>
  <si>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</si>
  <si>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</si>
  <si>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</si>
  <si>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</si>
  <si>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</si>
  <si>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</si>
  <si>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</si>
  <si>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</si>
  <si>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</si>
  <si>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</si>
  <si>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</si>
  <si>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</si>
  <si>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</si>
  <si>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</si>
  <si>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</si>
  <si>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</si>
  <si>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</si>
  <si>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</si>
  <si>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</si>
  <si>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</si>
  <si>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</si>
  <si>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</si>
  <si>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</si>
  <si>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</si>
  <si>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</si>
  <si>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</si>
  <si>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</si>
  <si>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</si>
  <si>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</si>
  <si>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</si>
  <si>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</si>
  <si>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</si>
  <si>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</si>
  <si>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</si>
  <si>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</si>
  <si>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</si>
  <si>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</si>
  <si>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</si>
  <si>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</si>
  <si>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</si>
  <si>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</si>
  <si>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</si>
  <si>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</si>
  <si>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</si>
  <si>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</si>
  <si>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</si>
  <si>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</si>
  <si>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</si>
  <si>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</si>
  <si>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</si>
  <si>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</si>
  <si>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</si>
  <si>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</si>
  <si>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</si>
  <si>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</si>
  <si>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</si>
  <si>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</si>
  <si>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</si>
  <si>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</si>
  <si>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</si>
  <si>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</si>
  <si>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</si>
  <si>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</si>
  <si>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</si>
  <si>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</si>
  <si>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</si>
  <si>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</si>
  <si>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</si>
  <si>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</si>
  <si>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</si>
  <si>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</si>
  <si>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</si>
  <si>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</si>
  <si>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</si>
  <si>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</si>
  <si>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</si>
  <si>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</si>
  <si>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</si>
  <si>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</si>
  <si>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</si>
  <si>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</si>
  <si>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</si>
  <si>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</si>
  <si>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</si>
  <si>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</si>
  <si>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</si>
  <si>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</si>
  <si>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</si>
  <si>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</si>
  <si>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</si>
  <si>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</si>
  <si>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</si>
  <si>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</si>
  <si>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</si>
  <si>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</si>
  <si>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</si>
  <si>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</si>
  <si>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</si>
  <si>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</si>
  <si>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</si>
  <si>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</si>
  <si>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</si>
  <si>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</si>
  <si>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</si>
  <si>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</si>
  <si>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</si>
  <si>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</si>
  <si>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</si>
  <si>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</si>
  <si>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</si>
  <si>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</si>
  <si>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</si>
  <si>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</si>
  <si>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</si>
  <si>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</si>
  <si>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</si>
  <si>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</si>
  <si>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</si>
  <si>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</si>
  <si>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</si>
  <si>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</si>
  <si>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</si>
  <si>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</si>
  <si>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</si>
  <si>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</si>
  <si>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</si>
  <si>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</si>
  <si>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</si>
  <si>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</si>
  <si>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</si>
  <si>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</si>
  <si>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</si>
  <si>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</si>
  <si>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</si>
  <si>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</si>
  <si>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</si>
  <si>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</si>
  <si>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</si>
  <si>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</si>
  <si>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</si>
  <si>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</si>
  <si>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</si>
  <si>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</si>
  <si>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</si>
  <si>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</si>
  <si>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</si>
  <si>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</si>
  <si>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</si>
  <si>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</si>
  <si>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</si>
  <si>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</si>
  <si>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</si>
  <si>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</si>
  <si>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</si>
  <si>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</si>
  <si>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</si>
  <si>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</si>
  <si>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</si>
  <si>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</si>
  <si>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</si>
  <si>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</si>
  <si>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</si>
  <si>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</si>
  <si>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</si>
  <si>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</si>
  <si>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</si>
  <si>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</si>
  <si>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</si>
  <si>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</si>
  <si>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</si>
  <si>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</si>
  <si>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</si>
  <si>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</si>
  <si>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</si>
  <si>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</si>
  <si>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</si>
  <si>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</si>
  <si>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</si>
  <si>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</si>
  <si>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</si>
  <si>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</si>
  <si>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</si>
  <si>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</si>
  <si>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</si>
  <si>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</si>
  <si>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</si>
  <si>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</si>
  <si>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</si>
  <si>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</si>
  <si>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</si>
  <si>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</si>
  <si>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</si>
  <si>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</si>
  <si>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</si>
  <si>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</si>
  <si>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</si>
  <si>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</si>
  <si>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</si>
  <si>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</si>
  <si>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</si>
  <si>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</si>
  <si>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</si>
  <si>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</si>
  <si>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</si>
  <si>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</si>
  <si>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</si>
  <si>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</si>
  <si>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</si>
  <si>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</si>
  <si>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</si>
  <si>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</si>
  <si>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</si>
  <si>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</si>
  <si>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</si>
  <si>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</si>
  <si>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</si>
  <si>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</si>
  <si>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</si>
  <si>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</si>
  <si>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</si>
  <si>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</si>
  <si>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</si>
  <si>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</si>
  <si>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</si>
  <si>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</si>
  <si>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</si>
  <si>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</si>
  <si>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</si>
  <si>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</si>
  <si>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</si>
  <si>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</si>
  <si>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</si>
  <si>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</si>
  <si>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</si>
  <si>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</si>
  <si>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</si>
  <si>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</si>
  <si>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</si>
  <si>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</si>
  <si>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</si>
  <si>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</si>
  <si>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</si>
  <si>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</si>
  <si>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</si>
  <si>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</si>
  <si>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</si>
  <si>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</si>
  <si>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</si>
  <si>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</si>
  <si>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</si>
  <si>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</si>
  <si>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</si>
  <si>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</si>
  <si>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</si>
  <si>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</si>
  <si>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</si>
  <si>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</si>
  <si>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</si>
  <si>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</si>
  <si>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</si>
  <si>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</si>
  <si>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</si>
  <si>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</si>
  <si>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</si>
  <si>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</si>
  <si>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</si>
  <si>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</si>
  <si>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</si>
  <si>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</si>
  <si>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</si>
  <si>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</si>
  <si>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</si>
  <si>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</si>
  <si>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</si>
  <si>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</si>
  <si>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</si>
  <si>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</si>
  <si>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</si>
  <si>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</si>
  <si>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</si>
  <si>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</si>
  <si>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</si>
  <si>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</si>
  <si>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</si>
  <si>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</si>
  <si>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</si>
  <si>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</si>
  <si>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</si>
  <si>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</si>
  <si>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</si>
  <si>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</si>
  <si>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</si>
  <si>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</si>
  <si>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</si>
  <si>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</si>
  <si>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</si>
  <si>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</si>
  <si>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</si>
  <si>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</si>
  <si>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</si>
  <si>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</si>
  <si>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</si>
  <si>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</si>
  <si>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</si>
  <si>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</si>
  <si>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</si>
  <si>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</si>
  <si>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</si>
  <si>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</si>
  <si>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</si>
  <si>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</si>
  <si>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</si>
  <si>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</si>
  <si>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</si>
  <si>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</si>
  <si>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</si>
  <si>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</si>
  <si>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</si>
  <si>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</si>
  <si>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</si>
  <si>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</si>
  <si>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</si>
  <si>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</si>
  <si>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</si>
  <si>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</si>
  <si>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</si>
  <si>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</si>
  <si>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</si>
  <si>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</si>
  <si>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</si>
  <si>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</si>
  <si>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</si>
  <si>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</si>
  <si>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</si>
  <si>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</si>
  <si>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</si>
  <si>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</si>
  <si>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</si>
  <si>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</si>
  <si>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</si>
  <si>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</si>
  <si>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</si>
  <si>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</si>
  <si>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</si>
  <si>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</si>
  <si>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</si>
  <si>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</si>
  <si>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</si>
  <si>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</si>
  <si>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</si>
  <si>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</si>
  <si>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</si>
  <si>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</si>
  <si>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</si>
  <si>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</si>
  <si>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</si>
  <si>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</si>
  <si>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</si>
  <si>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</si>
  <si>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</si>
  <si>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</si>
  <si>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</si>
  <si>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</si>
  <si>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</si>
  <si>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</si>
  <si>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</si>
  <si>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</si>
  <si>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</si>
  <si>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</si>
  <si>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</si>
  <si>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</si>
  <si>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</si>
  <si>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</si>
  <si>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</si>
  <si>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</si>
  <si>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</si>
  <si>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</si>
  <si>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</si>
  <si>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</si>
  <si>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</si>
  <si>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</si>
  <si>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</si>
  <si>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</si>
  <si>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</si>
  <si>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</si>
  <si>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</si>
  <si>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</si>
  <si>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</si>
  <si>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</si>
  <si>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</si>
  <si>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</si>
  <si>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</si>
  <si>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</si>
  <si>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</si>
  <si>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</si>
  <si>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</si>
  <si>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</si>
  <si>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</si>
  <si>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</si>
  <si>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</si>
  <si>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</si>
  <si>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</si>
  <si>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</si>
  <si>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</si>
  <si>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</si>
  <si>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</si>
  <si>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</si>
  <si>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</si>
  <si>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</si>
  <si>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</si>
  <si>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</si>
  <si>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</si>
  <si>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</si>
  <si>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</si>
  <si>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</si>
  <si>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</si>
  <si>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</si>
  <si>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</si>
  <si>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</si>
  <si>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</si>
  <si>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</si>
  <si>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</si>
  <si>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</si>
  <si>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</si>
  <si>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</si>
  <si>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</si>
  <si>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</si>
  <si>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</si>
  <si>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</si>
  <si>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</si>
  <si>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</si>
  <si>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</si>
  <si>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</si>
  <si>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</si>
  <si>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</si>
  <si>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</si>
  <si>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</si>
  <si>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</si>
  <si>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</si>
  <si>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</si>
  <si>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</si>
  <si>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</si>
  <si>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</si>
  <si>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</si>
  <si>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</si>
  <si>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</si>
  <si>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</si>
  <si>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</si>
  <si>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</si>
  <si>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</si>
  <si>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</si>
  <si>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</si>
  <si>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</si>
  <si>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</si>
  <si>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</si>
  <si>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</si>
  <si>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</si>
  <si>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</si>
  <si>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</si>
  <si>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</si>
  <si>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</si>
  <si>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</si>
  <si>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</si>
  <si>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</si>
  <si>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</si>
  <si>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</si>
  <si>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</si>
  <si>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</si>
  <si>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</si>
  <si>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</si>
  <si>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</si>
  <si>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</si>
  <si>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</si>
  <si>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</si>
  <si>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</si>
  <si>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</si>
  <si>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</si>
  <si>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</si>
  <si>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</si>
  <si>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</si>
  <si>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</si>
  <si>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</si>
  <si>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</si>
  <si>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</si>
  <si>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</si>
  <si>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</si>
  <si>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</si>
  <si>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</si>
  <si>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</si>
  <si>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</si>
  <si>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</si>
  <si>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</si>
  <si>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</si>
  <si>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</si>
  <si>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</si>
  <si>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</si>
  <si>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</si>
  <si>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</si>
  <si>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</si>
  <si>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</si>
  <si>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</si>
  <si>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</si>
  <si>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</si>
  <si>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</si>
  <si>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</si>
  <si>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</si>
  <si>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</si>
  <si>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</si>
  <si>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</si>
  <si>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</si>
  <si>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</si>
  <si>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</si>
  <si>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</si>
  <si>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</si>
  <si>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</si>
  <si>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</si>
  <si>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</si>
  <si>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</si>
  <si>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</si>
  <si>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</si>
  <si>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</si>
  <si>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</si>
  <si>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</si>
  <si>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</si>
  <si>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</si>
  <si>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</si>
  <si>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</si>
  <si>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</si>
  <si>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</si>
  <si>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</si>
  <si>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</si>
  <si>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</si>
  <si>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</si>
  <si>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</si>
  <si>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</si>
  <si>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</si>
  <si>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</si>
  <si>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</si>
  <si>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</si>
  <si>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</si>
  <si>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</si>
  <si>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</si>
  <si>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</si>
  <si>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</si>
  <si>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</si>
  <si>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</si>
  <si>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</si>
  <si>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</si>
  <si>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</si>
  <si>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</si>
  <si>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</si>
  <si>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</si>
  <si>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</si>
  <si>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</si>
  <si>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</si>
  <si>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</si>
  <si>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</si>
  <si>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</si>
  <si>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</si>
  <si>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</si>
  <si>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</si>
  <si>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</si>
  <si>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</si>
  <si>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</si>
  <si>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</si>
  <si>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</si>
  <si>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</si>
  <si>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</si>
  <si>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</si>
  <si>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</si>
  <si>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</si>
  <si>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</si>
  <si>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</si>
  <si>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</si>
  <si>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</si>
  <si>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</si>
  <si>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</si>
  <si>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</si>
  <si>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</si>
  <si>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</si>
  <si>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</si>
  <si>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</si>
  <si>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</si>
  <si>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</si>
  <si>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</si>
  <si>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</si>
  <si>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</si>
  <si>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</si>
  <si>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</si>
  <si>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</si>
  <si>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</si>
  <si>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</si>
  <si>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</si>
  <si>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</si>
  <si>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</si>
  <si>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</si>
  <si>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</si>
  <si>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</si>
  <si>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</si>
  <si>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</si>
  <si>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</si>
  <si>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</si>
  <si>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</si>
  <si>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</si>
  <si>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</si>
  <si>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</si>
  <si>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</si>
  <si>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</si>
  <si>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</si>
  <si>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</si>
  <si>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</si>
  <si>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</si>
  <si>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</si>
  <si>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</si>
  <si>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</si>
  <si>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</si>
  <si>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</si>
  <si>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</si>
  <si>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</si>
  <si>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</si>
  <si>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</si>
  <si>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</si>
  <si>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</si>
  <si>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</si>
  <si>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</si>
  <si>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</si>
  <si>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</si>
  <si>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</si>
  <si>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</si>
  <si>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</si>
  <si>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</si>
  <si>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</si>
  <si>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</si>
  <si>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</si>
  <si>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</si>
  <si>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</si>
  <si>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</si>
  <si>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</si>
  <si>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</si>
  <si>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</si>
  <si>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</si>
  <si>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</si>
  <si>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</si>
  <si>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</si>
  <si>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</si>
  <si>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</si>
  <si>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</si>
  <si>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</si>
  <si>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</si>
  <si>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</si>
  <si>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</si>
  <si>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</si>
  <si>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</si>
  <si>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</si>
  <si>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</si>
  <si>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</si>
  <si>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</si>
  <si>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</si>
  <si>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</si>
  <si>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</si>
  <si>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</si>
  <si>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</si>
  <si>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</si>
  <si>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</si>
  <si>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</si>
  <si>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</si>
  <si>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</si>
  <si>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</si>
  <si>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</si>
  <si>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</si>
  <si>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</si>
  <si>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</si>
  <si>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</si>
  <si>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</si>
  <si>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</si>
  <si>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</si>
  <si>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</si>
  <si>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</si>
  <si>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</si>
  <si>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</si>
  <si>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</si>
  <si>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</si>
  <si>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</si>
  <si>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</si>
  <si>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</si>
  <si>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</si>
  <si>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cancer.rate.adults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</si>
  <si>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</si>
  <si>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</si>
  <si>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</si>
  <si>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</si>
  <si>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</si>
  <si>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</si>
  <si>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</si>
  <si>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</si>
  <si>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</si>
  <si>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</si>
  <si>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</si>
  <si>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</si>
  <si>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</si>
  <si>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</si>
  <si>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</si>
  <si>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</si>
  <si>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</si>
  <si>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</si>
  <si>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</si>
  <si>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</si>
  <si>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</si>
  <si>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</si>
  <si>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</si>
  <si>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</si>
  <si>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</si>
  <si>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</si>
  <si>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</si>
  <si>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p_english</t>
  </si>
  <si>
    <t>p_spanish</t>
  </si>
  <si>
    <t>p_french</t>
  </si>
  <si>
    <t>p_rus_pol_slav</t>
  </si>
  <si>
    <t>p_other_ie</t>
  </si>
  <si>
    <t>p_vietnamese</t>
  </si>
  <si>
    <t>p_other_asian</t>
  </si>
  <si>
    <t>p_arabic</t>
  </si>
  <si>
    <t>p_other</t>
  </si>
  <si>
    <t>p_non_english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</si>
  <si>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</si>
  <si>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</si>
  <si>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</si>
  <si>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</si>
  <si>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</si>
  <si>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</si>
  <si>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</si>
  <si>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s_hi_heartdisease_avg</t>
  </si>
  <si>
    <t>s_hi_asthma_avg</t>
  </si>
  <si>
    <t>s_hi_cancer_avg</t>
  </si>
  <si>
    <t>raw_hi_heartdisease</t>
  </si>
  <si>
    <t>raw_hi_asthma</t>
  </si>
  <si>
    <t>raw_hi_disabilitypct</t>
  </si>
  <si>
    <t>s_hi_heartdisease_pctile</t>
  </si>
  <si>
    <t>s_hi_asthma_pctile</t>
  </si>
  <si>
    <t>s_hi_cancer_pctile</t>
  </si>
  <si>
    <t>n_hi_heartdisease_avg</t>
  </si>
  <si>
    <t>n_hi_asthma_avg</t>
  </si>
  <si>
    <t>n_hi_cancer_avg</t>
  </si>
  <si>
    <t>n_hi_heartdisease_pctile</t>
  </si>
  <si>
    <t>n_hi_asthma_pctile</t>
  </si>
  <si>
    <t>n_hi_cancer_pctile</t>
  </si>
  <si>
    <t>raw_ci_flood</t>
  </si>
  <si>
    <t>raw_ci_fire</t>
  </si>
  <si>
    <t>s_ci_flood_avg</t>
  </si>
  <si>
    <t>s_ci_fire_avg</t>
  </si>
  <si>
    <t>s_ci_flood_pctile</t>
  </si>
  <si>
    <t>s_ci_fire_pctile</t>
  </si>
  <si>
    <t>n_ci_flood_avg</t>
  </si>
  <si>
    <t>n_ci_fire_avg</t>
  </si>
  <si>
    <t>n_ci_flood_pctile</t>
  </si>
  <si>
    <t>n_ci_fire_pctile</t>
  </si>
  <si>
    <t>raw_cg_limitedbbpct</t>
  </si>
  <si>
    <t>raw_cg_nohincpct</t>
  </si>
  <si>
    <t>s_cg_limitedbbpct_avg</t>
  </si>
  <si>
    <t>s_cg_nohincpct_avg</t>
  </si>
  <si>
    <t>s_cg_limitedbbpct_pctile</t>
  </si>
  <si>
    <t>s_cg_nohincpct_pctile</t>
  </si>
  <si>
    <t>n_cg_limitedbbpct_avg</t>
  </si>
  <si>
    <t>n_cg_nohincpct_avg</t>
  </si>
  <si>
    <t>n_cg_limitedbbpct_pctile</t>
  </si>
  <si>
    <t>n_cg_nohincpct_pctile</t>
  </si>
  <si>
    <t>n_ci_fire30_avg</t>
  </si>
  <si>
    <t>n_ci_fire30_pctile</t>
  </si>
  <si>
    <t>n_ci_flood30_avg</t>
  </si>
  <si>
    <t>n_ci_flood30_pctile</t>
  </si>
  <si>
    <t>raw_ci_fire30</t>
  </si>
  <si>
    <t>raw_ci_flood30</t>
  </si>
  <si>
    <t>s_ci_fire30_avg</t>
  </si>
  <si>
    <t>s_ci_fire30_pctile</t>
  </si>
  <si>
    <t>s_ci_flood30_avg</t>
  </si>
  <si>
    <t>s_ci_flood30_pctile</t>
  </si>
  <si>
    <t>n_hi_lifeexp_avg</t>
  </si>
  <si>
    <t>n_hi_lifeexp_pctile</t>
  </si>
  <si>
    <t>raw_hi_lifeexp</t>
  </si>
  <si>
    <t>s_hi_lifeexp_avg</t>
  </si>
  <si>
    <t>s_hi_lifeexp_pctile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</si>
  <si>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</si>
  <si>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</si>
  <si>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</si>
  <si>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</si>
  <si>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</si>
  <si>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</si>
  <si>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</si>
  <si>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</si>
  <si>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</si>
  <si>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</si>
  <si>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Note: ejscreen report might not adhere to sort order of group by varlist /type and then sort by varname within each.</t>
  </si>
  <si>
    <t xml:space="preserve">NOTE: some indicators like % low income appear 2-3 times on ejscreen report- at top in short summary, in barplots, and in full tabular view. 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</si>
  <si>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</si>
  <si>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</si>
  <si>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</si>
  <si>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</si>
  <si>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</si>
  <si>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</si>
  <si>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</si>
  <si>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</si>
  <si>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</si>
  <si>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</si>
  <si>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</si>
  <si>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</si>
  <si>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</si>
  <si>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</si>
  <si>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</si>
  <si>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</si>
  <si>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</si>
  <si>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</si>
  <si>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</si>
  <si>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</si>
  <si>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</si>
  <si>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</si>
  <si>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</si>
  <si>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</si>
  <si>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</si>
  <si>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</si>
  <si>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</si>
  <si>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</si>
  <si>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</si>
  <si>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</si>
  <si>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</si>
  <si>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</si>
  <si>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</si>
  <si>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</si>
  <si>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</si>
  <si>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</si>
  <si>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</si>
  <si>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</si>
  <si>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</si>
  <si>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</si>
  <si>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</si>
  <si>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</si>
  <si>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</si>
  <si>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</si>
  <si>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</si>
  <si>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</si>
  <si>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</si>
  <si>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</si>
  <si>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</si>
  <si>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</si>
  <si>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</si>
  <si>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</si>
  <si>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</si>
  <si>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</si>
  <si>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</si>
  <si>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</si>
  <si>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</si>
  <si>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</si>
  <si>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</si>
  <si>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</si>
  <si>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</si>
  <si>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</si>
  <si>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</si>
  <si>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</si>
  <si>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</si>
  <si>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</si>
  <si>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</si>
  <si>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</si>
  <si>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</si>
  <si>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</si>
  <si>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</si>
  <si>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</si>
  <si>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</si>
  <si>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</si>
  <si>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</si>
  <si>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</si>
  <si>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</si>
  <si>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</si>
  <si>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</si>
  <si>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</si>
  <si>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</si>
  <si>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</si>
  <si>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</si>
  <si>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</si>
  <si>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</si>
  <si>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</si>
  <si>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</si>
  <si>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</si>
  <si>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</si>
  <si>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</si>
  <si>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</si>
  <si>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</si>
  <si>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</si>
  <si>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</si>
  <si>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</si>
  <si>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</si>
  <si>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</si>
  <si>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</si>
  <si>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</si>
  <si>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</si>
  <si>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</si>
  <si>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</si>
  <si>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</si>
  <si>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</si>
  <si>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</si>
  <si>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</si>
  <si>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</si>
  <si>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</si>
  <si>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</si>
  <si>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</si>
  <si>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</si>
  <si>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</si>
  <si>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</si>
  <si>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</si>
  <si>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</si>
  <si>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</si>
  <si>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</si>
  <si>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</si>
  <si>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</si>
  <si>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</si>
  <si>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</si>
  <si>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</si>
  <si>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</si>
  <si>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</si>
  <si>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</si>
  <si>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</si>
  <si>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</si>
  <si>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</si>
  <si>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</si>
  <si>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</si>
  <si>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</si>
  <si>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</si>
  <si>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</si>
  <si>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</si>
  <si>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</si>
  <si>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</si>
  <si>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</si>
  <si>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</si>
  <si>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</si>
  <si>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</si>
  <si>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</si>
  <si>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</si>
  <si>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</si>
  <si>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</si>
  <si>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</si>
  <si>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</si>
  <si>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</si>
  <si>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</si>
  <si>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</si>
  <si>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</si>
  <si>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</si>
  <si>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</si>
  <si>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</si>
  <si>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</si>
  <si>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</si>
  <si>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</si>
  <si>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</si>
  <si>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</si>
  <si>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</si>
  <si>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</si>
  <si>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</si>
  <si>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</si>
  <si>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</si>
  <si>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</si>
  <si>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</si>
  <si>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</si>
  <si>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</si>
  <si>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</si>
  <si>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</si>
  <si>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</si>
  <si>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</si>
  <si>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</si>
  <si>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</si>
  <si>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</si>
  <si>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</si>
  <si>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</si>
  <si>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</si>
  <si>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</si>
  <si>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</si>
  <si>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</si>
  <si>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</si>
  <si>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</si>
  <si>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</si>
  <si>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</si>
  <si>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</si>
  <si>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</si>
  <si>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</si>
  <si>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</si>
  <si>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</si>
  <si>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</si>
  <si>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</si>
  <si>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</si>
  <si>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</si>
  <si>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</si>
  <si>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</si>
  <si>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</si>
  <si>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</si>
  <si>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</si>
  <si>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</si>
  <si>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</si>
  <si>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</si>
  <si>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</si>
  <si>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</si>
  <si>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</si>
  <si>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</si>
  <si>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</si>
  <si>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</si>
  <si>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</si>
  <si>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</si>
  <si>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</si>
  <si>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</si>
  <si>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</si>
  <si>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</si>
  <si>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</si>
  <si>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</si>
  <si>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</si>
  <si>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</si>
  <si>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</si>
  <si>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</si>
  <si>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</si>
  <si>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</si>
  <si>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</si>
  <si>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</si>
  <si>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</si>
  <si>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</si>
  <si>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</si>
  <si>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</si>
  <si>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</si>
  <si>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</si>
  <si>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</si>
  <si>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</si>
  <si>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</si>
  <si>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</si>
  <si>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</si>
  <si>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</si>
  <si>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</si>
  <si>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</si>
  <si>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</si>
  <si>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</si>
  <si>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</si>
  <si>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</si>
  <si>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</si>
  <si>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</si>
  <si>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</si>
  <si>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</si>
  <si>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</si>
  <si>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</si>
  <si>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</si>
  <si>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</si>
  <si>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</si>
  <si>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</si>
  <si>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</si>
  <si>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</si>
  <si>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</si>
  <si>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</si>
  <si>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</si>
  <si>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</si>
  <si>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</si>
  <si>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</si>
  <si>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</si>
  <si>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</si>
  <si>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</si>
  <si>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</si>
  <si>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</si>
  <si>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</si>
  <si>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</si>
  <si>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</si>
  <si>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</si>
  <si>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</si>
  <si>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</si>
  <si>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</si>
  <si>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</si>
  <si>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</si>
  <si>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</si>
  <si>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</si>
  <si>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</si>
  <si>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</si>
  <si>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</si>
  <si>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</si>
  <si>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</si>
  <si>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</si>
  <si>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</si>
  <si>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</si>
  <si>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</si>
  <si>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</si>
  <si>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</si>
  <si>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</si>
  <si>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</si>
  <si>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</si>
  <si>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</si>
  <si>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</si>
  <si>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</si>
  <si>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</si>
  <si>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</si>
  <si>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</si>
  <si>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</si>
  <si>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</si>
  <si>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</si>
  <si>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</si>
  <si>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</si>
  <si>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</si>
  <si>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</si>
  <si>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</si>
  <si>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</si>
  <si>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</si>
  <si>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</si>
  <si>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</si>
  <si>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</si>
  <si>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</si>
  <si>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</si>
  <si>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Demog.Ind.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</si>
  <si>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</si>
  <si>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</si>
  <si>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</si>
  <si>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</si>
  <si>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</si>
  <si>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</si>
  <si>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</si>
  <si>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</si>
  <si>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</si>
  <si>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</si>
  <si>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</si>
  <si>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</si>
  <si>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</si>
  <si>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</si>
  <si>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</si>
  <si>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</si>
  <si>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</si>
  <si>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</si>
  <si>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</si>
  <si>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</si>
  <si>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</si>
  <si>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</si>
  <si>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</si>
  <si>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</si>
  <si>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</si>
  <si>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</si>
  <si>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</si>
  <si>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</si>
  <si>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</si>
  <si>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</si>
  <si>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</si>
  <si>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</si>
  <si>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</si>
  <si>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</si>
  <si>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</si>
  <si>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</si>
  <si>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</si>
  <si>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</si>
  <si>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</si>
  <si>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</si>
  <si>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</si>
  <si>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</si>
  <si>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</si>
  <si>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</si>
  <si>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</si>
  <si>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</si>
  <si>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</si>
  <si>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</si>
  <si>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</si>
  <si>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</si>
  <si>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</si>
  <si>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</si>
  <si>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</si>
  <si>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</si>
  <si>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</si>
  <si>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</si>
  <si>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</si>
  <si>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</si>
  <si>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</si>
  <si>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</si>
  <si>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</si>
  <si>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</si>
  <si>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</si>
  <si>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</si>
  <si>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</si>
  <si>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</si>
  <si>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</si>
  <si>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</si>
  <si>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</si>
  <si>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</si>
  <si>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</si>
  <si>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</si>
  <si>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</si>
  <si>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</si>
  <si>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</si>
  <si>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</si>
  <si>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</si>
  <si>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</si>
  <si>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</si>
  <si>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</si>
  <si>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</si>
  <si>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</si>
  <si>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</si>
  <si>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</si>
  <si>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</si>
  <si>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</si>
  <si>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</si>
  <si>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</si>
  <si>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</si>
  <si>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</si>
  <si>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</si>
  <si>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</si>
  <si>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</si>
  <si>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</si>
  <si>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</si>
  <si>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</si>
  <si>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</si>
  <si>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</si>
  <si>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</si>
  <si>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</si>
  <si>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</si>
  <si>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</si>
  <si>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</si>
  <si>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</si>
  <si>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</si>
  <si>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</si>
  <si>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</si>
  <si>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</si>
  <si>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</si>
  <si>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</si>
  <si>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</si>
  <si>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</si>
  <si>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</si>
  <si>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</si>
  <si>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</si>
  <si>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</si>
  <si>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</si>
  <si>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</si>
  <si>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</si>
  <si>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</si>
  <si>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</si>
  <si>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</si>
  <si>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</si>
  <si>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</si>
  <si>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</si>
  <si>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</si>
  <si>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</si>
  <si>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</si>
  <si>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</si>
  <si>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</si>
  <si>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</si>
  <si>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</si>
  <si>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</si>
  <si>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</si>
  <si>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</si>
  <si>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</si>
  <si>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</si>
  <si>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</si>
  <si>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</si>
  <si>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</si>
  <si>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</si>
  <si>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</si>
  <si>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</si>
  <si>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</si>
  <si>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</si>
  <si>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</si>
  <si>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</si>
  <si>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</si>
  <si>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</si>
  <si>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</si>
  <si>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</si>
  <si>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</si>
  <si>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</si>
  <si>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</si>
  <si>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</si>
  <si>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</si>
  <si>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</si>
  <si>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</si>
  <si>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Percentile for Diesel particulate matter</t>
  </si>
  <si>
    <t>State Percentile for Air toxics cancer risk</t>
  </si>
  <si>
    <t>State Percentile for Air toxics respiratory HI</t>
  </si>
  <si>
    <t>State percentile for Air Toxics Diesel Particulate Matter (ug/m3)</t>
  </si>
  <si>
    <t>State Percentile for Diesel particulate matter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</si>
  <si>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</si>
  <si>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</si>
  <si>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</si>
  <si>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</si>
  <si>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</si>
  <si>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</si>
  <si>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</si>
  <si>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</si>
  <si>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</si>
  <si>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</si>
  <si>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</si>
  <si>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</si>
  <si>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</si>
  <si>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</si>
  <si>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</si>
  <si>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Percentile for EJ Index for Diesel particulate matter</t>
  </si>
  <si>
    <t>National Percentile of RMP Facility Proximity EJ Index</t>
  </si>
  <si>
    <t>State Percentile for Air toxics cancer risk EJ Index</t>
  </si>
  <si>
    <t>State Percentile for Diesel particulate matter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</si>
  <si>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</si>
  <si>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</si>
  <si>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</si>
  <si>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</si>
  <si>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</si>
  <si>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for Diesel particulate matter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</si>
  <si>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</si>
  <si>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</si>
  <si>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</si>
  <si>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</si>
  <si>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</si>
  <si>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</si>
  <si>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</si>
  <si>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</si>
  <si>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</si>
  <si>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</si>
  <si>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</si>
  <si>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</si>
  <si>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</si>
  <si>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</si>
  <si>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</si>
  <si>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</si>
  <si>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</si>
  <si>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</si>
  <si>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</si>
  <si>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</si>
  <si>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</si>
  <si>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</si>
  <si>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</si>
  <si>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</si>
  <si>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</si>
  <si>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</si>
  <si>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</si>
  <si>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</si>
  <si>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</si>
  <si>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</si>
  <si>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</si>
  <si>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</si>
  <si>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</si>
  <si>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</si>
  <si>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</si>
  <si>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</si>
  <si>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</si>
  <si>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</si>
  <si>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</si>
  <si>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</si>
  <si>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</si>
  <si>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</si>
  <si>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</si>
  <si>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</si>
  <si>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</si>
  <si>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</si>
  <si>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</si>
  <si>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</si>
  <si>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</si>
  <si>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</si>
  <si>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</si>
  <si>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</si>
  <si>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</si>
  <si>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</si>
  <si>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</si>
  <si>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</si>
  <si>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</si>
  <si>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</si>
  <si>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</si>
  <si>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</si>
  <si>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</si>
  <si>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</si>
  <si>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</si>
  <si>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</si>
  <si>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</si>
  <si>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</si>
  <si>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</si>
  <si>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</si>
  <si>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</si>
  <si>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</si>
  <si>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</si>
  <si>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</si>
  <si>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</si>
  <si>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</si>
  <si>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</si>
  <si>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</si>
  <si>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</si>
  <si>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</si>
  <si>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</si>
  <si>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</si>
  <si>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</si>
  <si>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</si>
  <si>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</si>
  <si>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</si>
  <si>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</si>
  <si>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</si>
  <si>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</si>
  <si>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</si>
  <si>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</si>
  <si>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</si>
  <si>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</si>
  <si>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</si>
  <si>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</si>
  <si>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</si>
  <si>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</si>
  <si>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</si>
  <si>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</si>
  <si>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</si>
  <si>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</si>
  <si>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</si>
  <si>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</si>
  <si>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</si>
  <si>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</si>
  <si>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</si>
  <si>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</si>
  <si>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</si>
  <si>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</si>
  <si>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</si>
  <si>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</si>
  <si>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</si>
  <si>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</si>
  <si>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</si>
  <si>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</si>
  <si>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</si>
  <si>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</si>
  <si>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</si>
  <si>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</si>
  <si>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</si>
  <si>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</si>
  <si>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</si>
  <si>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</si>
  <si>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</si>
  <si>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</si>
  <si>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</si>
  <si>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</si>
  <si>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</si>
  <si>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</si>
  <si>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</si>
  <si>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</si>
  <si>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</si>
  <si>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</si>
  <si>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</si>
  <si>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</si>
  <si>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D other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</si>
  <si>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</si>
  <si>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</si>
  <si>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</si>
  <si>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</si>
  <si>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</si>
  <si>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</si>
  <si>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</si>
  <si>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</si>
  <si>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</si>
  <si>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</si>
  <si>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</si>
  <si>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</si>
  <si>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</si>
  <si>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</si>
  <si>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</si>
  <si>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</si>
  <si>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</si>
  <si>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</si>
  <si>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</si>
  <si>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</si>
  <si>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</si>
  <si>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</si>
  <si>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</si>
  <si>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</si>
  <si>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</si>
  <si>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</si>
  <si>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</si>
  <si>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</si>
  <si>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</si>
  <si>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</si>
  <si>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pct_lan_eng_na</t>
  </si>
  <si>
    <t>pct_lan_api</t>
  </si>
  <si>
    <t>pct_lan_ie</t>
  </si>
  <si>
    <t>pct_lan_spanish</t>
  </si>
  <si>
    <t>wtscols</t>
  </si>
  <si>
    <t>wtdmeancols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</si>
  <si>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</si>
  <si>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</si>
  <si>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</si>
  <si>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</si>
  <si>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</si>
  <si>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</si>
  <si>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</si>
  <si>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</si>
  <si>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</si>
  <si>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</si>
  <si>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</si>
  <si>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</si>
  <si>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</si>
  <si>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</si>
  <si>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</si>
  <si>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</si>
  <si>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</si>
  <si>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</si>
  <si>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</si>
  <si>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</si>
  <si>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</si>
  <si>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</si>
  <si>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</si>
  <si>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</si>
  <si>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</si>
  <si>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</si>
  <si>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</si>
  <si>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</si>
  <si>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</si>
  <si>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</si>
  <si>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</si>
  <si>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</si>
  <si>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</si>
  <si>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</si>
  <si>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</si>
  <si>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</si>
  <si>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</si>
  <si>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</si>
  <si>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</si>
  <si>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</si>
  <si>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</si>
  <si>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</si>
  <si>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</si>
  <si>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</si>
  <si>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</si>
  <si>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</si>
  <si>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</si>
  <si>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</si>
  <si>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</si>
  <si>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</si>
  <si>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</si>
  <si>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</si>
  <si>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</si>
  <si>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</si>
  <si>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</si>
  <si>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</si>
  <si>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</si>
  <si>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</si>
  <si>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</si>
  <si>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</si>
  <si>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</si>
  <si>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</si>
  <si>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</si>
  <si>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</si>
  <si>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</si>
  <si>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</si>
  <si>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</si>
  <si>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</si>
  <si>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</si>
  <si>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</si>
  <si>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</si>
  <si>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</si>
  <si>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</si>
  <si>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</si>
  <si>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</si>
  <si>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</si>
  <si>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</si>
  <si>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</si>
  <si>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</si>
  <si>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</si>
  <si>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</si>
  <si>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</si>
  <si>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</si>
  <si>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</si>
  <si>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</si>
  <si>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</si>
  <si>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</si>
  <si>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</si>
  <si>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</si>
  <si>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</si>
  <si>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</si>
  <si>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</si>
  <si>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</si>
  <si>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</si>
  <si>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</si>
  <si>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</si>
  <si>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</si>
  <si>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</si>
  <si>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</si>
  <si>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</si>
  <si>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</si>
  <si>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</si>
  <si>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</si>
  <si>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</si>
  <si>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</si>
  <si>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</si>
  <si>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</si>
  <si>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</si>
  <si>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</si>
  <si>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</si>
  <si>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</si>
  <si>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</si>
  <si>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</si>
  <si>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</si>
  <si>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</si>
  <si>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</si>
  <si>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</si>
  <si>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</si>
  <si>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</si>
  <si>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</si>
  <si>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</si>
  <si>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</si>
  <si>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</si>
  <si>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</si>
  <si>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</si>
  <si>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</si>
  <si>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</si>
  <si>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</si>
  <si>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</si>
  <si>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</si>
  <si>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</si>
  <si>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</si>
  <si>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</si>
  <si>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</si>
  <si>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</si>
  <si>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</si>
  <si>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</si>
  <si>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</si>
  <si>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</si>
  <si>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</si>
  <si>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</si>
  <si>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</si>
  <si>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</si>
  <si>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</si>
  <si>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</si>
  <si>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</si>
  <si>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</si>
  <si>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</si>
  <si>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</si>
  <si>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</si>
  <si>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</si>
  <si>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</si>
  <si>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</si>
  <si>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</si>
  <si>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</si>
  <si>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</si>
  <si>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</si>
  <si>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</si>
  <si>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</si>
  <si>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</si>
  <si>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</si>
  <si>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</si>
  <si>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</si>
  <si>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</si>
  <si>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</si>
  <si>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</si>
  <si>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</si>
  <si>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</si>
  <si>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</si>
  <si>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</si>
  <si>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</si>
  <si>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</si>
  <si>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</si>
  <si>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</si>
  <si>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</si>
  <si>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</si>
  <si>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</si>
  <si>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</si>
  <si>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</si>
  <si>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</si>
  <si>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</si>
  <si>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</si>
  <si>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</si>
  <si>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</si>
  <si>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oldnames_is_what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</si>
  <si>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</si>
  <si>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</si>
  <si>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</si>
  <si>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</si>
  <si>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</si>
  <si>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</si>
  <si>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</si>
  <si>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Demog.Index.State.Supp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</si>
  <si>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</si>
  <si>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</si>
  <si>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</si>
  <si>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</si>
  <si>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</si>
  <si>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</si>
  <si>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</si>
  <si>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</si>
  <si>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</si>
  <si>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</si>
  <si>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</si>
  <si>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</si>
  <si>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</si>
  <si>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</si>
  <si>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</si>
  <si>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</si>
  <si>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</si>
  <si>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</si>
  <si>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</si>
  <si>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</si>
  <si>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</si>
  <si>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</si>
  <si>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</si>
  <si>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</si>
  <si>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</si>
  <si>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</si>
  <si>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</si>
  <si>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</si>
  <si>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</si>
  <si>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</si>
  <si>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</si>
  <si>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</si>
  <si>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</si>
  <si>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</si>
  <si>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</si>
  <si>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</si>
  <si>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api</t>
  </si>
  <si>
    <t>acs file from kb</t>
  </si>
  <si>
    <t>csv gdb</t>
  </si>
  <si>
    <t>(see acs file)</t>
  </si>
  <si>
    <t>count is spanish_li, HLI_SPANISH_LI in acs file</t>
  </si>
  <si>
    <t>IS THIS SAME AS WHAT API CALLED P_SPANISH, so p_spanish should merge with pct_lan_spanish ?</t>
  </si>
  <si>
    <t>IS THIS SAME AS WHAT acs file CALLED PCT_LAN_SPANISH, so p_spanish should merge with pct_lan_spanish ?</t>
  </si>
  <si>
    <t>Demog.Index.Supp.State</t>
  </si>
  <si>
    <t>Ratio to US avg State Suppl Demog.Ind.</t>
  </si>
  <si>
    <t>Ratio to State avg State Suppl Demog.Ind.</t>
  </si>
  <si>
    <t>US%ile State Suppl Demog.Ind.</t>
  </si>
  <si>
    <t>State%ile State Suppl Demog.Ind.</t>
  </si>
  <si>
    <t>US avg State Suppl Demog.Ind.</t>
  </si>
  <si>
    <t>State avg State Suppl Demog.Ind.</t>
  </si>
  <si>
    <t>ratio.to.state.avg.Demog.Index.Supp.State</t>
  </si>
  <si>
    <t>ratio.to.avg.Demog.Index.Supp.State</t>
  </si>
  <si>
    <t>pctile.Demog.Index.Supp.State</t>
  </si>
  <si>
    <t>avg.Demog.Index.Supp.State</t>
  </si>
  <si>
    <t>state.pctile.Demog.Index.Supp.State</t>
  </si>
  <si>
    <t>state.avg.Demog.Index.Supp.State</t>
  </si>
  <si>
    <t>ratio.to.state.avg.Demog.Index.State</t>
  </si>
  <si>
    <t>pctile.Demog.Index.State</t>
  </si>
  <si>
    <t>state.pctile.Demog.Index.State</t>
  </si>
  <si>
    <t>avg.Demog.Index.State</t>
  </si>
  <si>
    <t>state.avg.Demog.Index.State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</si>
  <si>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</si>
  <si>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</si>
  <si>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</si>
  <si>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</si>
  <si>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</si>
  <si>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</si>
  <si>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</si>
  <si>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</si>
  <si>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</si>
  <si>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</si>
  <si>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</si>
  <si>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</si>
  <si>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</si>
  <si>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</si>
  <si>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</si>
  <si>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</si>
  <si>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</si>
  <si>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</si>
  <si>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</si>
  <si>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</si>
  <si>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</si>
  <si>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</si>
  <si>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</si>
  <si>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</si>
  <si>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</si>
  <si>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</si>
  <si>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</si>
  <si>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</si>
  <si>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</si>
  <si>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</si>
  <si>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</si>
  <si>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</si>
  <si>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</si>
  <si>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</si>
  <si>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</si>
  <si>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</si>
  <si>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</si>
  <si>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</si>
  <si>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</si>
  <si>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</si>
  <si>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</si>
  <si>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</si>
  <si>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</si>
  <si>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</si>
  <si>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</si>
  <si>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</si>
  <si>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</si>
  <si>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</si>
  <si>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</si>
  <si>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</si>
  <si>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</si>
  <si>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</si>
  <si>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</si>
  <si>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</si>
  <si>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</si>
  <si>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</si>
  <si>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</si>
  <si>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</si>
  <si>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</si>
  <si>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</si>
  <si>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</si>
  <si>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</si>
  <si>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</si>
  <si>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</si>
  <si>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</si>
  <si>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</si>
  <si>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no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</si>
  <si>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</si>
  <si>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</si>
  <si>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</si>
  <si>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</si>
  <si>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</si>
  <si>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</si>
  <si>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</si>
  <si>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</si>
  <si>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</si>
  <si>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</si>
  <si>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</si>
  <si>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</si>
  <si>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</si>
  <si>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</si>
  <si>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</si>
  <si>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</si>
  <si>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</si>
  <si>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</si>
  <si>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</si>
  <si>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</si>
  <si>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</si>
  <si>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</si>
  <si>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</si>
  <si>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</si>
  <si>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</si>
  <si>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</si>
  <si>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</si>
  <si>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</si>
  <si>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</si>
  <si>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</si>
  <si>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</si>
  <si>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</si>
  <si>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</si>
  <si>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</si>
  <si>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</si>
  <si>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</si>
  <si>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</si>
  <si>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</si>
  <si>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</si>
  <si>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</si>
  <si>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</si>
  <si>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</si>
  <si>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</si>
  <si>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</si>
  <si>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</si>
  <si>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</si>
  <si>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</si>
  <si>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</si>
  <si>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</si>
  <si>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</si>
  <si>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</si>
  <si>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</si>
  <si>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</si>
  <si>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</si>
  <si>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</si>
  <si>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</si>
  <si>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</si>
  <si>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</si>
  <si>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</si>
  <si>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</si>
  <si>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</si>
  <si>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</si>
  <si>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</si>
  <si>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</si>
  <si>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</si>
  <si>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</si>
  <si>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</si>
  <si>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</si>
  <si>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</si>
  <si>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</si>
  <si>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</si>
  <si>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</si>
  <si>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</si>
  <si>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</si>
  <si>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</si>
  <si>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</si>
  <si>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</si>
  <si>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</si>
  <si>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</si>
  <si>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</si>
  <si>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</si>
  <si>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</si>
  <si>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</si>
  <si>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</si>
  <si>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</si>
  <si>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</si>
  <si>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</si>
  <si>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</si>
  <si>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</si>
  <si>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</si>
  <si>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</si>
  <si>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</si>
  <si>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</si>
  <si>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</si>
  <si>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</si>
  <si>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</si>
  <si>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</si>
  <si>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</si>
  <si>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</si>
  <si>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</si>
  <si>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</si>
  <si>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</si>
  <si>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</si>
  <si>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</si>
  <si>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</si>
  <si>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</si>
  <si>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</si>
  <si>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</si>
  <si>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</si>
  <si>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</si>
  <si>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</si>
  <si>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</si>
  <si>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</si>
  <si>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</si>
  <si>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</si>
  <si>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</si>
  <si>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</si>
  <si>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</si>
  <si>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</si>
  <si>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</si>
  <si>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</si>
  <si>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</si>
  <si>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</si>
  <si>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</si>
  <si>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</si>
  <si>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</si>
  <si>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</si>
  <si>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</si>
  <si>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</si>
  <si>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</si>
  <si>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</si>
  <si>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</si>
  <si>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</si>
  <si>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</si>
  <si>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</si>
  <si>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</si>
  <si>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</si>
  <si>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</si>
  <si>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</si>
  <si>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</si>
  <si>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</si>
  <si>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</si>
  <si>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</si>
  <si>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</si>
  <si>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</si>
  <si>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</si>
  <si>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</si>
  <si>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</si>
  <si>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</si>
  <si>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</si>
  <si>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</si>
  <si>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</si>
  <si>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</si>
  <si>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</si>
  <si>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</si>
  <si>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</si>
  <si>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</si>
  <si>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</si>
  <si>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</si>
  <si>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</si>
  <si>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</si>
  <si>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</si>
  <si>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</si>
  <si>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</si>
  <si>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</si>
  <si>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</si>
  <si>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</si>
  <si>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</si>
  <si>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</si>
  <si>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</si>
  <si>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</si>
  <si>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</si>
  <si>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</si>
  <si>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</si>
  <si>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</si>
  <si>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</si>
  <si>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</si>
  <si>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</si>
  <si>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</si>
  <si>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</si>
  <si>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</si>
  <si>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</si>
  <si>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</si>
  <si>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</si>
  <si>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</si>
  <si>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</si>
  <si>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</si>
  <si>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</si>
  <si>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</si>
  <si>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</si>
  <si>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</si>
  <si>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</si>
  <si>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</si>
  <si>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</si>
  <si>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</si>
  <si>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</si>
  <si>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</si>
  <si>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</si>
  <si>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</si>
  <si>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</si>
  <si>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</si>
  <si>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</si>
  <si>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</si>
  <si>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</si>
  <si>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</si>
  <si>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</si>
  <si>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</si>
  <si>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</si>
  <si>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</si>
  <si>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</si>
  <si>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</si>
  <si>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</si>
  <si>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</si>
  <si>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</si>
  <si>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</si>
  <si>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</si>
  <si>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</si>
  <si>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</si>
  <si>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</si>
  <si>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</si>
  <si>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</si>
  <si>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</si>
  <si>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</si>
  <si>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</si>
  <si>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</si>
  <si>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</si>
  <si>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</si>
  <si>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</si>
  <si>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</si>
  <si>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</si>
  <si>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</si>
  <si>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</si>
  <si>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</si>
  <si>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</si>
  <si>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</si>
  <si>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</si>
  <si>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</si>
  <si>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</si>
  <si>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</si>
  <si>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</si>
  <si>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</si>
  <si>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</si>
  <si>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</si>
  <si>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</si>
  <si>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</si>
  <si>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</si>
  <si>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</si>
  <si>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</si>
  <si>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</si>
  <si>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</si>
  <si>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</si>
  <si>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</si>
  <si>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</si>
  <si>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</si>
  <si>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</si>
  <si>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</si>
  <si>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</si>
  <si>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</si>
  <si>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</si>
  <si>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</si>
  <si>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</si>
  <si>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</si>
  <si>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</si>
  <si>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</si>
  <si>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</si>
  <si>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</si>
  <si>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</si>
  <si>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</si>
  <si>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</si>
  <si>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</si>
  <si>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</si>
  <si>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</si>
  <si>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</si>
  <si>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</si>
  <si>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</si>
  <si>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</si>
  <si>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</si>
  <si>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</si>
  <si>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</si>
  <si>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</si>
  <si>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</si>
  <si>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</si>
  <si>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</si>
  <si>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</si>
  <si>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</si>
  <si>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</si>
  <si>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</si>
  <si>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</si>
  <si>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</si>
  <si>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</si>
  <si>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</si>
  <si>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</si>
  <si>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</si>
  <si>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</si>
  <si>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</si>
  <si>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</si>
  <si>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</si>
  <si>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</si>
  <si>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</si>
  <si>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</si>
  <si>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</si>
  <si>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</si>
  <si>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</si>
  <si>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</si>
  <si>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</si>
  <si>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</si>
  <si>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</si>
  <si>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</si>
  <si>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</si>
  <si>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</si>
  <si>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</si>
  <si>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</si>
  <si>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</si>
  <si>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</si>
  <si>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</si>
  <si>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</si>
  <si>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</si>
  <si>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</si>
  <si>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</si>
  <si>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</si>
  <si>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</si>
  <si>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</si>
  <si>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</si>
  <si>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</si>
  <si>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</si>
  <si>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</si>
  <si>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</si>
  <si>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</si>
  <si>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</si>
  <si>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</si>
  <si>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</si>
  <si>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</si>
  <si>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</si>
  <si>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</si>
  <si>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</si>
  <si>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</si>
  <si>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</si>
  <si>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</si>
  <si>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</si>
  <si>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</si>
  <si>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</si>
  <si>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</si>
  <si>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</si>
  <si>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</si>
  <si>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</si>
  <si>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</si>
  <si>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</si>
  <si>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</si>
  <si>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</si>
  <si>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</si>
  <si>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</si>
  <si>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</si>
  <si>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</si>
  <si>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</si>
  <si>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</si>
  <si>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</si>
  <si>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</si>
  <si>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</si>
  <si>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</si>
  <si>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</si>
  <si>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</si>
  <si>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</si>
  <si>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</si>
  <si>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</si>
  <si>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</si>
  <si>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</si>
  <si>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</si>
  <si>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</si>
  <si>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</si>
  <si>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</si>
  <si>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</si>
  <si>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</si>
  <si>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</si>
  <si>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</si>
  <si>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</si>
  <si>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</si>
  <si>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</si>
  <si>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</si>
  <si>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</si>
  <si>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</si>
  <si>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</si>
  <si>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</si>
  <si>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</si>
  <si>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</si>
  <si>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</si>
  <si>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</si>
  <si>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</si>
  <si>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</si>
  <si>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</si>
  <si>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</si>
  <si>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</si>
  <si>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</si>
  <si>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</si>
  <si>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</si>
  <si>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</si>
  <si>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</si>
  <si>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</si>
  <si>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</si>
  <si>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</si>
  <si>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</si>
  <si>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</si>
  <si>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</si>
  <si>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</si>
  <si>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</si>
  <si>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</si>
  <si>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</si>
  <si>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</si>
  <si>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</si>
  <si>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</si>
  <si>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</si>
  <si>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</si>
  <si>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</si>
  <si>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</si>
  <si>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</si>
  <si>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</si>
  <si>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</si>
  <si>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</si>
  <si>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</si>
  <si>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</si>
  <si>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</si>
  <si>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</si>
  <si>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</si>
  <si>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</si>
  <si>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</si>
  <si>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</si>
  <si>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</si>
  <si>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</si>
  <si>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</si>
  <si>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</si>
  <si>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</si>
  <si>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</si>
  <si>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</si>
  <si>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</si>
  <si>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</si>
  <si>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</si>
  <si>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</si>
  <si>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</si>
  <si>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</si>
  <si>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</si>
  <si>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</si>
  <si>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</si>
  <si>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</si>
  <si>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</si>
  <si>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</si>
  <si>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</si>
  <si>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</si>
  <si>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</si>
  <si>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</si>
  <si>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</si>
  <si>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</si>
  <si>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</si>
  <si>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</si>
  <si>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</si>
  <si>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</si>
  <si>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</si>
  <si>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</si>
  <si>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</si>
  <si>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</si>
  <si>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</si>
  <si>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</si>
  <si>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</si>
  <si>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</si>
  <si>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</si>
  <si>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</si>
  <si>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</si>
  <si>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</si>
  <si>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</si>
  <si>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</si>
  <si>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</si>
  <si>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</si>
  <si>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</si>
  <si>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</si>
  <si>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</si>
  <si>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</si>
  <si>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</si>
  <si>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</si>
  <si>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</si>
  <si>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</si>
  <si>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</si>
  <si>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</si>
  <si>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</si>
  <si>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</si>
  <si>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</si>
  <si>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</si>
  <si>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</si>
  <si>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</si>
  <si>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</si>
  <si>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</si>
  <si>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</si>
  <si>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</si>
  <si>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</si>
  <si>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</si>
  <si>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</si>
  <si>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</si>
  <si>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</si>
  <si>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</si>
  <si>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</si>
  <si>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</si>
  <si>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</si>
  <si>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</si>
  <si>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</si>
  <si>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</si>
  <si>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</si>
  <si>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</si>
  <si>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</si>
  <si>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</si>
  <si>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</si>
  <si>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</si>
  <si>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</si>
  <si>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</si>
  <si>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</si>
  <si>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</si>
  <si>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</si>
  <si>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</si>
  <si>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</si>
  <si>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</si>
  <si>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</si>
  <si>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</si>
  <si>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</si>
  <si>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</si>
  <si>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</si>
  <si>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</si>
  <si>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</si>
  <si>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</si>
  <si>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</si>
  <si>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</si>
  <si>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</si>
  <si>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</si>
  <si>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</si>
  <si>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</si>
  <si>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</si>
  <si>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</si>
  <si>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</si>
  <si>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</si>
  <si>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</si>
  <si>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</si>
  <si>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</si>
  <si>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</si>
  <si>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</si>
  <si>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</si>
  <si>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</si>
  <si>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</si>
  <si>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</si>
  <si>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</si>
  <si>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</si>
  <si>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</si>
  <si>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</si>
  <si>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</si>
  <si>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</si>
  <si>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</si>
  <si>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</si>
  <si>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</si>
  <si>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</si>
  <si>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</si>
  <si>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</si>
  <si>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</si>
  <si>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</si>
  <si>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</si>
  <si>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</si>
  <si>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</si>
  <si>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</si>
  <si>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</si>
  <si>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</si>
  <si>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</si>
  <si>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</si>
  <si>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</si>
  <si>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</si>
  <si>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</si>
  <si>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</si>
  <si>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</si>
  <si>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</si>
  <si>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</si>
  <si>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</si>
  <si>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</si>
  <si>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</si>
  <si>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</si>
  <si>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</si>
  <si>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</si>
  <si>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</si>
  <si>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</si>
  <si>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</si>
  <si>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</si>
  <si>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</si>
  <si>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</si>
  <si>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</si>
  <si>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</si>
  <si>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</si>
  <si>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</si>
  <si>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</si>
  <si>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</si>
  <si>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</si>
  <si>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</si>
  <si>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</si>
  <si>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</si>
  <si>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</si>
  <si>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</si>
  <si>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</si>
  <si>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</si>
  <si>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</si>
  <si>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</si>
  <si>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</si>
  <si>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</si>
  <si>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</si>
  <si>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</si>
  <si>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</si>
  <si>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</si>
  <si>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</si>
  <si>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</si>
  <si>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</si>
  <si>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</si>
  <si>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</si>
  <si>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</si>
  <si>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</si>
  <si>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</si>
  <si>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</si>
  <si>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</si>
  <si>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</si>
  <si>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</si>
  <si>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</si>
  <si>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</si>
  <si>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</si>
  <si>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</si>
  <si>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</si>
  <si>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</si>
  <si>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</si>
  <si>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</si>
  <si>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</si>
  <si>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</si>
  <si>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</si>
  <si>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</si>
  <si>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</si>
  <si>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</si>
  <si>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</si>
  <si>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</si>
  <si>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</si>
  <si>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</si>
  <si>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</si>
  <si>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</si>
  <si>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</si>
  <si>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</si>
  <si>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</si>
  <si>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</si>
  <si>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</si>
  <si>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</si>
  <si>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</si>
  <si>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</si>
  <si>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</si>
  <si>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</si>
  <si>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</si>
  <si>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</si>
  <si>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</si>
  <si>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</si>
  <si>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</si>
  <si>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</si>
  <si>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</si>
  <si>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</si>
  <si>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</si>
  <si>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</si>
  <si>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</si>
  <si>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</si>
  <si>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</si>
  <si>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</si>
  <si>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</si>
  <si>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</si>
  <si>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</si>
  <si>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</si>
  <si>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</si>
  <si>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</si>
  <si>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</si>
  <si>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</si>
  <si>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</si>
  <si>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</si>
  <si>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</si>
  <si>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</si>
  <si>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</si>
  <si>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</si>
  <si>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</si>
  <si>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</si>
  <si>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</si>
  <si>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</si>
  <si>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</si>
  <si>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</si>
  <si>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</si>
  <si>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</si>
  <si>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</si>
  <si>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</si>
  <si>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</si>
  <si>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</si>
  <si>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</si>
  <si>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</si>
  <si>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</si>
  <si>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</si>
  <si>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</si>
  <si>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</si>
  <si>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</si>
  <si>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</si>
  <si>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</si>
  <si>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</si>
  <si>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</si>
  <si>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</si>
  <si>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</si>
  <si>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</si>
  <si>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</si>
  <si>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</si>
  <si>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</si>
  <si>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</si>
  <si>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</si>
  <si>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</si>
  <si>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</si>
  <si>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</si>
  <si>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</si>
  <si>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</si>
  <si>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</si>
  <si>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</si>
  <si>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</si>
  <si>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</si>
  <si>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</si>
  <si>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</si>
  <si>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</si>
  <si>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</si>
  <si>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</si>
  <si>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</si>
  <si>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</si>
  <si>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</si>
  <si>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</si>
  <si>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</si>
  <si>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</si>
  <si>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</si>
  <si>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</si>
  <si>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</si>
  <si>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</si>
  <si>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</si>
  <si>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</si>
  <si>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</si>
  <si>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</si>
  <si>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</si>
  <si>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</si>
  <si>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</si>
  <si>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</si>
  <si>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</si>
  <si>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</si>
  <si>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</si>
  <si>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</si>
  <si>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</si>
  <si>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</si>
  <si>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</si>
  <si>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</si>
  <si>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</si>
  <si>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</si>
  <si>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</si>
  <si>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</si>
  <si>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</si>
  <si>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</si>
  <si>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</si>
  <si>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</si>
  <si>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</si>
  <si>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</si>
  <si>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</si>
  <si>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</si>
  <si>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</si>
  <si>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</si>
  <si>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</si>
  <si>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</si>
  <si>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</si>
  <si>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</si>
  <si>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</si>
  <si>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</si>
  <si>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</si>
  <si>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</si>
  <si>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</si>
  <si>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</si>
  <si>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</si>
  <si>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</si>
  <si>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</si>
  <si>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</si>
  <si>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</si>
  <si>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</si>
  <si>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</si>
  <si>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</si>
  <si>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</si>
  <si>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</si>
  <si>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</si>
  <si>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</si>
  <si>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</si>
  <si>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</si>
  <si>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</si>
  <si>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</si>
  <si>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</si>
  <si>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</si>
  <si>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</si>
  <si>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</si>
  <si>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</si>
  <si>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</si>
  <si>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</si>
  <si>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</si>
  <si>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</si>
  <si>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</si>
  <si>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</si>
  <si>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</si>
  <si>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</si>
  <si>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</si>
  <si>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</si>
  <si>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</si>
  <si>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</si>
  <si>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</si>
  <si>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</si>
  <si>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</si>
  <si>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</si>
  <si>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</si>
  <si>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</si>
  <si>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</si>
  <si>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</si>
  <si>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</si>
  <si>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</si>
  <si>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</si>
  <si>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</si>
  <si>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</si>
  <si>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</si>
  <si>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</si>
  <si>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</si>
  <si>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</si>
  <si>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</si>
  <si>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</si>
  <si>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</si>
  <si>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</si>
  <si>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</si>
  <si>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</si>
  <si>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</si>
  <si>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</si>
  <si>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</si>
  <si>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</si>
  <si>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</si>
  <si>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</si>
  <si>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</si>
  <si>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</si>
  <si>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</si>
  <si>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</si>
  <si>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</si>
  <si>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</si>
  <si>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</si>
  <si>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</si>
  <si>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</si>
  <si>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</si>
  <si>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</si>
  <si>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</si>
  <si>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</si>
  <si>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</si>
  <si>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</si>
  <si>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</si>
  <si>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</si>
  <si>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</si>
  <si>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</si>
  <si>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</si>
  <si>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</si>
  <si>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</si>
  <si>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</si>
  <si>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</si>
  <si>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</si>
  <si>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</si>
  <si>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</si>
  <si>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</si>
  <si>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</si>
  <si>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</si>
  <si>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</si>
  <si>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</si>
  <si>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</si>
  <si>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</si>
  <si>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in_ftpcsv</t>
  </si>
  <si>
    <t>in_acs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</si>
</sst>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70" formatCode="_(* #,##0.0_);_(* \(#,##0.0\);_(* &quot;-&quot;??_);_(@_)"/>
    <numFmt numFmtId="171" formatCode="_(* #,##0_);_(* \(#,##0\);_(* &quot;-&quot;??_);_(@_)"/>
    <numFmt numFmtId="177" formatCode="_(* #,##0.0000000_);_(* \(#,##0.0000000\);_(* &quot;-&quot;??_);_(@_)"/>
  </numFmts>
  <fonts count="5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sz val="9"/>
      <color indexed="81"/>
      <name val="Tahoma"/>
      <charset val="1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48">
    <xf numFmtId="0" fontId="0" fillId="0" borderId="0" xfId="0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1" fillId="0" borderId="4" xfId="0" applyFont="1" applyFill="1" applyBorder="1"/>
    <xf numFmtId="0" fontId="0" fillId="2" borderId="2" xfId="0" applyFill="1" applyBorder="1"/>
    <xf numFmtId="0" fontId="0" fillId="23" borderId="0" xfId="0" applyFill="1"/>
    <xf numFmtId="0" fontId="1" fillId="7" borderId="4" xfId="0" applyFont="1" applyFill="1" applyBorder="1"/>
    <xf numFmtId="0" fontId="0" fillId="13" borderId="0" xfId="0" applyFill="1"/>
    <xf numFmtId="0" fontId="0" fillId="7" borderId="0" xfId="0" applyFill="1"/>
    <xf numFmtId="0" fontId="1" fillId="0" borderId="4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164" fontId="0" fillId="13" borderId="0" xfId="0" applyNumberFormat="1" applyFill="1" applyAlignment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0" fillId="16" borderId="0" xfId="0" applyFill="1" applyBorder="1" applyAlignment="1"/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1" fillId="22" borderId="0" xfId="0" applyFont="1" applyFill="1" applyBorder="1" applyAlignment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1" fillId="22" borderId="0" xfId="0" applyFont="1" applyFill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quotePrefix="1" applyNumberFormat="1" applyBorder="1"/>
    <xf numFmtId="164" fontId="0" fillId="0" borderId="0" xfId="0" applyNumberFormat="1" applyBorder="1" applyAlignment="1"/>
    <xf numFmtId="164" fontId="0" fillId="0" borderId="0" xfId="0" applyNumberFormat="1" applyBorder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1" fillId="21" borderId="0" xfId="0" applyFont="1" applyFill="1" applyBorder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4" fontId="0" fillId="0" borderId="9" xfId="0" applyNumberFormat="1" applyBorder="1"/>
    <xf numFmtId="164" fontId="0" fillId="0" borderId="14" xfId="0" quotePrefix="1" applyNumberFormat="1" applyBorder="1"/>
    <xf numFmtId="164" fontId="0" fillId="0" borderId="14" xfId="0" applyNumberFormat="1" applyBorder="1"/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164" fontId="0" fillId="20" borderId="0" xfId="0" applyNumberFormat="1" applyFill="1" applyBorder="1" applyAlignment="1"/>
    <xf numFmtId="164" fontId="0" fillId="20" borderId="0" xfId="0" applyNumberFormat="1" applyFill="1"/>
    <xf numFmtId="164" fontId="0" fillId="20" borderId="0" xfId="0" applyNumberFormat="1" applyFill="1" applyBorder="1"/>
    <xf numFmtId="164" fontId="0" fillId="20" borderId="0" xfId="0" applyNumberFormat="1" applyFill="1" applyAlignment="1"/>
    <xf numFmtId="164" fontId="0" fillId="20" borderId="0" xfId="0" quotePrefix="1" applyNumberFormat="1" applyFill="1"/>
    <xf numFmtId="0" fontId="4" fillId="37" borderId="0" xfId="0" applyFont="1" applyFill="1"/>
    <xf numFmtId="164" fontId="4" fillId="37" borderId="0" xfId="0" applyNumberFormat="1" applyFont="1" applyFill="1"/>
    <xf numFmtId="164" fontId="0" fillId="37" borderId="0" xfId="0" applyNumberFormat="1" applyFill="1"/>
    <xf numFmtId="0" fontId="0" fillId="37" borderId="0" xfId="0" applyNumberFormat="1" applyFill="1"/>
    <xf numFmtId="0" fontId="0" fillId="37" borderId="0" xfId="0" applyFill="1" applyBorder="1" applyAlignment="1"/>
    <xf numFmtId="164" fontId="0" fillId="37" borderId="0" xfId="0" quotePrefix="1" applyNumberFormat="1" applyFill="1" applyBorder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4" fontId="0" fillId="8" borderId="0" xfId="0" applyNumberForma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6" fillId="2" borderId="0" xfId="0" applyFont="1" applyFill="1"/>
    <xf numFmtId="0" fontId="0" fillId="39" borderId="0" xfId="0" applyFill="1"/>
    <xf numFmtId="0" fontId="18" fillId="21" borderId="0" xfId="0" applyFont="1" applyFill="1" applyBorder="1" applyAlignment="1">
      <alignment vertical="center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33" fillId="26" borderId="0" xfId="0" applyFont="1" applyFill="1"/>
    <xf numFmtId="164" fontId="4" fillId="26" borderId="0" xfId="0" applyNumberFormat="1" applyFont="1" applyFill="1" applyAlignment="1">
      <alignment horizontal="center"/>
    </xf>
    <xf numFmtId="0" fontId="0" fillId="26" borderId="0" xfId="0" applyFill="1" applyAlignment="1">
      <alignment horizontal="center"/>
    </xf>
    <xf numFmtId="0" fontId="4" fillId="26" borderId="0" xfId="0" applyFont="1" applyFill="1" applyAlignment="1">
      <alignment horizontal="center"/>
    </xf>
    <xf numFmtId="164" fontId="4" fillId="26" borderId="0" xfId="0" applyNumberFormat="1" applyFont="1" applyFill="1" applyAlignment="1"/>
    <xf numFmtId="0" fontId="4" fillId="26" borderId="0" xfId="0" applyFont="1" applyFill="1"/>
    <xf numFmtId="164" fontId="4" fillId="26" borderId="0" xfId="0" applyNumberFormat="1" applyFont="1" applyFill="1"/>
    <xf numFmtId="0" fontId="0" fillId="26" borderId="0" xfId="0" applyFill="1" applyAlignment="1"/>
    <xf numFmtId="165" fontId="0" fillId="26" borderId="0" xfId="0" applyNumberFormat="1" applyFill="1"/>
    <xf numFmtId="164" fontId="0" fillId="26" borderId="0" xfId="0" applyNumberFormat="1" applyFill="1" applyAlignment="1"/>
    <xf numFmtId="0" fontId="0" fillId="40" borderId="0" xfId="0" applyFill="1"/>
    <xf numFmtId="164" fontId="4" fillId="40" borderId="0" xfId="0" applyNumberFormat="1" applyFont="1" applyFill="1" applyAlignment="1">
      <alignment horizontal="center"/>
    </xf>
    <xf numFmtId="0" fontId="0" fillId="40" borderId="0" xfId="0" applyFill="1" applyAlignment="1">
      <alignment horizontal="center"/>
    </xf>
    <xf numFmtId="0" fontId="4" fillId="40" borderId="0" xfId="0" applyFont="1" applyFill="1" applyAlignment="1">
      <alignment horizontal="center"/>
    </xf>
    <xf numFmtId="0" fontId="0" fillId="40" borderId="0" xfId="0" applyFill="1" applyBorder="1"/>
    <xf numFmtId="164" fontId="4" fillId="40" borderId="0" xfId="0" applyNumberFormat="1" applyFont="1" applyFill="1" applyAlignment="1"/>
    <xf numFmtId="0" fontId="4" fillId="40" borderId="0" xfId="0" applyFont="1" applyFill="1"/>
    <xf numFmtId="164" fontId="4" fillId="40" borderId="0" xfId="0" applyNumberFormat="1" applyFont="1" applyFill="1"/>
    <xf numFmtId="164" fontId="0" fillId="40" borderId="0" xfId="0" applyNumberFormat="1" applyFill="1" applyAlignment="1"/>
    <xf numFmtId="165" fontId="0" fillId="40" borderId="0" xfId="0" quotePrefix="1" applyNumberFormat="1" applyFill="1"/>
    <xf numFmtId="164" fontId="4" fillId="11" borderId="0" xfId="0" applyNumberFormat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164" fontId="4" fillId="11" borderId="0" xfId="0" applyNumberFormat="1" applyFont="1" applyFill="1" applyAlignment="1"/>
    <xf numFmtId="0" fontId="4" fillId="11" borderId="0" xfId="0" applyFont="1" applyFill="1"/>
    <xf numFmtId="164" fontId="4" fillId="11" borderId="0" xfId="0" applyNumberFormat="1" applyFont="1" applyFill="1"/>
    <xf numFmtId="164" fontId="0" fillId="11" borderId="0" xfId="0" applyNumberFormat="1" applyFill="1" applyAlignment="1"/>
    <xf numFmtId="165" fontId="0" fillId="11" borderId="0" xfId="0" quotePrefix="1" applyNumberFormat="1" applyFill="1"/>
    <xf numFmtId="0" fontId="32" fillId="38" borderId="0" xfId="0" applyFont="1" applyFill="1"/>
    <xf numFmtId="164" fontId="4" fillId="0" borderId="0" xfId="0" applyNumberFormat="1" applyFont="1" applyFill="1" applyAlignment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1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2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0" fillId="31" borderId="0" xfId="0" applyFill="1" applyAlignment="1"/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40" borderId="0" xfId="0" applyFill="1" applyBorder="1" applyAlignment="1"/>
    <xf numFmtId="0" fontId="0" fillId="4" borderId="14" xfId="0" applyFill="1" applyBorder="1" applyAlignment="1"/>
    <xf numFmtId="0" fontId="0" fillId="41" borderId="0" xfId="0" applyFill="1"/>
    <xf numFmtId="0" fontId="0" fillId="38" borderId="0" xfId="0" applyFill="1"/>
    <xf numFmtId="0" fontId="32" fillId="11" borderId="0" xfId="0" applyFont="1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0" fontId="18" fillId="10" borderId="16" xfId="0" applyFont="1" applyFill="1" applyBorder="1" applyAlignment="1">
      <alignment vertical="center"/>
    </xf>
    <xf numFmtId="164" fontId="0" fillId="0" borderId="16" xfId="0" applyNumberFormat="1" applyBorder="1"/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164" fontId="0" fillId="40" borderId="0" xfId="0" applyNumberFormat="1" applyFill="1"/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40" borderId="0" xfId="0" quotePrefix="1" applyFill="1"/>
    <xf numFmtId="0" fontId="0" fillId="43" borderId="0" xfId="0" applyFill="1"/>
    <xf numFmtId="0" fontId="0" fillId="44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4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164" fontId="0" fillId="13" borderId="0" xfId="0" applyNumberFormat="1" applyFill="1" applyBorder="1" applyAlignment="1"/>
    <xf numFmtId="0" fontId="0" fillId="19" borderId="0" xfId="0" applyFill="1" applyBorder="1"/>
    <xf numFmtId="0" fontId="46" fillId="0" borderId="0" xfId="0" applyFont="1" applyAlignment="1">
      <alignment vertical="center"/>
    </xf>
    <xf numFmtId="0" fontId="47" fillId="0" borderId="0" xfId="0" applyFont="1"/>
    <xf numFmtId="0" fontId="48" fillId="0" borderId="0" xfId="0" applyFont="1" applyAlignment="1"/>
    <xf numFmtId="0" fontId="48" fillId="21" borderId="0" xfId="0" applyFont="1" applyFill="1" applyAlignment="1"/>
    <xf numFmtId="0" fontId="47" fillId="21" borderId="0" xfId="0" applyFont="1" applyFill="1"/>
    <xf numFmtId="0" fontId="1" fillId="21" borderId="0" xfId="0" applyFont="1" applyFill="1" applyAlignment="1"/>
    <xf numFmtId="0" fontId="48" fillId="21" borderId="0" xfId="0" applyFont="1" applyFill="1"/>
    <xf numFmtId="170" fontId="0" fillId="0" borderId="0" xfId="3" applyNumberFormat="1" applyFont="1"/>
    <xf numFmtId="171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1" fillId="0" borderId="0" xfId="0" applyFont="1"/>
    <xf numFmtId="0" fontId="1" fillId="0" borderId="8" xfId="0" applyFont="1" applyBorder="1"/>
    <xf numFmtId="0" fontId="0" fillId="9" borderId="11" xfId="0" applyFill="1" applyBorder="1"/>
    <xf numFmtId="0" fontId="51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1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40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9" fillId="0" borderId="24" xfId="0" applyFont="1" applyFill="1" applyBorder="1" applyAlignment="1">
      <alignment wrapText="1"/>
    </xf>
    <xf numFmtId="0" fontId="49" fillId="0" borderId="25" xfId="0" applyFont="1" applyBorder="1" applyAlignment="1">
      <alignment horizontal="center"/>
    </xf>
    <xf numFmtId="9" fontId="0" fillId="16" borderId="0" xfId="4" applyFont="1" applyFill="1"/>
    <xf numFmtId="177" fontId="0" fillId="2" borderId="0" xfId="3" applyNumberFormat="1" applyFont="1" applyFill="1"/>
    <xf numFmtId="10" fontId="0" fillId="2" borderId="0" xfId="4" applyNumberFormat="1" applyFont="1" applyFill="1"/>
    <xf numFmtId="0" fontId="52" fillId="0" borderId="24" xfId="0" applyFont="1" applyBorder="1" applyAlignment="1">
      <alignment wrapText="1"/>
    </xf>
    <xf numFmtId="0" fontId="0" fillId="2" borderId="0" xfId="0" applyFont="1" applyFill="1" applyBorder="1"/>
    <xf numFmtId="0" fontId="51" fillId="2" borderId="0" xfId="0" applyFont="1" applyFill="1" applyBorder="1"/>
    <xf numFmtId="0" fontId="51" fillId="2" borderId="12" xfId="0" applyFont="1" applyFill="1" applyBorder="1"/>
    <xf numFmtId="0" fontId="51" fillId="16" borderId="0" xfId="0" applyFont="1" applyFill="1" applyBorder="1"/>
    <xf numFmtId="0" fontId="51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1" fillId="16" borderId="10" xfId="0" applyFont="1" applyFill="1" applyBorder="1"/>
    <xf numFmtId="0" fontId="1" fillId="0" borderId="13" xfId="0" applyFont="1" applyBorder="1"/>
    <xf numFmtId="0" fontId="51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53" fillId="38" borderId="0" xfId="0" applyFont="1" applyFill="1" applyAlignment="1">
      <alignment horizontal="center" vertical="center" wrapText="1"/>
    </xf>
    <xf numFmtId="0" fontId="15" fillId="40" borderId="0" xfId="0" applyFont="1" applyFill="1"/>
    <xf numFmtId="0" fontId="15" fillId="2" borderId="0" xfId="0" applyFont="1" applyFill="1"/>
    <xf numFmtId="0" fontId="53" fillId="3" borderId="0" xfId="0" applyFont="1" applyFill="1" applyAlignment="1">
      <alignment horizontal="center" vertical="center" wrapText="1"/>
    </xf>
    <xf numFmtId="0" fontId="54" fillId="17" borderId="0" xfId="0" applyFont="1" applyFill="1" applyAlignment="1">
      <alignment horizontal="center" vertical="center" wrapText="1"/>
    </xf>
    <xf numFmtId="0" fontId="55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4" fillId="28" borderId="0" xfId="0" applyFont="1" applyFill="1" applyAlignment="1">
      <alignment horizontal="center" vertical="center" wrapText="1"/>
    </xf>
    <xf numFmtId="0" fontId="56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0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vertical="center" wrapText="1"/>
    </xf>
    <xf numFmtId="0" fontId="15" fillId="28" borderId="0" xfId="0" applyFont="1" applyFill="1"/>
    <xf numFmtId="0" fontId="53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50" fillId="0" borderId="0" xfId="0" applyFont="1" applyAlignment="1">
      <alignment horizontal="center"/>
    </xf>
    <xf numFmtId="0" fontId="51" fillId="2" borderId="0" xfId="0" applyFont="1" applyFill="1" applyAlignment="1">
      <alignment horizontal="center" vertical="center"/>
    </xf>
    <xf numFmtId="0" fontId="57" fillId="9" borderId="0" xfId="0" applyFont="1" applyFill="1" applyAlignment="1">
      <alignment horizontal="center" vertical="center"/>
    </xf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:BT665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T877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1" width="5" customWidth="1"/>
    <col min="2" max="2" width="12.36328125" style="39" customWidth="1"/>
    <col min="3" max="3" width="10" style="39" customWidth="1"/>
    <col min="4" max="4" width="7.1796875" style="29" customWidth="1"/>
    <col min="5" max="5" width="9" style="29" customWidth="1"/>
    <col min="6" max="6" width="10.54296875" style="29" customWidth="1"/>
    <col min="7" max="7" width="16.36328125" style="365" customWidth="1"/>
    <col min="8" max="8" width="19.1796875" customWidth="1"/>
    <col min="9" max="9" width="25.81640625" customWidth="1"/>
    <col min="10" max="10" width="10.90625" style="59" customWidth="1"/>
    <col min="11" max="11" width="8.26953125" customWidth="1"/>
    <col min="12" max="12" width="20" customWidth="1"/>
    <col min="13" max="13" width="8.08984375" style="59" customWidth="1"/>
    <col min="14" max="14" width="7.90625" style="59" customWidth="1"/>
    <col min="15" max="15" width="21.7265625" customWidth="1"/>
    <col min="16" max="16" width="14.36328125" style="59" customWidth="1"/>
    <col min="17" max="17" width="31.54296875" style="64" customWidth="1"/>
    <col min="18" max="18" width="12.54296875" style="148" customWidth="1"/>
    <col min="19" max="19" width="9" style="149" customWidth="1"/>
    <col min="20" max="20" width="24.1796875" style="127" customWidth="1"/>
    <col min="21" max="21" width="9.453125" style="59" customWidth="1"/>
    <col min="22" max="22" width="9.81640625" style="142" customWidth="1"/>
    <col min="23" max="23" width="7.54296875" style="153" customWidth="1"/>
    <col min="24" max="24" width="34.81640625" style="22" customWidth="1"/>
    <col min="25" max="33" width="4.453125" style="141" customWidth="1"/>
    <col min="34" max="34" width="13.26953125" customWidth="1"/>
    <col min="35" max="35" width="9.7265625" style="141" customWidth="1"/>
    <col min="36" max="36" width="13.81640625" customWidth="1"/>
    <col min="37" max="37" width="8.81640625" style="41" customWidth="1"/>
    <col min="38" max="38" width="8.54296875" style="215" customWidth="1"/>
    <col min="39" max="40" width="8.7265625" customWidth="1"/>
    <col min="41" max="41" width="10.81640625" customWidth="1"/>
    <col min="42" max="42" width="9.1796875" style="8" customWidth="1"/>
    <col min="43" max="43" width="10.54296875" customWidth="1"/>
    <col min="44" max="44" width="10.453125" customWidth="1"/>
    <col min="45" max="46" width="12.1796875" customWidth="1"/>
    <col min="47" max="47" width="7.453125" customWidth="1"/>
    <col min="48" max="48" width="13.90625" style="39" customWidth="1"/>
    <col min="49" max="49" width="16.26953125" style="141" customWidth="1"/>
    <col min="50" max="50" width="15.26953125" style="234" customWidth="1"/>
    <col min="51" max="51" width="9.1796875" customWidth="1"/>
    <col min="52" max="52" width="12.81640625" customWidth="1"/>
    <col min="53" max="55" width="17.7265625" customWidth="1"/>
    <col min="56" max="56" width="10.90625" customWidth="1"/>
    <col min="57" max="57" width="38.81640625" customWidth="1"/>
    <col min="58" max="58" width="45.6328125" customWidth="1"/>
    <col min="59" max="59" width="22.54296875" customWidth="1"/>
    <col min="60" max="60" width="17.1796875" style="59" customWidth="1"/>
    <col min="61" max="61" width="20.7265625" style="59" customWidth="1"/>
    <col min="62" max="62" width="33.1796875" style="534" customWidth="1"/>
    <col min="63" max="63" width="29.08984375" style="534" customWidth="1"/>
    <col min="64" max="64" width="25.7265625" style="59" customWidth="1"/>
    <col min="65" max="65" width="7.26953125" style="59" customWidth="1"/>
    <col min="66" max="66" width="11.81640625" style="222" customWidth="1"/>
    <col min="67" max="67" width="7.7265625" customWidth="1"/>
    <col min="68" max="68" width="6.453125" style="639" customWidth="1"/>
    <col min="69" max="69" width="12.1796875" style="639" customWidth="1"/>
    <col min="70" max="70" width="12.54296875" style="639" customWidth="1"/>
    <col min="71" max="71" width="10.81640625" style="639" customWidth="1"/>
    <col min="72" max="72" width="9.26953125" style="639" customWidth="1"/>
  </cols>
  <sheetData>
    <row r="1" spans="1:72" s="3" customFormat="1" ht="71.5" customHeight="1">
      <c r="A1" s="50" t="s">
        <v>50</v>
      </c>
      <c r="B1" s="157" t="s">
        <v>27</v>
      </c>
      <c r="C1" s="157" t="s">
        <v>4934</v>
      </c>
      <c r="D1" s="646" t="s">
        <v>2825</v>
      </c>
      <c r="E1" s="227" t="s">
        <v>6792</v>
      </c>
      <c r="F1" s="647" t="s">
        <v>6791</v>
      </c>
      <c r="G1" s="622" t="s">
        <v>5787</v>
      </c>
      <c r="H1" s="132" t="s">
        <v>6790</v>
      </c>
      <c r="I1" s="132" t="s">
        <v>3</v>
      </c>
      <c r="J1" s="623" t="s">
        <v>4</v>
      </c>
      <c r="K1" s="230" t="s">
        <v>5</v>
      </c>
      <c r="L1" s="620" t="s">
        <v>6788</v>
      </c>
      <c r="M1" s="629" t="s">
        <v>5954</v>
      </c>
      <c r="N1" s="630" t="s">
        <v>6</v>
      </c>
      <c r="O1" s="621" t="s">
        <v>5978</v>
      </c>
      <c r="P1" s="635" t="s">
        <v>7</v>
      </c>
      <c r="Q1" s="133" t="s">
        <v>0</v>
      </c>
      <c r="R1" s="145" t="s">
        <v>4936</v>
      </c>
      <c r="S1" s="146" t="s">
        <v>2889</v>
      </c>
      <c r="T1" s="143" t="s">
        <v>31</v>
      </c>
      <c r="U1" s="58" t="s">
        <v>30</v>
      </c>
      <c r="V1" s="150" t="s">
        <v>4935</v>
      </c>
      <c r="W1" s="151" t="s">
        <v>2888</v>
      </c>
      <c r="X1" s="4" t="s">
        <v>8</v>
      </c>
      <c r="Y1" s="154" t="s">
        <v>2801</v>
      </c>
      <c r="Z1" s="155" t="s">
        <v>2808</v>
      </c>
      <c r="AA1" s="154" t="s">
        <v>2807</v>
      </c>
      <c r="AB1" s="154" t="s">
        <v>2805</v>
      </c>
      <c r="AC1" s="154" t="s">
        <v>2806</v>
      </c>
      <c r="AD1" s="154" t="s">
        <v>2804</v>
      </c>
      <c r="AE1" s="156" t="s">
        <v>2799</v>
      </c>
      <c r="AF1" s="156" t="s">
        <v>2802</v>
      </c>
      <c r="AG1" s="156" t="s">
        <v>2803</v>
      </c>
      <c r="AH1" s="51" t="s">
        <v>14</v>
      </c>
      <c r="AI1" s="502" t="s">
        <v>13</v>
      </c>
      <c r="AJ1" s="62" t="s">
        <v>10</v>
      </c>
      <c r="AK1" s="208" t="s">
        <v>3028</v>
      </c>
      <c r="AL1" s="209" t="s">
        <v>37</v>
      </c>
      <c r="AM1" s="52" t="s">
        <v>34</v>
      </c>
      <c r="AN1" s="49" t="s">
        <v>35</v>
      </c>
      <c r="AO1" s="49" t="s">
        <v>36</v>
      </c>
      <c r="AP1" s="53" t="s">
        <v>38</v>
      </c>
      <c r="AQ1" s="61" t="s">
        <v>9</v>
      </c>
      <c r="AR1" s="54" t="s">
        <v>11</v>
      </c>
      <c r="AS1" s="55" t="s">
        <v>32</v>
      </c>
      <c r="AT1" s="54" t="s">
        <v>33</v>
      </c>
      <c r="AU1" s="56" t="s">
        <v>3033</v>
      </c>
      <c r="AV1" s="233" t="s">
        <v>2811</v>
      </c>
      <c r="AW1" s="233" t="s">
        <v>5596</v>
      </c>
      <c r="AX1" s="235" t="s">
        <v>12</v>
      </c>
      <c r="AY1" s="60" t="s">
        <v>19</v>
      </c>
      <c r="AZ1" s="60" t="s">
        <v>3032</v>
      </c>
      <c r="BA1" s="60" t="s">
        <v>5386</v>
      </c>
      <c r="BB1" s="60" t="s">
        <v>5387</v>
      </c>
      <c r="BC1" s="60" t="s">
        <v>5388</v>
      </c>
      <c r="BD1" s="406" t="s">
        <v>20</v>
      </c>
      <c r="BE1" s="159" t="s">
        <v>4960</v>
      </c>
      <c r="BF1" s="160" t="s">
        <v>15</v>
      </c>
      <c r="BG1" s="159" t="s">
        <v>6789</v>
      </c>
      <c r="BH1" s="636" t="s">
        <v>17</v>
      </c>
      <c r="BI1" s="636" t="s">
        <v>29</v>
      </c>
      <c r="BJ1" s="619" t="s">
        <v>6778</v>
      </c>
      <c r="BK1" s="616" t="s">
        <v>18</v>
      </c>
      <c r="BL1" s="58" t="s">
        <v>23</v>
      </c>
      <c r="BM1" s="58" t="s">
        <v>21</v>
      </c>
      <c r="BN1" s="369" t="s">
        <v>22</v>
      </c>
      <c r="BO1" s="49" t="s">
        <v>24</v>
      </c>
      <c r="BP1" s="637" t="s">
        <v>25</v>
      </c>
      <c r="BQ1" s="637" t="s">
        <v>26</v>
      </c>
      <c r="BR1" s="637" t="s">
        <v>28</v>
      </c>
      <c r="BS1" s="638" t="s">
        <v>39</v>
      </c>
      <c r="BT1" s="638" t="s">
        <v>40</v>
      </c>
    </row>
    <row r="2" spans="1:72">
      <c r="A2">
        <v>1</v>
      </c>
      <c r="B2" s="158" t="str">
        <f>IFERROR(TEXT(AL2,"00"),"99")&amp;IFERROR(TEXT(W2,"00"),"99")&amp;IFERROR(TEXT(S2,"00"),"99")&amp;IFERROR(TEXT(BN2,"000"),"999")</f>
        <v>010116162</v>
      </c>
      <c r="C2" s="158" t="str">
        <f>IFERROR(TEXT(AL2,"00"),"99")&amp;IFERROR(TEXT(V2,"00"),"99")&amp;IFERROR(TEXT(R2,"000"),"999")</f>
        <v>0101162</v>
      </c>
      <c r="D2" s="645">
        <f>IF(NOT(ISBLANK(I2)),1,0)</f>
        <v>1</v>
      </c>
      <c r="E2" s="645">
        <f>IF(NOT(ISBLANK(L2)),1,0)</f>
        <v>0</v>
      </c>
      <c r="F2" s="645">
        <f>IF(NOT(ISBLANK(O2)),1,0)</f>
        <v>1</v>
      </c>
      <c r="G2" s="364" t="str">
        <f>IF(ISBLANK(H2), IF(OR(NOT(ISBLANK(L2)),NOT(ISBLANK(I2)), NOT(ISBLANK(O2))),"no oldname but should be",""),IF(H2=I2,"api",IF(H2=O2,"csv","no match or acs")))</f>
        <v>api</v>
      </c>
      <c r="H2" t="s">
        <v>1628</v>
      </c>
      <c r="I2" t="s">
        <v>1628</v>
      </c>
      <c r="J2" s="59" t="s">
        <v>1628</v>
      </c>
      <c r="N2" s="59" t="s">
        <v>1629</v>
      </c>
      <c r="O2" t="s">
        <v>1629</v>
      </c>
      <c r="P2" s="59" t="s">
        <v>1629</v>
      </c>
      <c r="Q2" s="64" t="s">
        <v>189</v>
      </c>
      <c r="R2" s="147">
        <f>IFERROR(_xlfn.XLOOKUP(T2,sortorder!$E$62:$E$136,sortorder!$F$62:$F$136),999)</f>
        <v>162</v>
      </c>
      <c r="S2" s="147">
        <f>IFERROR(_xlfn.XLOOKUP(T2,sortorder!$E$62:$E$136,sortorder!$D$62:$D$136),99)</f>
        <v>16</v>
      </c>
      <c r="T2" s="127" t="s">
        <v>189</v>
      </c>
      <c r="U2" s="59" t="s">
        <v>189</v>
      </c>
      <c r="V2" s="152">
        <f>IFERROR(_xlfn.XLOOKUP(X2,sortorder!$E$4:$E$55,sortorder!$D$4:$D$55),99)</f>
        <v>1</v>
      </c>
      <c r="W2" s="152">
        <f>IFERROR(_xlfn.XLOOKUP(X2,sortorder!$E$4:$E$55,sortorder!$D$4:$D$55),99)</f>
        <v>1</v>
      </c>
      <c r="X2" s="23" t="s">
        <v>1630</v>
      </c>
      <c r="Y2" s="397">
        <f>IF(ISERROR(SEARCH(Y$1,$Q2)),0,1)</f>
        <v>0</v>
      </c>
      <c r="Z2" s="397">
        <f>IF(ISERROR(SEARCH(Z$1,$Q2)),0,1)</f>
        <v>0</v>
      </c>
      <c r="AA2" s="397">
        <f>IF(ISERROR(SEARCH(AA$1,$Q2)),0,1)</f>
        <v>0</v>
      </c>
      <c r="AB2" s="397">
        <f>IF(ISERROR(SEARCH(AB$1,$Q2)),0,1)</f>
        <v>0</v>
      </c>
      <c r="AC2" s="397">
        <f>IF(ISERROR(SEARCH(AC$1,$Q2)),0,1)</f>
        <v>0</v>
      </c>
      <c r="AD2" s="397">
        <f>IF(ISERROR(SEARCH(AD$1,$Q2)),0,1)</f>
        <v>0</v>
      </c>
      <c r="AE2" s="397">
        <f>IF(ISERROR(SEARCH(AE$1,$Q2)),0,1)</f>
        <v>0</v>
      </c>
      <c r="AF2" s="397">
        <f>IF(ISERROR(SEARCH(AF$1,$Q2)),0,1)</f>
        <v>0</v>
      </c>
      <c r="AG2" s="397">
        <f>IF(ISERROR(SEARCH(AG$1,$Q2)),0,1)</f>
        <v>0</v>
      </c>
      <c r="AH2" s="23" t="s">
        <v>1075</v>
      </c>
      <c r="AI2" s="141" t="str">
        <f>_xlfn.XLOOKUP(I2,'api2.3'!B:B,'api2.3'!D:D,"")</f>
        <v>Socioeconomic Indicators</v>
      </c>
      <c r="AJ2" s="23" t="s">
        <v>44</v>
      </c>
      <c r="AK2" s="23" t="s">
        <v>44</v>
      </c>
      <c r="AL2" s="398">
        <f>_xlfn.XLOOKUP(AK2,sortorder!$I$15:$I$20,sortorder!$J$15:$J$20)</f>
        <v>1</v>
      </c>
      <c r="AM2" s="23"/>
      <c r="AN2" s="23"/>
      <c r="AO2" s="23"/>
      <c r="AP2" s="399">
        <v>0</v>
      </c>
      <c r="AQ2" s="23" t="s">
        <v>43</v>
      </c>
      <c r="AR2" s="23" t="s">
        <v>43</v>
      </c>
      <c r="AS2" s="23" t="s">
        <v>286</v>
      </c>
      <c r="AT2" s="23" t="s">
        <v>43</v>
      </c>
      <c r="AU2" s="23">
        <v>1</v>
      </c>
      <c r="AV2" s="39" t="str">
        <f>IFERROR(_xlfn.XLOOKUP(Q2,wtd!$B:$B,wtd!$C:$C),"")</f>
        <v>pop</v>
      </c>
      <c r="AW2" s="141" t="b">
        <f>IFERROR(Q2=_xlfn.XLOOKUP(Q2,wtd!$B:$B,wtd!$B:$B),FALSE)</f>
        <v>1</v>
      </c>
      <c r="AX2" s="23" t="s">
        <v>1616</v>
      </c>
      <c r="AY2" s="23">
        <v>2</v>
      </c>
      <c r="AZ2" s="23">
        <v>0</v>
      </c>
      <c r="BA2" s="23" t="b">
        <v>0</v>
      </c>
      <c r="BB2" s="23" t="b">
        <v>1</v>
      </c>
      <c r="BC2" s="23" t="b">
        <v>1</v>
      </c>
      <c r="BD2" s="23"/>
      <c r="BE2" s="23" t="s">
        <v>1632</v>
      </c>
      <c r="BF2" s="42" t="s">
        <v>5818</v>
      </c>
      <c r="BG2" s="42" t="s">
        <v>5818</v>
      </c>
      <c r="BH2" s="59" t="s">
        <v>5818</v>
      </c>
      <c r="BI2" s="59" t="s">
        <v>5818</v>
      </c>
      <c r="BJ2" s="618" t="s">
        <v>2887</v>
      </c>
      <c r="BK2" s="534" t="s">
        <v>1109</v>
      </c>
      <c r="BL2" s="59" t="s">
        <v>5818</v>
      </c>
      <c r="BN2" s="222">
        <v>162</v>
      </c>
      <c r="BP2" s="639" t="s">
        <v>1633</v>
      </c>
      <c r="BQ2" s="639" t="s">
        <v>1634</v>
      </c>
      <c r="BR2" s="639" t="s">
        <v>1629</v>
      </c>
    </row>
    <row r="3" spans="1:72">
      <c r="A3">
        <v>2</v>
      </c>
      <c r="B3" s="158" t="str">
        <f>IFERROR(TEXT(AL3,"00"),"99")&amp;IFERROR(TEXT(W3,"00"),"99")&amp;IFERROR(TEXT(S3,"00"),"99")&amp;IFERROR(TEXT(BN3,"000"),"999")</f>
        <v>010117163</v>
      </c>
      <c r="C3" s="158" t="str">
        <f>IFERROR(TEXT(AL3,"00"),"99")&amp;IFERROR(TEXT(V3,"00"),"99")&amp;IFERROR(TEXT(R3,"000"),"999")</f>
        <v>0101163</v>
      </c>
      <c r="D3" s="645">
        <f>IF(NOT(ISBLANK(I3)),1,0)</f>
        <v>1</v>
      </c>
      <c r="E3" s="645">
        <f>IF(NOT(ISBLANK(L3)),1,0)</f>
        <v>0</v>
      </c>
      <c r="F3" s="645">
        <f>IF(NOT(ISBLANK(O3)),1,0)</f>
        <v>1</v>
      </c>
      <c r="G3" s="364" t="str">
        <f>IF(ISBLANK(H3), IF(OR(NOT(ISBLANK(L3)),NOT(ISBLANK(I3)), NOT(ISBLANK(O3))),"no oldname but should be",""),IF(H3=I3,"api",IF(H3=O3,"csv","no match or acs")))</f>
        <v>api</v>
      </c>
      <c r="H3" t="s">
        <v>1635</v>
      </c>
      <c r="I3" t="s">
        <v>1635</v>
      </c>
      <c r="J3" s="59" t="s">
        <v>1635</v>
      </c>
      <c r="N3" s="59" t="s">
        <v>1636</v>
      </c>
      <c r="O3" t="s">
        <v>1636</v>
      </c>
      <c r="P3" s="59" t="s">
        <v>1636</v>
      </c>
      <c r="Q3" s="64" t="s">
        <v>1121</v>
      </c>
      <c r="R3" s="147">
        <f>IFERROR(_xlfn.XLOOKUP(T3,sortorder!$E$62:$E$136,sortorder!$F$62:$F$136),999)</f>
        <v>163</v>
      </c>
      <c r="S3" s="147">
        <f>IFERROR(_xlfn.XLOOKUP(T3,sortorder!$E$62:$E$136,sortorder!$D$62:$D$136),99)</f>
        <v>17</v>
      </c>
      <c r="T3" s="64" t="s">
        <v>1121</v>
      </c>
      <c r="U3" s="59" t="s">
        <v>1121</v>
      </c>
      <c r="V3" s="152">
        <f>IFERROR(_xlfn.XLOOKUP(X3,sortorder!$E$4:$E$55,sortorder!$D$4:$D$55),99)</f>
        <v>1</v>
      </c>
      <c r="W3" s="152">
        <f>IFERROR(_xlfn.XLOOKUP(X3,sortorder!$E$4:$E$55,sortorder!$D$4:$D$55),99)</f>
        <v>1</v>
      </c>
      <c r="X3" s="64" t="s">
        <v>1630</v>
      </c>
      <c r="Y3" s="397">
        <f>IF(ISERROR(SEARCH(Y$1,$Q3)),0,1)</f>
        <v>0</v>
      </c>
      <c r="Z3" s="397">
        <f>IF(ISERROR(SEARCH(Z$1,$Q3)),0,1)</f>
        <v>0</v>
      </c>
      <c r="AA3" s="397">
        <f>IF(ISERROR(SEARCH(AA$1,$Q3)),0,1)</f>
        <v>0</v>
      </c>
      <c r="AB3" s="397">
        <f>IF(ISERROR(SEARCH(AB$1,$Q3)),0,1)</f>
        <v>0</v>
      </c>
      <c r="AC3" s="397">
        <f>IF(ISERROR(SEARCH(AC$1,$Q3)),0,1)</f>
        <v>0</v>
      </c>
      <c r="AD3" s="397">
        <f>IF(ISERROR(SEARCH(AD$1,$Q3)),0,1)</f>
        <v>0</v>
      </c>
      <c r="AE3" s="397">
        <f>IF(ISERROR(SEARCH(AE$1,$Q3)),0,1)</f>
        <v>0</v>
      </c>
      <c r="AF3" s="397">
        <f>IF(ISERROR(SEARCH(AF$1,$Q3)),0,1)</f>
        <v>0</v>
      </c>
      <c r="AG3" s="397">
        <f>IF(ISERROR(SEARCH(AG$1,$Q3)),0,1)</f>
        <v>1</v>
      </c>
      <c r="AH3" s="23" t="s">
        <v>1075</v>
      </c>
      <c r="AI3" s="141" t="str">
        <f>_xlfn.XLOOKUP(I3,'api2.3'!B:B,'api2.3'!D:D,"")</f>
        <v>Socioeconomic Indicators</v>
      </c>
      <c r="AJ3" s="23" t="s">
        <v>44</v>
      </c>
      <c r="AK3" s="23" t="s">
        <v>44</v>
      </c>
      <c r="AL3" s="398">
        <f>_xlfn.XLOOKUP(AK3,sortorder!$I$15:$I$20,sortorder!$J$15:$J$20)</f>
        <v>1</v>
      </c>
      <c r="AM3" s="23"/>
      <c r="AN3" s="23"/>
      <c r="AO3" s="23"/>
      <c r="AP3" s="399">
        <v>0</v>
      </c>
      <c r="AQ3" s="23" t="s">
        <v>43</v>
      </c>
      <c r="AR3" s="23" t="s">
        <v>43</v>
      </c>
      <c r="AS3" s="23" t="s">
        <v>286</v>
      </c>
      <c r="AT3" s="23" t="s">
        <v>43</v>
      </c>
      <c r="AU3" s="23">
        <v>1</v>
      </c>
      <c r="AV3" s="39" t="str">
        <f>IFERROR(_xlfn.XLOOKUP(Q3,wtd!$B:$B,wtd!$C:$C),"")</f>
        <v>pop</v>
      </c>
      <c r="AW3" s="141" t="b">
        <f>IFERROR(Q3=_xlfn.XLOOKUP(Q3,wtd!$B:$B,wtd!$B:$B),FALSE)</f>
        <v>1</v>
      </c>
      <c r="AX3" s="23" t="s">
        <v>1616</v>
      </c>
      <c r="AY3" s="23">
        <v>2</v>
      </c>
      <c r="AZ3" s="23">
        <v>0</v>
      </c>
      <c r="BA3" s="23" t="b">
        <v>0</v>
      </c>
      <c r="BB3" s="23" t="b">
        <v>1</v>
      </c>
      <c r="BC3" s="23" t="b">
        <v>1</v>
      </c>
      <c r="BD3" s="23"/>
      <c r="BE3" s="64" t="s">
        <v>4965</v>
      </c>
      <c r="BF3" s="64" t="s">
        <v>5819</v>
      </c>
      <c r="BG3" s="64" t="s">
        <v>5819</v>
      </c>
      <c r="BH3" s="59" t="s">
        <v>5819</v>
      </c>
      <c r="BI3" s="59" t="s">
        <v>5819</v>
      </c>
      <c r="BJ3" s="618" t="s">
        <v>2887</v>
      </c>
      <c r="BK3" s="534" t="s">
        <v>1118</v>
      </c>
      <c r="BL3" s="59" t="s">
        <v>5819</v>
      </c>
      <c r="BN3" s="222">
        <v>163</v>
      </c>
      <c r="BP3" s="639" t="s">
        <v>1633</v>
      </c>
      <c r="BQ3" s="639" t="s">
        <v>1637</v>
      </c>
      <c r="BR3" s="639" t="s">
        <v>1636</v>
      </c>
    </row>
    <row r="4" spans="1:72">
      <c r="A4">
        <v>3</v>
      </c>
      <c r="B4" s="158" t="str">
        <f>IFERROR(TEXT(AL4,"00"),"99")&amp;IFERROR(TEXT(W4,"00"),"99")&amp;IFERROR(TEXT(S4,"00"),"99")&amp;IFERROR(TEXT(BN4,"000"),"999")</f>
        <v>010118164</v>
      </c>
      <c r="C4" s="158" t="str">
        <f>IFERROR(TEXT(AL4,"00"),"99")&amp;IFERROR(TEXT(V4,"00"),"99")&amp;IFERROR(TEXT(R4,"000"),"999")</f>
        <v>0101164</v>
      </c>
      <c r="D4" s="645">
        <f>IF(NOT(ISBLANK(I4)),1,0)</f>
        <v>1</v>
      </c>
      <c r="E4" s="645">
        <f>IF(NOT(ISBLANK(L4)),1,0)</f>
        <v>0</v>
      </c>
      <c r="F4" s="645">
        <f>IF(NOT(ISBLANK(O4)),1,0)</f>
        <v>1</v>
      </c>
      <c r="G4" s="364" t="str">
        <f>IF(ISBLANK(H4), IF(OR(NOT(ISBLANK(L4)),NOT(ISBLANK(I4)), NOT(ISBLANK(O4))),"no oldname but should be",""),IF(H4=I4,"api",IF(H4=O4,"csv","no match or acs")))</f>
        <v>api</v>
      </c>
      <c r="H4" s="469" t="s">
        <v>5889</v>
      </c>
      <c r="I4" s="469" t="s">
        <v>5889</v>
      </c>
      <c r="O4" s="1" t="s">
        <v>5790</v>
      </c>
      <c r="P4" s="59" t="s">
        <v>5790</v>
      </c>
      <c r="Q4" s="1" t="s">
        <v>5794</v>
      </c>
      <c r="R4" s="147">
        <f>IFERROR(_xlfn.XLOOKUP(T4,sortorder!$E$62:$E$136,sortorder!$F$62:$F$136),999)</f>
        <v>164</v>
      </c>
      <c r="S4" s="147">
        <f>IFERROR(_xlfn.XLOOKUP(T4,sortorder!$E$62:$E$136,sortorder!$D$62:$D$136),99)</f>
        <v>18</v>
      </c>
      <c r="T4" s="440" t="s">
        <v>5794</v>
      </c>
      <c r="U4" s="59" t="s">
        <v>5794</v>
      </c>
      <c r="V4" s="152">
        <f>IFERROR(_xlfn.XLOOKUP(X4,sortorder!$E$4:$E$55,sortorder!$D$4:$D$55),99)</f>
        <v>1</v>
      </c>
      <c r="W4" s="152">
        <f>IFERROR(_xlfn.XLOOKUP(X4,sortorder!$E$4:$E$55,sortorder!$D$4:$D$55),99)</f>
        <v>1</v>
      </c>
      <c r="X4" s="23" t="s">
        <v>1630</v>
      </c>
      <c r="Y4" s="397">
        <f>IF(ISERROR(SEARCH(Y$1,$Q4)),0,1)</f>
        <v>0</v>
      </c>
      <c r="Z4" s="397">
        <f>IF(ISERROR(SEARCH(Z$1,$Q4)),0,1)</f>
        <v>0</v>
      </c>
      <c r="AA4" s="397">
        <f>IF(ISERROR(SEARCH(AA$1,$Q4)),0,1)</f>
        <v>0</v>
      </c>
      <c r="AB4" s="397">
        <f>IF(ISERROR(SEARCH(AB$1,$Q4)),0,1)</f>
        <v>0</v>
      </c>
      <c r="AC4" s="397">
        <f>IF(ISERROR(SEARCH(AC$1,$Q4)),0,1)</f>
        <v>0</v>
      </c>
      <c r="AD4" s="397">
        <f>IF(ISERROR(SEARCH(AD$1,$Q4)),0,1)</f>
        <v>0</v>
      </c>
      <c r="AE4" s="397">
        <f>IF(ISERROR(SEARCH(AE$1,$Q4)),0,1)</f>
        <v>0</v>
      </c>
      <c r="AF4" s="397">
        <f>IF(ISERROR(SEARCH(AF$1,$Q4)),0,1)</f>
        <v>0</v>
      </c>
      <c r="AG4" s="397">
        <f>IF(ISERROR(SEARCH(AG$1,$Q4)),0,1)</f>
        <v>0</v>
      </c>
      <c r="AH4" s="23" t="s">
        <v>1075</v>
      </c>
      <c r="AI4" s="141" t="str">
        <f>_xlfn.XLOOKUP(I4,'api2.3'!B:B,'api2.3'!D:D,"")</f>
        <v>Socioeconomic Indicators</v>
      </c>
      <c r="AJ4" s="23" t="s">
        <v>44</v>
      </c>
      <c r="AK4" s="23" t="s">
        <v>44</v>
      </c>
      <c r="AL4" s="398">
        <f>_xlfn.XLOOKUP(AK4,sortorder!$I$15:$I$20,sortorder!$J$15:$J$20)</f>
        <v>1</v>
      </c>
      <c r="AM4" s="23"/>
      <c r="AN4" s="23"/>
      <c r="AO4" s="23"/>
      <c r="AP4" s="399">
        <v>0</v>
      </c>
      <c r="AQ4" s="23" t="s">
        <v>43</v>
      </c>
      <c r="AR4" s="23" t="s">
        <v>43</v>
      </c>
      <c r="AS4" s="23" t="s">
        <v>286</v>
      </c>
      <c r="AT4" s="23" t="s">
        <v>43</v>
      </c>
      <c r="AU4" s="23">
        <v>1</v>
      </c>
      <c r="AV4" s="39" t="str">
        <f>IFERROR(_xlfn.XLOOKUP(Q4,wtd!$B:$B,wtd!$C:$C),"")</f>
        <v>pop</v>
      </c>
      <c r="AW4" s="141" t="b">
        <f>IFERROR(Q4=_xlfn.XLOOKUP(Q4,wtd!$B:$B,wtd!$B:$B),FALSE)</f>
        <v>1</v>
      </c>
      <c r="AX4" s="23" t="s">
        <v>1616</v>
      </c>
      <c r="AY4" s="23">
        <v>2</v>
      </c>
      <c r="AZ4" s="23">
        <v>0</v>
      </c>
      <c r="BA4" s="23" t="b">
        <v>0</v>
      </c>
      <c r="BB4" s="23" t="b">
        <v>1</v>
      </c>
      <c r="BC4" s="23" t="b">
        <v>1</v>
      </c>
      <c r="BD4" s="23"/>
      <c r="BE4" s="407" t="s">
        <v>5792</v>
      </c>
      <c r="BF4" s="42" t="s">
        <v>5820</v>
      </c>
      <c r="BG4" s="42" t="s">
        <v>5820</v>
      </c>
      <c r="BH4" s="59" t="s">
        <v>5820</v>
      </c>
      <c r="BI4" s="59" t="s">
        <v>5820</v>
      </c>
      <c r="BJ4" s="618" t="s">
        <v>2887</v>
      </c>
      <c r="BK4" s="534" t="s">
        <v>5820</v>
      </c>
      <c r="BL4" s="59" t="s">
        <v>5820</v>
      </c>
      <c r="BN4" s="222">
        <v>164</v>
      </c>
    </row>
    <row r="5" spans="1:72">
      <c r="A5">
        <v>4</v>
      </c>
      <c r="B5" s="158" t="str">
        <f>IFERROR(TEXT(AL5,"00"),"99")&amp;IFERROR(TEXT(W5,"00"),"99")&amp;IFERROR(TEXT(S5,"00"),"99")&amp;IFERROR(TEXT(BN5,"000"),"999")</f>
        <v>010119165</v>
      </c>
      <c r="C5" s="158" t="str">
        <f>IFERROR(TEXT(AL5,"00"),"99")&amp;IFERROR(TEXT(V5,"00"),"99")&amp;IFERROR(TEXT(R5,"000"),"999")</f>
        <v>0101165</v>
      </c>
      <c r="D5" s="645">
        <f>IF(NOT(ISBLANK(I5)),1,0)</f>
        <v>1</v>
      </c>
      <c r="E5" s="645">
        <f>IF(NOT(ISBLANK(L5)),1,0)</f>
        <v>0</v>
      </c>
      <c r="F5" s="645">
        <f>IF(NOT(ISBLANK(O5)),1,0)</f>
        <v>1</v>
      </c>
      <c r="G5" s="364" t="str">
        <f>IF(ISBLANK(H5), IF(OR(NOT(ISBLANK(L5)),NOT(ISBLANK(I5)), NOT(ISBLANK(O5))),"no oldname but should be",""),IF(H5=I5,"api",IF(H5=O5,"csv","no match or acs")))</f>
        <v>api</v>
      </c>
      <c r="H5" s="469" t="s">
        <v>5888</v>
      </c>
      <c r="I5" s="469" t="s">
        <v>5888</v>
      </c>
      <c r="O5" s="42" t="s">
        <v>5791</v>
      </c>
      <c r="P5" s="59" t="s">
        <v>5791</v>
      </c>
      <c r="Q5" s="412" t="s">
        <v>5839</v>
      </c>
      <c r="R5" s="147">
        <f>IFERROR(_xlfn.XLOOKUP(T5,sortorder!$E$62:$E$136,sortorder!$F$62:$F$136),999)</f>
        <v>165</v>
      </c>
      <c r="S5" s="147">
        <f>IFERROR(_xlfn.XLOOKUP(T5,sortorder!$E$62:$E$136,sortorder!$D$62:$D$136),99)</f>
        <v>19</v>
      </c>
      <c r="T5" s="412" t="s">
        <v>5839</v>
      </c>
      <c r="U5" s="59" t="s">
        <v>5839</v>
      </c>
      <c r="V5" s="152">
        <f>IFERROR(_xlfn.XLOOKUP(X5,sortorder!$E$4:$E$55,sortorder!$D$4:$D$55),99)</f>
        <v>1</v>
      </c>
      <c r="W5" s="152">
        <f>IFERROR(_xlfn.XLOOKUP(X5,sortorder!$E$4:$E$55,sortorder!$D$4:$D$55),99)</f>
        <v>1</v>
      </c>
      <c r="X5" s="42" t="s">
        <v>1630</v>
      </c>
      <c r="Y5" s="397">
        <f>IF(ISERROR(SEARCH(Y$1,$Q5)),0,1)</f>
        <v>0</v>
      </c>
      <c r="Z5" s="397">
        <f>IF(ISERROR(SEARCH(Z$1,$Q5)),0,1)</f>
        <v>0</v>
      </c>
      <c r="AA5" s="397">
        <f>IF(ISERROR(SEARCH(AA$1,$Q5)),0,1)</f>
        <v>0</v>
      </c>
      <c r="AB5" s="397">
        <f>IF(ISERROR(SEARCH(AB$1,$Q5)),0,1)</f>
        <v>0</v>
      </c>
      <c r="AC5" s="397">
        <f>IF(ISERROR(SEARCH(AC$1,$Q5)),0,1)</f>
        <v>0</v>
      </c>
      <c r="AD5" s="397">
        <f>IF(ISERROR(SEARCH(AD$1,$Q5)),0,1)</f>
        <v>0</v>
      </c>
      <c r="AE5" s="397">
        <f>IF(ISERROR(SEARCH(AE$1,$Q5)),0,1)</f>
        <v>0</v>
      </c>
      <c r="AF5" s="397">
        <f>IF(ISERROR(SEARCH(AF$1,$Q5)),0,1)</f>
        <v>0</v>
      </c>
      <c r="AG5" s="397">
        <f>IF(ISERROR(SEARCH(AG$1,$Q5)),0,1)</f>
        <v>1</v>
      </c>
      <c r="AH5" s="23" t="s">
        <v>1075</v>
      </c>
      <c r="AI5" s="141" t="str">
        <f>_xlfn.XLOOKUP(I5,'api2.3'!B:B,'api2.3'!D:D,"")</f>
        <v>Socioeconomic Indicators</v>
      </c>
      <c r="AJ5" s="23" t="s">
        <v>44</v>
      </c>
      <c r="AK5" s="23" t="s">
        <v>44</v>
      </c>
      <c r="AL5" s="398">
        <f>_xlfn.XLOOKUP(AK5,sortorder!$I$15:$I$20,sortorder!$J$15:$J$20)</f>
        <v>1</v>
      </c>
      <c r="AM5" s="23"/>
      <c r="AN5" s="23"/>
      <c r="AO5" s="23"/>
      <c r="AP5" s="399">
        <v>0</v>
      </c>
      <c r="AQ5" s="23" t="s">
        <v>43</v>
      </c>
      <c r="AR5" s="23" t="s">
        <v>43</v>
      </c>
      <c r="AS5" s="23" t="s">
        <v>286</v>
      </c>
      <c r="AT5" s="23" t="s">
        <v>43</v>
      </c>
      <c r="AU5" s="23">
        <v>1</v>
      </c>
      <c r="AV5" s="39" t="str">
        <f>IFERROR(_xlfn.XLOOKUP(Q5,wtd!$B:$B,wtd!$C:$C),"")</f>
        <v/>
      </c>
      <c r="AW5" s="141" t="b">
        <f>IFERROR(Q5=_xlfn.XLOOKUP(Q5,wtd!$B:$B,wtd!$B:$B),FALSE)</f>
        <v>0</v>
      </c>
      <c r="AX5" s="23" t="s">
        <v>1616</v>
      </c>
      <c r="AY5" s="23">
        <v>2</v>
      </c>
      <c r="AZ5" s="23">
        <v>0</v>
      </c>
      <c r="BA5" s="23" t="b">
        <v>0</v>
      </c>
      <c r="BB5" s="23" t="b">
        <v>1</v>
      </c>
      <c r="BC5" s="23" t="b">
        <v>1</v>
      </c>
      <c r="BD5" s="23"/>
      <c r="BE5" s="412" t="s">
        <v>5793</v>
      </c>
      <c r="BF5" s="42" t="s">
        <v>5821</v>
      </c>
      <c r="BG5" s="42" t="s">
        <v>5821</v>
      </c>
      <c r="BH5" s="59" t="s">
        <v>5821</v>
      </c>
      <c r="BI5" s="59" t="s">
        <v>5821</v>
      </c>
      <c r="BJ5" s="618" t="s">
        <v>2887</v>
      </c>
      <c r="BK5" s="534" t="s">
        <v>5821</v>
      </c>
      <c r="BL5" s="59" t="s">
        <v>5821</v>
      </c>
      <c r="BN5" s="222">
        <v>165</v>
      </c>
    </row>
    <row r="6" spans="1:72">
      <c r="A6">
        <v>5</v>
      </c>
      <c r="B6" s="158" t="str">
        <f>IFERROR(TEXT(AL6,"00"),"99")&amp;IFERROR(TEXT(W6,"00"),"99")&amp;IFERROR(TEXT(S6,"00"),"99")&amp;IFERROR(TEXT(BN6,"000"),"999")</f>
        <v>010120167</v>
      </c>
      <c r="C6" s="158" t="str">
        <f>IFERROR(TEXT(AL6,"00"),"99")&amp;IFERROR(TEXT(V6,"00"),"99")&amp;IFERROR(TEXT(R6,"000"),"999")</f>
        <v>0101167</v>
      </c>
      <c r="D6" s="645">
        <f>IF(NOT(ISBLANK(I6)),1,0)</f>
        <v>1</v>
      </c>
      <c r="E6" s="645">
        <f>IF(NOT(ISBLANK(L6)),1,0)</f>
        <v>0</v>
      </c>
      <c r="F6" s="645">
        <f>IF(NOT(ISBLANK(O6)),1,0)</f>
        <v>1</v>
      </c>
      <c r="G6" s="364" t="str">
        <f>IF(ISBLANK(H6), IF(OR(NOT(ISBLANK(L6)),NOT(ISBLANK(I6)), NOT(ISBLANK(O6))),"no oldname but should be",""),IF(H6=I6,"api",IF(H6=O6,"csv","no match or acs")))</f>
        <v>api</v>
      </c>
      <c r="H6" t="s">
        <v>1638</v>
      </c>
      <c r="I6" t="s">
        <v>1638</v>
      </c>
      <c r="J6" s="59" t="s">
        <v>1638</v>
      </c>
      <c r="K6" t="s">
        <v>1639</v>
      </c>
      <c r="N6" s="59" t="s">
        <v>1640</v>
      </c>
      <c r="O6" t="s">
        <v>1640</v>
      </c>
      <c r="P6" s="59" t="s">
        <v>1640</v>
      </c>
      <c r="Q6" s="64" t="s">
        <v>155</v>
      </c>
      <c r="R6" s="147">
        <f>IFERROR(_xlfn.XLOOKUP(T6,sortorder!$E$62:$E$136,sortorder!$F$62:$F$136),999)</f>
        <v>167</v>
      </c>
      <c r="S6" s="147">
        <f>IFERROR(_xlfn.XLOOKUP(T6,sortorder!$E$62:$E$136,sortorder!$D$62:$D$136),99)</f>
        <v>20</v>
      </c>
      <c r="T6" s="127" t="s">
        <v>155</v>
      </c>
      <c r="U6" s="59" t="s">
        <v>155</v>
      </c>
      <c r="V6" s="152">
        <f>IFERROR(_xlfn.XLOOKUP(X6,sortorder!$E$4:$E$55,sortorder!$D$4:$D$55),99)</f>
        <v>1</v>
      </c>
      <c r="W6" s="152">
        <f>IFERROR(_xlfn.XLOOKUP(X6,sortorder!$E$4:$E$55,sortorder!$D$4:$D$55),99)</f>
        <v>1</v>
      </c>
      <c r="X6" s="23" t="s">
        <v>1630</v>
      </c>
      <c r="Y6" s="397">
        <f>IF(ISERROR(SEARCH(Y$1,$Q6)),0,1)</f>
        <v>0</v>
      </c>
      <c r="Z6" s="397">
        <f>IF(ISERROR(SEARCH(Z$1,$Q6)),0,1)</f>
        <v>0</v>
      </c>
      <c r="AA6" s="397">
        <f>IF(ISERROR(SEARCH(AA$1,$Q6)),0,1)</f>
        <v>0</v>
      </c>
      <c r="AB6" s="397">
        <f>IF(ISERROR(SEARCH(AB$1,$Q6)),0,1)</f>
        <v>0</v>
      </c>
      <c r="AC6" s="397">
        <f>IF(ISERROR(SEARCH(AC$1,$Q6)),0,1)</f>
        <v>0</v>
      </c>
      <c r="AD6" s="397">
        <f>IF(ISERROR(SEARCH(AD$1,$Q6)),0,1)</f>
        <v>0</v>
      </c>
      <c r="AE6" s="397">
        <f>IF(ISERROR(SEARCH(AE$1,$Q6)),0,1)</f>
        <v>0</v>
      </c>
      <c r="AF6" s="397">
        <f>IF(ISERROR(SEARCH(AF$1,$Q6)),0,1)</f>
        <v>0</v>
      </c>
      <c r="AG6" s="397">
        <f>IF(ISERROR(SEARCH(AG$1,$Q6)),0,1)</f>
        <v>0</v>
      </c>
      <c r="AH6" s="23" t="s">
        <v>1075</v>
      </c>
      <c r="AI6" s="141" t="str">
        <f>_xlfn.XLOOKUP(I6,'api2.3'!B:B,'api2.3'!D:D,"")</f>
        <v>Socioeconomic Indicators</v>
      </c>
      <c r="AJ6" s="23" t="s">
        <v>44</v>
      </c>
      <c r="AK6" s="23" t="s">
        <v>44</v>
      </c>
      <c r="AL6" s="398">
        <f>_xlfn.XLOOKUP(AK6,sortorder!$I$15:$I$20,sortorder!$J$15:$J$20)</f>
        <v>1</v>
      </c>
      <c r="AM6" s="23"/>
      <c r="AN6" s="23"/>
      <c r="AO6" s="23"/>
      <c r="AP6" s="399">
        <v>0</v>
      </c>
      <c r="AQ6" s="23" t="s">
        <v>43</v>
      </c>
      <c r="AR6" s="23" t="s">
        <v>43</v>
      </c>
      <c r="AS6" s="23" t="s">
        <v>286</v>
      </c>
      <c r="AT6" s="23" t="s">
        <v>43</v>
      </c>
      <c r="AU6" s="23">
        <v>1</v>
      </c>
      <c r="AV6" s="39" t="str">
        <f>IFERROR(_xlfn.XLOOKUP(Q6,wtd!$B:$B,wtd!$C:$C),"")</f>
        <v>povknownratio</v>
      </c>
      <c r="AW6" s="141" t="b">
        <f>IFERROR(Q6=_xlfn.XLOOKUP(Q6,wtd!$B:$B,wtd!$B:$B),FALSE)</f>
        <v>1</v>
      </c>
      <c r="AX6" s="23" t="s">
        <v>5797</v>
      </c>
      <c r="AY6" s="23">
        <v>2</v>
      </c>
      <c r="AZ6" s="23">
        <v>0</v>
      </c>
      <c r="BA6" s="23" t="b">
        <v>0</v>
      </c>
      <c r="BB6" s="23" t="b">
        <v>1</v>
      </c>
      <c r="BC6" s="23" t="b">
        <v>1</v>
      </c>
      <c r="BD6" s="23"/>
      <c r="BE6" s="23" t="s">
        <v>5028</v>
      </c>
      <c r="BF6" t="s">
        <v>1641</v>
      </c>
      <c r="BG6" t="s">
        <v>1641</v>
      </c>
      <c r="BH6" s="59" t="s">
        <v>1642</v>
      </c>
      <c r="BI6" s="59" t="s">
        <v>1642</v>
      </c>
      <c r="BJ6" s="618" t="s">
        <v>2887</v>
      </c>
      <c r="BK6" s="534" t="s">
        <v>1129</v>
      </c>
      <c r="BL6" s="59" t="s">
        <v>1129</v>
      </c>
      <c r="BN6" s="222">
        <v>167</v>
      </c>
      <c r="BP6" s="639" t="s">
        <v>1643</v>
      </c>
      <c r="BQ6" s="639" t="s">
        <v>1644</v>
      </c>
      <c r="BR6" s="639" t="s">
        <v>1640</v>
      </c>
    </row>
    <row r="7" spans="1:72">
      <c r="A7">
        <v>6</v>
      </c>
      <c r="B7" s="158" t="str">
        <f>IFERROR(TEXT(AL7,"00"),"99")&amp;IFERROR(TEXT(W7,"00"),"99")&amp;IFERROR(TEXT(S7,"00"),"99")&amp;IFERROR(TEXT(BN7,"000"),"999")</f>
        <v>010121169</v>
      </c>
      <c r="C7" s="158" t="str">
        <f>IFERROR(TEXT(AL7,"00"),"99")&amp;IFERROR(TEXT(V7,"00"),"99")&amp;IFERROR(TEXT(R7,"000"),"999")</f>
        <v>0101169</v>
      </c>
      <c r="D7" s="645">
        <f>IF(NOT(ISBLANK(I7)),1,0)</f>
        <v>1</v>
      </c>
      <c r="E7" s="645">
        <f>IF(NOT(ISBLANK(L7)),1,0)</f>
        <v>0</v>
      </c>
      <c r="F7" s="645">
        <f>IF(NOT(ISBLANK(O7)),1,0)</f>
        <v>1</v>
      </c>
      <c r="G7" s="364" t="str">
        <f>IF(ISBLANK(H7), IF(OR(NOT(ISBLANK(L7)),NOT(ISBLANK(I7)), NOT(ISBLANK(O7))),"no oldname but should be",""),IF(H7=I7,"api",IF(H7=O7,"csv","no match or acs")))</f>
        <v>api</v>
      </c>
      <c r="H7" t="s">
        <v>1661</v>
      </c>
      <c r="I7" t="s">
        <v>1661</v>
      </c>
      <c r="J7" s="59" t="s">
        <v>1661</v>
      </c>
      <c r="K7" t="s">
        <v>1662</v>
      </c>
      <c r="N7" s="59" t="s">
        <v>1663</v>
      </c>
      <c r="O7" t="s">
        <v>1663</v>
      </c>
      <c r="P7" s="59" t="s">
        <v>1663</v>
      </c>
      <c r="Q7" s="64" t="s">
        <v>150</v>
      </c>
      <c r="R7" s="147">
        <f>IFERROR(_xlfn.XLOOKUP(T7,sortorder!$E$62:$E$136,sortorder!$F$62:$F$136),999)</f>
        <v>169</v>
      </c>
      <c r="S7" s="147">
        <f>IFERROR(_xlfn.XLOOKUP(T7,sortorder!$E$62:$E$136,sortorder!$D$62:$D$136),99)</f>
        <v>21</v>
      </c>
      <c r="T7" s="127" t="s">
        <v>150</v>
      </c>
      <c r="U7" s="59" t="s">
        <v>150</v>
      </c>
      <c r="V7" s="152">
        <f>IFERROR(_xlfn.XLOOKUP(X7,sortorder!$E$4:$E$55,sortorder!$D$4:$D$55),99)</f>
        <v>1</v>
      </c>
      <c r="W7" s="152">
        <f>IFERROR(_xlfn.XLOOKUP(X7,sortorder!$E$4:$E$55,sortorder!$D$4:$D$55),99)</f>
        <v>1</v>
      </c>
      <c r="X7" s="23" t="s">
        <v>1630</v>
      </c>
      <c r="Y7" s="397">
        <f>IF(ISERROR(SEARCH(Y$1,$Q7)),0,1)</f>
        <v>0</v>
      </c>
      <c r="Z7" s="397">
        <f>IF(ISERROR(SEARCH(Z$1,$Q7)),0,1)</f>
        <v>0</v>
      </c>
      <c r="AA7" s="397">
        <f>IF(ISERROR(SEARCH(AA$1,$Q7)),0,1)</f>
        <v>0</v>
      </c>
      <c r="AB7" s="397">
        <f>IF(ISERROR(SEARCH(AB$1,$Q7)),0,1)</f>
        <v>0</v>
      </c>
      <c r="AC7" s="397">
        <f>IF(ISERROR(SEARCH(AC$1,$Q7)),0,1)</f>
        <v>0</v>
      </c>
      <c r="AD7" s="397">
        <f>IF(ISERROR(SEARCH(AD$1,$Q7)),0,1)</f>
        <v>0</v>
      </c>
      <c r="AE7" s="397">
        <f>IF(ISERROR(SEARCH(AE$1,$Q7)),0,1)</f>
        <v>0</v>
      </c>
      <c r="AF7" s="397">
        <f>IF(ISERROR(SEARCH(AF$1,$Q7)),0,1)</f>
        <v>0</v>
      </c>
      <c r="AG7" s="397">
        <f>IF(ISERROR(SEARCH(AG$1,$Q7)),0,1)</f>
        <v>0</v>
      </c>
      <c r="AH7" s="23" t="s">
        <v>1075</v>
      </c>
      <c r="AI7" s="141" t="str">
        <f>_xlfn.XLOOKUP(I7,'api2.3'!B:B,'api2.3'!D:D,"")</f>
        <v>Socioeconomic Indicators</v>
      </c>
      <c r="AJ7" s="23" t="s">
        <v>44</v>
      </c>
      <c r="AK7" s="23" t="s">
        <v>44</v>
      </c>
      <c r="AL7" s="398">
        <f>_xlfn.XLOOKUP(AK7,sortorder!$I$15:$I$20,sortorder!$J$15:$J$20)</f>
        <v>1</v>
      </c>
      <c r="AM7" s="23"/>
      <c r="AN7" s="23"/>
      <c r="AO7" s="23"/>
      <c r="AP7" s="399">
        <v>0</v>
      </c>
      <c r="AQ7" s="23" t="s">
        <v>43</v>
      </c>
      <c r="AR7" s="23" t="s">
        <v>43</v>
      </c>
      <c r="AS7" s="23" t="s">
        <v>286</v>
      </c>
      <c r="AT7" s="23" t="s">
        <v>43</v>
      </c>
      <c r="AU7" s="23">
        <v>1</v>
      </c>
      <c r="AV7" s="39" t="str">
        <f>IFERROR(_xlfn.XLOOKUP(Q7,wtd!$B:$B,wtd!$C:$C),"")</f>
        <v>hhlds</v>
      </c>
      <c r="AW7" s="141" t="b">
        <f>IFERROR(Q7=_xlfn.XLOOKUP(Q7,wtd!$B:$B,wtd!$B:$B),FALSE)</f>
        <v>1</v>
      </c>
      <c r="AX7" s="23" t="s">
        <v>5797</v>
      </c>
      <c r="AY7" s="23">
        <v>2</v>
      </c>
      <c r="AZ7" s="23">
        <v>0</v>
      </c>
      <c r="BA7" s="23" t="b">
        <v>0</v>
      </c>
      <c r="BB7" s="23" t="b">
        <v>1</v>
      </c>
      <c r="BC7" s="23" t="b">
        <v>1</v>
      </c>
      <c r="BD7" s="23"/>
      <c r="BE7" s="23" t="s">
        <v>5029</v>
      </c>
      <c r="BF7" t="s">
        <v>1664</v>
      </c>
      <c r="BG7" t="s">
        <v>1664</v>
      </c>
      <c r="BH7" s="59" t="s">
        <v>1665</v>
      </c>
      <c r="BI7" s="59" t="s">
        <v>1665</v>
      </c>
      <c r="BJ7" s="618" t="s">
        <v>2887</v>
      </c>
      <c r="BK7" s="534" t="s">
        <v>1666</v>
      </c>
      <c r="BL7" s="59" t="s">
        <v>1174</v>
      </c>
      <c r="BN7" s="222">
        <v>169</v>
      </c>
      <c r="BP7" s="639" t="s">
        <v>1667</v>
      </c>
      <c r="BQ7" s="639" t="s">
        <v>55</v>
      </c>
      <c r="BR7" s="639" t="s">
        <v>1663</v>
      </c>
    </row>
    <row r="8" spans="1:72">
      <c r="A8">
        <v>7</v>
      </c>
      <c r="B8" s="158" t="str">
        <f>IFERROR(TEXT(AL8,"00"),"99")&amp;IFERROR(TEXT(W8,"00"),"99")&amp;IFERROR(TEXT(S8,"00"),"99")&amp;IFERROR(TEXT(BN8,"000"),"999")</f>
        <v>010122168</v>
      </c>
      <c r="C8" s="158" t="str">
        <f>IFERROR(TEXT(AL8,"00"),"99")&amp;IFERROR(TEXT(V8,"00"),"99")&amp;IFERROR(TEXT(R8,"000"),"999")</f>
        <v>0101168</v>
      </c>
      <c r="D8" s="645">
        <f>IF(NOT(ISBLANK(I8)),1,0)</f>
        <v>1</v>
      </c>
      <c r="E8" s="645">
        <f>IF(NOT(ISBLANK(L8)),1,0)</f>
        <v>0</v>
      </c>
      <c r="F8" s="645">
        <f>IF(NOT(ISBLANK(O8)),1,0)</f>
        <v>1</v>
      </c>
      <c r="G8" s="364" t="str">
        <f>IF(ISBLANK(H8), IF(OR(NOT(ISBLANK(L8)),NOT(ISBLANK(I8)), NOT(ISBLANK(O8))),"no oldname but should be",""),IF(H8=I8,"api",IF(H8=O8,"csv","no match or acs")))</f>
        <v>api</v>
      </c>
      <c r="H8" t="s">
        <v>1690</v>
      </c>
      <c r="I8" t="s">
        <v>1690</v>
      </c>
      <c r="J8" s="59" t="s">
        <v>1690</v>
      </c>
      <c r="K8" t="s">
        <v>1691</v>
      </c>
      <c r="N8" s="59" t="s">
        <v>1692</v>
      </c>
      <c r="O8" t="s">
        <v>1692</v>
      </c>
      <c r="P8" s="59" t="s">
        <v>1692</v>
      </c>
      <c r="Q8" s="64" t="s">
        <v>396</v>
      </c>
      <c r="R8" s="147">
        <f>IFERROR(_xlfn.XLOOKUP(T8,sortorder!$E$62:$E$136,sortorder!$F$62:$F$136),999)</f>
        <v>168</v>
      </c>
      <c r="S8" s="147">
        <f>IFERROR(_xlfn.XLOOKUP(T8,sortorder!$E$62:$E$136,sortorder!$D$62:$D$136),99)</f>
        <v>22</v>
      </c>
      <c r="T8" s="127" t="s">
        <v>396</v>
      </c>
      <c r="U8" s="59" t="s">
        <v>396</v>
      </c>
      <c r="V8" s="152">
        <f>IFERROR(_xlfn.XLOOKUP(X8,sortorder!$E$4:$E$55,sortorder!$D$4:$D$55),99)</f>
        <v>1</v>
      </c>
      <c r="W8" s="152">
        <f>IFERROR(_xlfn.XLOOKUP(X8,sortorder!$E$4:$E$55,sortorder!$D$4:$D$55),99)</f>
        <v>1</v>
      </c>
      <c r="X8" s="23" t="s">
        <v>1630</v>
      </c>
      <c r="Y8" s="397">
        <f>IF(ISERROR(SEARCH(Y$1,$Q8)),0,1)</f>
        <v>0</v>
      </c>
      <c r="Z8" s="397">
        <f>IF(ISERROR(SEARCH(Z$1,$Q8)),0,1)</f>
        <v>0</v>
      </c>
      <c r="AA8" s="397">
        <f>IF(ISERROR(SEARCH(AA$1,$Q8)),0,1)</f>
        <v>0</v>
      </c>
      <c r="AB8" s="397">
        <f>IF(ISERROR(SEARCH(AB$1,$Q8)),0,1)</f>
        <v>0</v>
      </c>
      <c r="AC8" s="397">
        <f>IF(ISERROR(SEARCH(AC$1,$Q8)),0,1)</f>
        <v>0</v>
      </c>
      <c r="AD8" s="397">
        <f>IF(ISERROR(SEARCH(AD$1,$Q8)),0,1)</f>
        <v>0</v>
      </c>
      <c r="AE8" s="397">
        <f>IF(ISERROR(SEARCH(AE$1,$Q8)),0,1)</f>
        <v>0</v>
      </c>
      <c r="AF8" s="397">
        <f>IF(ISERROR(SEARCH(AF$1,$Q8)),0,1)</f>
        <v>0</v>
      </c>
      <c r="AG8" s="397">
        <f>IF(ISERROR(SEARCH(AG$1,$Q8)),0,1)</f>
        <v>0</v>
      </c>
      <c r="AH8" s="23" t="s">
        <v>1075</v>
      </c>
      <c r="AI8" s="141" t="str">
        <f>_xlfn.XLOOKUP(I8,'api2.3'!B:B,'api2.3'!D:D,"")</f>
        <v>Socioeconomic Indicators</v>
      </c>
      <c r="AJ8" s="23" t="s">
        <v>44</v>
      </c>
      <c r="AK8" s="23" t="s">
        <v>44</v>
      </c>
      <c r="AL8" s="398">
        <f>_xlfn.XLOOKUP(AK8,sortorder!$I$15:$I$20,sortorder!$J$15:$J$20)</f>
        <v>1</v>
      </c>
      <c r="AM8" s="23"/>
      <c r="AN8" s="23"/>
      <c r="AO8" s="23"/>
      <c r="AP8" s="399">
        <v>0</v>
      </c>
      <c r="AQ8" s="23" t="s">
        <v>43</v>
      </c>
      <c r="AR8" s="23" t="s">
        <v>43</v>
      </c>
      <c r="AS8" s="23" t="s">
        <v>286</v>
      </c>
      <c r="AT8" s="23" t="s">
        <v>43</v>
      </c>
      <c r="AU8" s="23">
        <v>1</v>
      </c>
      <c r="AV8" s="39" t="str">
        <f>IFERROR(_xlfn.XLOOKUP(Q8,wtd!$B:$B,wtd!$C:$C),"")</f>
        <v>unemployedbase</v>
      </c>
      <c r="AW8" s="141" t="b">
        <f>IFERROR(Q8=_xlfn.XLOOKUP(Q8,wtd!$B:$B,wtd!$B:$B),FALSE)</f>
        <v>1</v>
      </c>
      <c r="AX8" s="23" t="s">
        <v>5797</v>
      </c>
      <c r="AY8" s="23">
        <v>2</v>
      </c>
      <c r="AZ8" s="23">
        <v>0</v>
      </c>
      <c r="BA8" s="23" t="b">
        <v>0</v>
      </c>
      <c r="BB8" s="23" t="b">
        <v>1</v>
      </c>
      <c r="BC8" s="23" t="b">
        <v>1</v>
      </c>
      <c r="BD8" s="23"/>
      <c r="BE8" s="23" t="s">
        <v>5030</v>
      </c>
      <c r="BF8" t="s">
        <v>1693</v>
      </c>
      <c r="BG8" t="s">
        <v>1693</v>
      </c>
      <c r="BH8" s="59" t="s">
        <v>1694</v>
      </c>
      <c r="BI8" s="59" t="s">
        <v>1694</v>
      </c>
      <c r="BJ8" s="618" t="s">
        <v>2887</v>
      </c>
      <c r="BK8" s="534" t="s">
        <v>1223</v>
      </c>
      <c r="BL8" s="59" t="s">
        <v>1223</v>
      </c>
      <c r="BN8" s="222">
        <v>168</v>
      </c>
      <c r="BP8" s="639" t="s">
        <v>1695</v>
      </c>
      <c r="BQ8" s="639" t="s">
        <v>1696</v>
      </c>
      <c r="BR8" s="639" t="s">
        <v>1692</v>
      </c>
    </row>
    <row r="9" spans="1:72">
      <c r="A9">
        <v>8</v>
      </c>
      <c r="B9" s="158" t="str">
        <f>IFERROR(TEXT(AL9,"00"),"99")&amp;IFERROR(TEXT(W9,"00"),"99")&amp;IFERROR(TEXT(S9,"00"),"99")&amp;IFERROR(TEXT(BN9,"000"),"999")</f>
        <v>010123236</v>
      </c>
      <c r="C9" s="158" t="str">
        <f>IFERROR(TEXT(AL9,"00"),"99")&amp;IFERROR(TEXT(V9,"00"),"99")&amp;IFERROR(TEXT(R9,"000"),"999")</f>
        <v>0101165</v>
      </c>
      <c r="D9" s="645">
        <f>IF(NOT(ISBLANK(I9)),1,0)</f>
        <v>1</v>
      </c>
      <c r="E9" s="645">
        <f>IF(NOT(ISBLANK(L9)),1,0)</f>
        <v>1</v>
      </c>
      <c r="F9" s="645">
        <f>IF(NOT(ISBLANK(O9)),1,0)</f>
        <v>1</v>
      </c>
      <c r="G9" s="364" t="str">
        <f>IF(ISBLANK(H9), IF(OR(NOT(ISBLANK(L9)),NOT(ISBLANK(I9)), NOT(ISBLANK(O9))),"no oldname but should be",""),IF(H9=I9,"api",IF(H9=O9,"csv","no match or acs")))</f>
        <v>csv</v>
      </c>
      <c r="H9" s="19" t="s">
        <v>5604</v>
      </c>
      <c r="I9" s="22" t="s">
        <v>2541</v>
      </c>
      <c r="J9" s="59" t="s">
        <v>2541</v>
      </c>
      <c r="K9" s="241"/>
      <c r="L9" s="137" t="s">
        <v>4784</v>
      </c>
      <c r="M9" s="631" t="s">
        <v>4784</v>
      </c>
      <c r="O9" s="356" t="s">
        <v>5604</v>
      </c>
      <c r="Q9" s="216" t="s">
        <v>4853</v>
      </c>
      <c r="R9" s="147">
        <f>IFERROR(_xlfn.XLOOKUP(T9,sortorder!$E$62:$E$136,sortorder!$F$62:$F$136),999)</f>
        <v>165</v>
      </c>
      <c r="S9" s="147">
        <f>IFERROR(_xlfn.XLOOKUP(T9,sortorder!$E$62:$E$136,sortorder!$D$62:$D$136),99)</f>
        <v>23</v>
      </c>
      <c r="T9" s="180" t="s">
        <v>4853</v>
      </c>
      <c r="V9" s="152">
        <f>IFERROR(_xlfn.XLOOKUP(X9,sortorder!$E$4:$E$55,sortorder!$D$4:$D$55),99)</f>
        <v>1</v>
      </c>
      <c r="W9" s="152">
        <f>IFERROR(_xlfn.XLOOKUP(X9,sortorder!$E$4:$E$55,sortorder!$D$4:$D$55),99)</f>
        <v>1</v>
      </c>
      <c r="X9" s="125" t="s">
        <v>1630</v>
      </c>
      <c r="Y9" s="141">
        <f>IF(ISERROR(SEARCH(Y$1,$Q9)),0,1)</f>
        <v>0</v>
      </c>
      <c r="Z9" s="141">
        <f>IF(ISERROR(SEARCH(Z$1,$Q9)),0,1)</f>
        <v>0</v>
      </c>
      <c r="AA9" s="141">
        <f>IF(ISERROR(SEARCH(AA$1,$Q9)),0,1)</f>
        <v>0</v>
      </c>
      <c r="AB9" s="141">
        <f>IF(ISERROR(SEARCH(AB$1,$Q9)),0,1)</f>
        <v>0</v>
      </c>
      <c r="AC9" s="141">
        <f>IF(ISERROR(SEARCH(AC$1,$Q9)),0,1)</f>
        <v>0</v>
      </c>
      <c r="AD9" s="141">
        <f>IF(ISERROR(SEARCH(AD$1,$Q9)),0,1)</f>
        <v>0</v>
      </c>
      <c r="AE9" s="141">
        <f>IF(ISERROR(SEARCH(AE$1,$Q9)),0,1)</f>
        <v>0</v>
      </c>
      <c r="AF9" s="141">
        <f>IF(ISERROR(SEARCH(AF$1,$Q9)),0,1)</f>
        <v>0</v>
      </c>
      <c r="AG9" s="141">
        <f>IF(ISERROR(SEARCH(AG$1,$Q9)),0,1)</f>
        <v>0</v>
      </c>
      <c r="AH9" t="s">
        <v>1083</v>
      </c>
      <c r="AI9" s="141" t="str">
        <f>_xlfn.XLOOKUP(I9,'api2.3'!B:B,'api2.3'!D:D,"")</f>
        <v>Community</v>
      </c>
      <c r="AJ9" t="s">
        <v>44</v>
      </c>
      <c r="AK9" s="41" t="s">
        <v>44</v>
      </c>
      <c r="AL9" s="210">
        <f>_xlfn.XLOOKUP(AK9,sortorder!$I$15:$I$20,sortorder!$J$15:$J$20)</f>
        <v>1</v>
      </c>
      <c r="AP9" s="30">
        <v>0</v>
      </c>
      <c r="AQ9" s="44" t="s">
        <v>43</v>
      </c>
      <c r="AR9" s="44" t="s">
        <v>43</v>
      </c>
      <c r="AS9" s="42" t="s">
        <v>286</v>
      </c>
      <c r="AT9" s="42" t="s">
        <v>43</v>
      </c>
      <c r="AU9" s="42">
        <v>1</v>
      </c>
      <c r="AV9" s="39" t="str">
        <f>IFERROR(_xlfn.XLOOKUP(Q9,wtd!$B:$B,wtd!$C:$C),"")</f>
        <v>disab_universe</v>
      </c>
      <c r="AW9" s="141" t="b">
        <f>IFERROR(Q9=_xlfn.XLOOKUP(Q9,wtd!$B:$B,wtd!$B:$B),FALSE)</f>
        <v>1</v>
      </c>
      <c r="AX9" s="23" t="s">
        <v>5797</v>
      </c>
      <c r="AY9" s="44">
        <v>2</v>
      </c>
      <c r="AZ9" s="44">
        <v>0</v>
      </c>
      <c r="BA9" t="b">
        <v>0</v>
      </c>
      <c r="BB9" t="b">
        <v>1</v>
      </c>
      <c r="BC9" t="b">
        <v>0</v>
      </c>
      <c r="BE9" s="192" t="s">
        <v>5548</v>
      </c>
      <c r="BF9" s="202" t="s">
        <v>5548</v>
      </c>
      <c r="BG9" s="192" t="s">
        <v>5557</v>
      </c>
      <c r="BJ9" s="618" t="s">
        <v>6642</v>
      </c>
      <c r="BK9" s="534" t="s">
        <v>2542</v>
      </c>
      <c r="BL9" s="59" t="s">
        <v>2543</v>
      </c>
      <c r="BN9" s="223">
        <v>236</v>
      </c>
      <c r="BO9" t="s">
        <v>5554</v>
      </c>
      <c r="BP9" s="640" t="s">
        <v>1131</v>
      </c>
    </row>
    <row r="10" spans="1:72">
      <c r="A10">
        <v>9</v>
      </c>
      <c r="B10" s="158" t="str">
        <f>IFERROR(TEXT(AL10,"00"),"99")&amp;IFERROR(TEXT(W10,"00"),"99")&amp;IFERROR(TEXT(S10,"00"),"99")&amp;IFERROR(TEXT(BN10,"000"),"999")</f>
        <v>010124170</v>
      </c>
      <c r="C10" s="158" t="str">
        <f>IFERROR(TEXT(AL10,"00"),"99")&amp;IFERROR(TEXT(V10,"00"),"99")&amp;IFERROR(TEXT(R10,"000"),"999")</f>
        <v>0101170</v>
      </c>
      <c r="D10" s="645">
        <f>IF(NOT(ISBLANK(I10)),1,0)</f>
        <v>1</v>
      </c>
      <c r="E10" s="645">
        <f>IF(NOT(ISBLANK(L10)),1,0)</f>
        <v>0</v>
      </c>
      <c r="F10" s="645">
        <f>IF(NOT(ISBLANK(O10)),1,0)</f>
        <v>1</v>
      </c>
      <c r="G10" s="364" t="str">
        <f>IF(ISBLANK(H10), IF(OR(NOT(ISBLANK(L10)),NOT(ISBLANK(I10)), NOT(ISBLANK(O10))),"no oldname but should be",""),IF(H10=I10,"api",IF(H10=O10,"csv","no match or acs")))</f>
        <v>api</v>
      </c>
      <c r="H10" t="s">
        <v>1646</v>
      </c>
      <c r="I10" t="s">
        <v>1646</v>
      </c>
      <c r="J10" s="59" t="s">
        <v>1646</v>
      </c>
      <c r="K10" t="s">
        <v>1647</v>
      </c>
      <c r="N10" s="59" t="s">
        <v>1648</v>
      </c>
      <c r="O10" t="s">
        <v>1648</v>
      </c>
      <c r="P10" s="59" t="s">
        <v>1648</v>
      </c>
      <c r="Q10" s="64" t="s">
        <v>51</v>
      </c>
      <c r="R10" s="147">
        <f>IFERROR(_xlfn.XLOOKUP(T10,sortorder!$E$62:$E$136,sortorder!$F$62:$F$136),999)</f>
        <v>170</v>
      </c>
      <c r="S10" s="147">
        <f>IFERROR(_xlfn.XLOOKUP(T10,sortorder!$E$62:$E$136,sortorder!$D$62:$D$136),99)</f>
        <v>24</v>
      </c>
      <c r="T10" s="127" t="s">
        <v>51</v>
      </c>
      <c r="U10" s="59" t="s">
        <v>51</v>
      </c>
      <c r="V10" s="152">
        <f>IFERROR(_xlfn.XLOOKUP(X10,sortorder!$E$4:$E$55,sortorder!$D$4:$D$55),99)</f>
        <v>1</v>
      </c>
      <c r="W10" s="152">
        <f>IFERROR(_xlfn.XLOOKUP(X10,sortorder!$E$4:$E$55,sortorder!$D$4:$D$55),99)</f>
        <v>1</v>
      </c>
      <c r="X10" s="23" t="s">
        <v>1630</v>
      </c>
      <c r="Y10" s="397">
        <f>IF(ISERROR(SEARCH(Y$1,$Q10)),0,1)</f>
        <v>0</v>
      </c>
      <c r="Z10" s="397">
        <f>IF(ISERROR(SEARCH(Z$1,$Q10)),0,1)</f>
        <v>0</v>
      </c>
      <c r="AA10" s="397">
        <f>IF(ISERROR(SEARCH(AA$1,$Q10)),0,1)</f>
        <v>0</v>
      </c>
      <c r="AB10" s="397">
        <f>IF(ISERROR(SEARCH(AB$1,$Q10)),0,1)</f>
        <v>0</v>
      </c>
      <c r="AC10" s="397">
        <f>IF(ISERROR(SEARCH(AC$1,$Q10)),0,1)</f>
        <v>0</v>
      </c>
      <c r="AD10" s="397">
        <f>IF(ISERROR(SEARCH(AD$1,$Q10)),0,1)</f>
        <v>0</v>
      </c>
      <c r="AE10" s="397">
        <f>IF(ISERROR(SEARCH(AE$1,$Q10)),0,1)</f>
        <v>0</v>
      </c>
      <c r="AF10" s="397">
        <f>IF(ISERROR(SEARCH(AF$1,$Q10)),0,1)</f>
        <v>0</v>
      </c>
      <c r="AG10" s="397">
        <f>IF(ISERROR(SEARCH(AG$1,$Q10)),0,1)</f>
        <v>0</v>
      </c>
      <c r="AH10" s="23" t="s">
        <v>1075</v>
      </c>
      <c r="AI10" s="141" t="str">
        <f>_xlfn.XLOOKUP(I10,'api2.3'!B:B,'api2.3'!D:D,"")</f>
        <v>Socioeconomic Indicators</v>
      </c>
      <c r="AJ10" s="23" t="s">
        <v>44</v>
      </c>
      <c r="AK10" s="23" t="s">
        <v>44</v>
      </c>
      <c r="AL10" s="398">
        <f>_xlfn.XLOOKUP(AK10,sortorder!$I$15:$I$20,sortorder!$J$15:$J$20)</f>
        <v>1</v>
      </c>
      <c r="AM10" s="23"/>
      <c r="AN10" s="23"/>
      <c r="AO10" s="23"/>
      <c r="AP10" s="399">
        <v>0</v>
      </c>
      <c r="AQ10" s="23" t="s">
        <v>43</v>
      </c>
      <c r="AR10" s="23" t="s">
        <v>43</v>
      </c>
      <c r="AS10" s="23" t="s">
        <v>286</v>
      </c>
      <c r="AT10" s="23" t="s">
        <v>43</v>
      </c>
      <c r="AU10" s="23">
        <v>1</v>
      </c>
      <c r="AV10" s="39" t="str">
        <f>IFERROR(_xlfn.XLOOKUP(Q10,wtd!$B:$B,wtd!$C:$C),"")</f>
        <v>age25up</v>
      </c>
      <c r="AW10" s="141" t="b">
        <f>IFERROR(Q10=_xlfn.XLOOKUP(Q10,wtd!$B:$B,wtd!$B:$B),FALSE)</f>
        <v>1</v>
      </c>
      <c r="AX10" s="23" t="s">
        <v>5797</v>
      </c>
      <c r="AY10" s="23">
        <v>2</v>
      </c>
      <c r="AZ10" s="23">
        <v>0</v>
      </c>
      <c r="BA10" s="23" t="b">
        <v>0</v>
      </c>
      <c r="BB10" s="23" t="b">
        <v>1</v>
      </c>
      <c r="BC10" s="23" t="b">
        <v>1</v>
      </c>
      <c r="BD10" s="23"/>
      <c r="BE10" s="23" t="s">
        <v>5031</v>
      </c>
      <c r="BF10" t="s">
        <v>1649</v>
      </c>
      <c r="BG10" t="s">
        <v>1649</v>
      </c>
      <c r="BH10" s="59" t="s">
        <v>1650</v>
      </c>
      <c r="BI10" s="59" t="s">
        <v>1650</v>
      </c>
      <c r="BJ10" s="618" t="s">
        <v>2887</v>
      </c>
      <c r="BK10" s="534" t="s">
        <v>1145</v>
      </c>
      <c r="BL10" s="59" t="s">
        <v>1145</v>
      </c>
      <c r="BN10" s="222">
        <v>170</v>
      </c>
      <c r="BP10" s="639" t="s">
        <v>1651</v>
      </c>
      <c r="BQ10" s="639" t="s">
        <v>1652</v>
      </c>
      <c r="BR10" s="639" t="s">
        <v>1648</v>
      </c>
    </row>
    <row r="11" spans="1:72">
      <c r="A11">
        <v>10</v>
      </c>
      <c r="B11" s="158" t="str">
        <f>IFERROR(TEXT(AL11,"00"),"99")&amp;IFERROR(TEXT(W11,"00"),"99")&amp;IFERROR(TEXT(S11,"00"),"99")&amp;IFERROR(TEXT(BN11,"000"),"999")</f>
        <v>010126171</v>
      </c>
      <c r="C11" s="158" t="str">
        <f>IFERROR(TEXT(AL11,"00"),"99")&amp;IFERROR(TEXT(V11,"00"),"99")&amp;IFERROR(TEXT(R11,"000"),"999")</f>
        <v>0101171</v>
      </c>
      <c r="D11" s="645">
        <f>IF(NOT(ISBLANK(I11)),1,0)</f>
        <v>1</v>
      </c>
      <c r="E11" s="645">
        <f>IF(NOT(ISBLANK(L11)),1,0)</f>
        <v>0</v>
      </c>
      <c r="F11" s="645">
        <f>IF(NOT(ISBLANK(O11)),1,0)</f>
        <v>1</v>
      </c>
      <c r="G11" s="364" t="str">
        <f>IF(ISBLANK(H11), IF(OR(NOT(ISBLANK(L11)),NOT(ISBLANK(I11)), NOT(ISBLANK(O11))),"no oldname but should be",""),IF(H11=I11,"api",IF(H11=O11,"csv","no match or acs")))</f>
        <v>api</v>
      </c>
      <c r="H11" t="s">
        <v>1683</v>
      </c>
      <c r="I11" t="s">
        <v>1683</v>
      </c>
      <c r="J11" s="59" t="s">
        <v>1683</v>
      </c>
      <c r="K11" t="s">
        <v>1684</v>
      </c>
      <c r="N11" s="59" t="s">
        <v>1685</v>
      </c>
      <c r="O11" t="s">
        <v>1685</v>
      </c>
      <c r="P11" s="59" t="s">
        <v>1685</v>
      </c>
      <c r="Q11" s="64" t="s">
        <v>176</v>
      </c>
      <c r="R11" s="147">
        <f>IFERROR(_xlfn.XLOOKUP(T11,sortorder!$E$62:$E$136,sortorder!$F$62:$F$136),999)</f>
        <v>171</v>
      </c>
      <c r="S11" s="147">
        <f>IFERROR(_xlfn.XLOOKUP(T11,sortorder!$E$62:$E$136,sortorder!$D$62:$D$136),99)</f>
        <v>26</v>
      </c>
      <c r="T11" s="127" t="s">
        <v>176</v>
      </c>
      <c r="U11" s="59" t="s">
        <v>176</v>
      </c>
      <c r="V11" s="152">
        <f>IFERROR(_xlfn.XLOOKUP(X11,sortorder!$E$4:$E$55,sortorder!$D$4:$D$55),99)</f>
        <v>1</v>
      </c>
      <c r="W11" s="152">
        <f>IFERROR(_xlfn.XLOOKUP(X11,sortorder!$E$4:$E$55,sortorder!$D$4:$D$55),99)</f>
        <v>1</v>
      </c>
      <c r="X11" s="23" t="s">
        <v>1630</v>
      </c>
      <c r="Y11" s="397">
        <f>IF(ISERROR(SEARCH(Y$1,$Q11)),0,1)</f>
        <v>0</v>
      </c>
      <c r="Z11" s="397">
        <f>IF(ISERROR(SEARCH(Z$1,$Q11)),0,1)</f>
        <v>0</v>
      </c>
      <c r="AA11" s="397">
        <f>IF(ISERROR(SEARCH(AA$1,$Q11)),0,1)</f>
        <v>0</v>
      </c>
      <c r="AB11" s="397">
        <f>IF(ISERROR(SEARCH(AB$1,$Q11)),0,1)</f>
        <v>0</v>
      </c>
      <c r="AC11" s="397">
        <f>IF(ISERROR(SEARCH(AC$1,$Q11)),0,1)</f>
        <v>0</v>
      </c>
      <c r="AD11" s="397">
        <f>IF(ISERROR(SEARCH(AD$1,$Q11)),0,1)</f>
        <v>0</v>
      </c>
      <c r="AE11" s="397">
        <f>IF(ISERROR(SEARCH(AE$1,$Q11)),0,1)</f>
        <v>0</v>
      </c>
      <c r="AF11" s="397">
        <f>IF(ISERROR(SEARCH(AF$1,$Q11)),0,1)</f>
        <v>0</v>
      </c>
      <c r="AG11" s="397">
        <f>IF(ISERROR(SEARCH(AG$1,$Q11)),0,1)</f>
        <v>0</v>
      </c>
      <c r="AH11" s="23" t="s">
        <v>1075</v>
      </c>
      <c r="AI11" s="141" t="str">
        <f>_xlfn.XLOOKUP(I11,'api2.3'!B:B,'api2.3'!D:D,"")</f>
        <v>Socioeconomic Indicators</v>
      </c>
      <c r="AJ11" s="23" t="s">
        <v>44</v>
      </c>
      <c r="AK11" s="23" t="s">
        <v>44</v>
      </c>
      <c r="AL11" s="398">
        <f>_xlfn.XLOOKUP(AK11,sortorder!$I$15:$I$20,sortorder!$J$15:$J$20)</f>
        <v>1</v>
      </c>
      <c r="AM11" s="23"/>
      <c r="AN11" s="23"/>
      <c r="AO11" s="23"/>
      <c r="AP11" s="399">
        <v>0</v>
      </c>
      <c r="AQ11" s="23" t="s">
        <v>43</v>
      </c>
      <c r="AR11" s="23" t="s">
        <v>43</v>
      </c>
      <c r="AS11" s="23" t="s">
        <v>286</v>
      </c>
      <c r="AT11" s="23" t="s">
        <v>43</v>
      </c>
      <c r="AU11" s="23">
        <v>1</v>
      </c>
      <c r="AV11" s="39" t="str">
        <f>IFERROR(_xlfn.XLOOKUP(Q11,wtd!$B:$B,wtd!$C:$C),"")</f>
        <v>pop</v>
      </c>
      <c r="AW11" s="141" t="b">
        <f>IFERROR(Q11=_xlfn.XLOOKUP(Q11,wtd!$B:$B,wtd!$B:$B),FALSE)</f>
        <v>1</v>
      </c>
      <c r="AX11" s="23" t="s">
        <v>1616</v>
      </c>
      <c r="AY11" s="23">
        <v>2</v>
      </c>
      <c r="AZ11" s="23">
        <v>0</v>
      </c>
      <c r="BA11" s="23" t="b">
        <v>0</v>
      </c>
      <c r="BB11" s="23" t="b">
        <v>1</v>
      </c>
      <c r="BC11" s="23" t="b">
        <v>1</v>
      </c>
      <c r="BD11" s="23"/>
      <c r="BE11" s="23" t="s">
        <v>5033</v>
      </c>
      <c r="BF11" t="s">
        <v>1686</v>
      </c>
      <c r="BG11" t="s">
        <v>1686</v>
      </c>
      <c r="BH11" s="59" t="s">
        <v>1687</v>
      </c>
      <c r="BI11" s="59" t="s">
        <v>1687</v>
      </c>
      <c r="BJ11" s="618" t="s">
        <v>2887</v>
      </c>
      <c r="BK11" s="534" t="s">
        <v>1210</v>
      </c>
      <c r="BL11" s="59" t="s">
        <v>1210</v>
      </c>
      <c r="BN11" s="222">
        <v>171</v>
      </c>
      <c r="BP11" s="639" t="s">
        <v>1688</v>
      </c>
      <c r="BQ11" s="639" t="s">
        <v>1689</v>
      </c>
      <c r="BR11" s="639" t="s">
        <v>1685</v>
      </c>
    </row>
    <row r="12" spans="1:72">
      <c r="A12">
        <v>11</v>
      </c>
      <c r="B12" s="158" t="str">
        <f>IFERROR(TEXT(AL12,"00"),"99")&amp;IFERROR(TEXT(W12,"00"),"99")&amp;IFERROR(TEXT(S12,"00"),"99")&amp;IFERROR(TEXT(BN12,"000"),"999")</f>
        <v>010127172</v>
      </c>
      <c r="C12" s="158" t="str">
        <f>IFERROR(TEXT(AL12,"00"),"99")&amp;IFERROR(TEXT(V12,"00"),"99")&amp;IFERROR(TEXT(R12,"000"),"999")</f>
        <v>0101172</v>
      </c>
      <c r="D12" s="645">
        <f>IF(NOT(ISBLANK(I12)),1,0)</f>
        <v>1</v>
      </c>
      <c r="E12" s="645">
        <f>IF(NOT(ISBLANK(L12)),1,0)</f>
        <v>0</v>
      </c>
      <c r="F12" s="645">
        <f>IF(NOT(ISBLANK(O12)),1,0)</f>
        <v>1</v>
      </c>
      <c r="G12" s="364" t="str">
        <f>IF(ISBLANK(H12), IF(OR(NOT(ISBLANK(L12)),NOT(ISBLANK(I12)), NOT(ISBLANK(O12))),"no oldname but should be",""),IF(H12=I12,"api",IF(H12=O12,"csv","no match or acs")))</f>
        <v>api</v>
      </c>
      <c r="H12" t="s">
        <v>1668</v>
      </c>
      <c r="I12" t="s">
        <v>1668</v>
      </c>
      <c r="J12" s="59" t="s">
        <v>1668</v>
      </c>
      <c r="K12" t="s">
        <v>1669</v>
      </c>
      <c r="N12" s="59" t="s">
        <v>1670</v>
      </c>
      <c r="O12" t="s">
        <v>1670</v>
      </c>
      <c r="P12" s="59" t="s">
        <v>1670</v>
      </c>
      <c r="Q12" s="64" t="s">
        <v>168</v>
      </c>
      <c r="R12" s="147">
        <f>IFERROR(_xlfn.XLOOKUP(T12,sortorder!$E$62:$E$136,sortorder!$F$62:$F$136),999)</f>
        <v>172</v>
      </c>
      <c r="S12" s="147">
        <f>IFERROR(_xlfn.XLOOKUP(T12,sortorder!$E$62:$E$136,sortorder!$D$62:$D$136),99)</f>
        <v>27</v>
      </c>
      <c r="T12" s="127" t="s">
        <v>168</v>
      </c>
      <c r="U12" s="59" t="s">
        <v>168</v>
      </c>
      <c r="V12" s="152">
        <f>IFERROR(_xlfn.XLOOKUP(X12,sortorder!$E$4:$E$55,sortorder!$D$4:$D$55),99)</f>
        <v>1</v>
      </c>
      <c r="W12" s="152">
        <f>IFERROR(_xlfn.XLOOKUP(X12,sortorder!$E$4:$E$55,sortorder!$D$4:$D$55),99)</f>
        <v>1</v>
      </c>
      <c r="X12" s="23" t="s">
        <v>1630</v>
      </c>
      <c r="Y12" s="397">
        <f>IF(ISERROR(SEARCH(Y$1,$Q12)),0,1)</f>
        <v>0</v>
      </c>
      <c r="Z12" s="397">
        <f>IF(ISERROR(SEARCH(Z$1,$Q12)),0,1)</f>
        <v>0</v>
      </c>
      <c r="AA12" s="397">
        <f>IF(ISERROR(SEARCH(AA$1,$Q12)),0,1)</f>
        <v>0</v>
      </c>
      <c r="AB12" s="397">
        <f>IF(ISERROR(SEARCH(AB$1,$Q12)),0,1)</f>
        <v>0</v>
      </c>
      <c r="AC12" s="397">
        <f>IF(ISERROR(SEARCH(AC$1,$Q12)),0,1)</f>
        <v>0</v>
      </c>
      <c r="AD12" s="397">
        <f>IF(ISERROR(SEARCH(AD$1,$Q12)),0,1)</f>
        <v>0</v>
      </c>
      <c r="AE12" s="397">
        <f>IF(ISERROR(SEARCH(AE$1,$Q12)),0,1)</f>
        <v>0</v>
      </c>
      <c r="AF12" s="397">
        <f>IF(ISERROR(SEARCH(AF$1,$Q12)),0,1)</f>
        <v>0</v>
      </c>
      <c r="AG12" s="397">
        <f>IF(ISERROR(SEARCH(AG$1,$Q12)),0,1)</f>
        <v>0</v>
      </c>
      <c r="AH12" s="23" t="s">
        <v>1075</v>
      </c>
      <c r="AI12" s="141" t="str">
        <f>_xlfn.XLOOKUP(I12,'api2.3'!B:B,'api2.3'!D:D,"")</f>
        <v>Socioeconomic Indicators</v>
      </c>
      <c r="AJ12" s="23" t="s">
        <v>44</v>
      </c>
      <c r="AK12" s="23" t="s">
        <v>44</v>
      </c>
      <c r="AL12" s="398">
        <f>_xlfn.XLOOKUP(AK12,sortorder!$I$15:$I$20,sortorder!$J$15:$J$20)</f>
        <v>1</v>
      </c>
      <c r="AM12" s="23"/>
      <c r="AN12" s="23"/>
      <c r="AO12" s="23"/>
      <c r="AP12" s="399">
        <v>0</v>
      </c>
      <c r="AQ12" s="23" t="s">
        <v>43</v>
      </c>
      <c r="AR12" s="23" t="s">
        <v>43</v>
      </c>
      <c r="AS12" s="23" t="s">
        <v>286</v>
      </c>
      <c r="AT12" s="23" t="s">
        <v>43</v>
      </c>
      <c r="AU12" s="23">
        <v>1</v>
      </c>
      <c r="AV12" s="39" t="str">
        <f>IFERROR(_xlfn.XLOOKUP(Q12,wtd!$B:$B,wtd!$C:$C),"")</f>
        <v>pop</v>
      </c>
      <c r="AW12" s="141" t="b">
        <f>IFERROR(Q12=_xlfn.XLOOKUP(Q12,wtd!$B:$B,wtd!$B:$B),FALSE)</f>
        <v>1</v>
      </c>
      <c r="AX12" s="23" t="s">
        <v>1616</v>
      </c>
      <c r="AY12" s="23">
        <v>2</v>
      </c>
      <c r="AZ12" s="23">
        <v>0</v>
      </c>
      <c r="BA12" s="23" t="b">
        <v>0</v>
      </c>
      <c r="BB12" s="23" t="b">
        <v>1</v>
      </c>
      <c r="BC12" s="23" t="b">
        <v>1</v>
      </c>
      <c r="BD12" s="23"/>
      <c r="BE12" s="23" t="s">
        <v>5034</v>
      </c>
      <c r="BF12" t="s">
        <v>1671</v>
      </c>
      <c r="BG12" t="s">
        <v>1671</v>
      </c>
      <c r="BH12" s="59" t="s">
        <v>1672</v>
      </c>
      <c r="BI12" s="59" t="s">
        <v>1672</v>
      </c>
      <c r="BJ12" s="618" t="s">
        <v>2887</v>
      </c>
      <c r="BK12" s="534" t="s">
        <v>1187</v>
      </c>
      <c r="BL12" s="59" t="s">
        <v>1187</v>
      </c>
      <c r="BN12" s="222">
        <v>172</v>
      </c>
      <c r="BP12" s="639" t="s">
        <v>1673</v>
      </c>
      <c r="BQ12" s="639" t="s">
        <v>1674</v>
      </c>
      <c r="BR12" s="639" t="s">
        <v>1670</v>
      </c>
    </row>
    <row r="13" spans="1:72">
      <c r="A13">
        <v>12</v>
      </c>
      <c r="B13" s="158" t="str">
        <f>IFERROR(TEXT(AL13,"00"),"99")&amp;IFERROR(TEXT(W13,"00"),"99")&amp;IFERROR(TEXT(S13,"00"),"99")&amp;IFERROR(TEXT(BN13,"000"),"999")</f>
        <v>010128166</v>
      </c>
      <c r="C13" s="158" t="str">
        <f>IFERROR(TEXT(AL13,"00"),"99")&amp;IFERROR(TEXT(V13,"00"),"99")&amp;IFERROR(TEXT(R13,"000"),"999")</f>
        <v>0101166</v>
      </c>
      <c r="D13" s="645">
        <f>IF(NOT(ISBLANK(I13)),1,0)</f>
        <v>1</v>
      </c>
      <c r="E13" s="645">
        <f>IF(NOT(ISBLANK(L13)),1,0)</f>
        <v>0</v>
      </c>
      <c r="F13" s="645">
        <f>IF(NOT(ISBLANK(O13)),1,0)</f>
        <v>1</v>
      </c>
      <c r="G13" s="364" t="str">
        <f>IF(ISBLANK(H13), IF(OR(NOT(ISBLANK(L13)),NOT(ISBLANK(I13)), NOT(ISBLANK(O13))),"no oldname but should be",""),IF(H13=I13,"api",IF(H13=O13,"csv","no match or acs")))</f>
        <v>api</v>
      </c>
      <c r="H13" t="s">
        <v>1676</v>
      </c>
      <c r="I13" t="s">
        <v>1676</v>
      </c>
      <c r="J13" s="59" t="s">
        <v>1676</v>
      </c>
      <c r="K13" t="s">
        <v>1677</v>
      </c>
      <c r="L13" s="122"/>
      <c r="M13" s="197"/>
      <c r="N13" s="59" t="s">
        <v>1678</v>
      </c>
      <c r="O13" t="s">
        <v>1678</v>
      </c>
      <c r="P13" s="59" t="s">
        <v>1678</v>
      </c>
      <c r="Q13" s="64" t="s">
        <v>164</v>
      </c>
      <c r="R13" s="147">
        <f>IFERROR(_xlfn.XLOOKUP(T13,sortorder!$E$62:$E$136,sortorder!$F$62:$F$136),999)</f>
        <v>166</v>
      </c>
      <c r="S13" s="147">
        <f>IFERROR(_xlfn.XLOOKUP(T13,sortorder!$E$62:$E$136,sortorder!$D$62:$D$136),99)</f>
        <v>28</v>
      </c>
      <c r="T13" s="127" t="s">
        <v>164</v>
      </c>
      <c r="U13" s="59" t="s">
        <v>164</v>
      </c>
      <c r="V13" s="152">
        <f>IFERROR(_xlfn.XLOOKUP(X13,sortorder!$E$4:$E$55,sortorder!$D$4:$D$55),99)</f>
        <v>1</v>
      </c>
      <c r="W13" s="152">
        <f>IFERROR(_xlfn.XLOOKUP(X13,sortorder!$E$4:$E$55,sortorder!$D$4:$D$55),99)</f>
        <v>1</v>
      </c>
      <c r="X13" s="23" t="s">
        <v>1630</v>
      </c>
      <c r="Y13" s="397">
        <f>IF(ISERROR(SEARCH(Y$1,$Q13)),0,1)</f>
        <v>0</v>
      </c>
      <c r="Z13" s="397">
        <f>IF(ISERROR(SEARCH(Z$1,$Q13)),0,1)</f>
        <v>0</v>
      </c>
      <c r="AA13" s="397">
        <f>IF(ISERROR(SEARCH(AA$1,$Q13)),0,1)</f>
        <v>0</v>
      </c>
      <c r="AB13" s="397">
        <f>IF(ISERROR(SEARCH(AB$1,$Q13)),0,1)</f>
        <v>0</v>
      </c>
      <c r="AC13" s="397">
        <f>IF(ISERROR(SEARCH(AC$1,$Q13)),0,1)</f>
        <v>0</v>
      </c>
      <c r="AD13" s="397">
        <f>IF(ISERROR(SEARCH(AD$1,$Q13)),0,1)</f>
        <v>0</v>
      </c>
      <c r="AE13" s="397">
        <f>IF(ISERROR(SEARCH(AE$1,$Q13)),0,1)</f>
        <v>0</v>
      </c>
      <c r="AF13" s="397">
        <f>IF(ISERROR(SEARCH(AF$1,$Q13)),0,1)</f>
        <v>0</v>
      </c>
      <c r="AG13" s="397">
        <f>IF(ISERROR(SEARCH(AG$1,$Q13)),0,1)</f>
        <v>0</v>
      </c>
      <c r="AH13" s="23" t="s">
        <v>1075</v>
      </c>
      <c r="AI13" s="141" t="str">
        <f>_xlfn.XLOOKUP(I13,'api2.3'!B:B,'api2.3'!D:D,"")</f>
        <v>Socioeconomic Indicators</v>
      </c>
      <c r="AJ13" s="23" t="s">
        <v>44</v>
      </c>
      <c r="AK13" s="23" t="s">
        <v>44</v>
      </c>
      <c r="AL13" s="398">
        <f>_xlfn.XLOOKUP(AK13,sortorder!$I$15:$I$20,sortorder!$J$15:$J$20)</f>
        <v>1</v>
      </c>
      <c r="AM13" s="23"/>
      <c r="AN13" s="23"/>
      <c r="AO13" s="23"/>
      <c r="AP13" s="399">
        <v>0</v>
      </c>
      <c r="AQ13" s="23" t="s">
        <v>43</v>
      </c>
      <c r="AR13" s="23" t="s">
        <v>43</v>
      </c>
      <c r="AS13" s="23" t="s">
        <v>286</v>
      </c>
      <c r="AT13" s="23" t="s">
        <v>43</v>
      </c>
      <c r="AU13" s="23">
        <v>1</v>
      </c>
      <c r="AV13" s="39" t="str">
        <f>IFERROR(_xlfn.XLOOKUP(Q13,wtd!$B:$B,wtd!$C:$C),"")</f>
        <v>pop</v>
      </c>
      <c r="AW13" s="141" t="b">
        <f>IFERROR(Q13=_xlfn.XLOOKUP(Q13,wtd!$B:$B,wtd!$B:$B),FALSE)</f>
        <v>1</v>
      </c>
      <c r="AX13" s="23" t="s">
        <v>1616</v>
      </c>
      <c r="AY13" s="23">
        <v>2</v>
      </c>
      <c r="AZ13" s="23">
        <v>0</v>
      </c>
      <c r="BA13" s="23" t="b">
        <v>0</v>
      </c>
      <c r="BB13" s="23" t="b">
        <v>1</v>
      </c>
      <c r="BC13" s="23" t="b">
        <v>1</v>
      </c>
      <c r="BD13" s="23"/>
      <c r="BE13" s="23" t="s">
        <v>5206</v>
      </c>
      <c r="BF13" t="s">
        <v>1679</v>
      </c>
      <c r="BG13" t="s">
        <v>1679</v>
      </c>
      <c r="BH13" s="59" t="s">
        <v>1680</v>
      </c>
      <c r="BI13" s="59" t="s">
        <v>1680</v>
      </c>
      <c r="BJ13" s="618" t="s">
        <v>2887</v>
      </c>
      <c r="BK13" s="534" t="s">
        <v>1203</v>
      </c>
      <c r="BL13" s="59" t="s">
        <v>1203</v>
      </c>
      <c r="BN13" s="222">
        <v>166</v>
      </c>
      <c r="BP13" s="639" t="s">
        <v>1681</v>
      </c>
      <c r="BQ13" s="639" t="s">
        <v>1682</v>
      </c>
      <c r="BR13" s="639" t="s">
        <v>1678</v>
      </c>
    </row>
    <row r="14" spans="1:72">
      <c r="A14">
        <v>13</v>
      </c>
      <c r="B14" s="158" t="str">
        <f>IFERROR(TEXT(AL14,"00"),"99")&amp;IFERROR(TEXT(W14,"00"),"99")&amp;IFERROR(TEXT(S14,"00"),"99")&amp;IFERROR(TEXT(BN14,"000"),"999")</f>
        <v>010216999</v>
      </c>
      <c r="C14" s="158" t="str">
        <f>IFERROR(TEXT(AL14,"00"),"99")&amp;IFERROR(TEXT(V14,"00"),"99")&amp;IFERROR(TEXT(R14,"000"),"999")</f>
        <v>0102162</v>
      </c>
      <c r="D14" s="645">
        <f>IF(NOT(ISBLANK(I14)),1,0)</f>
        <v>0</v>
      </c>
      <c r="E14" s="645">
        <f>IF(NOT(ISBLANK(L14)),1,0)</f>
        <v>0</v>
      </c>
      <c r="F14" s="645">
        <f>IF(NOT(ISBLANK(O14)),1,0)</f>
        <v>0</v>
      </c>
      <c r="G14" s="364" t="str">
        <f>IF(ISBLANK(H14), IF(OR(NOT(ISBLANK(L14)),NOT(ISBLANK(I14)), NOT(ISBLANK(O14))),"no oldname but should be",""),IF(H14=I14,"api",IF(H14=O14,"csv","no match or acs")))</f>
        <v/>
      </c>
      <c r="Q14" s="64" t="s">
        <v>2418</v>
      </c>
      <c r="R14" s="147">
        <f>IFERROR(_xlfn.XLOOKUP(T14,sortorder!$E$62:$E$136,sortorder!$F$62:$F$136),999)</f>
        <v>162</v>
      </c>
      <c r="S14" s="147">
        <f>IFERROR(_xlfn.XLOOKUP(T14,sortorder!$E$62:$E$136,sortorder!$D$62:$D$136),99)</f>
        <v>16</v>
      </c>
      <c r="T14" s="127" t="s">
        <v>189</v>
      </c>
      <c r="U14" s="59" t="s">
        <v>189</v>
      </c>
      <c r="V14" s="152">
        <f>IFERROR(_xlfn.XLOOKUP(X14,sortorder!$E$4:$E$55,sortorder!$D$4:$D$55),99)</f>
        <v>2</v>
      </c>
      <c r="W14" s="152">
        <f>IFERROR(_xlfn.XLOOKUP(X14,sortorder!$E$4:$E$55,sortorder!$D$4:$D$55),99)</f>
        <v>2</v>
      </c>
      <c r="X14" s="22" t="s">
        <v>2419</v>
      </c>
      <c r="Y14" s="141">
        <f>IF(ISERROR(SEARCH(Y$1,$Q14)),0,1)</f>
        <v>1</v>
      </c>
      <c r="Z14" s="141">
        <f>IF(ISERROR(SEARCH(Z$1,$Q14)),0,1)</f>
        <v>0</v>
      </c>
      <c r="AA14" s="141">
        <f>IF(ISERROR(SEARCH(AA$1,$Q14)),0,1)</f>
        <v>0</v>
      </c>
      <c r="AB14" s="141">
        <f>IF(ISERROR(SEARCH(AB$1,$Q14)),0,1)</f>
        <v>0</v>
      </c>
      <c r="AC14" s="141">
        <f>IF(ISERROR(SEARCH(AC$1,$Q14)),0,1)</f>
        <v>1</v>
      </c>
      <c r="AD14" s="141">
        <f>IF(ISERROR(SEARCH(AD$1,$Q14)),0,1)</f>
        <v>0</v>
      </c>
      <c r="AE14" s="141">
        <f>IF(ISERROR(SEARCH(AE$1,$Q14)),0,1)</f>
        <v>0</v>
      </c>
      <c r="AF14" s="141">
        <f>IF(ISERROR(SEARCH(AF$1,$Q14)),0,1)</f>
        <v>0</v>
      </c>
      <c r="AG14" s="141">
        <f>IF(ISERROR(SEARCH(AG$1,$Q14)),0,1)</f>
        <v>0</v>
      </c>
      <c r="AI14" s="141">
        <f>_xlfn.XLOOKUP(I14,'api2.3'!B:B,'api2.3'!D:D,"")</f>
        <v>0</v>
      </c>
      <c r="AJ14" t="s">
        <v>44</v>
      </c>
      <c r="AK14" s="41" t="s">
        <v>44</v>
      </c>
      <c r="AL14" s="210">
        <f>_xlfn.XLOOKUP(AK14,sortorder!$I$15:$I$20,sortorder!$J$15:$J$20)</f>
        <v>1</v>
      </c>
      <c r="AM14" t="s">
        <v>423</v>
      </c>
      <c r="AN14" t="s">
        <v>423</v>
      </c>
      <c r="AO14" t="s">
        <v>424</v>
      </c>
      <c r="AP14" s="32">
        <v>1</v>
      </c>
      <c r="AQ14" t="s">
        <v>2420</v>
      </c>
      <c r="AR14" t="s">
        <v>1743</v>
      </c>
      <c r="AS14" t="s">
        <v>1743</v>
      </c>
      <c r="AT14" t="s">
        <v>1743</v>
      </c>
      <c r="AV14" s="39" t="str">
        <f>IFERROR(_xlfn.XLOOKUP(Q14,wtd!$B:$B,wtd!$C:$C),"")</f>
        <v/>
      </c>
      <c r="AW14" s="141" t="b">
        <f>IFERROR(Q14=_xlfn.XLOOKUP(Q14,wtd!$B:$B,wtd!$B:$B),FALSE)</f>
        <v>0</v>
      </c>
      <c r="AX14" t="s">
        <v>3036</v>
      </c>
      <c r="AY14">
        <v>2</v>
      </c>
      <c r="AZ14">
        <v>1</v>
      </c>
      <c r="BA14" t="b">
        <v>0</v>
      </c>
      <c r="BB14" t="b">
        <v>0</v>
      </c>
      <c r="BC14" t="b">
        <v>0</v>
      </c>
      <c r="BE14" t="s">
        <v>4966</v>
      </c>
      <c r="BF14" t="s">
        <v>2421</v>
      </c>
      <c r="BG14" t="s">
        <v>2421</v>
      </c>
      <c r="BJ14" s="618" t="s">
        <v>2887</v>
      </c>
      <c r="BK14" s="534" t="s">
        <v>2887</v>
      </c>
      <c r="BN14" s="225">
        <v>999</v>
      </c>
      <c r="BS14" s="639" t="s">
        <v>411</v>
      </c>
      <c r="BT14" s="639" t="s">
        <v>55</v>
      </c>
    </row>
    <row r="15" spans="1:72">
      <c r="A15">
        <v>14</v>
      </c>
      <c r="B15" s="158" t="str">
        <f>IFERROR(TEXT(AL15,"00"),"99")&amp;IFERROR(TEXT(W15,"00"),"99")&amp;IFERROR(TEXT(S15,"00"),"99")&amp;IFERROR(TEXT(BN15,"000"),"999")</f>
        <v>010217999</v>
      </c>
      <c r="C15" s="158" t="str">
        <f>IFERROR(TEXT(AL15,"00"),"99")&amp;IFERROR(TEXT(V15,"00"),"99")&amp;IFERROR(TEXT(R15,"000"),"999")</f>
        <v>0102163</v>
      </c>
      <c r="D15" s="645">
        <f>IF(NOT(ISBLANK(I15)),1,0)</f>
        <v>0</v>
      </c>
      <c r="E15" s="645">
        <f>IF(NOT(ISBLANK(L15)),1,0)</f>
        <v>0</v>
      </c>
      <c r="F15" s="645">
        <f>IF(NOT(ISBLANK(O15)),1,0)</f>
        <v>0</v>
      </c>
      <c r="G15" s="364" t="str">
        <f>IF(ISBLANK(H15), IF(OR(NOT(ISBLANK(L15)),NOT(ISBLANK(I15)), NOT(ISBLANK(O15))),"no oldname but should be",""),IF(H15=I15,"api",IF(H15=O15,"csv","no match or acs")))</f>
        <v/>
      </c>
      <c r="Q15" s="64" t="s">
        <v>2422</v>
      </c>
      <c r="R15" s="147">
        <f>IFERROR(_xlfn.XLOOKUP(T15,sortorder!$E$62:$E$136,sortorder!$F$62:$F$136),999)</f>
        <v>163</v>
      </c>
      <c r="S15" s="147">
        <f>IFERROR(_xlfn.XLOOKUP(T15,sortorder!$E$62:$E$136,sortorder!$D$62:$D$136),99)</f>
        <v>17</v>
      </c>
      <c r="T15" s="64" t="s">
        <v>1121</v>
      </c>
      <c r="U15" s="59" t="s">
        <v>1121</v>
      </c>
      <c r="V15" s="152">
        <f>IFERROR(_xlfn.XLOOKUP(X15,sortorder!$E$4:$E$55,sortorder!$D$4:$D$55),99)</f>
        <v>2</v>
      </c>
      <c r="W15" s="152">
        <f>IFERROR(_xlfn.XLOOKUP(X15,sortorder!$E$4:$E$55,sortorder!$D$4:$D$55),99)</f>
        <v>2</v>
      </c>
      <c r="X15" s="64" t="s">
        <v>2419</v>
      </c>
      <c r="Y15" s="141">
        <f>IF(ISERROR(SEARCH(Y$1,$Q15)),0,1)</f>
        <v>1</v>
      </c>
      <c r="Z15" s="141">
        <f>IF(ISERROR(SEARCH(Z$1,$Q15)),0,1)</f>
        <v>0</v>
      </c>
      <c r="AA15" s="141">
        <f>IF(ISERROR(SEARCH(AA$1,$Q15)),0,1)</f>
        <v>0</v>
      </c>
      <c r="AB15" s="141">
        <f>IF(ISERROR(SEARCH(AB$1,$Q15)),0,1)</f>
        <v>0</v>
      </c>
      <c r="AC15" s="141">
        <f>IF(ISERROR(SEARCH(AC$1,$Q15)),0,1)</f>
        <v>1</v>
      </c>
      <c r="AD15" s="141">
        <f>IF(ISERROR(SEARCH(AD$1,$Q15)),0,1)</f>
        <v>0</v>
      </c>
      <c r="AE15" s="141">
        <f>IF(ISERROR(SEARCH(AE$1,$Q15)),0,1)</f>
        <v>0</v>
      </c>
      <c r="AF15" s="141">
        <f>IF(ISERROR(SEARCH(AF$1,$Q15)),0,1)</f>
        <v>0</v>
      </c>
      <c r="AG15" s="141">
        <f>IF(ISERROR(SEARCH(AG$1,$Q15)),0,1)</f>
        <v>1</v>
      </c>
      <c r="AI15" s="141">
        <f>_xlfn.XLOOKUP(I15,'api2.3'!B:B,'api2.3'!D:D,"")</f>
        <v>0</v>
      </c>
      <c r="AJ15" t="s">
        <v>44</v>
      </c>
      <c r="AK15" s="41" t="s">
        <v>44</v>
      </c>
      <c r="AL15" s="210">
        <f>_xlfn.XLOOKUP(AK15,sortorder!$I$15:$I$20,sortorder!$J$15:$J$20)</f>
        <v>1</v>
      </c>
      <c r="AM15" t="s">
        <v>423</v>
      </c>
      <c r="AN15" t="s">
        <v>423</v>
      </c>
      <c r="AO15" t="s">
        <v>424</v>
      </c>
      <c r="AP15" s="32">
        <v>1</v>
      </c>
      <c r="AQ15" t="s">
        <v>2420</v>
      </c>
      <c r="AR15" t="s">
        <v>1743</v>
      </c>
      <c r="AS15" t="s">
        <v>1743</v>
      </c>
      <c r="AT15" t="s">
        <v>1743</v>
      </c>
      <c r="AV15" s="39" t="str">
        <f>IFERROR(_xlfn.XLOOKUP(Q15,wtd!$B:$B,wtd!$C:$C),"")</f>
        <v/>
      </c>
      <c r="AW15" s="141" t="b">
        <f>IFERROR(Q15=_xlfn.XLOOKUP(Q15,wtd!$B:$B,wtd!$B:$B),FALSE)</f>
        <v>0</v>
      </c>
      <c r="AX15" t="s">
        <v>3036</v>
      </c>
      <c r="AY15">
        <v>2</v>
      </c>
      <c r="AZ15">
        <v>1</v>
      </c>
      <c r="BA15" t="b">
        <v>0</v>
      </c>
      <c r="BB15" t="b">
        <v>0</v>
      </c>
      <c r="BC15" t="b">
        <v>0</v>
      </c>
      <c r="BE15" s="64" t="s">
        <v>4967</v>
      </c>
      <c r="BF15" s="64" t="s">
        <v>2423</v>
      </c>
      <c r="BG15" s="64" t="s">
        <v>2423</v>
      </c>
      <c r="BJ15" s="618" t="s">
        <v>2887</v>
      </c>
      <c r="BK15" s="534">
        <v>0</v>
      </c>
      <c r="BN15" s="225">
        <v>999</v>
      </c>
      <c r="BS15" s="639" t="s">
        <v>411</v>
      </c>
      <c r="BT15" s="639" t="s">
        <v>55</v>
      </c>
    </row>
    <row r="16" spans="1:72">
      <c r="A16">
        <v>15</v>
      </c>
      <c r="B16" s="414" t="str">
        <f>IFERROR(TEXT(AL16,"00"),"99")&amp;IFERROR(TEXT(W16,"00"),"99")&amp;IFERROR(TEXT(S16,"00"),"99")&amp;IFERROR(TEXT(BN16,"000"),"999")</f>
        <v>010219999</v>
      </c>
      <c r="C16" s="414" t="str">
        <f>IFERROR(TEXT(AL16,"00"),"99")&amp;IFERROR(TEXT(V16,"00"),"99")&amp;IFERROR(TEXT(R16,"000"),"999")</f>
        <v>0102165</v>
      </c>
      <c r="D16" s="645">
        <f>IF(NOT(ISBLANK(I16)),1,0)</f>
        <v>0</v>
      </c>
      <c r="E16" s="645">
        <f>IF(NOT(ISBLANK(L16)),1,0)</f>
        <v>0</v>
      </c>
      <c r="F16" s="645">
        <f>IF(NOT(ISBLANK(O16)),1,0)</f>
        <v>0</v>
      </c>
      <c r="G16" s="364" t="str">
        <f>IF(ISBLANK(H16), IF(OR(NOT(ISBLANK(L16)),NOT(ISBLANK(I16)), NOT(ISBLANK(O16))),"no oldname but should be",""),IF(H16=I16,"api",IF(H16=O16,"csv","no match or acs")))</f>
        <v/>
      </c>
      <c r="H16" s="241"/>
      <c r="I16" s="241"/>
      <c r="K16" s="241"/>
      <c r="L16" s="241"/>
      <c r="O16" s="241"/>
      <c r="Q16" s="241" t="s">
        <v>5847</v>
      </c>
      <c r="R16" s="417">
        <f>IFERROR(_xlfn.XLOOKUP(T16,sortorder!$E$62:$E$136,sortorder!$F$62:$F$136),999)</f>
        <v>165</v>
      </c>
      <c r="S16" s="417">
        <f>IFERROR(_xlfn.XLOOKUP(T16,sortorder!$E$62:$E$136,sortorder!$D$62:$D$136),99)</f>
        <v>19</v>
      </c>
      <c r="T16" s="241" t="s">
        <v>5839</v>
      </c>
      <c r="U16" s="241" t="s">
        <v>5839</v>
      </c>
      <c r="V16" s="417">
        <f>IFERROR(_xlfn.XLOOKUP(X16,sortorder!$E$4:$E$55,sortorder!$D$4:$D$55),99)</f>
        <v>2</v>
      </c>
      <c r="W16" s="417">
        <f>IFERROR(_xlfn.XLOOKUP(X16,sortorder!$E$4:$E$55,sortorder!$D$4:$D$55),99)</f>
        <v>2</v>
      </c>
      <c r="X16" s="241" t="s">
        <v>2419</v>
      </c>
      <c r="Y16" s="418">
        <f>IF(ISERROR(SEARCH(Y$1,$Q16)),0,1)</f>
        <v>1</v>
      </c>
      <c r="Z16" s="418">
        <f>IF(ISERROR(SEARCH(Z$1,$Q16)),0,1)</f>
        <v>0</v>
      </c>
      <c r="AA16" s="418">
        <f>IF(ISERROR(SEARCH(AA$1,$Q16)),0,1)</f>
        <v>0</v>
      </c>
      <c r="AB16" s="418">
        <f>IF(ISERROR(SEARCH(AB$1,$Q16)),0,1)</f>
        <v>0</v>
      </c>
      <c r="AC16" s="418">
        <f>IF(ISERROR(SEARCH(AC$1,$Q16)),0,1)</f>
        <v>1</v>
      </c>
      <c r="AD16" s="418">
        <f>IF(ISERROR(SEARCH(AD$1,$Q16)),0,1)</f>
        <v>0</v>
      </c>
      <c r="AE16" s="418">
        <f>IF(ISERROR(SEARCH(AE$1,$Q16)),0,1)</f>
        <v>0</v>
      </c>
      <c r="AF16" s="418">
        <f>IF(ISERROR(SEARCH(AF$1,$Q16)),0,1)</f>
        <v>0</v>
      </c>
      <c r="AG16" s="418">
        <f>IF(ISERROR(SEARCH(AG$1,$Q16)),0,1)</f>
        <v>1</v>
      </c>
      <c r="AH16" s="241"/>
      <c r="AI16" s="141" t="str">
        <f>_xlfn.XLOOKUP(I16,'api2.3'!B:B,'api2.3'!D:D,"")</f>
        <v/>
      </c>
      <c r="AJ16" s="241" t="s">
        <v>44</v>
      </c>
      <c r="AK16" s="241" t="s">
        <v>44</v>
      </c>
      <c r="AL16" s="419">
        <f>_xlfn.XLOOKUP(AK16,sortorder!$I$15:$I$20,sortorder!$J$15:$J$20)</f>
        <v>1</v>
      </c>
      <c r="AM16" s="241" t="s">
        <v>423</v>
      </c>
      <c r="AN16" s="241" t="s">
        <v>423</v>
      </c>
      <c r="AO16" s="241" t="s">
        <v>424</v>
      </c>
      <c r="AP16" s="420">
        <v>1</v>
      </c>
      <c r="AQ16" s="241" t="s">
        <v>2420</v>
      </c>
      <c r="AR16" s="241" t="s">
        <v>1743</v>
      </c>
      <c r="AS16" s="241" t="s">
        <v>1743</v>
      </c>
      <c r="AT16" s="241" t="s">
        <v>1743</v>
      </c>
      <c r="AU16" s="241"/>
      <c r="AV16" s="416" t="str">
        <f>IFERROR(_xlfn.XLOOKUP(Q16,wtd!$B:$B,wtd!$C:$C),"")</f>
        <v/>
      </c>
      <c r="AW16" s="418" t="b">
        <f>IFERROR(Q16=_xlfn.XLOOKUP(Q16,wtd!$B:$B,wtd!$B:$B),FALSE)</f>
        <v>0</v>
      </c>
      <c r="AX16" s="241" t="s">
        <v>3036</v>
      </c>
      <c r="AY16" s="241">
        <v>2</v>
      </c>
      <c r="AZ16" s="241">
        <v>1</v>
      </c>
      <c r="BA16" s="241" t="b">
        <v>0</v>
      </c>
      <c r="BB16" s="241" t="b">
        <v>0</v>
      </c>
      <c r="BC16" s="241" t="b">
        <v>0</v>
      </c>
      <c r="BD16" s="241"/>
      <c r="BE16" s="413" t="s">
        <v>5840</v>
      </c>
      <c r="BF16" s="241" t="s">
        <v>2423</v>
      </c>
      <c r="BG16" s="241" t="s">
        <v>2423</v>
      </c>
      <c r="BJ16" s="618" t="s">
        <v>2887</v>
      </c>
      <c r="BK16" s="534" t="s">
        <v>2887</v>
      </c>
      <c r="BN16" s="421">
        <v>999</v>
      </c>
      <c r="BO16" s="241"/>
    </row>
    <row r="17" spans="1:72">
      <c r="A17">
        <v>16</v>
      </c>
      <c r="B17" s="158" t="str">
        <f>IFERROR(TEXT(AL17,"00"),"99")&amp;IFERROR(TEXT(W17,"00"),"99")&amp;IFERROR(TEXT(S17,"00"),"99")&amp;IFERROR(TEXT(BN17,"000"),"999")</f>
        <v>010220999</v>
      </c>
      <c r="C17" s="158" t="str">
        <f>IFERROR(TEXT(AL17,"00"),"99")&amp;IFERROR(TEXT(V17,"00"),"99")&amp;IFERROR(TEXT(R17,"000"),"999")</f>
        <v>0102167</v>
      </c>
      <c r="D17" s="645">
        <f>IF(NOT(ISBLANK(I17)),1,0)</f>
        <v>0</v>
      </c>
      <c r="E17" s="645">
        <f>IF(NOT(ISBLANK(L17)),1,0)</f>
        <v>0</v>
      </c>
      <c r="F17" s="645">
        <f>IF(NOT(ISBLANK(O17)),1,0)</f>
        <v>0</v>
      </c>
      <c r="G17" s="364" t="str">
        <f>IF(ISBLANK(H17), IF(OR(NOT(ISBLANK(L17)),NOT(ISBLANK(I17)), NOT(ISBLANK(O17))),"no oldname but should be",""),IF(H17=I17,"api",IF(H17=O17,"csv","no match or acs")))</f>
        <v/>
      </c>
      <c r="Q17" s="64" t="s">
        <v>2424</v>
      </c>
      <c r="R17" s="147">
        <f>IFERROR(_xlfn.XLOOKUP(T17,sortorder!$E$62:$E$136,sortorder!$F$62:$F$136),999)</f>
        <v>167</v>
      </c>
      <c r="S17" s="147">
        <f>IFERROR(_xlfn.XLOOKUP(T17,sortorder!$E$62:$E$136,sortorder!$D$62:$D$136),99)</f>
        <v>20</v>
      </c>
      <c r="T17" s="127" t="s">
        <v>155</v>
      </c>
      <c r="U17" s="59" t="s">
        <v>155</v>
      </c>
      <c r="V17" s="152">
        <f>IFERROR(_xlfn.XLOOKUP(X17,sortorder!$E$4:$E$55,sortorder!$D$4:$D$55),99)</f>
        <v>2</v>
      </c>
      <c r="W17" s="152">
        <f>IFERROR(_xlfn.XLOOKUP(X17,sortorder!$E$4:$E$55,sortorder!$D$4:$D$55),99)</f>
        <v>2</v>
      </c>
      <c r="X17" s="22" t="s">
        <v>2419</v>
      </c>
      <c r="Y17" s="141">
        <f>IF(ISERROR(SEARCH(Y$1,$Q17)),0,1)</f>
        <v>1</v>
      </c>
      <c r="Z17" s="141">
        <f>IF(ISERROR(SEARCH(Z$1,$Q17)),0,1)</f>
        <v>0</v>
      </c>
      <c r="AA17" s="141">
        <f>IF(ISERROR(SEARCH(AA$1,$Q17)),0,1)</f>
        <v>0</v>
      </c>
      <c r="AB17" s="141">
        <f>IF(ISERROR(SEARCH(AB$1,$Q17)),0,1)</f>
        <v>0</v>
      </c>
      <c r="AC17" s="141">
        <f>IF(ISERROR(SEARCH(AC$1,$Q17)),0,1)</f>
        <v>1</v>
      </c>
      <c r="AD17" s="141">
        <f>IF(ISERROR(SEARCH(AD$1,$Q17)),0,1)</f>
        <v>0</v>
      </c>
      <c r="AE17" s="141">
        <f>IF(ISERROR(SEARCH(AE$1,$Q17)),0,1)</f>
        <v>0</v>
      </c>
      <c r="AF17" s="141">
        <f>IF(ISERROR(SEARCH(AF$1,$Q17)),0,1)</f>
        <v>0</v>
      </c>
      <c r="AG17" s="141">
        <f>IF(ISERROR(SEARCH(AG$1,$Q17)),0,1)</f>
        <v>0</v>
      </c>
      <c r="AI17" s="141">
        <f>_xlfn.XLOOKUP(I17,'api2.3'!B:B,'api2.3'!D:D,"")</f>
        <v>0</v>
      </c>
      <c r="AJ17" t="s">
        <v>44</v>
      </c>
      <c r="AK17" s="41" t="s">
        <v>44</v>
      </c>
      <c r="AL17" s="210">
        <f>_xlfn.XLOOKUP(AK17,sortorder!$I$15:$I$20,sortorder!$J$15:$J$20)</f>
        <v>1</v>
      </c>
      <c r="AM17" t="s">
        <v>423</v>
      </c>
      <c r="AN17" t="s">
        <v>423</v>
      </c>
      <c r="AO17" t="s">
        <v>424</v>
      </c>
      <c r="AP17" s="32">
        <v>1</v>
      </c>
      <c r="AQ17" t="s">
        <v>2420</v>
      </c>
      <c r="AR17" t="s">
        <v>1743</v>
      </c>
      <c r="AS17" t="s">
        <v>1743</v>
      </c>
      <c r="AT17" t="s">
        <v>1743</v>
      </c>
      <c r="AV17" s="39" t="str">
        <f>IFERROR(_xlfn.XLOOKUP(Q17,wtd!$B:$B,wtd!$C:$C),"")</f>
        <v/>
      </c>
      <c r="AW17" s="141" t="b">
        <f>IFERROR(Q17=_xlfn.XLOOKUP(Q17,wtd!$B:$B,wtd!$B:$B),FALSE)</f>
        <v>0</v>
      </c>
      <c r="AX17" t="s">
        <v>3036</v>
      </c>
      <c r="AY17">
        <v>2</v>
      </c>
      <c r="AZ17">
        <v>1</v>
      </c>
      <c r="BA17" t="b">
        <v>0</v>
      </c>
      <c r="BB17" t="b">
        <v>0</v>
      </c>
      <c r="BC17" t="b">
        <v>0</v>
      </c>
      <c r="BE17" t="s">
        <v>5035</v>
      </c>
      <c r="BF17" t="s">
        <v>2425</v>
      </c>
      <c r="BG17" t="s">
        <v>2425</v>
      </c>
      <c r="BJ17" s="618" t="s">
        <v>2887</v>
      </c>
      <c r="BK17" s="534">
        <v>0</v>
      </c>
      <c r="BN17" s="225">
        <v>999</v>
      </c>
      <c r="BS17" s="639" t="s">
        <v>411</v>
      </c>
      <c r="BT17" s="639" t="s">
        <v>55</v>
      </c>
    </row>
    <row r="18" spans="1:72">
      <c r="A18">
        <v>17</v>
      </c>
      <c r="B18" s="158" t="str">
        <f>IFERROR(TEXT(AL18,"00"),"99")&amp;IFERROR(TEXT(W18,"00"),"99")&amp;IFERROR(TEXT(S18,"00"),"99")&amp;IFERROR(TEXT(BN18,"000"),"999")</f>
        <v>010221999</v>
      </c>
      <c r="C18" s="158" t="str">
        <f>IFERROR(TEXT(AL18,"00"),"99")&amp;IFERROR(TEXT(V18,"00"),"99")&amp;IFERROR(TEXT(R18,"000"),"999")</f>
        <v>0102169</v>
      </c>
      <c r="D18" s="645">
        <f>IF(NOT(ISBLANK(I18)),1,0)</f>
        <v>0</v>
      </c>
      <c r="E18" s="645">
        <f>IF(NOT(ISBLANK(L18)),1,0)</f>
        <v>0</v>
      </c>
      <c r="F18" s="645">
        <f>IF(NOT(ISBLANK(O18)),1,0)</f>
        <v>0</v>
      </c>
      <c r="G18" s="364" t="str">
        <f>IF(ISBLANK(H18), IF(OR(NOT(ISBLANK(L18)),NOT(ISBLANK(I18)), NOT(ISBLANK(O18))),"no oldname but should be",""),IF(H18=I18,"api",IF(H18=O18,"csv","no match or acs")))</f>
        <v/>
      </c>
      <c r="Q18" s="64" t="s">
        <v>2426</v>
      </c>
      <c r="R18" s="147">
        <f>IFERROR(_xlfn.XLOOKUP(T18,sortorder!$E$62:$E$136,sortorder!$F$62:$F$136),999)</f>
        <v>169</v>
      </c>
      <c r="S18" s="147">
        <f>IFERROR(_xlfn.XLOOKUP(T18,sortorder!$E$62:$E$136,sortorder!$D$62:$D$136),99)</f>
        <v>21</v>
      </c>
      <c r="T18" s="127" t="s">
        <v>150</v>
      </c>
      <c r="U18" s="59" t="s">
        <v>150</v>
      </c>
      <c r="V18" s="152">
        <f>IFERROR(_xlfn.XLOOKUP(X18,sortorder!$E$4:$E$55,sortorder!$D$4:$D$55),99)</f>
        <v>2</v>
      </c>
      <c r="W18" s="152">
        <f>IFERROR(_xlfn.XLOOKUP(X18,sortorder!$E$4:$E$55,sortorder!$D$4:$D$55),99)</f>
        <v>2</v>
      </c>
      <c r="X18" s="22" t="s">
        <v>2419</v>
      </c>
      <c r="Y18" s="141">
        <f>IF(ISERROR(SEARCH(Y$1,$Q18)),0,1)</f>
        <v>1</v>
      </c>
      <c r="Z18" s="141">
        <f>IF(ISERROR(SEARCH(Z$1,$Q18)),0,1)</f>
        <v>0</v>
      </c>
      <c r="AA18" s="141">
        <f>IF(ISERROR(SEARCH(AA$1,$Q18)),0,1)</f>
        <v>0</v>
      </c>
      <c r="AB18" s="141">
        <f>IF(ISERROR(SEARCH(AB$1,$Q18)),0,1)</f>
        <v>0</v>
      </c>
      <c r="AC18" s="141">
        <f>IF(ISERROR(SEARCH(AC$1,$Q18)),0,1)</f>
        <v>1</v>
      </c>
      <c r="AD18" s="141">
        <f>IF(ISERROR(SEARCH(AD$1,$Q18)),0,1)</f>
        <v>0</v>
      </c>
      <c r="AE18" s="141">
        <f>IF(ISERROR(SEARCH(AE$1,$Q18)),0,1)</f>
        <v>0</v>
      </c>
      <c r="AF18" s="141">
        <f>IF(ISERROR(SEARCH(AF$1,$Q18)),0,1)</f>
        <v>0</v>
      </c>
      <c r="AG18" s="141">
        <f>IF(ISERROR(SEARCH(AG$1,$Q18)),0,1)</f>
        <v>0</v>
      </c>
      <c r="AI18" s="141">
        <f>_xlfn.XLOOKUP(I18,'api2.3'!B:B,'api2.3'!D:D,"")</f>
        <v>0</v>
      </c>
      <c r="AJ18" t="s">
        <v>44</v>
      </c>
      <c r="AK18" s="41" t="s">
        <v>44</v>
      </c>
      <c r="AL18" s="210">
        <f>_xlfn.XLOOKUP(AK18,sortorder!$I$15:$I$20,sortorder!$J$15:$J$20)</f>
        <v>1</v>
      </c>
      <c r="AM18" t="s">
        <v>423</v>
      </c>
      <c r="AN18" t="s">
        <v>423</v>
      </c>
      <c r="AO18" t="s">
        <v>424</v>
      </c>
      <c r="AP18" s="32">
        <v>1</v>
      </c>
      <c r="AQ18" t="s">
        <v>2420</v>
      </c>
      <c r="AR18" t="s">
        <v>1743</v>
      </c>
      <c r="AS18" t="s">
        <v>1743</v>
      </c>
      <c r="AT18" t="s">
        <v>1743</v>
      </c>
      <c r="AV18" s="39" t="str">
        <f>IFERROR(_xlfn.XLOOKUP(Q18,wtd!$B:$B,wtd!$C:$C),"")</f>
        <v/>
      </c>
      <c r="AW18" s="141" t="b">
        <f>IFERROR(Q18=_xlfn.XLOOKUP(Q18,wtd!$B:$B,wtd!$B:$B),FALSE)</f>
        <v>0</v>
      </c>
      <c r="AX18" t="s">
        <v>3036</v>
      </c>
      <c r="AY18">
        <v>2</v>
      </c>
      <c r="AZ18">
        <v>1</v>
      </c>
      <c r="BA18" t="b">
        <v>0</v>
      </c>
      <c r="BB18" t="b">
        <v>0</v>
      </c>
      <c r="BC18" t="b">
        <v>0</v>
      </c>
      <c r="BE18" t="s">
        <v>5036</v>
      </c>
      <c r="BF18" t="s">
        <v>2427</v>
      </c>
      <c r="BG18" t="s">
        <v>2427</v>
      </c>
      <c r="BJ18" s="618" t="s">
        <v>2887</v>
      </c>
      <c r="BK18" s="534">
        <v>0</v>
      </c>
      <c r="BN18" s="225">
        <v>999</v>
      </c>
      <c r="BS18" s="639" t="s">
        <v>411</v>
      </c>
      <c r="BT18" s="639" t="s">
        <v>55</v>
      </c>
    </row>
    <row r="19" spans="1:72">
      <c r="A19">
        <v>18</v>
      </c>
      <c r="B19" s="158" t="str">
        <f>IFERROR(TEXT(AL19,"00"),"99")&amp;IFERROR(TEXT(W19,"00"),"99")&amp;IFERROR(TEXT(S19,"00"),"99")&amp;IFERROR(TEXT(BN19,"000"),"999")</f>
        <v>010222999</v>
      </c>
      <c r="C19" s="158" t="str">
        <f>IFERROR(TEXT(AL19,"00"),"99")&amp;IFERROR(TEXT(V19,"00"),"99")&amp;IFERROR(TEXT(R19,"000"),"999")</f>
        <v>0102168</v>
      </c>
      <c r="D19" s="645">
        <f>IF(NOT(ISBLANK(I19)),1,0)</f>
        <v>0</v>
      </c>
      <c r="E19" s="645">
        <f>IF(NOT(ISBLANK(L19)),1,0)</f>
        <v>0</v>
      </c>
      <c r="F19" s="645">
        <f>IF(NOT(ISBLANK(O19)),1,0)</f>
        <v>0</v>
      </c>
      <c r="G19" s="364" t="str">
        <f>IF(ISBLANK(H19), IF(OR(NOT(ISBLANK(L19)),NOT(ISBLANK(I19)), NOT(ISBLANK(O19))),"no oldname but should be",""),IF(H19=I19,"api",IF(H19=O19,"csv","no match or acs")))</f>
        <v/>
      </c>
      <c r="Q19" s="64" t="s">
        <v>2428</v>
      </c>
      <c r="R19" s="147">
        <f>IFERROR(_xlfn.XLOOKUP(T19,sortorder!$E$62:$E$136,sortorder!$F$62:$F$136),999)</f>
        <v>168</v>
      </c>
      <c r="S19" s="147">
        <f>IFERROR(_xlfn.XLOOKUP(T19,sortorder!$E$62:$E$136,sortorder!$D$62:$D$136),99)</f>
        <v>22</v>
      </c>
      <c r="T19" s="127" t="s">
        <v>396</v>
      </c>
      <c r="U19" s="59" t="s">
        <v>396</v>
      </c>
      <c r="V19" s="152">
        <f>IFERROR(_xlfn.XLOOKUP(X19,sortorder!$E$4:$E$55,sortorder!$D$4:$D$55),99)</f>
        <v>2</v>
      </c>
      <c r="W19" s="152">
        <f>IFERROR(_xlfn.XLOOKUP(X19,sortorder!$E$4:$E$55,sortorder!$D$4:$D$55),99)</f>
        <v>2</v>
      </c>
      <c r="X19" s="22" t="s">
        <v>2419</v>
      </c>
      <c r="Y19" s="141">
        <f>IF(ISERROR(SEARCH(Y$1,$Q19)),0,1)</f>
        <v>1</v>
      </c>
      <c r="Z19" s="141">
        <f>IF(ISERROR(SEARCH(Z$1,$Q19)),0,1)</f>
        <v>0</v>
      </c>
      <c r="AA19" s="141">
        <f>IF(ISERROR(SEARCH(AA$1,$Q19)),0,1)</f>
        <v>0</v>
      </c>
      <c r="AB19" s="141">
        <f>IF(ISERROR(SEARCH(AB$1,$Q19)),0,1)</f>
        <v>0</v>
      </c>
      <c r="AC19" s="141">
        <f>IF(ISERROR(SEARCH(AC$1,$Q19)),0,1)</f>
        <v>1</v>
      </c>
      <c r="AD19" s="141">
        <f>IF(ISERROR(SEARCH(AD$1,$Q19)),0,1)</f>
        <v>0</v>
      </c>
      <c r="AE19" s="141">
        <f>IF(ISERROR(SEARCH(AE$1,$Q19)),0,1)</f>
        <v>0</v>
      </c>
      <c r="AF19" s="141">
        <f>IF(ISERROR(SEARCH(AF$1,$Q19)),0,1)</f>
        <v>0</v>
      </c>
      <c r="AG19" s="141">
        <f>IF(ISERROR(SEARCH(AG$1,$Q19)),0,1)</f>
        <v>0</v>
      </c>
      <c r="AI19" s="141">
        <f>_xlfn.XLOOKUP(I19,'api2.3'!B:B,'api2.3'!D:D,"")</f>
        <v>0</v>
      </c>
      <c r="AJ19" t="s">
        <v>44</v>
      </c>
      <c r="AK19" s="41" t="s">
        <v>44</v>
      </c>
      <c r="AL19" s="210">
        <f>_xlfn.XLOOKUP(AK19,sortorder!$I$15:$I$20,sortorder!$J$15:$J$20)</f>
        <v>1</v>
      </c>
      <c r="AM19" t="s">
        <v>423</v>
      </c>
      <c r="AN19" t="s">
        <v>423</v>
      </c>
      <c r="AO19" t="s">
        <v>424</v>
      </c>
      <c r="AP19" s="32">
        <v>1</v>
      </c>
      <c r="AQ19" t="s">
        <v>2420</v>
      </c>
      <c r="AR19" t="s">
        <v>1743</v>
      </c>
      <c r="AS19" t="s">
        <v>1743</v>
      </c>
      <c r="AT19" t="s">
        <v>1743</v>
      </c>
      <c r="AV19" s="39" t="str">
        <f>IFERROR(_xlfn.XLOOKUP(Q19,wtd!$B:$B,wtd!$C:$C),"")</f>
        <v/>
      </c>
      <c r="AW19" s="141" t="b">
        <f>IFERROR(Q19=_xlfn.XLOOKUP(Q19,wtd!$B:$B,wtd!$B:$B),FALSE)</f>
        <v>0</v>
      </c>
      <c r="AX19" t="s">
        <v>3036</v>
      </c>
      <c r="AY19">
        <v>2</v>
      </c>
      <c r="AZ19">
        <v>1</v>
      </c>
      <c r="BA19" t="b">
        <v>0</v>
      </c>
      <c r="BB19" t="b">
        <v>0</v>
      </c>
      <c r="BC19" t="b">
        <v>0</v>
      </c>
      <c r="BE19" t="s">
        <v>5037</v>
      </c>
      <c r="BF19" t="s">
        <v>2429</v>
      </c>
      <c r="BG19" t="s">
        <v>2429</v>
      </c>
      <c r="BJ19" s="618" t="s">
        <v>2887</v>
      </c>
      <c r="BK19" s="534">
        <v>0</v>
      </c>
      <c r="BN19" s="225">
        <v>999</v>
      </c>
      <c r="BS19" s="639" t="s">
        <v>411</v>
      </c>
      <c r="BT19" s="639" t="s">
        <v>55</v>
      </c>
    </row>
    <row r="20" spans="1:72">
      <c r="A20">
        <v>19</v>
      </c>
      <c r="B20" s="158" t="str">
        <f>IFERROR(TEXT(AL20,"00"),"99")&amp;IFERROR(TEXT(W20,"00"),"99")&amp;IFERROR(TEXT(S20,"00"),"99")&amp;IFERROR(TEXT(BN20,"000"),"999")</f>
        <v>010224999</v>
      </c>
      <c r="C20" s="158" t="str">
        <f>IFERROR(TEXT(AL20,"00"),"99")&amp;IFERROR(TEXT(V20,"00"),"99")&amp;IFERROR(TEXT(R20,"000"),"999")</f>
        <v>0102170</v>
      </c>
      <c r="D20" s="645">
        <f>IF(NOT(ISBLANK(I20)),1,0)</f>
        <v>0</v>
      </c>
      <c r="E20" s="645">
        <f>IF(NOT(ISBLANK(L20)),1,0)</f>
        <v>0</v>
      </c>
      <c r="F20" s="645">
        <f>IF(NOT(ISBLANK(O20)),1,0)</f>
        <v>0</v>
      </c>
      <c r="G20" s="364" t="str">
        <f>IF(ISBLANK(H20), IF(OR(NOT(ISBLANK(L20)),NOT(ISBLANK(I20)), NOT(ISBLANK(O20))),"no oldname but should be",""),IF(H20=I20,"api",IF(H20=O20,"csv","no match or acs")))</f>
        <v/>
      </c>
      <c r="Q20" s="64" t="s">
        <v>2430</v>
      </c>
      <c r="R20" s="147">
        <f>IFERROR(_xlfn.XLOOKUP(T20,sortorder!$E$62:$E$136,sortorder!$F$62:$F$136),999)</f>
        <v>170</v>
      </c>
      <c r="S20" s="147">
        <f>IFERROR(_xlfn.XLOOKUP(T20,sortorder!$E$62:$E$136,sortorder!$D$62:$D$136),99)</f>
        <v>24</v>
      </c>
      <c r="T20" s="127" t="s">
        <v>51</v>
      </c>
      <c r="U20" s="59" t="s">
        <v>51</v>
      </c>
      <c r="V20" s="152">
        <f>IFERROR(_xlfn.XLOOKUP(X20,sortorder!$E$4:$E$55,sortorder!$D$4:$D$55),99)</f>
        <v>2</v>
      </c>
      <c r="W20" s="152">
        <f>IFERROR(_xlfn.XLOOKUP(X20,sortorder!$E$4:$E$55,sortorder!$D$4:$D$55),99)</f>
        <v>2</v>
      </c>
      <c r="X20" s="22" t="s">
        <v>2419</v>
      </c>
      <c r="Y20" s="141">
        <f>IF(ISERROR(SEARCH(Y$1,$Q20)),0,1)</f>
        <v>1</v>
      </c>
      <c r="Z20" s="141">
        <f>IF(ISERROR(SEARCH(Z$1,$Q20)),0,1)</f>
        <v>0</v>
      </c>
      <c r="AA20" s="141">
        <f>IF(ISERROR(SEARCH(AA$1,$Q20)),0,1)</f>
        <v>0</v>
      </c>
      <c r="AB20" s="141">
        <f>IF(ISERROR(SEARCH(AB$1,$Q20)),0,1)</f>
        <v>0</v>
      </c>
      <c r="AC20" s="141">
        <f>IF(ISERROR(SEARCH(AC$1,$Q20)),0,1)</f>
        <v>1</v>
      </c>
      <c r="AD20" s="141">
        <f>IF(ISERROR(SEARCH(AD$1,$Q20)),0,1)</f>
        <v>0</v>
      </c>
      <c r="AE20" s="141">
        <f>IF(ISERROR(SEARCH(AE$1,$Q20)),0,1)</f>
        <v>0</v>
      </c>
      <c r="AF20" s="141">
        <f>IF(ISERROR(SEARCH(AF$1,$Q20)),0,1)</f>
        <v>0</v>
      </c>
      <c r="AG20" s="141">
        <f>IF(ISERROR(SEARCH(AG$1,$Q20)),0,1)</f>
        <v>0</v>
      </c>
      <c r="AI20" s="141">
        <f>_xlfn.XLOOKUP(I20,'api2.3'!B:B,'api2.3'!D:D,"")</f>
        <v>0</v>
      </c>
      <c r="AJ20" t="s">
        <v>44</v>
      </c>
      <c r="AK20" s="41" t="s">
        <v>44</v>
      </c>
      <c r="AL20" s="210">
        <f>_xlfn.XLOOKUP(AK20,sortorder!$I$15:$I$20,sortorder!$J$15:$J$20)</f>
        <v>1</v>
      </c>
      <c r="AM20" t="s">
        <v>423</v>
      </c>
      <c r="AN20" t="s">
        <v>423</v>
      </c>
      <c r="AO20" t="s">
        <v>424</v>
      </c>
      <c r="AP20" s="32">
        <v>1</v>
      </c>
      <c r="AQ20" t="s">
        <v>2420</v>
      </c>
      <c r="AR20" t="s">
        <v>1743</v>
      </c>
      <c r="AS20" t="s">
        <v>1743</v>
      </c>
      <c r="AT20" t="s">
        <v>1743</v>
      </c>
      <c r="AV20" s="39" t="str">
        <f>IFERROR(_xlfn.XLOOKUP(Q20,wtd!$B:$B,wtd!$C:$C),"")</f>
        <v/>
      </c>
      <c r="AW20" s="141" t="b">
        <f>IFERROR(Q20=_xlfn.XLOOKUP(Q20,wtd!$B:$B,wtd!$B:$B),FALSE)</f>
        <v>0</v>
      </c>
      <c r="AX20" t="s">
        <v>3036</v>
      </c>
      <c r="AY20">
        <v>2</v>
      </c>
      <c r="AZ20">
        <v>1</v>
      </c>
      <c r="BA20" t="b">
        <v>0</v>
      </c>
      <c r="BB20" t="b">
        <v>0</v>
      </c>
      <c r="BC20" t="b">
        <v>0</v>
      </c>
      <c r="BE20" t="s">
        <v>5038</v>
      </c>
      <c r="BF20" t="s">
        <v>2431</v>
      </c>
      <c r="BG20" t="s">
        <v>2431</v>
      </c>
      <c r="BJ20" s="618" t="s">
        <v>2887</v>
      </c>
      <c r="BK20" s="534">
        <v>0</v>
      </c>
      <c r="BN20" s="225">
        <v>999</v>
      </c>
      <c r="BS20" s="639" t="s">
        <v>411</v>
      </c>
      <c r="BT20" s="639" t="s">
        <v>55</v>
      </c>
    </row>
    <row r="21" spans="1:72">
      <c r="A21">
        <v>20</v>
      </c>
      <c r="B21" s="158" t="str">
        <f>IFERROR(TEXT(AL21,"00"),"99")&amp;IFERROR(TEXT(W21,"00"),"99")&amp;IFERROR(TEXT(S21,"00"),"99")&amp;IFERROR(TEXT(BN21,"000"),"999")</f>
        <v>010226999</v>
      </c>
      <c r="C21" s="158" t="str">
        <f>IFERROR(TEXT(AL21,"00"),"99")&amp;IFERROR(TEXT(V21,"00"),"99")&amp;IFERROR(TEXT(R21,"000"),"999")</f>
        <v>0102171</v>
      </c>
      <c r="D21" s="645">
        <f>IF(NOT(ISBLANK(I21)),1,0)</f>
        <v>0</v>
      </c>
      <c r="E21" s="645">
        <f>IF(NOT(ISBLANK(L21)),1,0)</f>
        <v>0</v>
      </c>
      <c r="F21" s="645">
        <f>IF(NOT(ISBLANK(O21)),1,0)</f>
        <v>0</v>
      </c>
      <c r="G21" s="364" t="str">
        <f>IF(ISBLANK(H21), IF(OR(NOT(ISBLANK(L21)),NOT(ISBLANK(I21)), NOT(ISBLANK(O21))),"no oldname but should be",""),IF(H21=I21,"api",IF(H21=O21,"csv","no match or acs")))</f>
        <v/>
      </c>
      <c r="H21" s="122"/>
      <c r="I21" s="122"/>
      <c r="Q21" s="64" t="s">
        <v>2434</v>
      </c>
      <c r="R21" s="147">
        <f>IFERROR(_xlfn.XLOOKUP(T21,sortorder!$E$62:$E$136,sortorder!$F$62:$F$136),999)</f>
        <v>171</v>
      </c>
      <c r="S21" s="147">
        <f>IFERROR(_xlfn.XLOOKUP(T21,sortorder!$E$62:$E$136,sortorder!$D$62:$D$136),99)</f>
        <v>26</v>
      </c>
      <c r="T21" s="127" t="s">
        <v>176</v>
      </c>
      <c r="U21" s="59" t="s">
        <v>176</v>
      </c>
      <c r="V21" s="152">
        <f>IFERROR(_xlfn.XLOOKUP(X21,sortorder!$E$4:$E$55,sortorder!$D$4:$D$55),99)</f>
        <v>2</v>
      </c>
      <c r="W21" s="152">
        <f>IFERROR(_xlfn.XLOOKUP(X21,sortorder!$E$4:$E$55,sortorder!$D$4:$D$55),99)</f>
        <v>2</v>
      </c>
      <c r="X21" s="22" t="s">
        <v>2419</v>
      </c>
      <c r="Y21" s="141">
        <f>IF(ISERROR(SEARCH(Y$1,$Q21)),0,1)</f>
        <v>1</v>
      </c>
      <c r="Z21" s="141">
        <f>IF(ISERROR(SEARCH(Z$1,$Q21)),0,1)</f>
        <v>0</v>
      </c>
      <c r="AA21" s="141">
        <f>IF(ISERROR(SEARCH(AA$1,$Q21)),0,1)</f>
        <v>0</v>
      </c>
      <c r="AB21" s="141">
        <f>IF(ISERROR(SEARCH(AB$1,$Q21)),0,1)</f>
        <v>0</v>
      </c>
      <c r="AC21" s="141">
        <f>IF(ISERROR(SEARCH(AC$1,$Q21)),0,1)</f>
        <v>1</v>
      </c>
      <c r="AD21" s="141">
        <f>IF(ISERROR(SEARCH(AD$1,$Q21)),0,1)</f>
        <v>0</v>
      </c>
      <c r="AE21" s="141">
        <f>IF(ISERROR(SEARCH(AE$1,$Q21)),0,1)</f>
        <v>0</v>
      </c>
      <c r="AF21" s="141">
        <f>IF(ISERROR(SEARCH(AF$1,$Q21)),0,1)</f>
        <v>0</v>
      </c>
      <c r="AG21" s="141">
        <f>IF(ISERROR(SEARCH(AG$1,$Q21)),0,1)</f>
        <v>0</v>
      </c>
      <c r="AI21" s="141">
        <f>_xlfn.XLOOKUP(I21,'api2.3'!B:B,'api2.3'!D:D,"")</f>
        <v>0</v>
      </c>
      <c r="AJ21" t="s">
        <v>44</v>
      </c>
      <c r="AK21" s="41" t="s">
        <v>44</v>
      </c>
      <c r="AL21" s="210">
        <f>_xlfn.XLOOKUP(AK21,sortorder!$I$15:$I$20,sortorder!$J$15:$J$20)</f>
        <v>1</v>
      </c>
      <c r="AM21" t="s">
        <v>423</v>
      </c>
      <c r="AN21" t="s">
        <v>423</v>
      </c>
      <c r="AO21" t="s">
        <v>424</v>
      </c>
      <c r="AP21" s="32">
        <v>1</v>
      </c>
      <c r="AQ21" t="s">
        <v>2420</v>
      </c>
      <c r="AR21" t="s">
        <v>1743</v>
      </c>
      <c r="AS21" t="s">
        <v>1743</v>
      </c>
      <c r="AT21" t="s">
        <v>1743</v>
      </c>
      <c r="AV21" s="39" t="str">
        <f>IFERROR(_xlfn.XLOOKUP(Q21,wtd!$B:$B,wtd!$C:$C),"")</f>
        <v/>
      </c>
      <c r="AW21" s="141" t="b">
        <f>IFERROR(Q21=_xlfn.XLOOKUP(Q21,wtd!$B:$B,wtd!$B:$B),FALSE)</f>
        <v>0</v>
      </c>
      <c r="AX21" t="s">
        <v>3036</v>
      </c>
      <c r="AY21">
        <v>2</v>
      </c>
      <c r="AZ21">
        <v>1</v>
      </c>
      <c r="BA21" t="b">
        <v>0</v>
      </c>
      <c r="BB21" t="b">
        <v>0</v>
      </c>
      <c r="BC21" t="b">
        <v>0</v>
      </c>
      <c r="BE21" t="s">
        <v>5039</v>
      </c>
      <c r="BF21" t="s">
        <v>2435</v>
      </c>
      <c r="BG21" t="s">
        <v>2435</v>
      </c>
      <c r="BJ21" s="618" t="s">
        <v>2887</v>
      </c>
      <c r="BK21" s="534" t="s">
        <v>2887</v>
      </c>
      <c r="BN21" s="225">
        <v>999</v>
      </c>
      <c r="BS21" s="639" t="s">
        <v>411</v>
      </c>
      <c r="BT21" s="639" t="s">
        <v>55</v>
      </c>
    </row>
    <row r="22" spans="1:72">
      <c r="A22">
        <v>21</v>
      </c>
      <c r="B22" s="158" t="str">
        <f>IFERROR(TEXT(AL22,"00"),"99")&amp;IFERROR(TEXT(W22,"00"),"99")&amp;IFERROR(TEXT(S22,"00"),"99")&amp;IFERROR(TEXT(BN22,"000"),"999")</f>
        <v>010227999</v>
      </c>
      <c r="C22" s="158" t="str">
        <f>IFERROR(TEXT(AL22,"00"),"99")&amp;IFERROR(TEXT(V22,"00"),"99")&amp;IFERROR(TEXT(R22,"000"),"999")</f>
        <v>0102172</v>
      </c>
      <c r="D22" s="645">
        <f>IF(NOT(ISBLANK(I22)),1,0)</f>
        <v>0</v>
      </c>
      <c r="E22" s="645">
        <f>IF(NOT(ISBLANK(L22)),1,0)</f>
        <v>0</v>
      </c>
      <c r="F22" s="645">
        <f>IF(NOT(ISBLANK(O22)),1,0)</f>
        <v>0</v>
      </c>
      <c r="G22" s="364" t="str">
        <f>IF(ISBLANK(H22), IF(OR(NOT(ISBLANK(L22)),NOT(ISBLANK(I22)), NOT(ISBLANK(O22))),"no oldname but should be",""),IF(H22=I22,"api",IF(H22=O22,"csv","no match or acs")))</f>
        <v/>
      </c>
      <c r="L22" s="122"/>
      <c r="M22" s="197"/>
      <c r="Q22" s="123" t="s">
        <v>2436</v>
      </c>
      <c r="R22" s="147">
        <f>IFERROR(_xlfn.XLOOKUP(T22,sortorder!$E$62:$E$136,sortorder!$F$62:$F$136),999)</f>
        <v>172</v>
      </c>
      <c r="S22" s="147">
        <f>IFERROR(_xlfn.XLOOKUP(T22,sortorder!$E$62:$E$136,sortorder!$D$62:$D$136),99)</f>
        <v>27</v>
      </c>
      <c r="T22" s="127" t="s">
        <v>168</v>
      </c>
      <c r="U22" s="59" t="s">
        <v>168</v>
      </c>
      <c r="V22" s="152">
        <f>IFERROR(_xlfn.XLOOKUP(X22,sortorder!$E$4:$E$55,sortorder!$D$4:$D$55),99)</f>
        <v>2</v>
      </c>
      <c r="W22" s="152">
        <f>IFERROR(_xlfn.XLOOKUP(X22,sortorder!$E$4:$E$55,sortorder!$D$4:$D$55),99)</f>
        <v>2</v>
      </c>
      <c r="X22" s="22" t="s">
        <v>2419</v>
      </c>
      <c r="Y22" s="141">
        <f>IF(ISERROR(SEARCH(Y$1,$Q22)),0,1)</f>
        <v>1</v>
      </c>
      <c r="Z22" s="141">
        <f>IF(ISERROR(SEARCH(Z$1,$Q22)),0,1)</f>
        <v>0</v>
      </c>
      <c r="AA22" s="141">
        <f>IF(ISERROR(SEARCH(AA$1,$Q22)),0,1)</f>
        <v>0</v>
      </c>
      <c r="AB22" s="141">
        <f>IF(ISERROR(SEARCH(AB$1,$Q22)),0,1)</f>
        <v>0</v>
      </c>
      <c r="AC22" s="141">
        <f>IF(ISERROR(SEARCH(AC$1,$Q22)),0,1)</f>
        <v>1</v>
      </c>
      <c r="AD22" s="141">
        <f>IF(ISERROR(SEARCH(AD$1,$Q22)),0,1)</f>
        <v>0</v>
      </c>
      <c r="AE22" s="141">
        <f>IF(ISERROR(SEARCH(AE$1,$Q22)),0,1)</f>
        <v>0</v>
      </c>
      <c r="AF22" s="141">
        <f>IF(ISERROR(SEARCH(AF$1,$Q22)),0,1)</f>
        <v>0</v>
      </c>
      <c r="AG22" s="141">
        <f>IF(ISERROR(SEARCH(AG$1,$Q22)),0,1)</f>
        <v>0</v>
      </c>
      <c r="AI22" s="141">
        <f>_xlfn.XLOOKUP(I22,'api2.3'!B:B,'api2.3'!D:D,"")</f>
        <v>0</v>
      </c>
      <c r="AJ22" t="s">
        <v>44</v>
      </c>
      <c r="AK22" s="41" t="s">
        <v>44</v>
      </c>
      <c r="AL22" s="210">
        <f>_xlfn.XLOOKUP(AK22,sortorder!$I$15:$I$20,sortorder!$J$15:$J$20)</f>
        <v>1</v>
      </c>
      <c r="AM22" t="s">
        <v>423</v>
      </c>
      <c r="AN22" t="s">
        <v>423</v>
      </c>
      <c r="AO22" t="s">
        <v>424</v>
      </c>
      <c r="AP22" s="32">
        <v>1</v>
      </c>
      <c r="AQ22" t="s">
        <v>2420</v>
      </c>
      <c r="AR22" t="s">
        <v>1743</v>
      </c>
      <c r="AS22" t="s">
        <v>1743</v>
      </c>
      <c r="AT22" t="s">
        <v>1743</v>
      </c>
      <c r="AV22" s="39" t="str">
        <f>IFERROR(_xlfn.XLOOKUP(Q22,wtd!$B:$B,wtd!$C:$C),"")</f>
        <v/>
      </c>
      <c r="AW22" s="141" t="b">
        <f>IFERROR(Q22=_xlfn.XLOOKUP(Q22,wtd!$B:$B,wtd!$B:$B),FALSE)</f>
        <v>0</v>
      </c>
      <c r="AX22" t="s">
        <v>3036</v>
      </c>
      <c r="AY22">
        <v>2</v>
      </c>
      <c r="AZ22">
        <v>1</v>
      </c>
      <c r="BA22" t="b">
        <v>0</v>
      </c>
      <c r="BB22" t="b">
        <v>0</v>
      </c>
      <c r="BC22" t="b">
        <v>0</v>
      </c>
      <c r="BE22" t="s">
        <v>5040</v>
      </c>
      <c r="BF22" t="s">
        <v>2437</v>
      </c>
      <c r="BG22" t="s">
        <v>2437</v>
      </c>
      <c r="BJ22" s="618" t="s">
        <v>2887</v>
      </c>
      <c r="BK22" s="534" t="s">
        <v>2887</v>
      </c>
      <c r="BN22" s="225">
        <v>999</v>
      </c>
      <c r="BS22" s="639" t="s">
        <v>411</v>
      </c>
      <c r="BT22" s="639" t="s">
        <v>55</v>
      </c>
    </row>
    <row r="23" spans="1:72">
      <c r="A23">
        <v>22</v>
      </c>
      <c r="B23" s="158" t="str">
        <f>IFERROR(TEXT(AL23,"00"),"99")&amp;IFERROR(TEXT(W23,"00"),"99")&amp;IFERROR(TEXT(S23,"00"),"99")&amp;IFERROR(TEXT(BN23,"000"),"999")</f>
        <v>010228999</v>
      </c>
      <c r="C23" s="158" t="str">
        <f>IFERROR(TEXT(AL23,"00"),"99")&amp;IFERROR(TEXT(V23,"00"),"99")&amp;IFERROR(TEXT(R23,"000"),"999")</f>
        <v>0102166</v>
      </c>
      <c r="D23" s="645">
        <f>IF(NOT(ISBLANK(I23)),1,0)</f>
        <v>0</v>
      </c>
      <c r="E23" s="645">
        <f>IF(NOT(ISBLANK(L23)),1,0)</f>
        <v>0</v>
      </c>
      <c r="F23" s="645">
        <f>IF(NOT(ISBLANK(O23)),1,0)</f>
        <v>0</v>
      </c>
      <c r="G23" s="364" t="str">
        <f>IF(ISBLANK(H23), IF(OR(NOT(ISBLANK(L23)),NOT(ISBLANK(I23)), NOT(ISBLANK(O23))),"no oldname but should be",""),IF(H23=I23,"api",IF(H23=O23,"csv","no match or acs")))</f>
        <v/>
      </c>
      <c r="Q23" s="64" t="s">
        <v>2438</v>
      </c>
      <c r="R23" s="147">
        <f>IFERROR(_xlfn.XLOOKUP(T23,sortorder!$E$62:$E$136,sortorder!$F$62:$F$136),999)</f>
        <v>166</v>
      </c>
      <c r="S23" s="147">
        <f>IFERROR(_xlfn.XLOOKUP(T23,sortorder!$E$62:$E$136,sortorder!$D$62:$D$136),99)</f>
        <v>28</v>
      </c>
      <c r="T23" s="127" t="s">
        <v>164</v>
      </c>
      <c r="U23" s="59" t="s">
        <v>164</v>
      </c>
      <c r="V23" s="152">
        <f>IFERROR(_xlfn.XLOOKUP(X23,sortorder!$E$4:$E$55,sortorder!$D$4:$D$55),99)</f>
        <v>2</v>
      </c>
      <c r="W23" s="152">
        <f>IFERROR(_xlfn.XLOOKUP(X23,sortorder!$E$4:$E$55,sortorder!$D$4:$D$55),99)</f>
        <v>2</v>
      </c>
      <c r="X23" s="22" t="s">
        <v>2419</v>
      </c>
      <c r="Y23" s="141">
        <f>IF(ISERROR(SEARCH(Y$1,$Q23)),0,1)</f>
        <v>1</v>
      </c>
      <c r="Z23" s="141">
        <f>IF(ISERROR(SEARCH(Z$1,$Q23)),0,1)</f>
        <v>0</v>
      </c>
      <c r="AA23" s="141">
        <f>IF(ISERROR(SEARCH(AA$1,$Q23)),0,1)</f>
        <v>0</v>
      </c>
      <c r="AB23" s="141">
        <f>IF(ISERROR(SEARCH(AB$1,$Q23)),0,1)</f>
        <v>0</v>
      </c>
      <c r="AC23" s="141">
        <f>IF(ISERROR(SEARCH(AC$1,$Q23)),0,1)</f>
        <v>1</v>
      </c>
      <c r="AD23" s="141">
        <f>IF(ISERROR(SEARCH(AD$1,$Q23)),0,1)</f>
        <v>0</v>
      </c>
      <c r="AE23" s="141">
        <f>IF(ISERROR(SEARCH(AE$1,$Q23)),0,1)</f>
        <v>0</v>
      </c>
      <c r="AF23" s="141">
        <f>IF(ISERROR(SEARCH(AF$1,$Q23)),0,1)</f>
        <v>0</v>
      </c>
      <c r="AG23" s="141">
        <f>IF(ISERROR(SEARCH(AG$1,$Q23)),0,1)</f>
        <v>0</v>
      </c>
      <c r="AI23" s="141">
        <f>_xlfn.XLOOKUP(I23,'api2.3'!B:B,'api2.3'!D:D,"")</f>
        <v>0</v>
      </c>
      <c r="AJ23" t="s">
        <v>44</v>
      </c>
      <c r="AK23" s="41" t="s">
        <v>44</v>
      </c>
      <c r="AL23" s="210">
        <f>_xlfn.XLOOKUP(AK23,sortorder!$I$15:$I$20,sortorder!$J$15:$J$20)</f>
        <v>1</v>
      </c>
      <c r="AM23" t="s">
        <v>423</v>
      </c>
      <c r="AN23" t="s">
        <v>423</v>
      </c>
      <c r="AO23" t="s">
        <v>424</v>
      </c>
      <c r="AP23" s="32">
        <v>1</v>
      </c>
      <c r="AQ23" t="s">
        <v>2420</v>
      </c>
      <c r="AR23" t="s">
        <v>1743</v>
      </c>
      <c r="AS23" t="s">
        <v>1743</v>
      </c>
      <c r="AT23" t="s">
        <v>1743</v>
      </c>
      <c r="AV23" s="39" t="str">
        <f>IFERROR(_xlfn.XLOOKUP(Q23,wtd!$B:$B,wtd!$C:$C),"")</f>
        <v/>
      </c>
      <c r="AW23" s="141" t="b">
        <f>IFERROR(Q23=_xlfn.XLOOKUP(Q23,wtd!$B:$B,wtd!$B:$B),FALSE)</f>
        <v>0</v>
      </c>
      <c r="AX23" t="s">
        <v>3036</v>
      </c>
      <c r="AY23">
        <v>2</v>
      </c>
      <c r="AZ23">
        <v>1</v>
      </c>
      <c r="BA23" t="b">
        <v>0</v>
      </c>
      <c r="BB23" t="b">
        <v>0</v>
      </c>
      <c r="BC23" t="b">
        <v>0</v>
      </c>
      <c r="BE23" t="s">
        <v>5207</v>
      </c>
      <c r="BF23" t="s">
        <v>2439</v>
      </c>
      <c r="BG23" t="s">
        <v>2439</v>
      </c>
      <c r="BJ23" s="618" t="s">
        <v>2887</v>
      </c>
      <c r="BK23" s="534">
        <v>0</v>
      </c>
      <c r="BN23" s="225">
        <v>999</v>
      </c>
      <c r="BS23" s="639" t="s">
        <v>411</v>
      </c>
      <c r="BT23" s="639" t="s">
        <v>55</v>
      </c>
    </row>
    <row r="24" spans="1:72" s="7" customFormat="1">
      <c r="A24">
        <v>23</v>
      </c>
      <c r="B24" s="158" t="str">
        <f>IFERROR(TEXT(AL24,"00"),"99")&amp;IFERROR(TEXT(W24,"00"),"99")&amp;IFERROR(TEXT(S24,"00"),"99")&amp;IFERROR(TEXT(BN24,"000"),"999")</f>
        <v>010316999</v>
      </c>
      <c r="C24" s="158" t="str">
        <f>IFERROR(TEXT(AL24,"00"),"99")&amp;IFERROR(TEXT(V24,"00"),"99")&amp;IFERROR(TEXT(R24,"000"),"999")</f>
        <v>0103162</v>
      </c>
      <c r="D24" s="645">
        <f>IF(NOT(ISBLANK(I24)),1,0)</f>
        <v>0</v>
      </c>
      <c r="E24" s="645">
        <f>IF(NOT(ISBLANK(L24)),1,0)</f>
        <v>0</v>
      </c>
      <c r="F24" s="645">
        <f>IF(NOT(ISBLANK(O24)),1,0)</f>
        <v>0</v>
      </c>
      <c r="G24" s="364" t="str">
        <f>IF(ISBLANK(H24), IF(OR(NOT(ISBLANK(L24)),NOT(ISBLANK(I24)), NOT(ISBLANK(O24))),"no oldname but should be",""),IF(H24=I24,"api",IF(H24=O24,"csv","no match or acs")))</f>
        <v/>
      </c>
      <c r="H24"/>
      <c r="I24"/>
      <c r="J24" s="59"/>
      <c r="K24"/>
      <c r="L24"/>
      <c r="M24" s="59"/>
      <c r="N24" s="59"/>
      <c r="O24"/>
      <c r="P24" s="59"/>
      <c r="Q24" s="64" t="s">
        <v>2476</v>
      </c>
      <c r="R24" s="147">
        <f>IFERROR(_xlfn.XLOOKUP(T24,sortorder!$E$62:$E$136,sortorder!$F$62:$F$136),999)</f>
        <v>162</v>
      </c>
      <c r="S24" s="147">
        <f>IFERROR(_xlfn.XLOOKUP(T24,sortorder!$E$62:$E$136,sortorder!$D$62:$D$136),99)</f>
        <v>16</v>
      </c>
      <c r="T24" s="127" t="s">
        <v>189</v>
      </c>
      <c r="U24" s="59" t="s">
        <v>189</v>
      </c>
      <c r="V24" s="152">
        <f>IFERROR(_xlfn.XLOOKUP(X24,sortorder!$E$4:$E$55,sortorder!$D$4:$D$55),99)</f>
        <v>3</v>
      </c>
      <c r="W24" s="152">
        <f>IFERROR(_xlfn.XLOOKUP(X24,sortorder!$E$4:$E$55,sortorder!$D$4:$D$55),99)</f>
        <v>3</v>
      </c>
      <c r="X24" s="22" t="s">
        <v>2477</v>
      </c>
      <c r="Y24" s="141">
        <f>IF(ISERROR(SEARCH(Y$1,$Q24)),0,1)</f>
        <v>1</v>
      </c>
      <c r="Z24" s="141">
        <f>IF(ISERROR(SEARCH(Z$1,$Q24)),0,1)</f>
        <v>1</v>
      </c>
      <c r="AA24" s="141">
        <f>IF(ISERROR(SEARCH(AA$1,$Q24)),0,1)</f>
        <v>0</v>
      </c>
      <c r="AB24" s="141">
        <f>IF(ISERROR(SEARCH(AB$1,$Q24)),0,1)</f>
        <v>0</v>
      </c>
      <c r="AC24" s="141">
        <f>IF(ISERROR(SEARCH(AC$1,$Q24)),0,1)</f>
        <v>1</v>
      </c>
      <c r="AD24" s="141">
        <f>IF(ISERROR(SEARCH(AD$1,$Q24)),0,1)</f>
        <v>0</v>
      </c>
      <c r="AE24" s="141">
        <f>IF(ISERROR(SEARCH(AE$1,$Q24)),0,1)</f>
        <v>0</v>
      </c>
      <c r="AF24" s="141">
        <f>IF(ISERROR(SEARCH(AF$1,$Q24)),0,1)</f>
        <v>0</v>
      </c>
      <c r="AG24" s="141">
        <f>IF(ISERROR(SEARCH(AG$1,$Q24)),0,1)</f>
        <v>0</v>
      </c>
      <c r="AH24"/>
      <c r="AI24" s="141">
        <f>_xlfn.XLOOKUP(I24,'api2.3'!B:B,'api2.3'!D:D,"")</f>
        <v>0</v>
      </c>
      <c r="AJ24" t="s">
        <v>44</v>
      </c>
      <c r="AK24" s="41" t="s">
        <v>44</v>
      </c>
      <c r="AL24" s="210">
        <f>_xlfn.XLOOKUP(AK24,sortorder!$I$15:$I$20,sortorder!$J$15:$J$20)</f>
        <v>1</v>
      </c>
      <c r="AM24" t="s">
        <v>1784</v>
      </c>
      <c r="AN24" t="s">
        <v>1784</v>
      </c>
      <c r="AO24" t="s">
        <v>1785</v>
      </c>
      <c r="AP24" s="32">
        <v>3</v>
      </c>
      <c r="AQ24" t="s">
        <v>2478</v>
      </c>
      <c r="AR24" t="s">
        <v>1743</v>
      </c>
      <c r="AS24" t="s">
        <v>1743</v>
      </c>
      <c r="AT24" t="s">
        <v>1743</v>
      </c>
      <c r="AU24"/>
      <c r="AV24" s="39" t="str">
        <f>IFERROR(_xlfn.XLOOKUP(Q24,wtd!$B:$B,wtd!$C:$C),"")</f>
        <v/>
      </c>
      <c r="AW24" s="141" t="b">
        <f>IFERROR(Q24=_xlfn.XLOOKUP(Q24,wtd!$B:$B,wtd!$B:$B),FALSE)</f>
        <v>0</v>
      </c>
      <c r="AX24" t="s">
        <v>3036</v>
      </c>
      <c r="AY24">
        <v>2</v>
      </c>
      <c r="AZ24">
        <v>1</v>
      </c>
      <c r="BA24" t="b">
        <v>0</v>
      </c>
      <c r="BB24" t="b">
        <v>0</v>
      </c>
      <c r="BC24" t="b">
        <v>0</v>
      </c>
      <c r="BD24"/>
      <c r="BE24" t="s">
        <v>2479</v>
      </c>
      <c r="BF24" t="s">
        <v>2479</v>
      </c>
      <c r="BG24" t="s">
        <v>2479</v>
      </c>
      <c r="BH24" s="59"/>
      <c r="BI24" s="59"/>
      <c r="BJ24" s="618" t="s">
        <v>2887</v>
      </c>
      <c r="BK24" s="534">
        <v>0</v>
      </c>
      <c r="BL24" s="59"/>
      <c r="BM24" s="59"/>
      <c r="BN24" s="225">
        <v>999</v>
      </c>
      <c r="BO24"/>
      <c r="BP24" s="639"/>
      <c r="BQ24" s="639"/>
      <c r="BR24" s="639"/>
      <c r="BS24" s="639" t="s">
        <v>411</v>
      </c>
      <c r="BT24" s="639" t="s">
        <v>55</v>
      </c>
    </row>
    <row r="25" spans="1:72">
      <c r="A25">
        <v>24</v>
      </c>
      <c r="B25" s="433" t="str">
        <f>IFERROR(TEXT(AL25,"00"),"99")&amp;IFERROR(TEXT(W25,"00"),"99")&amp;IFERROR(TEXT(S25,"00"),"99")&amp;IFERROR(TEXT(BN25,"000"),"999")</f>
        <v>010317999</v>
      </c>
      <c r="C25" s="433" t="str">
        <f>IFERROR(TEXT(AL25,"00"),"99")&amp;IFERROR(TEXT(V25,"00"),"99")&amp;IFERROR(TEXT(R25,"000"),"999")</f>
        <v>0103163</v>
      </c>
      <c r="D25" s="645">
        <f>IF(NOT(ISBLANK(I25)),1,0)</f>
        <v>0</v>
      </c>
      <c r="E25" s="645">
        <f>IF(NOT(ISBLANK(L25)),1,0)</f>
        <v>0</v>
      </c>
      <c r="F25" s="645">
        <f>IF(NOT(ISBLANK(O25)),1,0)</f>
        <v>0</v>
      </c>
      <c r="G25" s="364" t="str">
        <f>IF(ISBLANK(H25), IF(OR(NOT(ISBLANK(L25)),NOT(ISBLANK(I25)), NOT(ISBLANK(O25))),"no oldname but should be",""),IF(H25=I25,"api",IF(H25=O25,"csv","no match or acs")))</f>
        <v/>
      </c>
      <c r="H25" s="7"/>
      <c r="I25" s="7"/>
      <c r="K25" s="7"/>
      <c r="L25" s="7"/>
      <c r="O25" s="7"/>
      <c r="Q25" s="64" t="s">
        <v>2480</v>
      </c>
      <c r="R25" s="435">
        <f>IFERROR(_xlfn.XLOOKUP(T25,sortorder!$E$62:$E$136,sortorder!$F$62:$F$136),999)</f>
        <v>163</v>
      </c>
      <c r="S25" s="435">
        <f>IFERROR(_xlfn.XLOOKUP(T25,sortorder!$E$62:$E$136,sortorder!$D$62:$D$136),99)</f>
        <v>17</v>
      </c>
      <c r="T25" s="7" t="s">
        <v>1121</v>
      </c>
      <c r="U25" s="7" t="s">
        <v>1121</v>
      </c>
      <c r="V25" s="435">
        <f>IFERROR(_xlfn.XLOOKUP(X25,sortorder!$E$4:$E$55,sortorder!$D$4:$D$55),99)</f>
        <v>3</v>
      </c>
      <c r="W25" s="435">
        <f>IFERROR(_xlfn.XLOOKUP(X25,sortorder!$E$4:$E$55,sortorder!$D$4:$D$55),99)</f>
        <v>3</v>
      </c>
      <c r="X25" s="7" t="s">
        <v>2477</v>
      </c>
      <c r="Y25" s="436">
        <f>IF(ISERROR(SEARCH(Y$1,$Q25)),0,1)</f>
        <v>1</v>
      </c>
      <c r="Z25" s="436">
        <f>IF(ISERROR(SEARCH(Z$1,$Q25)),0,1)</f>
        <v>1</v>
      </c>
      <c r="AA25" s="436">
        <f>IF(ISERROR(SEARCH(AA$1,$Q25)),0,1)</f>
        <v>0</v>
      </c>
      <c r="AB25" s="436">
        <f>IF(ISERROR(SEARCH(AB$1,$Q25)),0,1)</f>
        <v>0</v>
      </c>
      <c r="AC25" s="436">
        <f>IF(ISERROR(SEARCH(AC$1,$Q25)),0,1)</f>
        <v>1</v>
      </c>
      <c r="AD25" s="436">
        <f>IF(ISERROR(SEARCH(AD$1,$Q25)),0,1)</f>
        <v>0</v>
      </c>
      <c r="AE25" s="436">
        <f>IF(ISERROR(SEARCH(AE$1,$Q25)),0,1)</f>
        <v>0</v>
      </c>
      <c r="AF25" s="436">
        <f>IF(ISERROR(SEARCH(AF$1,$Q25)),0,1)</f>
        <v>0</v>
      </c>
      <c r="AG25" s="436">
        <f>IF(ISERROR(SEARCH(AG$1,$Q25)),0,1)</f>
        <v>1</v>
      </c>
      <c r="AH25" s="7"/>
      <c r="AI25" s="141">
        <f>_xlfn.XLOOKUP(I25,'api2.3'!B:B,'api2.3'!D:D,"")</f>
        <v>0</v>
      </c>
      <c r="AJ25" s="7" t="s">
        <v>44</v>
      </c>
      <c r="AK25" s="7" t="s">
        <v>44</v>
      </c>
      <c r="AL25" s="437">
        <f>_xlfn.XLOOKUP(AK25,sortorder!$I$15:$I$20,sortorder!$J$15:$J$20)</f>
        <v>1</v>
      </c>
      <c r="AM25" s="7" t="s">
        <v>1784</v>
      </c>
      <c r="AN25" s="7" t="s">
        <v>1784</v>
      </c>
      <c r="AO25" s="7" t="s">
        <v>1785</v>
      </c>
      <c r="AP25" s="438">
        <v>3</v>
      </c>
      <c r="AQ25" s="7" t="s">
        <v>2478</v>
      </c>
      <c r="AR25" s="7" t="s">
        <v>1743</v>
      </c>
      <c r="AS25" s="7" t="s">
        <v>1743</v>
      </c>
      <c r="AT25" s="7" t="s">
        <v>1743</v>
      </c>
      <c r="AU25" s="7"/>
      <c r="AV25" s="434" t="str">
        <f>IFERROR(_xlfn.XLOOKUP(Q25,wtd!$B:$B,wtd!$C:$C),"")</f>
        <v/>
      </c>
      <c r="AW25" s="436" t="b">
        <f>IFERROR(Q25=_xlfn.XLOOKUP(Q25,wtd!$B:$B,wtd!$B:$B),FALSE)</f>
        <v>0</v>
      </c>
      <c r="AX25" s="7" t="s">
        <v>3036</v>
      </c>
      <c r="AY25" s="7">
        <v>2</v>
      </c>
      <c r="AZ25" s="7">
        <v>1</v>
      </c>
      <c r="BA25" s="7" t="b">
        <v>0</v>
      </c>
      <c r="BB25" s="7" t="b">
        <v>0</v>
      </c>
      <c r="BC25" s="7" t="b">
        <v>0</v>
      </c>
      <c r="BD25" s="7"/>
      <c r="BE25" s="7" t="s">
        <v>4968</v>
      </c>
      <c r="BF25" s="7" t="s">
        <v>2481</v>
      </c>
      <c r="BG25" s="7" t="s">
        <v>2481</v>
      </c>
      <c r="BJ25" s="618" t="s">
        <v>2887</v>
      </c>
      <c r="BK25" s="534" t="s">
        <v>2887</v>
      </c>
      <c r="BN25" s="439">
        <v>999</v>
      </c>
      <c r="BO25" s="7"/>
      <c r="BS25" s="639" t="s">
        <v>411</v>
      </c>
      <c r="BT25" s="639" t="s">
        <v>55</v>
      </c>
    </row>
    <row r="26" spans="1:72">
      <c r="A26">
        <v>25</v>
      </c>
      <c r="B26" s="158" t="str">
        <f>IFERROR(TEXT(AL26,"00"),"99")&amp;IFERROR(TEXT(W26,"00"),"99")&amp;IFERROR(TEXT(S26,"00"),"99")&amp;IFERROR(TEXT(BN26,"000"),"999")</f>
        <v>010318999</v>
      </c>
      <c r="C26" s="158" t="str">
        <f>IFERROR(TEXT(AL26,"00"),"99")&amp;IFERROR(TEXT(V26,"00"),"99")&amp;IFERROR(TEXT(R26,"000"),"999")</f>
        <v>0103164</v>
      </c>
      <c r="D26" s="645">
        <f>IF(NOT(ISBLANK(I26)),1,0)</f>
        <v>0</v>
      </c>
      <c r="E26" s="645">
        <f>IF(NOT(ISBLANK(L26)),1,0)</f>
        <v>0</v>
      </c>
      <c r="F26" s="645">
        <f>IF(NOT(ISBLANK(O26)),1,0)</f>
        <v>0</v>
      </c>
      <c r="G26" s="364" t="str">
        <f>IF(ISBLANK(H26), IF(OR(NOT(ISBLANK(L26)),NOT(ISBLANK(I26)), NOT(ISBLANK(O26))),"no oldname but should be",""),IF(H26=I26,"api",IF(H26=O26,"csv","no match or acs")))</f>
        <v/>
      </c>
      <c r="L26" s="9"/>
      <c r="Q26" s="42" t="s">
        <v>5852</v>
      </c>
      <c r="R26" s="147">
        <f>IFERROR(_xlfn.XLOOKUP(T26,sortorder!$E$62:$E$136,sortorder!$F$62:$F$136),999)</f>
        <v>164</v>
      </c>
      <c r="S26" s="147">
        <f>IFERROR(_xlfn.XLOOKUP(T26,sortorder!$E$62:$E$136,sortorder!$D$62:$D$136),99)</f>
        <v>18</v>
      </c>
      <c r="T26" s="440" t="s">
        <v>5794</v>
      </c>
      <c r="U26" s="59" t="s">
        <v>5794</v>
      </c>
      <c r="V26" s="152">
        <f>IFERROR(_xlfn.XLOOKUP(X26,sortorder!$E$4:$E$55,sortorder!$D$4:$D$55),99)</f>
        <v>3</v>
      </c>
      <c r="W26" s="152">
        <f>IFERROR(_xlfn.XLOOKUP(X26,sortorder!$E$4:$E$55,sortorder!$D$4:$D$55),99)</f>
        <v>3</v>
      </c>
      <c r="X26" s="42" t="s">
        <v>2477</v>
      </c>
      <c r="Y26" s="141">
        <f>IF(ISERROR(SEARCH(Y$1,$Q26)),0,1)</f>
        <v>1</v>
      </c>
      <c r="Z26" s="141">
        <f>IF(ISERROR(SEARCH(Z$1,$Q26)),0,1)</f>
        <v>1</v>
      </c>
      <c r="AA26" s="141">
        <f>IF(ISERROR(SEARCH(AA$1,$Q26)),0,1)</f>
        <v>0</v>
      </c>
      <c r="AB26" s="141">
        <f>IF(ISERROR(SEARCH(AB$1,$Q26)),0,1)</f>
        <v>0</v>
      </c>
      <c r="AC26" s="141">
        <f>IF(ISERROR(SEARCH(AC$1,$Q26)),0,1)</f>
        <v>1</v>
      </c>
      <c r="AD26" s="141">
        <f>IF(ISERROR(SEARCH(AD$1,$Q26)),0,1)</f>
        <v>0</v>
      </c>
      <c r="AE26" s="141">
        <f>IF(ISERROR(SEARCH(AE$1,$Q26)),0,1)</f>
        <v>0</v>
      </c>
      <c r="AF26" s="141">
        <f>IF(ISERROR(SEARCH(AF$1,$Q26)),0,1)</f>
        <v>0</v>
      </c>
      <c r="AG26" s="141">
        <f>IF(ISERROR(SEARCH(AG$1,$Q26)),0,1)</f>
        <v>0</v>
      </c>
      <c r="AI26" s="141" t="str">
        <f>_xlfn.XLOOKUP(I26,'api2.3'!B:B,'api2.3'!D:D,"")</f>
        <v/>
      </c>
      <c r="AJ26" t="s">
        <v>44</v>
      </c>
      <c r="AK26" s="41" t="s">
        <v>44</v>
      </c>
      <c r="AL26" s="210">
        <f>_xlfn.XLOOKUP(AK26,sortorder!$I$15:$I$20,sortorder!$J$15:$J$20)</f>
        <v>1</v>
      </c>
      <c r="AM26" t="s">
        <v>1784</v>
      </c>
      <c r="AN26" t="s">
        <v>1784</v>
      </c>
      <c r="AO26" t="s">
        <v>1785</v>
      </c>
      <c r="AP26" s="8">
        <v>3</v>
      </c>
      <c r="AQ26" t="s">
        <v>2478</v>
      </c>
      <c r="AR26" t="s">
        <v>1743</v>
      </c>
      <c r="AS26" t="s">
        <v>1743</v>
      </c>
      <c r="AT26" t="s">
        <v>1743</v>
      </c>
      <c r="AV26" s="39" t="str">
        <f>IFERROR(_xlfn.XLOOKUP(Q26,wtd!$B:$B,wtd!$C:$C),"")</f>
        <v/>
      </c>
      <c r="AW26" s="141" t="b">
        <f>IFERROR(Q26=_xlfn.XLOOKUP(Q26,wtd!$B:$B,wtd!$B:$B),FALSE)</f>
        <v>0</v>
      </c>
      <c r="AX26" s="234" t="s">
        <v>3036</v>
      </c>
      <c r="AY26">
        <v>2</v>
      </c>
      <c r="AZ26">
        <v>1</v>
      </c>
      <c r="BA26" t="b">
        <v>0</v>
      </c>
      <c r="BB26" t="b">
        <v>0</v>
      </c>
      <c r="BC26" t="b">
        <v>0</v>
      </c>
      <c r="BE26" s="412" t="s">
        <v>5841</v>
      </c>
      <c r="BF26" s="42" t="s">
        <v>2481</v>
      </c>
      <c r="BG26" s="42" t="s">
        <v>2481</v>
      </c>
      <c r="BJ26" s="618" t="s">
        <v>2887</v>
      </c>
      <c r="BK26" s="534" t="s">
        <v>2887</v>
      </c>
      <c r="BN26" s="222">
        <v>999</v>
      </c>
    </row>
    <row r="27" spans="1:72">
      <c r="A27">
        <v>26</v>
      </c>
      <c r="B27" s="158" t="str">
        <f>IFERROR(TEXT(AL27,"00"),"99")&amp;IFERROR(TEXT(W27,"00"),"99")&amp;IFERROR(TEXT(S27,"00"),"99")&amp;IFERROR(TEXT(BN27,"000"),"999")</f>
        <v>010319999</v>
      </c>
      <c r="C27" s="158" t="str">
        <f>IFERROR(TEXT(AL27,"00"),"99")&amp;IFERROR(TEXT(V27,"00"),"99")&amp;IFERROR(TEXT(R27,"000"),"999")</f>
        <v>0103165</v>
      </c>
      <c r="D27" s="645">
        <f>IF(NOT(ISBLANK(I27)),1,0)</f>
        <v>0</v>
      </c>
      <c r="E27" s="645">
        <f>IF(NOT(ISBLANK(L27)),1,0)</f>
        <v>0</v>
      </c>
      <c r="F27" s="645">
        <f>IF(NOT(ISBLANK(O27)),1,0)</f>
        <v>0</v>
      </c>
      <c r="G27" s="364" t="str">
        <f>IF(ISBLANK(H27), IF(OR(NOT(ISBLANK(L27)),NOT(ISBLANK(I27)), NOT(ISBLANK(O27))),"no oldname but should be",""),IF(H27=I27,"api",IF(H27=O27,"csv","no match or acs")))</f>
        <v/>
      </c>
      <c r="Q27" s="42" t="s">
        <v>5846</v>
      </c>
      <c r="R27" s="147">
        <f>IFERROR(_xlfn.XLOOKUP(T27,sortorder!$E$62:$E$136,sortorder!$F$62:$F$136),999)</f>
        <v>165</v>
      </c>
      <c r="S27" s="147">
        <f>IFERROR(_xlfn.XLOOKUP(T27,sortorder!$E$62:$E$136,sortorder!$D$62:$D$136),99)</f>
        <v>19</v>
      </c>
      <c r="T27" s="412" t="s">
        <v>5839</v>
      </c>
      <c r="U27" s="59" t="s">
        <v>5839</v>
      </c>
      <c r="V27" s="152">
        <f>IFERROR(_xlfn.XLOOKUP(X27,sortorder!$E$4:$E$55,sortorder!$D$4:$D$55),99)</f>
        <v>3</v>
      </c>
      <c r="W27" s="152">
        <f>IFERROR(_xlfn.XLOOKUP(X27,sortorder!$E$4:$E$55,sortorder!$D$4:$D$55),99)</f>
        <v>3</v>
      </c>
      <c r="X27" s="42" t="s">
        <v>2477</v>
      </c>
      <c r="Y27" s="141">
        <f>IF(ISERROR(SEARCH(Y$1,$Q27)),0,1)</f>
        <v>1</v>
      </c>
      <c r="Z27" s="141">
        <f>IF(ISERROR(SEARCH(Z$1,$Q27)),0,1)</f>
        <v>1</v>
      </c>
      <c r="AA27" s="141">
        <f>IF(ISERROR(SEARCH(AA$1,$Q27)),0,1)</f>
        <v>0</v>
      </c>
      <c r="AB27" s="141">
        <f>IF(ISERROR(SEARCH(AB$1,$Q27)),0,1)</f>
        <v>0</v>
      </c>
      <c r="AC27" s="141">
        <f>IF(ISERROR(SEARCH(AC$1,$Q27)),0,1)</f>
        <v>1</v>
      </c>
      <c r="AD27" s="141">
        <f>IF(ISERROR(SEARCH(AD$1,$Q27)),0,1)</f>
        <v>0</v>
      </c>
      <c r="AE27" s="141">
        <f>IF(ISERROR(SEARCH(AE$1,$Q27)),0,1)</f>
        <v>0</v>
      </c>
      <c r="AF27" s="141">
        <f>IF(ISERROR(SEARCH(AF$1,$Q27)),0,1)</f>
        <v>0</v>
      </c>
      <c r="AG27" s="141">
        <f>IF(ISERROR(SEARCH(AG$1,$Q27)),0,1)</f>
        <v>1</v>
      </c>
      <c r="AI27" s="141" t="str">
        <f>_xlfn.XLOOKUP(I27,'api2.3'!B:B,'api2.3'!D:D,"")</f>
        <v/>
      </c>
      <c r="AJ27" t="s">
        <v>44</v>
      </c>
      <c r="AK27" s="41" t="s">
        <v>44</v>
      </c>
      <c r="AL27" s="210">
        <f>_xlfn.XLOOKUP(AK27,sortorder!$I$15:$I$20,sortorder!$J$15:$J$20)</f>
        <v>1</v>
      </c>
      <c r="AM27" t="s">
        <v>1784</v>
      </c>
      <c r="AN27" t="s">
        <v>1784</v>
      </c>
      <c r="AO27" t="s">
        <v>1785</v>
      </c>
      <c r="AP27" s="8">
        <v>3</v>
      </c>
      <c r="AQ27" t="s">
        <v>2478</v>
      </c>
      <c r="AR27" t="s">
        <v>1743</v>
      </c>
      <c r="AS27" t="s">
        <v>1743</v>
      </c>
      <c r="AT27" t="s">
        <v>1743</v>
      </c>
      <c r="AV27" s="39" t="str">
        <f>IFERROR(_xlfn.XLOOKUP(Q27,wtd!$B:$B,wtd!$C:$C),"")</f>
        <v/>
      </c>
      <c r="AW27" s="141" t="b">
        <f>IFERROR(Q27=_xlfn.XLOOKUP(Q27,wtd!$B:$B,wtd!$B:$B),FALSE)</f>
        <v>0</v>
      </c>
      <c r="AX27" s="234" t="s">
        <v>3036</v>
      </c>
      <c r="AY27">
        <v>2</v>
      </c>
      <c r="AZ27">
        <v>1</v>
      </c>
      <c r="BA27" t="b">
        <v>0</v>
      </c>
      <c r="BB27" t="b">
        <v>0</v>
      </c>
      <c r="BC27" t="b">
        <v>0</v>
      </c>
      <c r="BE27" s="412" t="s">
        <v>5841</v>
      </c>
      <c r="BF27" s="42" t="s">
        <v>2481</v>
      </c>
      <c r="BG27" s="42" t="s">
        <v>2481</v>
      </c>
      <c r="BJ27" s="618" t="s">
        <v>2887</v>
      </c>
      <c r="BK27" s="534" t="s">
        <v>2887</v>
      </c>
      <c r="BN27" s="222">
        <v>999</v>
      </c>
    </row>
    <row r="28" spans="1:72">
      <c r="A28">
        <v>27</v>
      </c>
      <c r="B28" s="158" t="str">
        <f>IFERROR(TEXT(AL28,"00"),"99")&amp;IFERROR(TEXT(W28,"00"),"99")&amp;IFERROR(TEXT(S28,"00"),"99")&amp;IFERROR(TEXT(BN28,"000"),"999")</f>
        <v>010320999</v>
      </c>
      <c r="C28" s="158" t="str">
        <f>IFERROR(TEXT(AL28,"00"),"99")&amp;IFERROR(TEXT(V28,"00"),"99")&amp;IFERROR(TEXT(R28,"000"),"999")</f>
        <v>0103167</v>
      </c>
      <c r="D28" s="645">
        <f>IF(NOT(ISBLANK(I28)),1,0)</f>
        <v>0</v>
      </c>
      <c r="E28" s="645">
        <f>IF(NOT(ISBLANK(L28)),1,0)</f>
        <v>0</v>
      </c>
      <c r="F28" s="645">
        <f>IF(NOT(ISBLANK(O28)),1,0)</f>
        <v>0</v>
      </c>
      <c r="G28" s="364" t="str">
        <f>IF(ISBLANK(H28), IF(OR(NOT(ISBLANK(L28)),NOT(ISBLANK(I28)), NOT(ISBLANK(O28))),"no oldname but should be",""),IF(H28=I28,"api",IF(H28=O28,"csv","no match or acs")))</f>
        <v/>
      </c>
      <c r="Q28" s="64" t="s">
        <v>2482</v>
      </c>
      <c r="R28" s="147">
        <f>IFERROR(_xlfn.XLOOKUP(T28,sortorder!$E$62:$E$136,sortorder!$F$62:$F$136),999)</f>
        <v>167</v>
      </c>
      <c r="S28" s="147">
        <f>IFERROR(_xlfn.XLOOKUP(T28,sortorder!$E$62:$E$136,sortorder!$D$62:$D$136),99)</f>
        <v>20</v>
      </c>
      <c r="T28" s="127" t="s">
        <v>155</v>
      </c>
      <c r="U28" s="59" t="s">
        <v>155</v>
      </c>
      <c r="V28" s="152">
        <f>IFERROR(_xlfn.XLOOKUP(X28,sortorder!$E$4:$E$55,sortorder!$D$4:$D$55),99)</f>
        <v>3</v>
      </c>
      <c r="W28" s="152">
        <f>IFERROR(_xlfn.XLOOKUP(X28,sortorder!$E$4:$E$55,sortorder!$D$4:$D$55),99)</f>
        <v>3</v>
      </c>
      <c r="X28" s="22" t="s">
        <v>2477</v>
      </c>
      <c r="Y28" s="141">
        <f>IF(ISERROR(SEARCH(Y$1,$Q28)),0,1)</f>
        <v>1</v>
      </c>
      <c r="Z28" s="141">
        <f>IF(ISERROR(SEARCH(Z$1,$Q28)),0,1)</f>
        <v>1</v>
      </c>
      <c r="AA28" s="141">
        <f>IF(ISERROR(SEARCH(AA$1,$Q28)),0,1)</f>
        <v>0</v>
      </c>
      <c r="AB28" s="141">
        <f>IF(ISERROR(SEARCH(AB$1,$Q28)),0,1)</f>
        <v>0</v>
      </c>
      <c r="AC28" s="141">
        <f>IF(ISERROR(SEARCH(AC$1,$Q28)),0,1)</f>
        <v>1</v>
      </c>
      <c r="AD28" s="141">
        <f>IF(ISERROR(SEARCH(AD$1,$Q28)),0,1)</f>
        <v>0</v>
      </c>
      <c r="AE28" s="141">
        <f>IF(ISERROR(SEARCH(AE$1,$Q28)),0,1)</f>
        <v>0</v>
      </c>
      <c r="AF28" s="141">
        <f>IF(ISERROR(SEARCH(AF$1,$Q28)),0,1)</f>
        <v>0</v>
      </c>
      <c r="AG28" s="141">
        <f>IF(ISERROR(SEARCH(AG$1,$Q28)),0,1)</f>
        <v>0</v>
      </c>
      <c r="AI28" s="141">
        <f>_xlfn.XLOOKUP(I28,'api2.3'!B:B,'api2.3'!D:D,"")</f>
        <v>0</v>
      </c>
      <c r="AJ28" t="s">
        <v>44</v>
      </c>
      <c r="AK28" s="41" t="s">
        <v>44</v>
      </c>
      <c r="AL28" s="210">
        <f>_xlfn.XLOOKUP(AK28,sortorder!$I$15:$I$20,sortorder!$J$15:$J$20)</f>
        <v>1</v>
      </c>
      <c r="AM28" t="s">
        <v>1784</v>
      </c>
      <c r="AN28" t="s">
        <v>1784</v>
      </c>
      <c r="AO28" t="s">
        <v>1785</v>
      </c>
      <c r="AP28" s="32">
        <v>3</v>
      </c>
      <c r="AQ28" t="s">
        <v>2478</v>
      </c>
      <c r="AR28" t="s">
        <v>1743</v>
      </c>
      <c r="AS28" t="s">
        <v>1743</v>
      </c>
      <c r="AT28" t="s">
        <v>1743</v>
      </c>
      <c r="AV28" s="39" t="str">
        <f>IFERROR(_xlfn.XLOOKUP(Q28,wtd!$B:$B,wtd!$C:$C),"")</f>
        <v/>
      </c>
      <c r="AW28" s="141" t="b">
        <f>IFERROR(Q28=_xlfn.XLOOKUP(Q28,wtd!$B:$B,wtd!$B:$B),FALSE)</f>
        <v>0</v>
      </c>
      <c r="AX28" t="s">
        <v>3036</v>
      </c>
      <c r="AY28">
        <v>2</v>
      </c>
      <c r="AZ28">
        <v>1</v>
      </c>
      <c r="BA28" t="b">
        <v>0</v>
      </c>
      <c r="BB28" t="b">
        <v>0</v>
      </c>
      <c r="BC28" t="b">
        <v>0</v>
      </c>
      <c r="BE28" t="s">
        <v>5041</v>
      </c>
      <c r="BF28" t="s">
        <v>2483</v>
      </c>
      <c r="BG28" t="s">
        <v>2483</v>
      </c>
      <c r="BJ28" s="618" t="s">
        <v>2887</v>
      </c>
      <c r="BK28" s="534" t="s">
        <v>2887</v>
      </c>
      <c r="BN28" s="225">
        <v>999</v>
      </c>
      <c r="BS28" s="639" t="s">
        <v>411</v>
      </c>
      <c r="BT28" s="639" t="s">
        <v>55</v>
      </c>
    </row>
    <row r="29" spans="1:72">
      <c r="A29">
        <v>28</v>
      </c>
      <c r="B29" s="158" t="str">
        <f>IFERROR(TEXT(AL29,"00"),"99")&amp;IFERROR(TEXT(W29,"00"),"99")&amp;IFERROR(TEXT(S29,"00"),"99")&amp;IFERROR(TEXT(BN29,"000"),"999")</f>
        <v>010321999</v>
      </c>
      <c r="C29" s="158" t="str">
        <f>IFERROR(TEXT(AL29,"00"),"99")&amp;IFERROR(TEXT(V29,"00"),"99")&amp;IFERROR(TEXT(R29,"000"),"999")</f>
        <v>0103169</v>
      </c>
      <c r="D29" s="645">
        <f>IF(NOT(ISBLANK(I29)),1,0)</f>
        <v>0</v>
      </c>
      <c r="E29" s="645">
        <f>IF(NOT(ISBLANK(L29)),1,0)</f>
        <v>0</v>
      </c>
      <c r="F29" s="645">
        <f>IF(NOT(ISBLANK(O29)),1,0)</f>
        <v>0</v>
      </c>
      <c r="G29" s="364" t="str">
        <f>IF(ISBLANK(H29), IF(OR(NOT(ISBLANK(L29)),NOT(ISBLANK(I29)), NOT(ISBLANK(O29))),"no oldname but should be",""),IF(H29=I29,"api",IF(H29=O29,"csv","no match or acs")))</f>
        <v/>
      </c>
      <c r="Q29" s="64" t="s">
        <v>2484</v>
      </c>
      <c r="R29" s="147">
        <f>IFERROR(_xlfn.XLOOKUP(T29,sortorder!$E$62:$E$136,sortorder!$F$62:$F$136),999)</f>
        <v>169</v>
      </c>
      <c r="S29" s="147">
        <f>IFERROR(_xlfn.XLOOKUP(T29,sortorder!$E$62:$E$136,sortorder!$D$62:$D$136),99)</f>
        <v>21</v>
      </c>
      <c r="T29" s="127" t="s">
        <v>150</v>
      </c>
      <c r="U29" s="59" t="s">
        <v>150</v>
      </c>
      <c r="V29" s="152">
        <f>IFERROR(_xlfn.XLOOKUP(X29,sortorder!$E$4:$E$55,sortorder!$D$4:$D$55),99)</f>
        <v>3</v>
      </c>
      <c r="W29" s="152">
        <f>IFERROR(_xlfn.XLOOKUP(X29,sortorder!$E$4:$E$55,sortorder!$D$4:$D$55),99)</f>
        <v>3</v>
      </c>
      <c r="X29" s="22" t="s">
        <v>2477</v>
      </c>
      <c r="Y29" s="141">
        <f>IF(ISERROR(SEARCH(Y$1,$Q29)),0,1)</f>
        <v>1</v>
      </c>
      <c r="Z29" s="141">
        <f>IF(ISERROR(SEARCH(Z$1,$Q29)),0,1)</f>
        <v>1</v>
      </c>
      <c r="AA29" s="141">
        <f>IF(ISERROR(SEARCH(AA$1,$Q29)),0,1)</f>
        <v>0</v>
      </c>
      <c r="AB29" s="141">
        <f>IF(ISERROR(SEARCH(AB$1,$Q29)),0,1)</f>
        <v>0</v>
      </c>
      <c r="AC29" s="141">
        <f>IF(ISERROR(SEARCH(AC$1,$Q29)),0,1)</f>
        <v>1</v>
      </c>
      <c r="AD29" s="141">
        <f>IF(ISERROR(SEARCH(AD$1,$Q29)),0,1)</f>
        <v>0</v>
      </c>
      <c r="AE29" s="141">
        <f>IF(ISERROR(SEARCH(AE$1,$Q29)),0,1)</f>
        <v>0</v>
      </c>
      <c r="AF29" s="141">
        <f>IF(ISERROR(SEARCH(AF$1,$Q29)),0,1)</f>
        <v>0</v>
      </c>
      <c r="AG29" s="141">
        <f>IF(ISERROR(SEARCH(AG$1,$Q29)),0,1)</f>
        <v>0</v>
      </c>
      <c r="AI29" s="141">
        <f>_xlfn.XLOOKUP(I29,'api2.3'!B:B,'api2.3'!D:D,"")</f>
        <v>0</v>
      </c>
      <c r="AJ29" t="s">
        <v>44</v>
      </c>
      <c r="AK29" s="41" t="s">
        <v>44</v>
      </c>
      <c r="AL29" s="210">
        <f>_xlfn.XLOOKUP(AK29,sortorder!$I$15:$I$20,sortorder!$J$15:$J$20)</f>
        <v>1</v>
      </c>
      <c r="AM29" t="s">
        <v>1784</v>
      </c>
      <c r="AN29" t="s">
        <v>1784</v>
      </c>
      <c r="AO29" t="s">
        <v>1785</v>
      </c>
      <c r="AP29" s="32">
        <v>3</v>
      </c>
      <c r="AQ29" t="s">
        <v>2478</v>
      </c>
      <c r="AR29" t="s">
        <v>1743</v>
      </c>
      <c r="AS29" t="s">
        <v>1743</v>
      </c>
      <c r="AT29" t="s">
        <v>1743</v>
      </c>
      <c r="AV29" s="39" t="str">
        <f>IFERROR(_xlfn.XLOOKUP(Q29,wtd!$B:$B,wtd!$C:$C),"")</f>
        <v/>
      </c>
      <c r="AW29" s="141" t="b">
        <f>IFERROR(Q29=_xlfn.XLOOKUP(Q29,wtd!$B:$B,wtd!$B:$B),FALSE)</f>
        <v>0</v>
      </c>
      <c r="AX29" t="s">
        <v>3036</v>
      </c>
      <c r="AY29">
        <v>2</v>
      </c>
      <c r="AZ29">
        <v>1</v>
      </c>
      <c r="BA29" t="b">
        <v>0</v>
      </c>
      <c r="BB29" t="b">
        <v>0</v>
      </c>
      <c r="BC29" t="b">
        <v>0</v>
      </c>
      <c r="BE29" t="s">
        <v>5042</v>
      </c>
      <c r="BF29" t="s">
        <v>2485</v>
      </c>
      <c r="BG29" t="s">
        <v>2485</v>
      </c>
      <c r="BJ29" s="618" t="s">
        <v>2887</v>
      </c>
      <c r="BK29" s="534" t="s">
        <v>2887</v>
      </c>
      <c r="BN29" s="225">
        <v>999</v>
      </c>
      <c r="BS29" s="639" t="s">
        <v>411</v>
      </c>
      <c r="BT29" s="639" t="s">
        <v>55</v>
      </c>
    </row>
    <row r="30" spans="1:72">
      <c r="A30">
        <v>29</v>
      </c>
      <c r="B30" s="158" t="str">
        <f>IFERROR(TEXT(AL30,"00"),"99")&amp;IFERROR(TEXT(W30,"00"),"99")&amp;IFERROR(TEXT(S30,"00"),"99")&amp;IFERROR(TEXT(BN30,"000"),"999")</f>
        <v>010322999</v>
      </c>
      <c r="C30" s="158" t="str">
        <f>IFERROR(TEXT(AL30,"00"),"99")&amp;IFERROR(TEXT(V30,"00"),"99")&amp;IFERROR(TEXT(R30,"000"),"999")</f>
        <v>0103168</v>
      </c>
      <c r="D30" s="645">
        <f>IF(NOT(ISBLANK(I30)),1,0)</f>
        <v>0</v>
      </c>
      <c r="E30" s="645">
        <f>IF(NOT(ISBLANK(L30)),1,0)</f>
        <v>0</v>
      </c>
      <c r="F30" s="645">
        <f>IF(NOT(ISBLANK(O30)),1,0)</f>
        <v>0</v>
      </c>
      <c r="G30" s="364" t="str">
        <f>IF(ISBLANK(H30), IF(OR(NOT(ISBLANK(L30)),NOT(ISBLANK(I30)), NOT(ISBLANK(O30))),"no oldname but should be",""),IF(H30=I30,"api",IF(H30=O30,"csv","no match or acs")))</f>
        <v/>
      </c>
      <c r="Q30" s="64" t="s">
        <v>2486</v>
      </c>
      <c r="R30" s="147">
        <f>IFERROR(_xlfn.XLOOKUP(T30,sortorder!$E$62:$E$136,sortorder!$F$62:$F$136),999)</f>
        <v>168</v>
      </c>
      <c r="S30" s="147">
        <f>IFERROR(_xlfn.XLOOKUP(T30,sortorder!$E$62:$E$136,sortorder!$D$62:$D$136),99)</f>
        <v>22</v>
      </c>
      <c r="T30" s="127" t="s">
        <v>396</v>
      </c>
      <c r="U30" s="59" t="s">
        <v>396</v>
      </c>
      <c r="V30" s="152">
        <f>IFERROR(_xlfn.XLOOKUP(X30,sortorder!$E$4:$E$55,sortorder!$D$4:$D$55),99)</f>
        <v>3</v>
      </c>
      <c r="W30" s="152">
        <f>IFERROR(_xlfn.XLOOKUP(X30,sortorder!$E$4:$E$55,sortorder!$D$4:$D$55),99)</f>
        <v>3</v>
      </c>
      <c r="X30" s="22" t="s">
        <v>2477</v>
      </c>
      <c r="Y30" s="141">
        <f>IF(ISERROR(SEARCH(Y$1,$Q30)),0,1)</f>
        <v>1</v>
      </c>
      <c r="Z30" s="141">
        <f>IF(ISERROR(SEARCH(Z$1,$Q30)),0,1)</f>
        <v>1</v>
      </c>
      <c r="AA30" s="141">
        <f>IF(ISERROR(SEARCH(AA$1,$Q30)),0,1)</f>
        <v>0</v>
      </c>
      <c r="AB30" s="141">
        <f>IF(ISERROR(SEARCH(AB$1,$Q30)),0,1)</f>
        <v>0</v>
      </c>
      <c r="AC30" s="141">
        <f>IF(ISERROR(SEARCH(AC$1,$Q30)),0,1)</f>
        <v>1</v>
      </c>
      <c r="AD30" s="141">
        <f>IF(ISERROR(SEARCH(AD$1,$Q30)),0,1)</f>
        <v>0</v>
      </c>
      <c r="AE30" s="141">
        <f>IF(ISERROR(SEARCH(AE$1,$Q30)),0,1)</f>
        <v>0</v>
      </c>
      <c r="AF30" s="141">
        <f>IF(ISERROR(SEARCH(AF$1,$Q30)),0,1)</f>
        <v>0</v>
      </c>
      <c r="AG30" s="141">
        <f>IF(ISERROR(SEARCH(AG$1,$Q30)),0,1)</f>
        <v>0</v>
      </c>
      <c r="AI30" s="141">
        <f>_xlfn.XLOOKUP(I30,'api2.3'!B:B,'api2.3'!D:D,"")</f>
        <v>0</v>
      </c>
      <c r="AJ30" t="s">
        <v>44</v>
      </c>
      <c r="AK30" s="41" t="s">
        <v>44</v>
      </c>
      <c r="AL30" s="210">
        <f>_xlfn.XLOOKUP(AK30,sortorder!$I$15:$I$20,sortorder!$J$15:$J$20)</f>
        <v>1</v>
      </c>
      <c r="AM30" t="s">
        <v>1784</v>
      </c>
      <c r="AN30" t="s">
        <v>1784</v>
      </c>
      <c r="AO30" t="s">
        <v>1785</v>
      </c>
      <c r="AP30" s="32">
        <v>3</v>
      </c>
      <c r="AQ30" t="s">
        <v>2478</v>
      </c>
      <c r="AR30" t="s">
        <v>1743</v>
      </c>
      <c r="AS30" t="s">
        <v>1743</v>
      </c>
      <c r="AT30" t="s">
        <v>1743</v>
      </c>
      <c r="AV30" s="39" t="str">
        <f>IFERROR(_xlfn.XLOOKUP(Q30,wtd!$B:$B,wtd!$C:$C),"")</f>
        <v/>
      </c>
      <c r="AW30" s="141" t="b">
        <f>IFERROR(Q30=_xlfn.XLOOKUP(Q30,wtd!$B:$B,wtd!$B:$B),FALSE)</f>
        <v>0</v>
      </c>
      <c r="AX30" t="s">
        <v>3036</v>
      </c>
      <c r="AY30">
        <v>2</v>
      </c>
      <c r="AZ30">
        <v>1</v>
      </c>
      <c r="BA30" t="b">
        <v>0</v>
      </c>
      <c r="BB30" t="b">
        <v>0</v>
      </c>
      <c r="BC30" t="b">
        <v>0</v>
      </c>
      <c r="BE30" t="s">
        <v>5043</v>
      </c>
      <c r="BF30" t="s">
        <v>2487</v>
      </c>
      <c r="BG30" t="s">
        <v>2487</v>
      </c>
      <c r="BJ30" s="618" t="s">
        <v>2887</v>
      </c>
      <c r="BK30" s="534" t="s">
        <v>2887</v>
      </c>
      <c r="BN30" s="225">
        <v>999</v>
      </c>
      <c r="BS30" s="639" t="s">
        <v>411</v>
      </c>
      <c r="BT30" s="639" t="s">
        <v>55</v>
      </c>
    </row>
    <row r="31" spans="1:72">
      <c r="A31">
        <v>30</v>
      </c>
      <c r="B31" s="158" t="str">
        <f>IFERROR(TEXT(AL31,"00"),"99")&amp;IFERROR(TEXT(W31,"00"),"99")&amp;IFERROR(TEXT(S31,"00"),"99")&amp;IFERROR(TEXT(BN31,"000"),"999")</f>
        <v>010324999</v>
      </c>
      <c r="C31" s="158" t="str">
        <f>IFERROR(TEXT(AL31,"00"),"99")&amp;IFERROR(TEXT(V31,"00"),"99")&amp;IFERROR(TEXT(R31,"000"),"999")</f>
        <v>0103170</v>
      </c>
      <c r="D31" s="645">
        <f>IF(NOT(ISBLANK(I31)),1,0)</f>
        <v>0</v>
      </c>
      <c r="E31" s="645">
        <f>IF(NOT(ISBLANK(L31)),1,0)</f>
        <v>0</v>
      </c>
      <c r="F31" s="645">
        <f>IF(NOT(ISBLANK(O31)),1,0)</f>
        <v>0</v>
      </c>
      <c r="G31" s="364" t="str">
        <f>IF(ISBLANK(H31), IF(OR(NOT(ISBLANK(L31)),NOT(ISBLANK(I31)), NOT(ISBLANK(O31))),"no oldname but should be",""),IF(H31=I31,"api",IF(H31=O31,"csv","no match or acs")))</f>
        <v/>
      </c>
      <c r="Q31" s="64" t="s">
        <v>2488</v>
      </c>
      <c r="R31" s="147">
        <f>IFERROR(_xlfn.XLOOKUP(T31,sortorder!$E$62:$E$136,sortorder!$F$62:$F$136),999)</f>
        <v>170</v>
      </c>
      <c r="S31" s="147">
        <f>IFERROR(_xlfn.XLOOKUP(T31,sortorder!$E$62:$E$136,sortorder!$D$62:$D$136),99)</f>
        <v>24</v>
      </c>
      <c r="T31" s="127" t="s">
        <v>51</v>
      </c>
      <c r="U31" s="59" t="s">
        <v>51</v>
      </c>
      <c r="V31" s="152">
        <f>IFERROR(_xlfn.XLOOKUP(X31,sortorder!$E$4:$E$55,sortorder!$D$4:$D$55),99)</f>
        <v>3</v>
      </c>
      <c r="W31" s="152">
        <f>IFERROR(_xlfn.XLOOKUP(X31,sortorder!$E$4:$E$55,sortorder!$D$4:$D$55),99)</f>
        <v>3</v>
      </c>
      <c r="X31" s="22" t="s">
        <v>2477</v>
      </c>
      <c r="Y31" s="141">
        <f>IF(ISERROR(SEARCH(Y$1,$Q31)),0,1)</f>
        <v>1</v>
      </c>
      <c r="Z31" s="141">
        <f>IF(ISERROR(SEARCH(Z$1,$Q31)),0,1)</f>
        <v>1</v>
      </c>
      <c r="AA31" s="141">
        <f>IF(ISERROR(SEARCH(AA$1,$Q31)),0,1)</f>
        <v>0</v>
      </c>
      <c r="AB31" s="141">
        <f>IF(ISERROR(SEARCH(AB$1,$Q31)),0,1)</f>
        <v>0</v>
      </c>
      <c r="AC31" s="141">
        <f>IF(ISERROR(SEARCH(AC$1,$Q31)),0,1)</f>
        <v>1</v>
      </c>
      <c r="AD31" s="141">
        <f>IF(ISERROR(SEARCH(AD$1,$Q31)),0,1)</f>
        <v>0</v>
      </c>
      <c r="AE31" s="141">
        <f>IF(ISERROR(SEARCH(AE$1,$Q31)),0,1)</f>
        <v>0</v>
      </c>
      <c r="AF31" s="141">
        <f>IF(ISERROR(SEARCH(AF$1,$Q31)),0,1)</f>
        <v>0</v>
      </c>
      <c r="AG31" s="141">
        <f>IF(ISERROR(SEARCH(AG$1,$Q31)),0,1)</f>
        <v>0</v>
      </c>
      <c r="AI31" s="141">
        <f>_xlfn.XLOOKUP(I31,'api2.3'!B:B,'api2.3'!D:D,"")</f>
        <v>0</v>
      </c>
      <c r="AJ31" t="s">
        <v>44</v>
      </c>
      <c r="AK31" s="41" t="s">
        <v>44</v>
      </c>
      <c r="AL31" s="210">
        <f>_xlfn.XLOOKUP(AK31,sortorder!$I$15:$I$20,sortorder!$J$15:$J$20)</f>
        <v>1</v>
      </c>
      <c r="AM31" t="s">
        <v>1784</v>
      </c>
      <c r="AN31" t="s">
        <v>1784</v>
      </c>
      <c r="AO31" t="s">
        <v>1785</v>
      </c>
      <c r="AP31" s="32">
        <v>3</v>
      </c>
      <c r="AQ31" t="s">
        <v>2478</v>
      </c>
      <c r="AR31" t="s">
        <v>1743</v>
      </c>
      <c r="AS31" t="s">
        <v>1743</v>
      </c>
      <c r="AT31" t="s">
        <v>1743</v>
      </c>
      <c r="AV31" s="39" t="str">
        <f>IFERROR(_xlfn.XLOOKUP(Q31,wtd!$B:$B,wtd!$C:$C),"")</f>
        <v/>
      </c>
      <c r="AW31" s="141" t="b">
        <f>IFERROR(Q31=_xlfn.XLOOKUP(Q31,wtd!$B:$B,wtd!$B:$B),FALSE)</f>
        <v>0</v>
      </c>
      <c r="AX31" t="s">
        <v>3036</v>
      </c>
      <c r="AY31">
        <v>2</v>
      </c>
      <c r="AZ31">
        <v>1</v>
      </c>
      <c r="BA31" t="b">
        <v>0</v>
      </c>
      <c r="BB31" t="b">
        <v>0</v>
      </c>
      <c r="BC31" t="b">
        <v>0</v>
      </c>
      <c r="BE31" t="s">
        <v>5044</v>
      </c>
      <c r="BF31" t="s">
        <v>2489</v>
      </c>
      <c r="BG31" t="s">
        <v>2489</v>
      </c>
      <c r="BJ31" s="618" t="s">
        <v>2887</v>
      </c>
      <c r="BK31" s="534">
        <v>0</v>
      </c>
      <c r="BN31" s="225">
        <v>999</v>
      </c>
      <c r="BS31" s="639" t="s">
        <v>411</v>
      </c>
      <c r="BT31" s="639" t="s">
        <v>55</v>
      </c>
    </row>
    <row r="32" spans="1:72">
      <c r="A32">
        <v>31</v>
      </c>
      <c r="B32" s="158" t="str">
        <f>IFERROR(TEXT(AL32,"00"),"99")&amp;IFERROR(TEXT(W32,"00"),"99")&amp;IFERROR(TEXT(S32,"00"),"99")&amp;IFERROR(TEXT(BN32,"000"),"999")</f>
        <v>010326999</v>
      </c>
      <c r="C32" s="158" t="str">
        <f>IFERROR(TEXT(AL32,"00"),"99")&amp;IFERROR(TEXT(V32,"00"),"99")&amp;IFERROR(TEXT(R32,"000"),"999")</f>
        <v>0103171</v>
      </c>
      <c r="D32" s="645">
        <f>IF(NOT(ISBLANK(I32)),1,0)</f>
        <v>0</v>
      </c>
      <c r="E32" s="645">
        <f>IF(NOT(ISBLANK(L32)),1,0)</f>
        <v>0</v>
      </c>
      <c r="F32" s="645">
        <f>IF(NOT(ISBLANK(O32)),1,0)</f>
        <v>0</v>
      </c>
      <c r="G32" s="364" t="str">
        <f>IF(ISBLANK(H32), IF(OR(NOT(ISBLANK(L32)),NOT(ISBLANK(I32)), NOT(ISBLANK(O32))),"no oldname but should be",""),IF(H32=I32,"api",IF(H32=O32,"csv","no match or acs")))</f>
        <v/>
      </c>
      <c r="L32" s="122"/>
      <c r="M32" s="197"/>
      <c r="Q32" s="123" t="s">
        <v>2492</v>
      </c>
      <c r="R32" s="147">
        <f>IFERROR(_xlfn.XLOOKUP(T32,sortorder!$E$62:$E$136,sortorder!$F$62:$F$136),999)</f>
        <v>171</v>
      </c>
      <c r="S32" s="147">
        <f>IFERROR(_xlfn.XLOOKUP(T32,sortorder!$E$62:$E$136,sortorder!$D$62:$D$136),99)</f>
        <v>26</v>
      </c>
      <c r="T32" s="127" t="s">
        <v>176</v>
      </c>
      <c r="U32" s="59" t="s">
        <v>176</v>
      </c>
      <c r="V32" s="152">
        <f>IFERROR(_xlfn.XLOOKUP(X32,sortorder!$E$4:$E$55,sortorder!$D$4:$D$55),99)</f>
        <v>3</v>
      </c>
      <c r="W32" s="152">
        <f>IFERROR(_xlfn.XLOOKUP(X32,sortorder!$E$4:$E$55,sortorder!$D$4:$D$55),99)</f>
        <v>3</v>
      </c>
      <c r="X32" s="22" t="s">
        <v>2477</v>
      </c>
      <c r="Y32" s="141">
        <f>IF(ISERROR(SEARCH(Y$1,$Q32)),0,1)</f>
        <v>1</v>
      </c>
      <c r="Z32" s="141">
        <f>IF(ISERROR(SEARCH(Z$1,$Q32)),0,1)</f>
        <v>1</v>
      </c>
      <c r="AA32" s="141">
        <f>IF(ISERROR(SEARCH(AA$1,$Q32)),0,1)</f>
        <v>0</v>
      </c>
      <c r="AB32" s="141">
        <f>IF(ISERROR(SEARCH(AB$1,$Q32)),0,1)</f>
        <v>0</v>
      </c>
      <c r="AC32" s="141">
        <f>IF(ISERROR(SEARCH(AC$1,$Q32)),0,1)</f>
        <v>1</v>
      </c>
      <c r="AD32" s="141">
        <f>IF(ISERROR(SEARCH(AD$1,$Q32)),0,1)</f>
        <v>0</v>
      </c>
      <c r="AE32" s="141">
        <f>IF(ISERROR(SEARCH(AE$1,$Q32)),0,1)</f>
        <v>0</v>
      </c>
      <c r="AF32" s="141">
        <f>IF(ISERROR(SEARCH(AF$1,$Q32)),0,1)</f>
        <v>0</v>
      </c>
      <c r="AG32" s="141">
        <f>IF(ISERROR(SEARCH(AG$1,$Q32)),0,1)</f>
        <v>0</v>
      </c>
      <c r="AI32" s="141">
        <f>_xlfn.XLOOKUP(I32,'api2.3'!B:B,'api2.3'!D:D,"")</f>
        <v>0</v>
      </c>
      <c r="AJ32" t="s">
        <v>44</v>
      </c>
      <c r="AK32" s="41" t="s">
        <v>44</v>
      </c>
      <c r="AL32" s="210">
        <f>_xlfn.XLOOKUP(AK32,sortorder!$I$15:$I$20,sortorder!$J$15:$J$20)</f>
        <v>1</v>
      </c>
      <c r="AM32" t="s">
        <v>1784</v>
      </c>
      <c r="AN32" t="s">
        <v>1784</v>
      </c>
      <c r="AO32" t="s">
        <v>1785</v>
      </c>
      <c r="AP32" s="32">
        <v>3</v>
      </c>
      <c r="AQ32" t="s">
        <v>2478</v>
      </c>
      <c r="AR32" t="s">
        <v>1743</v>
      </c>
      <c r="AS32" t="s">
        <v>1743</v>
      </c>
      <c r="AT32" t="s">
        <v>1743</v>
      </c>
      <c r="AV32" s="39" t="str">
        <f>IFERROR(_xlfn.XLOOKUP(Q32,wtd!$B:$B,wtd!$C:$C),"")</f>
        <v/>
      </c>
      <c r="AW32" s="141" t="b">
        <f>IFERROR(Q32=_xlfn.XLOOKUP(Q32,wtd!$B:$B,wtd!$B:$B),FALSE)</f>
        <v>0</v>
      </c>
      <c r="AX32" t="s">
        <v>3036</v>
      </c>
      <c r="AY32">
        <v>2</v>
      </c>
      <c r="AZ32">
        <v>1</v>
      </c>
      <c r="BA32" t="b">
        <v>0</v>
      </c>
      <c r="BB32" t="b">
        <v>0</v>
      </c>
      <c r="BC32" t="b">
        <v>0</v>
      </c>
      <c r="BE32" t="s">
        <v>5045</v>
      </c>
      <c r="BF32" t="s">
        <v>2493</v>
      </c>
      <c r="BG32" t="s">
        <v>2493</v>
      </c>
      <c r="BJ32" s="618" t="s">
        <v>2887</v>
      </c>
      <c r="BK32" s="534">
        <v>0</v>
      </c>
      <c r="BN32" s="225">
        <v>999</v>
      </c>
      <c r="BS32" s="639" t="s">
        <v>411</v>
      </c>
      <c r="BT32" s="639" t="s">
        <v>55</v>
      </c>
    </row>
    <row r="33" spans="1:72">
      <c r="A33">
        <v>32</v>
      </c>
      <c r="B33" s="158" t="str">
        <f>IFERROR(TEXT(AL33,"00"),"99")&amp;IFERROR(TEXT(W33,"00"),"99")&amp;IFERROR(TEXT(S33,"00"),"99")&amp;IFERROR(TEXT(BN33,"000"),"999")</f>
        <v>010327999</v>
      </c>
      <c r="C33" s="158" t="str">
        <f>IFERROR(TEXT(AL33,"00"),"99")&amp;IFERROR(TEXT(V33,"00"),"99")&amp;IFERROR(TEXT(R33,"000"),"999")</f>
        <v>0103172</v>
      </c>
      <c r="D33" s="645">
        <f>IF(NOT(ISBLANK(I33)),1,0)</f>
        <v>0</v>
      </c>
      <c r="E33" s="645">
        <f>IF(NOT(ISBLANK(L33)),1,0)</f>
        <v>0</v>
      </c>
      <c r="F33" s="645">
        <f>IF(NOT(ISBLANK(O33)),1,0)</f>
        <v>0</v>
      </c>
      <c r="G33" s="364" t="str">
        <f>IF(ISBLANK(H33), IF(OR(NOT(ISBLANK(L33)),NOT(ISBLANK(I33)), NOT(ISBLANK(O33))),"no oldname but should be",""),IF(H33=I33,"api",IF(H33=O33,"csv","no match or acs")))</f>
        <v/>
      </c>
      <c r="L33" s="122"/>
      <c r="M33" s="197"/>
      <c r="Q33" s="123" t="s">
        <v>2494</v>
      </c>
      <c r="R33" s="147">
        <f>IFERROR(_xlfn.XLOOKUP(T33,sortorder!$E$62:$E$136,sortorder!$F$62:$F$136),999)</f>
        <v>172</v>
      </c>
      <c r="S33" s="147">
        <f>IFERROR(_xlfn.XLOOKUP(T33,sortorder!$E$62:$E$136,sortorder!$D$62:$D$136),99)</f>
        <v>27</v>
      </c>
      <c r="T33" s="127" t="s">
        <v>168</v>
      </c>
      <c r="U33" s="59" t="s">
        <v>168</v>
      </c>
      <c r="V33" s="152">
        <f>IFERROR(_xlfn.XLOOKUP(X33,sortorder!$E$4:$E$55,sortorder!$D$4:$D$55),99)</f>
        <v>3</v>
      </c>
      <c r="W33" s="152">
        <f>IFERROR(_xlfn.XLOOKUP(X33,sortorder!$E$4:$E$55,sortorder!$D$4:$D$55),99)</f>
        <v>3</v>
      </c>
      <c r="X33" s="22" t="s">
        <v>2477</v>
      </c>
      <c r="Y33" s="141">
        <f>IF(ISERROR(SEARCH(Y$1,$Q33)),0,1)</f>
        <v>1</v>
      </c>
      <c r="Z33" s="141">
        <f>IF(ISERROR(SEARCH(Z$1,$Q33)),0,1)</f>
        <v>1</v>
      </c>
      <c r="AA33" s="141">
        <f>IF(ISERROR(SEARCH(AA$1,$Q33)),0,1)</f>
        <v>0</v>
      </c>
      <c r="AB33" s="141">
        <f>IF(ISERROR(SEARCH(AB$1,$Q33)),0,1)</f>
        <v>0</v>
      </c>
      <c r="AC33" s="141">
        <f>IF(ISERROR(SEARCH(AC$1,$Q33)),0,1)</f>
        <v>1</v>
      </c>
      <c r="AD33" s="141">
        <f>IF(ISERROR(SEARCH(AD$1,$Q33)),0,1)</f>
        <v>0</v>
      </c>
      <c r="AE33" s="141">
        <f>IF(ISERROR(SEARCH(AE$1,$Q33)),0,1)</f>
        <v>0</v>
      </c>
      <c r="AF33" s="141">
        <f>IF(ISERROR(SEARCH(AF$1,$Q33)),0,1)</f>
        <v>0</v>
      </c>
      <c r="AG33" s="141">
        <f>IF(ISERROR(SEARCH(AG$1,$Q33)),0,1)</f>
        <v>0</v>
      </c>
      <c r="AI33" s="141">
        <f>_xlfn.XLOOKUP(I33,'api2.3'!B:B,'api2.3'!D:D,"")</f>
        <v>0</v>
      </c>
      <c r="AJ33" t="s">
        <v>44</v>
      </c>
      <c r="AK33" s="41" t="s">
        <v>44</v>
      </c>
      <c r="AL33" s="210">
        <f>_xlfn.XLOOKUP(AK33,sortorder!$I$15:$I$20,sortorder!$J$15:$J$20)</f>
        <v>1</v>
      </c>
      <c r="AM33" t="s">
        <v>1784</v>
      </c>
      <c r="AN33" t="s">
        <v>1784</v>
      </c>
      <c r="AO33" t="s">
        <v>1785</v>
      </c>
      <c r="AP33" s="32">
        <v>3</v>
      </c>
      <c r="AQ33" t="s">
        <v>2478</v>
      </c>
      <c r="AR33" t="s">
        <v>1743</v>
      </c>
      <c r="AS33" t="s">
        <v>1743</v>
      </c>
      <c r="AT33" t="s">
        <v>1743</v>
      </c>
      <c r="AV33" s="39" t="str">
        <f>IFERROR(_xlfn.XLOOKUP(Q33,wtd!$B:$B,wtd!$C:$C),"")</f>
        <v/>
      </c>
      <c r="AW33" s="141" t="b">
        <f>IFERROR(Q33=_xlfn.XLOOKUP(Q33,wtd!$B:$B,wtd!$B:$B),FALSE)</f>
        <v>0</v>
      </c>
      <c r="AX33" t="s">
        <v>3036</v>
      </c>
      <c r="AY33">
        <v>2</v>
      </c>
      <c r="AZ33">
        <v>1</v>
      </c>
      <c r="BA33" t="b">
        <v>0</v>
      </c>
      <c r="BB33" t="b">
        <v>0</v>
      </c>
      <c r="BC33" t="b">
        <v>0</v>
      </c>
      <c r="BE33" t="s">
        <v>5046</v>
      </c>
      <c r="BF33" t="s">
        <v>2495</v>
      </c>
      <c r="BG33" t="s">
        <v>2495</v>
      </c>
      <c r="BJ33" s="618" t="s">
        <v>2887</v>
      </c>
      <c r="BK33" s="534">
        <v>0</v>
      </c>
      <c r="BN33" s="225">
        <v>999</v>
      </c>
      <c r="BS33" s="639" t="s">
        <v>411</v>
      </c>
      <c r="BT33" s="639" t="s">
        <v>55</v>
      </c>
    </row>
    <row r="34" spans="1:72">
      <c r="A34">
        <v>33</v>
      </c>
      <c r="B34" s="158" t="str">
        <f>IFERROR(TEXT(AL34,"00"),"99")&amp;IFERROR(TEXT(W34,"00"),"99")&amp;IFERROR(TEXT(S34,"00"),"99")&amp;IFERROR(TEXT(BN34,"000"),"999")</f>
        <v>010328999</v>
      </c>
      <c r="C34" s="158" t="str">
        <f>IFERROR(TEXT(AL34,"00"),"99")&amp;IFERROR(TEXT(V34,"00"),"99")&amp;IFERROR(TEXT(R34,"000"),"999")</f>
        <v>0103166</v>
      </c>
      <c r="D34" s="645">
        <f>IF(NOT(ISBLANK(I34)),1,0)</f>
        <v>0</v>
      </c>
      <c r="E34" s="645">
        <f>IF(NOT(ISBLANK(L34)),1,0)</f>
        <v>0</v>
      </c>
      <c r="F34" s="645">
        <f>IF(NOT(ISBLANK(O34)),1,0)</f>
        <v>0</v>
      </c>
      <c r="G34" s="364" t="str">
        <f>IF(ISBLANK(H34), IF(OR(NOT(ISBLANK(L34)),NOT(ISBLANK(I34)), NOT(ISBLANK(O34))),"no oldname but should be",""),IF(H34=I34,"api",IF(H34=O34,"csv","no match or acs")))</f>
        <v/>
      </c>
      <c r="Q34" s="64" t="s">
        <v>2496</v>
      </c>
      <c r="R34" s="147">
        <f>IFERROR(_xlfn.XLOOKUP(T34,sortorder!$E$62:$E$136,sortorder!$F$62:$F$136),999)</f>
        <v>166</v>
      </c>
      <c r="S34" s="147">
        <f>IFERROR(_xlfn.XLOOKUP(T34,sortorder!$E$62:$E$136,sortorder!$D$62:$D$136),99)</f>
        <v>28</v>
      </c>
      <c r="T34" s="127" t="s">
        <v>164</v>
      </c>
      <c r="U34" s="59" t="s">
        <v>164</v>
      </c>
      <c r="V34" s="152">
        <f>IFERROR(_xlfn.XLOOKUP(X34,sortorder!$E$4:$E$55,sortorder!$D$4:$D$55),99)</f>
        <v>3</v>
      </c>
      <c r="W34" s="152">
        <f>IFERROR(_xlfn.XLOOKUP(X34,sortorder!$E$4:$E$55,sortorder!$D$4:$D$55),99)</f>
        <v>3</v>
      </c>
      <c r="X34" s="22" t="s">
        <v>2477</v>
      </c>
      <c r="Y34" s="141">
        <f>IF(ISERROR(SEARCH(Y$1,$Q34)),0,1)</f>
        <v>1</v>
      </c>
      <c r="Z34" s="141">
        <f>IF(ISERROR(SEARCH(Z$1,$Q34)),0,1)</f>
        <v>1</v>
      </c>
      <c r="AA34" s="141">
        <f>IF(ISERROR(SEARCH(AA$1,$Q34)),0,1)</f>
        <v>0</v>
      </c>
      <c r="AB34" s="141">
        <f>IF(ISERROR(SEARCH(AB$1,$Q34)),0,1)</f>
        <v>0</v>
      </c>
      <c r="AC34" s="141">
        <f>IF(ISERROR(SEARCH(AC$1,$Q34)),0,1)</f>
        <v>1</v>
      </c>
      <c r="AD34" s="141">
        <f>IF(ISERROR(SEARCH(AD$1,$Q34)),0,1)</f>
        <v>0</v>
      </c>
      <c r="AE34" s="141">
        <f>IF(ISERROR(SEARCH(AE$1,$Q34)),0,1)</f>
        <v>0</v>
      </c>
      <c r="AF34" s="141">
        <f>IF(ISERROR(SEARCH(AF$1,$Q34)),0,1)</f>
        <v>0</v>
      </c>
      <c r="AG34" s="141">
        <f>IF(ISERROR(SEARCH(AG$1,$Q34)),0,1)</f>
        <v>0</v>
      </c>
      <c r="AI34" s="141">
        <f>_xlfn.XLOOKUP(I34,'api2.3'!B:B,'api2.3'!D:D,"")</f>
        <v>0</v>
      </c>
      <c r="AJ34" t="s">
        <v>44</v>
      </c>
      <c r="AK34" s="41" t="s">
        <v>44</v>
      </c>
      <c r="AL34" s="210">
        <f>_xlfn.XLOOKUP(AK34,sortorder!$I$15:$I$20,sortorder!$J$15:$J$20)</f>
        <v>1</v>
      </c>
      <c r="AM34" t="s">
        <v>1784</v>
      </c>
      <c r="AN34" t="s">
        <v>1784</v>
      </c>
      <c r="AO34" t="s">
        <v>1785</v>
      </c>
      <c r="AP34" s="32">
        <v>3</v>
      </c>
      <c r="AQ34" t="s">
        <v>2478</v>
      </c>
      <c r="AR34" t="s">
        <v>1743</v>
      </c>
      <c r="AS34" t="s">
        <v>1743</v>
      </c>
      <c r="AT34" t="s">
        <v>1743</v>
      </c>
      <c r="AV34" s="39" t="str">
        <f>IFERROR(_xlfn.XLOOKUP(Q34,wtd!$B:$B,wtd!$C:$C),"")</f>
        <v/>
      </c>
      <c r="AW34" s="141" t="b">
        <f>IFERROR(Q34=_xlfn.XLOOKUP(Q34,wtd!$B:$B,wtd!$B:$B),FALSE)</f>
        <v>0</v>
      </c>
      <c r="AX34" t="s">
        <v>3036</v>
      </c>
      <c r="AY34">
        <v>2</v>
      </c>
      <c r="AZ34">
        <v>1</v>
      </c>
      <c r="BA34" t="b">
        <v>0</v>
      </c>
      <c r="BB34" t="b">
        <v>0</v>
      </c>
      <c r="BC34" t="b">
        <v>0</v>
      </c>
      <c r="BE34" t="s">
        <v>5208</v>
      </c>
      <c r="BF34" t="s">
        <v>2497</v>
      </c>
      <c r="BG34" t="s">
        <v>2497</v>
      </c>
      <c r="BJ34" s="618" t="s">
        <v>2887</v>
      </c>
      <c r="BK34" s="534">
        <v>0</v>
      </c>
      <c r="BN34" s="225">
        <v>999</v>
      </c>
      <c r="BS34" s="639" t="s">
        <v>411</v>
      </c>
      <c r="BT34" s="639" t="s">
        <v>55</v>
      </c>
    </row>
    <row r="35" spans="1:72">
      <c r="A35">
        <v>34</v>
      </c>
      <c r="B35" s="158" t="str">
        <f>IFERROR(TEXT(AL35,"00"),"99")&amp;IFERROR(TEXT(W35,"00"),"99")&amp;IFERROR(TEXT(S35,"00"),"99")&amp;IFERROR(TEXT(BN35,"000"),"999")</f>
        <v>010416206</v>
      </c>
      <c r="C35" s="158" t="str">
        <f>IFERROR(TEXT(AL35,"00"),"99")&amp;IFERROR(TEXT(V35,"00"),"99")&amp;IFERROR(TEXT(R35,"000"),"999")</f>
        <v>0104162</v>
      </c>
      <c r="D35" s="645">
        <f>IF(NOT(ISBLANK(I35)),1,0)</f>
        <v>1</v>
      </c>
      <c r="E35" s="645">
        <f>IF(NOT(ISBLANK(L35)),1,0)</f>
        <v>0</v>
      </c>
      <c r="F35" s="645">
        <f>IF(NOT(ISBLANK(O35)),1,0)</f>
        <v>1</v>
      </c>
      <c r="G35" s="364" t="str">
        <f>IF(ISBLANK(H35), IF(OR(NOT(ISBLANK(L35)),NOT(ISBLANK(I35)), NOT(ISBLANK(O35))),"no oldname but should be",""),IF(H35=I35,"api",IF(H35=O35,"csv","no match or acs")))</f>
        <v>api</v>
      </c>
      <c r="H35" t="s">
        <v>1098</v>
      </c>
      <c r="I35" t="s">
        <v>1098</v>
      </c>
      <c r="J35" s="59" t="s">
        <v>1098</v>
      </c>
      <c r="N35" s="59" t="s">
        <v>1099</v>
      </c>
      <c r="O35" t="s">
        <v>1099</v>
      </c>
      <c r="P35" s="59" t="s">
        <v>1099</v>
      </c>
      <c r="Q35" s="519" t="s">
        <v>1097</v>
      </c>
      <c r="R35" s="147">
        <f>IFERROR(_xlfn.XLOOKUP(T35,sortorder!$E$62:$E$136,sortorder!$F$62:$F$136),999)</f>
        <v>162</v>
      </c>
      <c r="S35" s="147">
        <f>IFERROR(_xlfn.XLOOKUP(T35,sortorder!$E$62:$E$136,sortorder!$D$62:$D$136),99)</f>
        <v>16</v>
      </c>
      <c r="T35" s="127" t="s">
        <v>189</v>
      </c>
      <c r="U35" s="59" t="s">
        <v>189</v>
      </c>
      <c r="V35" s="152">
        <f>IFERROR(_xlfn.XLOOKUP(X35,sortorder!$E$4:$E$55,sortorder!$D$4:$D$55),99)</f>
        <v>4</v>
      </c>
      <c r="W35" s="152">
        <f>IFERROR(_xlfn.XLOOKUP(X35,sortorder!$E$4:$E$55,sortorder!$D$4:$D$55),99)</f>
        <v>4</v>
      </c>
      <c r="X35" s="373" t="s">
        <v>1100</v>
      </c>
      <c r="Y35" s="141">
        <f>IF(ISERROR(SEARCH(Y$1,$Q35)),0,1)</f>
        <v>0</v>
      </c>
      <c r="Z35" s="141">
        <f>IF(ISERROR(SEARCH(Z$1,$Q35)),0,1)</f>
        <v>0</v>
      </c>
      <c r="AA35" s="141">
        <f>IF(ISERROR(SEARCH(AA$1,$Q35)),0,1)</f>
        <v>1</v>
      </c>
      <c r="AB35" s="141">
        <f>IF(ISERROR(SEARCH(AB$1,$Q35)),0,1)</f>
        <v>0</v>
      </c>
      <c r="AC35" s="141">
        <f>IF(ISERROR(SEARCH(AC$1,$Q35)),0,1)</f>
        <v>0</v>
      </c>
      <c r="AD35" s="141">
        <f>IF(ISERROR(SEARCH(AD$1,$Q35)),0,1)</f>
        <v>0</v>
      </c>
      <c r="AE35" s="141">
        <f>IF(ISERROR(SEARCH(AE$1,$Q35)),0,1)</f>
        <v>0</v>
      </c>
      <c r="AF35" s="141">
        <f>IF(ISERROR(SEARCH(AF$1,$Q35)),0,1)</f>
        <v>0</v>
      </c>
      <c r="AG35" s="141">
        <f>IF(ISERROR(SEARCH(AG$1,$Q35)),0,1)</f>
        <v>0</v>
      </c>
      <c r="AH35" t="s">
        <v>1075</v>
      </c>
      <c r="AI35" s="141" t="str">
        <f>_xlfn.XLOOKUP(I35,'api2.3'!B:B,'api2.3'!D:D,"")</f>
        <v>Socioeconomic Indicators</v>
      </c>
      <c r="AJ35" t="s">
        <v>44</v>
      </c>
      <c r="AK35" s="41" t="s">
        <v>44</v>
      </c>
      <c r="AL35" s="210">
        <f>_xlfn.XLOOKUP(AK35,sortorder!$I$15:$I$20,sortorder!$J$15:$J$20)</f>
        <v>1</v>
      </c>
      <c r="AM35" t="s">
        <v>423</v>
      </c>
      <c r="AN35" t="s">
        <v>423</v>
      </c>
      <c r="AO35" t="s">
        <v>424</v>
      </c>
      <c r="AP35" s="32">
        <v>1</v>
      </c>
      <c r="AQ35" t="s">
        <v>1101</v>
      </c>
      <c r="AR35" t="s">
        <v>1111</v>
      </c>
      <c r="AS35" t="s">
        <v>1102</v>
      </c>
      <c r="AT35" t="s">
        <v>1111</v>
      </c>
      <c r="AV35" s="39" t="str">
        <f>IFERROR(_xlfn.XLOOKUP(Q35,wtd!$B:$B,wtd!$C:$C),"")</f>
        <v/>
      </c>
      <c r="AW35" s="141" t="b">
        <f>IFERROR(Q35=_xlfn.XLOOKUP(Q35,wtd!$B:$B,wtd!$B:$B),FALSE)</f>
        <v>0</v>
      </c>
      <c r="AX35" t="s">
        <v>1103</v>
      </c>
      <c r="AY35">
        <v>2</v>
      </c>
      <c r="AZ35">
        <v>0</v>
      </c>
      <c r="BA35" t="b">
        <v>0</v>
      </c>
      <c r="BB35" t="b">
        <v>0</v>
      </c>
      <c r="BC35" t="b">
        <v>0</v>
      </c>
      <c r="BE35" t="s">
        <v>1105</v>
      </c>
      <c r="BF35" t="s">
        <v>1106</v>
      </c>
      <c r="BG35" t="s">
        <v>1106</v>
      </c>
      <c r="BH35" s="59" t="s">
        <v>1107</v>
      </c>
      <c r="BJ35" s="618" t="s">
        <v>2887</v>
      </c>
      <c r="BK35" s="534" t="s">
        <v>1108</v>
      </c>
      <c r="BL35" s="59" t="s">
        <v>1109</v>
      </c>
      <c r="BN35" s="222">
        <v>206</v>
      </c>
      <c r="BP35" s="639" t="s">
        <v>1110</v>
      </c>
      <c r="BQ35" s="639" t="s">
        <v>394</v>
      </c>
      <c r="BR35" s="639" t="s">
        <v>1099</v>
      </c>
      <c r="BS35" s="639" t="s">
        <v>411</v>
      </c>
    </row>
    <row r="36" spans="1:72">
      <c r="A36">
        <v>35</v>
      </c>
      <c r="B36" s="158" t="str">
        <f>IFERROR(TEXT(AL36,"00"),"99")&amp;IFERROR(TEXT(W36,"00"),"99")&amp;IFERROR(TEXT(S36,"00"),"99")&amp;IFERROR(TEXT(BN36,"000"),"999")</f>
        <v>010417207</v>
      </c>
      <c r="C36" s="158" t="str">
        <f>IFERROR(TEXT(AL36,"00"),"99")&amp;IFERROR(TEXT(V36,"00"),"99")&amp;IFERROR(TEXT(R36,"000"),"999")</f>
        <v>0104163</v>
      </c>
      <c r="D36" s="645">
        <f>IF(NOT(ISBLANK(I36)),1,0)</f>
        <v>1</v>
      </c>
      <c r="E36" s="645">
        <f>IF(NOT(ISBLANK(L36)),1,0)</f>
        <v>0</v>
      </c>
      <c r="F36" s="645">
        <f>IF(NOT(ISBLANK(O36)),1,0)</f>
        <v>1</v>
      </c>
      <c r="G36" s="364" t="str">
        <f>IF(ISBLANK(H36), IF(OR(NOT(ISBLANK(L36)),NOT(ISBLANK(I36)), NOT(ISBLANK(O36))),"no oldname but should be",""),IF(H36=I36,"api",IF(H36=O36,"csv","no match or acs")))</f>
        <v>api</v>
      </c>
      <c r="H36" t="s">
        <v>1113</v>
      </c>
      <c r="I36" t="s">
        <v>1113</v>
      </c>
      <c r="J36" s="59" t="s">
        <v>1113</v>
      </c>
      <c r="N36" s="59" t="s">
        <v>1114</v>
      </c>
      <c r="O36" t="s">
        <v>1114</v>
      </c>
      <c r="P36" s="59" t="s">
        <v>1114</v>
      </c>
      <c r="Q36" s="519" t="s">
        <v>1112</v>
      </c>
      <c r="R36" s="147">
        <f>IFERROR(_xlfn.XLOOKUP(T36,sortorder!$E$62:$E$136,sortorder!$F$62:$F$136),999)</f>
        <v>163</v>
      </c>
      <c r="S36" s="147">
        <f>IFERROR(_xlfn.XLOOKUP(T36,sortorder!$E$62:$E$136,sortorder!$D$62:$D$136),99)</f>
        <v>17</v>
      </c>
      <c r="T36" s="64" t="s">
        <v>1121</v>
      </c>
      <c r="U36" s="59" t="s">
        <v>1121</v>
      </c>
      <c r="V36" s="152">
        <f>IFERROR(_xlfn.XLOOKUP(X36,sortorder!$E$4:$E$55,sortorder!$D$4:$D$55),99)</f>
        <v>4</v>
      </c>
      <c r="W36" s="152">
        <f>IFERROR(_xlfn.XLOOKUP(X36,sortorder!$E$4:$E$55,sortorder!$D$4:$D$55),99)</f>
        <v>4</v>
      </c>
      <c r="X36" s="64" t="s">
        <v>1100</v>
      </c>
      <c r="Y36" s="141">
        <f>IF(ISERROR(SEARCH(Y$1,$Q36)),0,1)</f>
        <v>0</v>
      </c>
      <c r="Z36" s="141">
        <f>IF(ISERROR(SEARCH(Z$1,$Q36)),0,1)</f>
        <v>0</v>
      </c>
      <c r="AA36" s="141">
        <f>IF(ISERROR(SEARCH(AA$1,$Q36)),0,1)</f>
        <v>1</v>
      </c>
      <c r="AB36" s="141">
        <f>IF(ISERROR(SEARCH(AB$1,$Q36)),0,1)</f>
        <v>0</v>
      </c>
      <c r="AC36" s="141">
        <f>IF(ISERROR(SEARCH(AC$1,$Q36)),0,1)</f>
        <v>0</v>
      </c>
      <c r="AD36" s="141">
        <f>IF(ISERROR(SEARCH(AD$1,$Q36)),0,1)</f>
        <v>0</v>
      </c>
      <c r="AE36" s="141">
        <f>IF(ISERROR(SEARCH(AE$1,$Q36)),0,1)</f>
        <v>0</v>
      </c>
      <c r="AF36" s="141">
        <f>IF(ISERROR(SEARCH(AF$1,$Q36)),0,1)</f>
        <v>0</v>
      </c>
      <c r="AG36" s="141">
        <f>IF(ISERROR(SEARCH(AG$1,$Q36)),0,1)</f>
        <v>1</v>
      </c>
      <c r="AH36" t="s">
        <v>1075</v>
      </c>
      <c r="AI36" s="141" t="str">
        <f>_xlfn.XLOOKUP(I36,'api2.3'!B:B,'api2.3'!D:D,"")</f>
        <v>Socioeconomic Indicators</v>
      </c>
      <c r="AJ36" t="s">
        <v>44</v>
      </c>
      <c r="AK36" s="41" t="s">
        <v>44</v>
      </c>
      <c r="AL36" s="210">
        <f>_xlfn.XLOOKUP(AK36,sortorder!$I$15:$I$20,sortorder!$J$15:$J$20)</f>
        <v>1</v>
      </c>
      <c r="AM36" t="s">
        <v>423</v>
      </c>
      <c r="AN36" t="s">
        <v>423</v>
      </c>
      <c r="AO36" t="s">
        <v>424</v>
      </c>
      <c r="AP36" s="32">
        <v>1</v>
      </c>
      <c r="AQ36" t="s">
        <v>1101</v>
      </c>
      <c r="AR36" t="s">
        <v>1111</v>
      </c>
      <c r="AS36" t="s">
        <v>1102</v>
      </c>
      <c r="AT36" t="s">
        <v>1111</v>
      </c>
      <c r="AV36" s="39" t="str">
        <f>IFERROR(_xlfn.XLOOKUP(Q36,wtd!$B:$B,wtd!$C:$C),"")</f>
        <v/>
      </c>
      <c r="AW36" s="141" t="b">
        <f>IFERROR(Q36=_xlfn.XLOOKUP(Q36,wtd!$B:$B,wtd!$B:$B),FALSE)</f>
        <v>0</v>
      </c>
      <c r="AX36" t="s">
        <v>1103</v>
      </c>
      <c r="AY36">
        <v>2</v>
      </c>
      <c r="AZ36">
        <v>0</v>
      </c>
      <c r="BA36" t="b">
        <v>0</v>
      </c>
      <c r="BB36" t="b">
        <v>0</v>
      </c>
      <c r="BC36" t="b">
        <v>0</v>
      </c>
      <c r="BE36" s="64" t="s">
        <v>4969</v>
      </c>
      <c r="BF36" s="64" t="s">
        <v>1115</v>
      </c>
      <c r="BG36" s="64" t="s">
        <v>1115</v>
      </c>
      <c r="BH36" s="59" t="s">
        <v>1116</v>
      </c>
      <c r="BJ36" s="618" t="s">
        <v>2887</v>
      </c>
      <c r="BK36" s="534" t="s">
        <v>1117</v>
      </c>
      <c r="BL36" s="59" t="s">
        <v>1118</v>
      </c>
      <c r="BN36" s="222">
        <v>207</v>
      </c>
      <c r="BP36" s="639" t="s">
        <v>1119</v>
      </c>
      <c r="BQ36" s="639" t="s">
        <v>1120</v>
      </c>
      <c r="BR36" s="639" t="s">
        <v>1114</v>
      </c>
      <c r="BS36" s="639" t="s">
        <v>411</v>
      </c>
    </row>
    <row r="37" spans="1:72">
      <c r="A37">
        <v>36</v>
      </c>
      <c r="B37" s="158" t="str">
        <f>IFERROR(TEXT(AL37,"00"),"99")&amp;IFERROR(TEXT(W37,"00"),"99")&amp;IFERROR(TEXT(S37,"00"),"99")&amp;IFERROR(TEXT(BN37,"000"),"999")</f>
        <v>010420211</v>
      </c>
      <c r="C37" s="158" t="str">
        <f>IFERROR(TEXT(AL37,"00"),"99")&amp;IFERROR(TEXT(V37,"00"),"99")&amp;IFERROR(TEXT(R37,"000"),"999")</f>
        <v>0104167</v>
      </c>
      <c r="D37" s="645">
        <f>IF(NOT(ISBLANK(I37)),1,0)</f>
        <v>1</v>
      </c>
      <c r="E37" s="645">
        <f>IF(NOT(ISBLANK(L37)),1,0)</f>
        <v>0</v>
      </c>
      <c r="F37" s="645">
        <f>IF(NOT(ISBLANK(O37)),1,0)</f>
        <v>1</v>
      </c>
      <c r="G37" s="364" t="str">
        <f>IF(ISBLANK(H37), IF(OR(NOT(ISBLANK(L37)),NOT(ISBLANK(I37)), NOT(ISBLANK(O37))),"no oldname but should be",""),IF(H37=I37,"api",IF(H37=O37,"csv","no match or acs")))</f>
        <v>api</v>
      </c>
      <c r="H37" t="s">
        <v>1134</v>
      </c>
      <c r="I37" t="s">
        <v>1134</v>
      </c>
      <c r="J37" s="59" t="s">
        <v>1134</v>
      </c>
      <c r="N37" s="59" t="s">
        <v>1135</v>
      </c>
      <c r="O37" t="s">
        <v>1135</v>
      </c>
      <c r="P37" s="59" t="s">
        <v>1135</v>
      </c>
      <c r="Q37" s="64" t="s">
        <v>1133</v>
      </c>
      <c r="R37" s="147">
        <f>IFERROR(_xlfn.XLOOKUP(T37,sortorder!$E$62:$E$136,sortorder!$F$62:$F$136),999)</f>
        <v>167</v>
      </c>
      <c r="S37" s="147">
        <f>IFERROR(_xlfn.XLOOKUP(T37,sortorder!$E$62:$E$136,sortorder!$D$62:$D$136),99)</f>
        <v>20</v>
      </c>
      <c r="T37" s="127" t="s">
        <v>155</v>
      </c>
      <c r="U37" s="59" t="s">
        <v>155</v>
      </c>
      <c r="V37" s="152">
        <f>IFERROR(_xlfn.XLOOKUP(X37,sortorder!$E$4:$E$55,sortorder!$D$4:$D$55),99)</f>
        <v>4</v>
      </c>
      <c r="W37" s="152">
        <f>IFERROR(_xlfn.XLOOKUP(X37,sortorder!$E$4:$E$55,sortorder!$D$4:$D$55),99)</f>
        <v>4</v>
      </c>
      <c r="X37" s="373" t="s">
        <v>1100</v>
      </c>
      <c r="Y37" s="141">
        <f>IF(ISERROR(SEARCH(Y$1,$Q37)),0,1)</f>
        <v>0</v>
      </c>
      <c r="Z37" s="141">
        <f>IF(ISERROR(SEARCH(Z$1,$Q37)),0,1)</f>
        <v>0</v>
      </c>
      <c r="AA37" s="141">
        <f>IF(ISERROR(SEARCH(AA$1,$Q37)),0,1)</f>
        <v>1</v>
      </c>
      <c r="AB37" s="141">
        <f>IF(ISERROR(SEARCH(AB$1,$Q37)),0,1)</f>
        <v>0</v>
      </c>
      <c r="AC37" s="141">
        <f>IF(ISERROR(SEARCH(AC$1,$Q37)),0,1)</f>
        <v>0</v>
      </c>
      <c r="AD37" s="141">
        <f>IF(ISERROR(SEARCH(AD$1,$Q37)),0,1)</f>
        <v>0</v>
      </c>
      <c r="AE37" s="141">
        <f>IF(ISERROR(SEARCH(AE$1,$Q37)),0,1)</f>
        <v>0</v>
      </c>
      <c r="AF37" s="141">
        <f>IF(ISERROR(SEARCH(AF$1,$Q37)),0,1)</f>
        <v>0</v>
      </c>
      <c r="AG37" s="141">
        <f>IF(ISERROR(SEARCH(AG$1,$Q37)),0,1)</f>
        <v>0</v>
      </c>
      <c r="AH37" t="s">
        <v>1075</v>
      </c>
      <c r="AI37" s="141" t="str">
        <f>_xlfn.XLOOKUP(I37,'api2.3'!B:B,'api2.3'!D:D,"")</f>
        <v>Socioeconomic Indicators</v>
      </c>
      <c r="AJ37" t="s">
        <v>44</v>
      </c>
      <c r="AK37" s="41" t="s">
        <v>44</v>
      </c>
      <c r="AL37" s="210">
        <f>_xlfn.XLOOKUP(AK37,sortorder!$I$15:$I$20,sortorder!$J$15:$J$20)</f>
        <v>1</v>
      </c>
      <c r="AM37" t="s">
        <v>423</v>
      </c>
      <c r="AN37" t="s">
        <v>423</v>
      </c>
      <c r="AO37" t="s">
        <v>424</v>
      </c>
      <c r="AP37" s="32">
        <v>1</v>
      </c>
      <c r="AQ37" t="s">
        <v>1101</v>
      </c>
      <c r="AR37" t="s">
        <v>1111</v>
      </c>
      <c r="AS37" t="s">
        <v>1102</v>
      </c>
      <c r="AT37" t="s">
        <v>1111</v>
      </c>
      <c r="AV37" s="39" t="str">
        <f>IFERROR(_xlfn.XLOOKUP(Q37,wtd!$B:$B,wtd!$C:$C),"")</f>
        <v/>
      </c>
      <c r="AW37" s="141" t="b">
        <f>IFERROR(Q37=_xlfn.XLOOKUP(Q37,wtd!$B:$B,wtd!$B:$B),FALSE)</f>
        <v>0</v>
      </c>
      <c r="AX37" t="s">
        <v>1103</v>
      </c>
      <c r="AY37">
        <v>2</v>
      </c>
      <c r="AZ37">
        <v>0</v>
      </c>
      <c r="BA37" t="b">
        <v>0</v>
      </c>
      <c r="BB37" t="b">
        <v>0</v>
      </c>
      <c r="BC37" t="b">
        <v>0</v>
      </c>
      <c r="BE37" t="s">
        <v>5047</v>
      </c>
      <c r="BF37" t="s">
        <v>1136</v>
      </c>
      <c r="BG37" t="s">
        <v>1136</v>
      </c>
      <c r="BH37" s="59" t="s">
        <v>1137</v>
      </c>
      <c r="BI37" s="59" t="s">
        <v>1137</v>
      </c>
      <c r="BJ37" s="618" t="s">
        <v>2887</v>
      </c>
      <c r="BK37" s="534" t="s">
        <v>1138</v>
      </c>
      <c r="BL37" s="59" t="s">
        <v>1129</v>
      </c>
      <c r="BN37" s="222">
        <v>211</v>
      </c>
      <c r="BP37" s="639" t="s">
        <v>1139</v>
      </c>
      <c r="BQ37" s="639" t="s">
        <v>1140</v>
      </c>
      <c r="BR37" s="639" t="s">
        <v>1135</v>
      </c>
      <c r="BS37" s="639" t="s">
        <v>411</v>
      </c>
    </row>
    <row r="38" spans="1:72">
      <c r="A38">
        <v>37</v>
      </c>
      <c r="B38" s="158" t="str">
        <f>IFERROR(TEXT(AL38,"00"),"99")&amp;IFERROR(TEXT(W38,"00"),"99")&amp;IFERROR(TEXT(S38,"00"),"99")&amp;IFERROR(TEXT(BN38,"000"),"999")</f>
        <v>010421213</v>
      </c>
      <c r="C38" s="158" t="str">
        <f>IFERROR(TEXT(AL38,"00"),"99")&amp;IFERROR(TEXT(V38,"00"),"99")&amp;IFERROR(TEXT(R38,"000"),"999")</f>
        <v>0104169</v>
      </c>
      <c r="D38" s="645">
        <f>IF(NOT(ISBLANK(I38)),1,0)</f>
        <v>1</v>
      </c>
      <c r="E38" s="645">
        <f>IF(NOT(ISBLANK(L38)),1,0)</f>
        <v>0</v>
      </c>
      <c r="F38" s="645">
        <f>IF(NOT(ISBLANK(O38)),1,0)</f>
        <v>1</v>
      </c>
      <c r="G38" s="364" t="str">
        <f>IF(ISBLANK(H38), IF(OR(NOT(ISBLANK(L38)),NOT(ISBLANK(I38)), NOT(ISBLANK(O38))),"no oldname but should be",""),IF(H38=I38,"api",IF(H38=O38,"csv","no match or acs")))</f>
        <v>api</v>
      </c>
      <c r="H38" t="s">
        <v>1178</v>
      </c>
      <c r="I38" s="185" t="s">
        <v>1178</v>
      </c>
      <c r="J38" s="59" t="s">
        <v>1178</v>
      </c>
      <c r="N38" s="59" t="s">
        <v>1179</v>
      </c>
      <c r="O38" t="s">
        <v>1179</v>
      </c>
      <c r="P38" s="59" t="s">
        <v>1179</v>
      </c>
      <c r="Q38" s="64" t="s">
        <v>1177</v>
      </c>
      <c r="R38" s="147">
        <f>IFERROR(_xlfn.XLOOKUP(T38,sortorder!$E$62:$E$136,sortorder!$F$62:$F$136),999)</f>
        <v>169</v>
      </c>
      <c r="S38" s="147">
        <f>IFERROR(_xlfn.XLOOKUP(T38,sortorder!$E$62:$E$136,sortorder!$D$62:$D$136),99)</f>
        <v>21</v>
      </c>
      <c r="T38" s="127" t="s">
        <v>150</v>
      </c>
      <c r="U38" s="59" t="s">
        <v>150</v>
      </c>
      <c r="V38" s="152">
        <f>IFERROR(_xlfn.XLOOKUP(X38,sortorder!$E$4:$E$55,sortorder!$D$4:$D$55),99)</f>
        <v>4</v>
      </c>
      <c r="W38" s="152">
        <f>IFERROR(_xlfn.XLOOKUP(X38,sortorder!$E$4:$E$55,sortorder!$D$4:$D$55),99)</f>
        <v>4</v>
      </c>
      <c r="X38" s="373" t="s">
        <v>1100</v>
      </c>
      <c r="Y38" s="141">
        <f>IF(ISERROR(SEARCH(Y$1,$Q38)),0,1)</f>
        <v>0</v>
      </c>
      <c r="Z38" s="141">
        <f>IF(ISERROR(SEARCH(Z$1,$Q38)),0,1)</f>
        <v>0</v>
      </c>
      <c r="AA38" s="141">
        <f>IF(ISERROR(SEARCH(AA$1,$Q38)),0,1)</f>
        <v>1</v>
      </c>
      <c r="AB38" s="141">
        <f>IF(ISERROR(SEARCH(AB$1,$Q38)),0,1)</f>
        <v>0</v>
      </c>
      <c r="AC38" s="141">
        <f>IF(ISERROR(SEARCH(AC$1,$Q38)),0,1)</f>
        <v>0</v>
      </c>
      <c r="AD38" s="141">
        <f>IF(ISERROR(SEARCH(AD$1,$Q38)),0,1)</f>
        <v>0</v>
      </c>
      <c r="AE38" s="141">
        <f>IF(ISERROR(SEARCH(AE$1,$Q38)),0,1)</f>
        <v>0</v>
      </c>
      <c r="AF38" s="141">
        <f>IF(ISERROR(SEARCH(AF$1,$Q38)),0,1)</f>
        <v>0</v>
      </c>
      <c r="AG38" s="141">
        <f>IF(ISERROR(SEARCH(AG$1,$Q38)),0,1)</f>
        <v>0</v>
      </c>
      <c r="AH38" t="s">
        <v>1075</v>
      </c>
      <c r="AI38" s="141" t="str">
        <f>_xlfn.XLOOKUP(I38,'api2.3'!B:B,'api2.3'!D:D,"")</f>
        <v>Socioeconomic Indicators</v>
      </c>
      <c r="AJ38" t="s">
        <v>44</v>
      </c>
      <c r="AK38" s="41" t="s">
        <v>44</v>
      </c>
      <c r="AL38" s="210">
        <f>_xlfn.XLOOKUP(AK38,sortorder!$I$15:$I$20,sortorder!$J$15:$J$20)</f>
        <v>1</v>
      </c>
      <c r="AM38" t="s">
        <v>423</v>
      </c>
      <c r="AN38" t="s">
        <v>423</v>
      </c>
      <c r="AO38" t="s">
        <v>424</v>
      </c>
      <c r="AP38" s="32">
        <v>1</v>
      </c>
      <c r="AQ38" t="s">
        <v>1101</v>
      </c>
      <c r="AR38" t="s">
        <v>1111</v>
      </c>
      <c r="AS38" t="s">
        <v>1102</v>
      </c>
      <c r="AT38" t="s">
        <v>1111</v>
      </c>
      <c r="AV38" s="39" t="str">
        <f>IFERROR(_xlfn.XLOOKUP(Q38,wtd!$B:$B,wtd!$C:$C),"")</f>
        <v/>
      </c>
      <c r="AW38" s="141" t="b">
        <f>IFERROR(Q38=_xlfn.XLOOKUP(Q38,wtd!$B:$B,wtd!$B:$B),FALSE)</f>
        <v>0</v>
      </c>
      <c r="AX38" t="s">
        <v>1103</v>
      </c>
      <c r="AY38">
        <v>2</v>
      </c>
      <c r="AZ38">
        <v>0</v>
      </c>
      <c r="BA38" t="b">
        <v>0</v>
      </c>
      <c r="BB38" t="b">
        <v>0</v>
      </c>
      <c r="BC38" t="b">
        <v>0</v>
      </c>
      <c r="BE38" t="s">
        <v>5048</v>
      </c>
      <c r="BF38" t="s">
        <v>1180</v>
      </c>
      <c r="BG38" t="s">
        <v>1180</v>
      </c>
      <c r="BH38" s="59" t="s">
        <v>1181</v>
      </c>
      <c r="BI38" s="59" t="s">
        <v>1181</v>
      </c>
      <c r="BJ38" s="618" t="s">
        <v>2887</v>
      </c>
      <c r="BK38" s="534" t="s">
        <v>1182</v>
      </c>
      <c r="BL38" s="59" t="s">
        <v>1174</v>
      </c>
      <c r="BN38" s="222">
        <v>213</v>
      </c>
      <c r="BP38" s="639" t="s">
        <v>1154</v>
      </c>
      <c r="BQ38" s="639" t="s">
        <v>55</v>
      </c>
      <c r="BR38" s="639" t="s">
        <v>1179</v>
      </c>
      <c r="BS38" s="639" t="s">
        <v>411</v>
      </c>
    </row>
    <row r="39" spans="1:72">
      <c r="A39">
        <v>38</v>
      </c>
      <c r="B39" s="158" t="str">
        <f>IFERROR(TEXT(AL39,"00"),"99")&amp;IFERROR(TEXT(W39,"00"),"99")&amp;IFERROR(TEXT(S39,"00"),"99")&amp;IFERROR(TEXT(BN39,"000"),"999")</f>
        <v>010422212</v>
      </c>
      <c r="C39" s="158" t="str">
        <f>IFERROR(TEXT(AL39,"00"),"99")&amp;IFERROR(TEXT(V39,"00"),"99")&amp;IFERROR(TEXT(R39,"000"),"999")</f>
        <v>0104168</v>
      </c>
      <c r="D39" s="645">
        <f>IF(NOT(ISBLANK(I39)),1,0)</f>
        <v>1</v>
      </c>
      <c r="E39" s="645">
        <f>IF(NOT(ISBLANK(L39)),1,0)</f>
        <v>0</v>
      </c>
      <c r="F39" s="645">
        <f>IF(NOT(ISBLANK(O39)),1,0)</f>
        <v>1</v>
      </c>
      <c r="G39" s="364" t="str">
        <f>IF(ISBLANK(H39), IF(OR(NOT(ISBLANK(L39)),NOT(ISBLANK(I39)), NOT(ISBLANK(O39))),"no oldname but should be",""),IF(H39=I39,"api",IF(H39=O39,"csv","no match or acs")))</f>
        <v>api</v>
      </c>
      <c r="H39" t="s">
        <v>1226</v>
      </c>
      <c r="I39" s="122" t="s">
        <v>1226</v>
      </c>
      <c r="J39" s="59" t="s">
        <v>1226</v>
      </c>
      <c r="N39" s="59" t="s">
        <v>1227</v>
      </c>
      <c r="O39" t="s">
        <v>1227</v>
      </c>
      <c r="P39" s="59" t="s">
        <v>1227</v>
      </c>
      <c r="Q39" s="64" t="s">
        <v>1225</v>
      </c>
      <c r="R39" s="147">
        <f>IFERROR(_xlfn.XLOOKUP(T39,sortorder!$E$62:$E$136,sortorder!$F$62:$F$136),999)</f>
        <v>168</v>
      </c>
      <c r="S39" s="147">
        <f>IFERROR(_xlfn.XLOOKUP(T39,sortorder!$E$62:$E$136,sortorder!$D$62:$D$136),99)</f>
        <v>22</v>
      </c>
      <c r="T39" s="127" t="s">
        <v>396</v>
      </c>
      <c r="U39" s="59" t="s">
        <v>396</v>
      </c>
      <c r="V39" s="152">
        <f>IFERROR(_xlfn.XLOOKUP(X39,sortorder!$E$4:$E$55,sortorder!$D$4:$D$55),99)</f>
        <v>4</v>
      </c>
      <c r="W39" s="152">
        <f>IFERROR(_xlfn.XLOOKUP(X39,sortorder!$E$4:$E$55,sortorder!$D$4:$D$55),99)</f>
        <v>4</v>
      </c>
      <c r="X39" s="373" t="s">
        <v>1100</v>
      </c>
      <c r="Y39" s="141">
        <f>IF(ISERROR(SEARCH(Y$1,$Q39)),0,1)</f>
        <v>0</v>
      </c>
      <c r="Z39" s="141">
        <f>IF(ISERROR(SEARCH(Z$1,$Q39)),0,1)</f>
        <v>0</v>
      </c>
      <c r="AA39" s="141">
        <f>IF(ISERROR(SEARCH(AA$1,$Q39)),0,1)</f>
        <v>1</v>
      </c>
      <c r="AB39" s="141">
        <f>IF(ISERROR(SEARCH(AB$1,$Q39)),0,1)</f>
        <v>0</v>
      </c>
      <c r="AC39" s="141">
        <f>IF(ISERROR(SEARCH(AC$1,$Q39)),0,1)</f>
        <v>0</v>
      </c>
      <c r="AD39" s="141">
        <f>IF(ISERROR(SEARCH(AD$1,$Q39)),0,1)</f>
        <v>0</v>
      </c>
      <c r="AE39" s="141">
        <f>IF(ISERROR(SEARCH(AE$1,$Q39)),0,1)</f>
        <v>0</v>
      </c>
      <c r="AF39" s="141">
        <f>IF(ISERROR(SEARCH(AF$1,$Q39)),0,1)</f>
        <v>0</v>
      </c>
      <c r="AG39" s="141">
        <f>IF(ISERROR(SEARCH(AG$1,$Q39)),0,1)</f>
        <v>0</v>
      </c>
      <c r="AH39" t="s">
        <v>1075</v>
      </c>
      <c r="AI39" s="141" t="str">
        <f>_xlfn.XLOOKUP(I39,'api2.3'!B:B,'api2.3'!D:D,"")</f>
        <v>Socioeconomic Indicators</v>
      </c>
      <c r="AJ39" t="s">
        <v>44</v>
      </c>
      <c r="AK39" s="41" t="s">
        <v>44</v>
      </c>
      <c r="AL39" s="210">
        <f>_xlfn.XLOOKUP(AK39,sortorder!$I$15:$I$20,sortorder!$J$15:$J$20)</f>
        <v>1</v>
      </c>
      <c r="AM39" t="s">
        <v>423</v>
      </c>
      <c r="AN39" t="s">
        <v>423</v>
      </c>
      <c r="AO39" t="s">
        <v>424</v>
      </c>
      <c r="AP39" s="32">
        <v>1</v>
      </c>
      <c r="AQ39" t="s">
        <v>1101</v>
      </c>
      <c r="AR39" t="s">
        <v>1111</v>
      </c>
      <c r="AS39" t="s">
        <v>1102</v>
      </c>
      <c r="AT39" t="s">
        <v>1111</v>
      </c>
      <c r="AV39" s="39" t="str">
        <f>IFERROR(_xlfn.XLOOKUP(Q39,wtd!$B:$B,wtd!$C:$C),"")</f>
        <v/>
      </c>
      <c r="AW39" s="141" t="b">
        <f>IFERROR(Q39=_xlfn.XLOOKUP(Q39,wtd!$B:$B,wtd!$B:$B),FALSE)</f>
        <v>0</v>
      </c>
      <c r="AX39" t="s">
        <v>1103</v>
      </c>
      <c r="AY39">
        <v>2</v>
      </c>
      <c r="AZ39">
        <v>0</v>
      </c>
      <c r="BA39" t="b">
        <v>0</v>
      </c>
      <c r="BB39" t="b">
        <v>0</v>
      </c>
      <c r="BC39" t="b">
        <v>0</v>
      </c>
      <c r="BE39" t="s">
        <v>5049</v>
      </c>
      <c r="BF39" t="s">
        <v>1228</v>
      </c>
      <c r="BG39" t="s">
        <v>1228</v>
      </c>
      <c r="BH39" s="59" t="s">
        <v>1229</v>
      </c>
      <c r="BI39" s="59" t="s">
        <v>1229</v>
      </c>
      <c r="BJ39" s="618" t="s">
        <v>2887</v>
      </c>
      <c r="BK39" s="534" t="s">
        <v>1230</v>
      </c>
      <c r="BL39" s="59" t="s">
        <v>1223</v>
      </c>
      <c r="BN39" s="222">
        <v>212</v>
      </c>
      <c r="BP39" s="639" t="s">
        <v>1224</v>
      </c>
      <c r="BQ39" s="639" t="s">
        <v>1231</v>
      </c>
      <c r="BR39" s="639" t="s">
        <v>1227</v>
      </c>
      <c r="BS39" s="639" t="s">
        <v>411</v>
      </c>
    </row>
    <row r="40" spans="1:72">
      <c r="A40">
        <v>39</v>
      </c>
      <c r="B40" s="158" t="str">
        <f>IFERROR(TEXT(AL40,"00"),"99")&amp;IFERROR(TEXT(W40,"00"),"99")&amp;IFERROR(TEXT(S40,"00"),"99")&amp;IFERROR(TEXT(BN40,"000"),"999")</f>
        <v>010423241</v>
      </c>
      <c r="C40" s="158" t="str">
        <f>IFERROR(TEXT(AL40,"00"),"99")&amp;IFERROR(TEXT(V40,"00"),"99")&amp;IFERROR(TEXT(R40,"000"),"999")</f>
        <v>0104165</v>
      </c>
      <c r="D40" s="645">
        <f>IF(NOT(ISBLANK(I40)),1,0)</f>
        <v>1</v>
      </c>
      <c r="E40" s="645">
        <f>IF(NOT(ISBLANK(L40)),1,0)</f>
        <v>0</v>
      </c>
      <c r="F40" s="645">
        <f>IF(NOT(ISBLANK(O40)),1,0)</f>
        <v>1</v>
      </c>
      <c r="G40" s="364" t="str">
        <f>IF(ISBLANK(H40), IF(OR(NOT(ISBLANK(L40)),NOT(ISBLANK(I40)), NOT(ISBLANK(O40))),"no oldname but should be",""),IF(H40=I40,"api",IF(H40=O40,"csv","no match or acs")))</f>
        <v>csv</v>
      </c>
      <c r="H40" t="s">
        <v>5788</v>
      </c>
      <c r="I40" s="495" t="s">
        <v>2685</v>
      </c>
      <c r="J40" s="59" t="s">
        <v>2685</v>
      </c>
      <c r="O40" s="9" t="s">
        <v>5788</v>
      </c>
      <c r="Q40" s="180" t="s">
        <v>5789</v>
      </c>
      <c r="R40" s="147">
        <f>IFERROR(_xlfn.XLOOKUP(T40,sortorder!$E$62:$E$136,sortorder!$F$62:$F$136),999)</f>
        <v>165</v>
      </c>
      <c r="S40" s="147">
        <f>IFERROR(_xlfn.XLOOKUP(T40,sortorder!$E$62:$E$136,sortorder!$D$62:$D$136),99)</f>
        <v>23</v>
      </c>
      <c r="T40" s="180" t="s">
        <v>4853</v>
      </c>
      <c r="V40" s="152">
        <f>IFERROR(_xlfn.XLOOKUP(X40,sortorder!$E$4:$E$55,sortorder!$D$4:$D$55),99)</f>
        <v>4</v>
      </c>
      <c r="W40" s="152">
        <f>IFERROR(_xlfn.XLOOKUP(X40,sortorder!$E$4:$E$55,sortorder!$D$4:$D$55),99)</f>
        <v>4</v>
      </c>
      <c r="X40" s="1" t="s">
        <v>1100</v>
      </c>
      <c r="Y40" s="141">
        <f>IF(ISERROR(SEARCH(Y$1,$Q40)),0,1)</f>
        <v>0</v>
      </c>
      <c r="Z40" s="141">
        <f>IF(ISERROR(SEARCH(Z$1,$Q40)),0,1)</f>
        <v>0</v>
      </c>
      <c r="AA40" s="141">
        <f>IF(ISERROR(SEARCH(AA$1,$Q40)),0,1)</f>
        <v>1</v>
      </c>
      <c r="AB40" s="141">
        <f>IF(ISERROR(SEARCH(AB$1,$Q40)),0,1)</f>
        <v>0</v>
      </c>
      <c r="AC40" s="141">
        <f>IF(ISERROR(SEARCH(AC$1,$Q40)),0,1)</f>
        <v>0</v>
      </c>
      <c r="AD40" s="141">
        <f>IF(ISERROR(SEARCH(AD$1,$Q40)),0,1)</f>
        <v>0</v>
      </c>
      <c r="AE40" s="141">
        <f>IF(ISERROR(SEARCH(AE$1,$Q40)),0,1)</f>
        <v>0</v>
      </c>
      <c r="AF40" s="141">
        <f>IF(ISERROR(SEARCH(AF$1,$Q40)),0,1)</f>
        <v>0</v>
      </c>
      <c r="AG40" s="141">
        <f>IF(ISERROR(SEARCH(AG$1,$Q40)),0,1)</f>
        <v>0</v>
      </c>
      <c r="AH40" t="s">
        <v>2266</v>
      </c>
      <c r="AI40" s="141" t="str">
        <f>_xlfn.XLOOKUP(I40,'api2.3'!B:B,'api2.3'!D:D,"")</f>
        <v>Health Indicators</v>
      </c>
      <c r="AJ40" t="s">
        <v>44</v>
      </c>
      <c r="AK40" s="41" t="s">
        <v>44</v>
      </c>
      <c r="AL40" s="210">
        <f>_xlfn.XLOOKUP(AK40,sortorder!$I$15:$I$20,sortorder!$J$15:$J$20)</f>
        <v>1</v>
      </c>
      <c r="AM40" t="s">
        <v>423</v>
      </c>
      <c r="AN40" t="s">
        <v>423</v>
      </c>
      <c r="AO40" t="s">
        <v>424</v>
      </c>
      <c r="AP40" s="31">
        <v>1</v>
      </c>
      <c r="AQ40" t="s">
        <v>1101</v>
      </c>
      <c r="AR40" t="s">
        <v>1111</v>
      </c>
      <c r="AS40" t="s">
        <v>1102</v>
      </c>
      <c r="AT40" t="s">
        <v>1111</v>
      </c>
      <c r="AU40">
        <v>9</v>
      </c>
      <c r="AV40" s="39" t="str">
        <f>IFERROR(_xlfn.XLOOKUP(Q40,wtd!$B:$B,wtd!$C:$C),"")</f>
        <v/>
      </c>
      <c r="AW40" s="141" t="b">
        <f>IFERROR(Q40=_xlfn.XLOOKUP(Q40,wtd!$B:$B,wtd!$B:$B),FALSE)</f>
        <v>0</v>
      </c>
      <c r="AX40" t="s">
        <v>1103</v>
      </c>
      <c r="AY40">
        <v>2</v>
      </c>
      <c r="AZ40">
        <v>0</v>
      </c>
      <c r="BA40" t="b">
        <v>0</v>
      </c>
      <c r="BB40" t="b">
        <v>0</v>
      </c>
      <c r="BC40" t="b">
        <v>0</v>
      </c>
      <c r="BE40" t="s">
        <v>5277</v>
      </c>
      <c r="BF40" t="s">
        <v>2686</v>
      </c>
      <c r="BG40" t="s">
        <v>2686</v>
      </c>
      <c r="BJ40" s="618" t="s">
        <v>2887</v>
      </c>
      <c r="BK40" s="534" t="s">
        <v>2686</v>
      </c>
      <c r="BL40" s="59" t="s">
        <v>2656</v>
      </c>
      <c r="BN40" s="222">
        <v>241</v>
      </c>
      <c r="BP40" s="639" t="s">
        <v>1154</v>
      </c>
    </row>
    <row r="41" spans="1:72">
      <c r="A41">
        <v>40</v>
      </c>
      <c r="B41" s="158" t="str">
        <f>IFERROR(TEXT(AL41,"00"),"99")&amp;IFERROR(TEXT(W41,"00"),"99")&amp;IFERROR(TEXT(S41,"00"),"99")&amp;IFERROR(TEXT(BN41,"000"),"999")</f>
        <v>010424214</v>
      </c>
      <c r="C41" s="158" t="str">
        <f>IFERROR(TEXT(AL41,"00"),"99")&amp;IFERROR(TEXT(V41,"00"),"99")&amp;IFERROR(TEXT(R41,"000"),"999")</f>
        <v>0104170</v>
      </c>
      <c r="D41" s="645">
        <f>IF(NOT(ISBLANK(I41)),1,0)</f>
        <v>1</v>
      </c>
      <c r="E41" s="645">
        <f>IF(NOT(ISBLANK(L41)),1,0)</f>
        <v>0</v>
      </c>
      <c r="F41" s="645">
        <f>IF(NOT(ISBLANK(O41)),1,0)</f>
        <v>1</v>
      </c>
      <c r="G41" s="364" t="str">
        <f>IF(ISBLANK(H41), IF(OR(NOT(ISBLANK(L41)),NOT(ISBLANK(I41)), NOT(ISBLANK(O41))),"no oldname but should be",""),IF(H41=I41,"api",IF(H41=O41,"csv","no match or acs")))</f>
        <v>api</v>
      </c>
      <c r="H41" t="s">
        <v>1149</v>
      </c>
      <c r="I41" t="s">
        <v>1149</v>
      </c>
      <c r="J41" s="59" t="s">
        <v>1149</v>
      </c>
      <c r="N41" s="59" t="s">
        <v>1150</v>
      </c>
      <c r="O41" t="s">
        <v>1150</v>
      </c>
      <c r="P41" s="59" t="s">
        <v>1150</v>
      </c>
      <c r="Q41" s="64" t="s">
        <v>1148</v>
      </c>
      <c r="R41" s="147">
        <f>IFERROR(_xlfn.XLOOKUP(T41,sortorder!$E$62:$E$136,sortorder!$F$62:$F$136),999)</f>
        <v>170</v>
      </c>
      <c r="S41" s="147">
        <f>IFERROR(_xlfn.XLOOKUP(T41,sortorder!$E$62:$E$136,sortorder!$D$62:$D$136),99)</f>
        <v>24</v>
      </c>
      <c r="T41" s="127" t="s">
        <v>51</v>
      </c>
      <c r="U41" s="59" t="s">
        <v>51</v>
      </c>
      <c r="V41" s="152">
        <f>IFERROR(_xlfn.XLOOKUP(X41,sortorder!$E$4:$E$55,sortorder!$D$4:$D$55),99)</f>
        <v>4</v>
      </c>
      <c r="W41" s="152">
        <f>IFERROR(_xlfn.XLOOKUP(X41,sortorder!$E$4:$E$55,sortorder!$D$4:$D$55),99)</f>
        <v>4</v>
      </c>
      <c r="X41" s="373" t="s">
        <v>1100</v>
      </c>
      <c r="Y41" s="141">
        <f>IF(ISERROR(SEARCH(Y$1,$Q41)),0,1)</f>
        <v>0</v>
      </c>
      <c r="Z41" s="141">
        <f>IF(ISERROR(SEARCH(Z$1,$Q41)),0,1)</f>
        <v>0</v>
      </c>
      <c r="AA41" s="141">
        <f>IF(ISERROR(SEARCH(AA$1,$Q41)),0,1)</f>
        <v>1</v>
      </c>
      <c r="AB41" s="141">
        <f>IF(ISERROR(SEARCH(AB$1,$Q41)),0,1)</f>
        <v>0</v>
      </c>
      <c r="AC41" s="141">
        <f>IF(ISERROR(SEARCH(AC$1,$Q41)),0,1)</f>
        <v>0</v>
      </c>
      <c r="AD41" s="141">
        <f>IF(ISERROR(SEARCH(AD$1,$Q41)),0,1)</f>
        <v>0</v>
      </c>
      <c r="AE41" s="141">
        <f>IF(ISERROR(SEARCH(AE$1,$Q41)),0,1)</f>
        <v>0</v>
      </c>
      <c r="AF41" s="141">
        <f>IF(ISERROR(SEARCH(AF$1,$Q41)),0,1)</f>
        <v>0</v>
      </c>
      <c r="AG41" s="141">
        <f>IF(ISERROR(SEARCH(AG$1,$Q41)),0,1)</f>
        <v>0</v>
      </c>
      <c r="AH41" t="s">
        <v>1075</v>
      </c>
      <c r="AI41" s="141" t="str">
        <f>_xlfn.XLOOKUP(I41,'api2.3'!B:B,'api2.3'!D:D,"")</f>
        <v>Socioeconomic Indicators</v>
      </c>
      <c r="AJ41" t="s">
        <v>44</v>
      </c>
      <c r="AK41" s="41" t="s">
        <v>44</v>
      </c>
      <c r="AL41" s="210">
        <f>_xlfn.XLOOKUP(AK41,sortorder!$I$15:$I$20,sortorder!$J$15:$J$20)</f>
        <v>1</v>
      </c>
      <c r="AM41" t="s">
        <v>423</v>
      </c>
      <c r="AN41" t="s">
        <v>423</v>
      </c>
      <c r="AO41" t="s">
        <v>424</v>
      </c>
      <c r="AP41" s="32">
        <v>1</v>
      </c>
      <c r="AQ41" t="s">
        <v>1101</v>
      </c>
      <c r="AR41" t="s">
        <v>1111</v>
      </c>
      <c r="AS41" t="s">
        <v>1102</v>
      </c>
      <c r="AT41" t="s">
        <v>1111</v>
      </c>
      <c r="AV41" s="39" t="str">
        <f>IFERROR(_xlfn.XLOOKUP(Q41,wtd!$B:$B,wtd!$C:$C),"")</f>
        <v/>
      </c>
      <c r="AW41" s="141" t="b">
        <f>IFERROR(Q41=_xlfn.XLOOKUP(Q41,wtd!$B:$B,wtd!$B:$B),FALSE)</f>
        <v>0</v>
      </c>
      <c r="AX41" t="s">
        <v>1103</v>
      </c>
      <c r="AY41">
        <v>2</v>
      </c>
      <c r="AZ41">
        <v>0</v>
      </c>
      <c r="BA41" t="b">
        <v>0</v>
      </c>
      <c r="BB41" t="b">
        <v>0</v>
      </c>
      <c r="BC41" t="b">
        <v>0</v>
      </c>
      <c r="BE41" t="s">
        <v>5050</v>
      </c>
      <c r="BF41" t="s">
        <v>1151</v>
      </c>
      <c r="BG41" t="s">
        <v>1151</v>
      </c>
      <c r="BH41" s="59" t="s">
        <v>1152</v>
      </c>
      <c r="BI41" s="59" t="s">
        <v>1152</v>
      </c>
      <c r="BJ41" s="618" t="s">
        <v>2887</v>
      </c>
      <c r="BK41" s="534" t="s">
        <v>1153</v>
      </c>
      <c r="BL41" s="59" t="s">
        <v>1145</v>
      </c>
      <c r="BN41" s="222">
        <v>214</v>
      </c>
      <c r="BP41" s="639" t="s">
        <v>1154</v>
      </c>
      <c r="BQ41" s="639" t="s">
        <v>1155</v>
      </c>
      <c r="BR41" s="639" t="s">
        <v>1150</v>
      </c>
      <c r="BS41" s="639" t="s">
        <v>411</v>
      </c>
    </row>
    <row r="42" spans="1:72">
      <c r="A42">
        <v>41</v>
      </c>
      <c r="B42" s="158" t="str">
        <f>IFERROR(TEXT(AL42,"00"),"99")&amp;IFERROR(TEXT(W42,"00"),"99")&amp;IFERROR(TEXT(S42,"00"),"99")&amp;IFERROR(TEXT(BN42,"000"),"999")</f>
        <v>010426215</v>
      </c>
      <c r="C42" s="158" t="str">
        <f>IFERROR(TEXT(AL42,"00"),"99")&amp;IFERROR(TEXT(V42,"00"),"99")&amp;IFERROR(TEXT(R42,"000"),"999")</f>
        <v>0104171</v>
      </c>
      <c r="D42" s="645">
        <f>IF(NOT(ISBLANK(I42)),1,0)</f>
        <v>1</v>
      </c>
      <c r="E42" s="645">
        <f>IF(NOT(ISBLANK(L42)),1,0)</f>
        <v>0</v>
      </c>
      <c r="F42" s="645">
        <f>IF(NOT(ISBLANK(O42)),1,0)</f>
        <v>1</v>
      </c>
      <c r="G42" s="364" t="str">
        <f>IF(ISBLANK(H42), IF(OR(NOT(ISBLANK(L42)),NOT(ISBLANK(I42)), NOT(ISBLANK(O42))),"no oldname but should be",""),IF(H42=I42,"api",IF(H42=O42,"csv","no match or acs")))</f>
        <v>api</v>
      </c>
      <c r="H42" t="s">
        <v>1214</v>
      </c>
      <c r="I42" t="s">
        <v>1214</v>
      </c>
      <c r="J42" s="59" t="s">
        <v>1214</v>
      </c>
      <c r="N42" s="59" t="s">
        <v>1215</v>
      </c>
      <c r="O42" t="s">
        <v>1215</v>
      </c>
      <c r="P42" s="59" t="s">
        <v>1215</v>
      </c>
      <c r="Q42" s="64" t="s">
        <v>1213</v>
      </c>
      <c r="R42" s="147">
        <f>IFERROR(_xlfn.XLOOKUP(T42,sortorder!$E$62:$E$136,sortorder!$F$62:$F$136),999)</f>
        <v>171</v>
      </c>
      <c r="S42" s="147">
        <f>IFERROR(_xlfn.XLOOKUP(T42,sortorder!$E$62:$E$136,sortorder!$D$62:$D$136),99)</f>
        <v>26</v>
      </c>
      <c r="T42" s="127" t="s">
        <v>176</v>
      </c>
      <c r="U42" s="59" t="s">
        <v>176</v>
      </c>
      <c r="V42" s="152">
        <f>IFERROR(_xlfn.XLOOKUP(X42,sortorder!$E$4:$E$55,sortorder!$D$4:$D$55),99)</f>
        <v>4</v>
      </c>
      <c r="W42" s="152">
        <f>IFERROR(_xlfn.XLOOKUP(X42,sortorder!$E$4:$E$55,sortorder!$D$4:$D$55),99)</f>
        <v>4</v>
      </c>
      <c r="X42" s="373" t="s">
        <v>1100</v>
      </c>
      <c r="Y42" s="141">
        <f>IF(ISERROR(SEARCH(Y$1,$Q42)),0,1)</f>
        <v>0</v>
      </c>
      <c r="Z42" s="141">
        <f>IF(ISERROR(SEARCH(Z$1,$Q42)),0,1)</f>
        <v>0</v>
      </c>
      <c r="AA42" s="141">
        <f>IF(ISERROR(SEARCH(AA$1,$Q42)),0,1)</f>
        <v>1</v>
      </c>
      <c r="AB42" s="141">
        <f>IF(ISERROR(SEARCH(AB$1,$Q42)),0,1)</f>
        <v>0</v>
      </c>
      <c r="AC42" s="141">
        <f>IF(ISERROR(SEARCH(AC$1,$Q42)),0,1)</f>
        <v>0</v>
      </c>
      <c r="AD42" s="141">
        <f>IF(ISERROR(SEARCH(AD$1,$Q42)),0,1)</f>
        <v>0</v>
      </c>
      <c r="AE42" s="141">
        <f>IF(ISERROR(SEARCH(AE$1,$Q42)),0,1)</f>
        <v>0</v>
      </c>
      <c r="AF42" s="141">
        <f>IF(ISERROR(SEARCH(AF$1,$Q42)),0,1)</f>
        <v>0</v>
      </c>
      <c r="AG42" s="141">
        <f>IF(ISERROR(SEARCH(AG$1,$Q42)),0,1)</f>
        <v>0</v>
      </c>
      <c r="AH42" t="s">
        <v>1075</v>
      </c>
      <c r="AI42" s="141" t="str">
        <f>_xlfn.XLOOKUP(I42,'api2.3'!B:B,'api2.3'!D:D,"")</f>
        <v>Socioeconomic Indicators</v>
      </c>
      <c r="AJ42" t="s">
        <v>44</v>
      </c>
      <c r="AK42" s="41" t="s">
        <v>44</v>
      </c>
      <c r="AL42" s="210">
        <f>_xlfn.XLOOKUP(AK42,sortorder!$I$15:$I$20,sortorder!$J$15:$J$20)</f>
        <v>1</v>
      </c>
      <c r="AM42" t="s">
        <v>423</v>
      </c>
      <c r="AN42" t="s">
        <v>423</v>
      </c>
      <c r="AO42" t="s">
        <v>424</v>
      </c>
      <c r="AP42" s="32">
        <v>1</v>
      </c>
      <c r="AQ42" t="s">
        <v>1101</v>
      </c>
      <c r="AR42" t="s">
        <v>1111</v>
      </c>
      <c r="AS42" t="s">
        <v>1102</v>
      </c>
      <c r="AT42" t="s">
        <v>1111</v>
      </c>
      <c r="AV42" s="39" t="str">
        <f>IFERROR(_xlfn.XLOOKUP(Q42,wtd!$B:$B,wtd!$C:$C),"")</f>
        <v/>
      </c>
      <c r="AW42" s="141" t="b">
        <f>IFERROR(Q42=_xlfn.XLOOKUP(Q42,wtd!$B:$B,wtd!$B:$B),FALSE)</f>
        <v>0</v>
      </c>
      <c r="AX42" t="s">
        <v>1103</v>
      </c>
      <c r="AY42">
        <v>2</v>
      </c>
      <c r="AZ42">
        <v>0</v>
      </c>
      <c r="BA42" t="b">
        <v>0</v>
      </c>
      <c r="BB42" t="b">
        <v>0</v>
      </c>
      <c r="BC42" t="b">
        <v>0</v>
      </c>
      <c r="BE42" t="s">
        <v>5051</v>
      </c>
      <c r="BF42" t="s">
        <v>1216</v>
      </c>
      <c r="BG42" t="s">
        <v>1216</v>
      </c>
      <c r="BH42" s="59" t="s">
        <v>1217</v>
      </c>
      <c r="BI42" s="59" t="s">
        <v>1217</v>
      </c>
      <c r="BJ42" s="618" t="s">
        <v>2887</v>
      </c>
      <c r="BK42" s="534" t="s">
        <v>1218</v>
      </c>
      <c r="BL42" s="59" t="s">
        <v>1210</v>
      </c>
      <c r="BN42" s="222">
        <v>215</v>
      </c>
      <c r="BP42" s="639" t="s">
        <v>55</v>
      </c>
      <c r="BQ42" s="639" t="s">
        <v>1139</v>
      </c>
      <c r="BR42" s="639" t="s">
        <v>1215</v>
      </c>
      <c r="BS42" s="639" t="s">
        <v>411</v>
      </c>
    </row>
    <row r="43" spans="1:72">
      <c r="A43">
        <v>42</v>
      </c>
      <c r="B43" s="158" t="str">
        <f>IFERROR(TEXT(AL43,"00"),"99")&amp;IFERROR(TEXT(W43,"00"),"99")&amp;IFERROR(TEXT(S43,"00"),"99")&amp;IFERROR(TEXT(BN43,"000"),"999")</f>
        <v>010427216</v>
      </c>
      <c r="C43" s="158" t="str">
        <f>IFERROR(TEXT(AL43,"00"),"99")&amp;IFERROR(TEXT(V43,"00"),"99")&amp;IFERROR(TEXT(R43,"000"),"999")</f>
        <v>0104172</v>
      </c>
      <c r="D43" s="645">
        <f>IF(NOT(ISBLANK(I43)),1,0)</f>
        <v>1</v>
      </c>
      <c r="E43" s="645">
        <f>IF(NOT(ISBLANK(L43)),1,0)</f>
        <v>0</v>
      </c>
      <c r="F43" s="645">
        <f>IF(NOT(ISBLANK(O43)),1,0)</f>
        <v>1</v>
      </c>
      <c r="G43" s="364" t="str">
        <f>IF(ISBLANK(H43), IF(OR(NOT(ISBLANK(L43)),NOT(ISBLANK(I43)), NOT(ISBLANK(O43))),"no oldname but should be",""),IF(H43=I43,"api",IF(H43=O43,"csv","no match or acs")))</f>
        <v>api</v>
      </c>
      <c r="H43" t="s">
        <v>1191</v>
      </c>
      <c r="I43" t="s">
        <v>1191</v>
      </c>
      <c r="J43" s="59" t="s">
        <v>1191</v>
      </c>
      <c r="N43" s="59" t="s">
        <v>1192</v>
      </c>
      <c r="O43" t="s">
        <v>1192</v>
      </c>
      <c r="P43" s="59" t="s">
        <v>1192</v>
      </c>
      <c r="Q43" s="64" t="s">
        <v>1190</v>
      </c>
      <c r="R43" s="147">
        <f>IFERROR(_xlfn.XLOOKUP(T43,sortorder!$E$62:$E$136,sortorder!$F$62:$F$136),999)</f>
        <v>172</v>
      </c>
      <c r="S43" s="147">
        <f>IFERROR(_xlfn.XLOOKUP(T43,sortorder!$E$62:$E$136,sortorder!$D$62:$D$136),99)</f>
        <v>27</v>
      </c>
      <c r="T43" s="127" t="s">
        <v>168</v>
      </c>
      <c r="U43" s="59" t="s">
        <v>168</v>
      </c>
      <c r="V43" s="152">
        <f>IFERROR(_xlfn.XLOOKUP(X43,sortorder!$E$4:$E$55,sortorder!$D$4:$D$55),99)</f>
        <v>4</v>
      </c>
      <c r="W43" s="152">
        <f>IFERROR(_xlfn.XLOOKUP(X43,sortorder!$E$4:$E$55,sortorder!$D$4:$D$55),99)</f>
        <v>4</v>
      </c>
      <c r="X43" s="373" t="s">
        <v>1100</v>
      </c>
      <c r="Y43" s="141">
        <f>IF(ISERROR(SEARCH(Y$1,$Q43)),0,1)</f>
        <v>0</v>
      </c>
      <c r="Z43" s="141">
        <f>IF(ISERROR(SEARCH(Z$1,$Q43)),0,1)</f>
        <v>0</v>
      </c>
      <c r="AA43" s="141">
        <f>IF(ISERROR(SEARCH(AA$1,$Q43)),0,1)</f>
        <v>1</v>
      </c>
      <c r="AB43" s="141">
        <f>IF(ISERROR(SEARCH(AB$1,$Q43)),0,1)</f>
        <v>0</v>
      </c>
      <c r="AC43" s="141">
        <f>IF(ISERROR(SEARCH(AC$1,$Q43)),0,1)</f>
        <v>0</v>
      </c>
      <c r="AD43" s="141">
        <f>IF(ISERROR(SEARCH(AD$1,$Q43)),0,1)</f>
        <v>0</v>
      </c>
      <c r="AE43" s="141">
        <f>IF(ISERROR(SEARCH(AE$1,$Q43)),0,1)</f>
        <v>0</v>
      </c>
      <c r="AF43" s="141">
        <f>IF(ISERROR(SEARCH(AF$1,$Q43)),0,1)</f>
        <v>0</v>
      </c>
      <c r="AG43" s="141">
        <f>IF(ISERROR(SEARCH(AG$1,$Q43)),0,1)</f>
        <v>0</v>
      </c>
      <c r="AH43" t="s">
        <v>1075</v>
      </c>
      <c r="AI43" s="141" t="str">
        <f>_xlfn.XLOOKUP(I43,'api2.3'!B:B,'api2.3'!D:D,"")</f>
        <v>Socioeconomic Indicators</v>
      </c>
      <c r="AJ43" t="s">
        <v>44</v>
      </c>
      <c r="AK43" s="41" t="s">
        <v>44</v>
      </c>
      <c r="AL43" s="210">
        <f>_xlfn.XLOOKUP(AK43,sortorder!$I$15:$I$20,sortorder!$J$15:$J$20)</f>
        <v>1</v>
      </c>
      <c r="AM43" t="s">
        <v>423</v>
      </c>
      <c r="AN43" t="s">
        <v>423</v>
      </c>
      <c r="AO43" t="s">
        <v>424</v>
      </c>
      <c r="AP43" s="32">
        <v>1</v>
      </c>
      <c r="AQ43" t="s">
        <v>1101</v>
      </c>
      <c r="AR43" t="s">
        <v>1111</v>
      </c>
      <c r="AS43" t="s">
        <v>1102</v>
      </c>
      <c r="AT43" t="s">
        <v>1111</v>
      </c>
      <c r="AV43" s="39" t="str">
        <f>IFERROR(_xlfn.XLOOKUP(Q43,wtd!$B:$B,wtd!$C:$C),"")</f>
        <v/>
      </c>
      <c r="AW43" s="141" t="b">
        <f>IFERROR(Q43=_xlfn.XLOOKUP(Q43,wtd!$B:$B,wtd!$B:$B),FALSE)</f>
        <v>0</v>
      </c>
      <c r="AX43" t="s">
        <v>1103</v>
      </c>
      <c r="AY43">
        <v>2</v>
      </c>
      <c r="AZ43">
        <v>0</v>
      </c>
      <c r="BA43" t="b">
        <v>0</v>
      </c>
      <c r="BB43" t="b">
        <v>0</v>
      </c>
      <c r="BC43" t="b">
        <v>0</v>
      </c>
      <c r="BE43" t="s">
        <v>5052</v>
      </c>
      <c r="BF43" t="s">
        <v>1193</v>
      </c>
      <c r="BG43" t="s">
        <v>1193</v>
      </c>
      <c r="BH43" s="59" t="s">
        <v>1194</v>
      </c>
      <c r="BI43" s="59" t="s">
        <v>1194</v>
      </c>
      <c r="BJ43" s="618" t="s">
        <v>2887</v>
      </c>
      <c r="BK43" s="534" t="s">
        <v>1195</v>
      </c>
      <c r="BL43" s="59" t="s">
        <v>1187</v>
      </c>
      <c r="BN43" s="222">
        <v>216</v>
      </c>
      <c r="BP43" s="639" t="s">
        <v>1155</v>
      </c>
      <c r="BQ43" s="639" t="s">
        <v>589</v>
      </c>
      <c r="BR43" s="639" t="s">
        <v>1192</v>
      </c>
      <c r="BS43" s="639" t="s">
        <v>411</v>
      </c>
    </row>
    <row r="44" spans="1:72">
      <c r="A44">
        <v>43</v>
      </c>
      <c r="B44" s="158" t="str">
        <f>IFERROR(TEXT(AL44,"00"),"99")&amp;IFERROR(TEXT(W44,"00"),"99")&amp;IFERROR(TEXT(S44,"00"),"99")&amp;IFERROR(TEXT(BN44,"000"),"999")</f>
        <v>010428210</v>
      </c>
      <c r="C44" s="158" t="str">
        <f>IFERROR(TEXT(AL44,"00"),"99")&amp;IFERROR(TEXT(V44,"00"),"99")&amp;IFERROR(TEXT(R44,"000"),"999")</f>
        <v>0104166</v>
      </c>
      <c r="D44" s="645">
        <f>IF(NOT(ISBLANK(I44)),1,0)</f>
        <v>1</v>
      </c>
      <c r="E44" s="645">
        <f>IF(NOT(ISBLANK(L44)),1,0)</f>
        <v>0</v>
      </c>
      <c r="F44" s="645">
        <f>IF(NOT(ISBLANK(O44)),1,0)</f>
        <v>1</v>
      </c>
      <c r="G44" s="364" t="str">
        <f>IF(ISBLANK(H44), IF(OR(NOT(ISBLANK(L44)),NOT(ISBLANK(I44)), NOT(ISBLANK(O44))),"no oldname but should be",""),IF(H44=I44,"api",IF(H44=O44,"csv","no match or acs")))</f>
        <v>api</v>
      </c>
      <c r="H44" t="s">
        <v>1198</v>
      </c>
      <c r="I44" t="s">
        <v>1198</v>
      </c>
      <c r="J44" s="59" t="s">
        <v>1198</v>
      </c>
      <c r="N44" s="59" t="s">
        <v>1199</v>
      </c>
      <c r="O44" t="s">
        <v>1199</v>
      </c>
      <c r="P44" s="59" t="s">
        <v>1199</v>
      </c>
      <c r="Q44" s="64" t="s">
        <v>1197</v>
      </c>
      <c r="R44" s="147">
        <f>IFERROR(_xlfn.XLOOKUP(T44,sortorder!$E$62:$E$136,sortorder!$F$62:$F$136),999)</f>
        <v>166</v>
      </c>
      <c r="S44" s="147">
        <f>IFERROR(_xlfn.XLOOKUP(T44,sortorder!$E$62:$E$136,sortorder!$D$62:$D$136),99)</f>
        <v>28</v>
      </c>
      <c r="T44" s="127" t="s">
        <v>164</v>
      </c>
      <c r="U44" s="59" t="s">
        <v>164</v>
      </c>
      <c r="V44" s="152">
        <f>IFERROR(_xlfn.XLOOKUP(X44,sortorder!$E$4:$E$55,sortorder!$D$4:$D$55),99)</f>
        <v>4</v>
      </c>
      <c r="W44" s="152">
        <f>IFERROR(_xlfn.XLOOKUP(X44,sortorder!$E$4:$E$55,sortorder!$D$4:$D$55),99)</f>
        <v>4</v>
      </c>
      <c r="X44" s="373" t="s">
        <v>1100</v>
      </c>
      <c r="Y44" s="141">
        <f>IF(ISERROR(SEARCH(Y$1,$Q44)),0,1)</f>
        <v>0</v>
      </c>
      <c r="Z44" s="141">
        <f>IF(ISERROR(SEARCH(Z$1,$Q44)),0,1)</f>
        <v>0</v>
      </c>
      <c r="AA44" s="141">
        <f>IF(ISERROR(SEARCH(AA$1,$Q44)),0,1)</f>
        <v>1</v>
      </c>
      <c r="AB44" s="141">
        <f>IF(ISERROR(SEARCH(AB$1,$Q44)),0,1)</f>
        <v>0</v>
      </c>
      <c r="AC44" s="141">
        <f>IF(ISERROR(SEARCH(AC$1,$Q44)),0,1)</f>
        <v>0</v>
      </c>
      <c r="AD44" s="141">
        <f>IF(ISERROR(SEARCH(AD$1,$Q44)),0,1)</f>
        <v>0</v>
      </c>
      <c r="AE44" s="141">
        <f>IF(ISERROR(SEARCH(AE$1,$Q44)),0,1)</f>
        <v>0</v>
      </c>
      <c r="AF44" s="141">
        <f>IF(ISERROR(SEARCH(AF$1,$Q44)),0,1)</f>
        <v>0</v>
      </c>
      <c r="AG44" s="141">
        <f>IF(ISERROR(SEARCH(AG$1,$Q44)),0,1)</f>
        <v>0</v>
      </c>
      <c r="AH44" t="s">
        <v>1075</v>
      </c>
      <c r="AI44" s="141" t="str">
        <f>_xlfn.XLOOKUP(I44,'api2.3'!B:B,'api2.3'!D:D,"")</f>
        <v>Socioeconomic Indicators</v>
      </c>
      <c r="AJ44" t="s">
        <v>44</v>
      </c>
      <c r="AK44" s="41" t="s">
        <v>44</v>
      </c>
      <c r="AL44" s="210">
        <f>_xlfn.XLOOKUP(AK44,sortorder!$I$15:$I$20,sortorder!$J$15:$J$20)</f>
        <v>1</v>
      </c>
      <c r="AM44" t="s">
        <v>423</v>
      </c>
      <c r="AN44" t="s">
        <v>423</v>
      </c>
      <c r="AO44" t="s">
        <v>424</v>
      </c>
      <c r="AP44" s="32">
        <v>1</v>
      </c>
      <c r="AQ44" t="s">
        <v>1101</v>
      </c>
      <c r="AR44" t="s">
        <v>1111</v>
      </c>
      <c r="AS44" t="s">
        <v>1102</v>
      </c>
      <c r="AT44" t="s">
        <v>1111</v>
      </c>
      <c r="AV44" s="39" t="str">
        <f>IFERROR(_xlfn.XLOOKUP(Q44,wtd!$B:$B,wtd!$C:$C),"")</f>
        <v/>
      </c>
      <c r="AW44" s="141" t="b">
        <f>IFERROR(Q44=_xlfn.XLOOKUP(Q44,wtd!$B:$B,wtd!$B:$B),FALSE)</f>
        <v>0</v>
      </c>
      <c r="AX44" t="s">
        <v>1103</v>
      </c>
      <c r="AY44">
        <v>2</v>
      </c>
      <c r="AZ44">
        <v>0</v>
      </c>
      <c r="BA44" t="b">
        <v>0</v>
      </c>
      <c r="BB44" t="b">
        <v>0</v>
      </c>
      <c r="BC44" t="b">
        <v>0</v>
      </c>
      <c r="BE44" t="s">
        <v>5209</v>
      </c>
      <c r="BF44" t="s">
        <v>1200</v>
      </c>
      <c r="BG44" t="s">
        <v>1200</v>
      </c>
      <c r="BH44" s="59" t="s">
        <v>1201</v>
      </c>
      <c r="BI44" s="59" t="s">
        <v>1201</v>
      </c>
      <c r="BJ44" s="618" t="s">
        <v>2887</v>
      </c>
      <c r="BK44" s="534" t="s">
        <v>1202</v>
      </c>
      <c r="BL44" s="59" t="s">
        <v>1203</v>
      </c>
      <c r="BN44" s="222">
        <v>210</v>
      </c>
      <c r="BP44" s="639" t="s">
        <v>1204</v>
      </c>
      <c r="BQ44" s="639" t="s">
        <v>1176</v>
      </c>
      <c r="BR44" s="639" t="s">
        <v>1199</v>
      </c>
      <c r="BS44" s="639" t="s">
        <v>411</v>
      </c>
    </row>
    <row r="45" spans="1:72" s="241" customFormat="1">
      <c r="A45">
        <v>44</v>
      </c>
      <c r="B45" s="158" t="str">
        <f>IFERROR(TEXT(AL45,"00"),"99")&amp;IFERROR(TEXT(W45,"00"),"99")&amp;IFERROR(TEXT(S45,"00"),"99")&amp;IFERROR(TEXT(BN45,"000"),"999")</f>
        <v>010516184</v>
      </c>
      <c r="C45" s="158" t="str">
        <f>IFERROR(TEXT(AL45,"00"),"99")&amp;IFERROR(TEXT(V45,"00"),"99")&amp;IFERROR(TEXT(R45,"000"),"999")</f>
        <v>0105162</v>
      </c>
      <c r="D45" s="645">
        <f>IF(NOT(ISBLANK(I45)),1,0)</f>
        <v>1</v>
      </c>
      <c r="E45" s="645">
        <f>IF(NOT(ISBLANK(L45)),1,0)</f>
        <v>0</v>
      </c>
      <c r="F45" s="645">
        <f>IF(NOT(ISBLANK(O45)),1,0)</f>
        <v>1</v>
      </c>
      <c r="G45" s="364" t="str">
        <f>IF(ISBLANK(H45), IF(OR(NOT(ISBLANK(L45)),NOT(ISBLANK(I45)), NOT(ISBLANK(O45))),"no oldname but should be",""),IF(H45=I45,"api",IF(H45=O45,"csv","no match or acs")))</f>
        <v>api</v>
      </c>
      <c r="H45" t="s">
        <v>1776</v>
      </c>
      <c r="I45" s="2" t="s">
        <v>1776</v>
      </c>
      <c r="J45" s="59" t="s">
        <v>1776</v>
      </c>
      <c r="K45"/>
      <c r="L45" s="122"/>
      <c r="M45" s="197"/>
      <c r="N45" s="59" t="s">
        <v>1777</v>
      </c>
      <c r="O45" t="s">
        <v>1777</v>
      </c>
      <c r="P45" s="59" t="s">
        <v>1777</v>
      </c>
      <c r="Q45" s="64" t="s">
        <v>1775</v>
      </c>
      <c r="R45" s="147">
        <f>IFERROR(_xlfn.XLOOKUP(T45,sortorder!$E$62:$E$136,sortorder!$F$62:$F$136),999)</f>
        <v>162</v>
      </c>
      <c r="S45" s="147">
        <f>IFERROR(_xlfn.XLOOKUP(T45,sortorder!$E$62:$E$136,sortorder!$D$62:$D$136),99)</f>
        <v>16</v>
      </c>
      <c r="T45" s="127" t="s">
        <v>189</v>
      </c>
      <c r="U45" s="59" t="s">
        <v>189</v>
      </c>
      <c r="V45" s="152">
        <f>IFERROR(_xlfn.XLOOKUP(X45,sortorder!$E$4:$E$55,sortorder!$D$4:$D$55),99)</f>
        <v>5</v>
      </c>
      <c r="W45" s="152">
        <f>IFERROR(_xlfn.XLOOKUP(X45,sortorder!$E$4:$E$55,sortorder!$D$4:$D$55),99)</f>
        <v>5</v>
      </c>
      <c r="X45" s="373" t="s">
        <v>1778</v>
      </c>
      <c r="Y45" s="141">
        <f>IF(ISERROR(SEARCH(Y$1,$Q45)),0,1)</f>
        <v>0</v>
      </c>
      <c r="Z45" s="141">
        <f>IF(ISERROR(SEARCH(Z$1,$Q45)),0,1)</f>
        <v>1</v>
      </c>
      <c r="AA45" s="141">
        <f>IF(ISERROR(SEARCH(AA$1,$Q45)),0,1)</f>
        <v>1</v>
      </c>
      <c r="AB45" s="141">
        <f>IF(ISERROR(SEARCH(AB$1,$Q45)),0,1)</f>
        <v>0</v>
      </c>
      <c r="AC45" s="141">
        <f>IF(ISERROR(SEARCH(AC$1,$Q45)),0,1)</f>
        <v>0</v>
      </c>
      <c r="AD45" s="141">
        <f>IF(ISERROR(SEARCH(AD$1,$Q45)),0,1)</f>
        <v>0</v>
      </c>
      <c r="AE45" s="141">
        <f>IF(ISERROR(SEARCH(AE$1,$Q45)),0,1)</f>
        <v>0</v>
      </c>
      <c r="AF45" s="141">
        <f>IF(ISERROR(SEARCH(AF$1,$Q45)),0,1)</f>
        <v>0</v>
      </c>
      <c r="AG45" s="141">
        <f>IF(ISERROR(SEARCH(AG$1,$Q45)),0,1)</f>
        <v>0</v>
      </c>
      <c r="AH45" t="s">
        <v>1075</v>
      </c>
      <c r="AI45" s="141" t="str">
        <f>_xlfn.XLOOKUP(I45,'api2.3'!B:B,'api2.3'!D:D,"")</f>
        <v/>
      </c>
      <c r="AJ45" t="s">
        <v>44</v>
      </c>
      <c r="AK45" s="41" t="s">
        <v>44</v>
      </c>
      <c r="AL45" s="210">
        <f>_xlfn.XLOOKUP(AK45,sortorder!$I$15:$I$20,sortorder!$J$15:$J$20)</f>
        <v>1</v>
      </c>
      <c r="AM45" t="s">
        <v>1784</v>
      </c>
      <c r="AN45" t="s">
        <v>1784</v>
      </c>
      <c r="AO45" t="s">
        <v>1785</v>
      </c>
      <c r="AP45" s="32">
        <v>3</v>
      </c>
      <c r="AQ45" t="s">
        <v>1779</v>
      </c>
      <c r="AR45" t="s">
        <v>1111</v>
      </c>
      <c r="AS45" t="s">
        <v>1102</v>
      </c>
      <c r="AT45" t="s">
        <v>1111</v>
      </c>
      <c r="AU45"/>
      <c r="AV45" s="39" t="str">
        <f>IFERROR(_xlfn.XLOOKUP(Q45,wtd!$B:$B,wtd!$C:$C),"")</f>
        <v/>
      </c>
      <c r="AW45" s="141" t="b">
        <f>IFERROR(Q45=_xlfn.XLOOKUP(Q45,wtd!$B:$B,wtd!$B:$B),FALSE)</f>
        <v>0</v>
      </c>
      <c r="AX45" t="s">
        <v>1103</v>
      </c>
      <c r="AY45">
        <v>2</v>
      </c>
      <c r="AZ45">
        <v>0</v>
      </c>
      <c r="BA45" t="b">
        <v>0</v>
      </c>
      <c r="BB45" t="b">
        <v>0</v>
      </c>
      <c r="BC45" t="b">
        <v>0</v>
      </c>
      <c r="BD45"/>
      <c r="BE45" t="s">
        <v>1780</v>
      </c>
      <c r="BF45" t="s">
        <v>1781</v>
      </c>
      <c r="BG45" t="s">
        <v>1781</v>
      </c>
      <c r="BH45" s="59" t="s">
        <v>1782</v>
      </c>
      <c r="BI45" s="59"/>
      <c r="BJ45" s="618" t="s">
        <v>2887</v>
      </c>
      <c r="BK45" s="534" t="s">
        <v>2887</v>
      </c>
      <c r="BL45" s="59" t="s">
        <v>1109</v>
      </c>
      <c r="BM45" s="59"/>
      <c r="BN45" s="371">
        <v>184</v>
      </c>
      <c r="BO45"/>
      <c r="BP45" s="639" t="s">
        <v>117</v>
      </c>
      <c r="BQ45" s="639" t="s">
        <v>394</v>
      </c>
      <c r="BR45" s="639" t="s">
        <v>1777</v>
      </c>
      <c r="BS45" s="639" t="s">
        <v>411</v>
      </c>
      <c r="BT45" s="639" t="s">
        <v>55</v>
      </c>
    </row>
    <row r="46" spans="1:72">
      <c r="A46">
        <v>45</v>
      </c>
      <c r="B46" s="414" t="str">
        <f>IFERROR(TEXT(AL46,"00"),"99")&amp;IFERROR(TEXT(W46,"00"),"99")&amp;IFERROR(TEXT(S46,"00"),"99")&amp;IFERROR(TEXT(BN46,"000"),"999")</f>
        <v>010517185</v>
      </c>
      <c r="C46" s="414" t="str">
        <f>IFERROR(TEXT(AL46,"00"),"99")&amp;IFERROR(TEXT(V46,"00"),"99")&amp;IFERROR(TEXT(R46,"000"),"999")</f>
        <v>0105163</v>
      </c>
      <c r="D46" s="645">
        <f>IF(NOT(ISBLANK(I46)),1,0)</f>
        <v>1</v>
      </c>
      <c r="E46" s="645">
        <f>IF(NOT(ISBLANK(L46)),1,0)</f>
        <v>0</v>
      </c>
      <c r="F46" s="645">
        <f>IF(NOT(ISBLANK(O46)),1,0)</f>
        <v>1</v>
      </c>
      <c r="G46" s="364" t="str">
        <f>IF(ISBLANK(H46), IF(OR(NOT(ISBLANK(L46)),NOT(ISBLANK(I46)), NOT(ISBLANK(O46))),"no oldname but should be",""),IF(H46=I46,"api",IF(H46=O46,"csv","no match or acs")))</f>
        <v>api</v>
      </c>
      <c r="H46" s="241" t="s">
        <v>1787</v>
      </c>
      <c r="I46" s="2" t="s">
        <v>1787</v>
      </c>
      <c r="J46" s="59" t="s">
        <v>1787</v>
      </c>
      <c r="K46" s="241"/>
      <c r="L46" s="241"/>
      <c r="N46" s="59" t="s">
        <v>1788</v>
      </c>
      <c r="O46" s="241" t="s">
        <v>1788</v>
      </c>
      <c r="P46" s="59" t="s">
        <v>1788</v>
      </c>
      <c r="Q46" s="64" t="s">
        <v>1786</v>
      </c>
      <c r="R46" s="417">
        <f>IFERROR(_xlfn.XLOOKUP(T46,sortorder!$E$62:$E$136,sortorder!$F$62:$F$136),999)</f>
        <v>163</v>
      </c>
      <c r="S46" s="417">
        <f>IFERROR(_xlfn.XLOOKUP(T46,sortorder!$E$62:$E$136,sortorder!$D$62:$D$136),99)</f>
        <v>17</v>
      </c>
      <c r="T46" s="241" t="s">
        <v>1121</v>
      </c>
      <c r="U46" s="241" t="s">
        <v>1121</v>
      </c>
      <c r="V46" s="417">
        <f>IFERROR(_xlfn.XLOOKUP(X46,sortorder!$E$4:$E$55,sortorder!$D$4:$D$55),99)</f>
        <v>5</v>
      </c>
      <c r="W46" s="417">
        <f>IFERROR(_xlfn.XLOOKUP(X46,sortorder!$E$4:$E$55,sortorder!$D$4:$D$55),99)</f>
        <v>5</v>
      </c>
      <c r="X46" s="241" t="s">
        <v>1778</v>
      </c>
      <c r="Y46" s="418">
        <f>IF(ISERROR(SEARCH(Y$1,$Q46)),0,1)</f>
        <v>0</v>
      </c>
      <c r="Z46" s="418">
        <f>IF(ISERROR(SEARCH(Z$1,$Q46)),0,1)</f>
        <v>1</v>
      </c>
      <c r="AA46" s="418">
        <f>IF(ISERROR(SEARCH(AA$1,$Q46)),0,1)</f>
        <v>1</v>
      </c>
      <c r="AB46" s="418">
        <f>IF(ISERROR(SEARCH(AB$1,$Q46)),0,1)</f>
        <v>0</v>
      </c>
      <c r="AC46" s="418">
        <f>IF(ISERROR(SEARCH(AC$1,$Q46)),0,1)</f>
        <v>0</v>
      </c>
      <c r="AD46" s="418">
        <f>IF(ISERROR(SEARCH(AD$1,$Q46)),0,1)</f>
        <v>0</v>
      </c>
      <c r="AE46" s="418">
        <f>IF(ISERROR(SEARCH(AE$1,$Q46)),0,1)</f>
        <v>0</v>
      </c>
      <c r="AF46" s="418">
        <f>IF(ISERROR(SEARCH(AF$1,$Q46)),0,1)</f>
        <v>0</v>
      </c>
      <c r="AG46" s="418">
        <f>IF(ISERROR(SEARCH(AG$1,$Q46)),0,1)</f>
        <v>1</v>
      </c>
      <c r="AH46" s="241" t="s">
        <v>1075</v>
      </c>
      <c r="AI46" s="141" t="str">
        <f>_xlfn.XLOOKUP(I46,'api2.3'!B:B,'api2.3'!D:D,"")</f>
        <v/>
      </c>
      <c r="AJ46" s="241" t="s">
        <v>44</v>
      </c>
      <c r="AK46" s="241" t="s">
        <v>44</v>
      </c>
      <c r="AL46" s="419">
        <f>_xlfn.XLOOKUP(AK46,sortorder!$I$15:$I$20,sortorder!$J$15:$J$20)</f>
        <v>1</v>
      </c>
      <c r="AM46" s="241" t="s">
        <v>1784</v>
      </c>
      <c r="AN46" s="241" t="s">
        <v>1784</v>
      </c>
      <c r="AO46" s="241" t="s">
        <v>1785</v>
      </c>
      <c r="AP46" s="422">
        <v>3</v>
      </c>
      <c r="AQ46" s="241" t="s">
        <v>1779</v>
      </c>
      <c r="AR46" s="241" t="s">
        <v>1111</v>
      </c>
      <c r="AS46" s="241" t="s">
        <v>1102</v>
      </c>
      <c r="AT46" s="241" t="s">
        <v>1111</v>
      </c>
      <c r="AU46" s="241"/>
      <c r="AV46" s="416" t="str">
        <f>IFERROR(_xlfn.XLOOKUP(Q46,wtd!$B:$B,wtd!$C:$C),"")</f>
        <v/>
      </c>
      <c r="AW46" s="418" t="b">
        <f>IFERROR(Q46=_xlfn.XLOOKUP(Q46,wtd!$B:$B,wtd!$B:$B),FALSE)</f>
        <v>0</v>
      </c>
      <c r="AX46" s="241" t="s">
        <v>1103</v>
      </c>
      <c r="AY46" s="241">
        <v>2</v>
      </c>
      <c r="AZ46" s="241">
        <v>0</v>
      </c>
      <c r="BA46" s="241" t="b">
        <v>0</v>
      </c>
      <c r="BB46" s="241" t="b">
        <v>0</v>
      </c>
      <c r="BC46" s="241" t="b">
        <v>0</v>
      </c>
      <c r="BD46" s="241"/>
      <c r="BE46" s="241" t="s">
        <v>4970</v>
      </c>
      <c r="BF46" s="241" t="s">
        <v>1789</v>
      </c>
      <c r="BG46" s="241" t="s">
        <v>1789</v>
      </c>
      <c r="BH46" s="59" t="s">
        <v>1790</v>
      </c>
      <c r="BJ46" s="618" t="s">
        <v>2887</v>
      </c>
      <c r="BK46" s="534" t="s">
        <v>2887</v>
      </c>
      <c r="BL46" s="59" t="s">
        <v>1118</v>
      </c>
      <c r="BN46" s="421">
        <v>185</v>
      </c>
      <c r="BO46" s="241"/>
      <c r="BP46" s="639" t="s">
        <v>1581</v>
      </c>
      <c r="BQ46" s="639" t="s">
        <v>1120</v>
      </c>
      <c r="BR46" s="639" t="s">
        <v>1788</v>
      </c>
      <c r="BS46" s="639" t="s">
        <v>411</v>
      </c>
      <c r="BT46" s="639" t="s">
        <v>55</v>
      </c>
    </row>
    <row r="47" spans="1:72">
      <c r="A47">
        <v>46</v>
      </c>
      <c r="B47" s="158" t="str">
        <f>IFERROR(TEXT(AL47,"00"),"99")&amp;IFERROR(TEXT(W47,"00"),"99")&amp;IFERROR(TEXT(S47,"00"),"99")&amp;IFERROR(TEXT(BN47,"000"),"999")</f>
        <v>010518185</v>
      </c>
      <c r="C47" s="158" t="str">
        <f>IFERROR(TEXT(AL47,"00"),"99")&amp;IFERROR(TEXT(V47,"00"),"99")&amp;IFERROR(TEXT(R47,"000"),"999")</f>
        <v>0105164</v>
      </c>
      <c r="D47" s="645">
        <f>IF(NOT(ISBLANK(I47)),1,0)</f>
        <v>1</v>
      </c>
      <c r="E47" s="645">
        <f>IF(NOT(ISBLANK(L47)),1,0)</f>
        <v>0</v>
      </c>
      <c r="F47" s="645">
        <f>IF(NOT(ISBLANK(O47)),1,0)</f>
        <v>1</v>
      </c>
      <c r="G47" s="364" t="str">
        <f>IF(ISBLANK(H47), IF(OR(NOT(ISBLANK(L47)),NOT(ISBLANK(I47)), NOT(ISBLANK(O47))),"no oldname but should be",""),IF(H47=I47,"api",IF(H47=O47,"csv","no match or acs")))</f>
        <v>api</v>
      </c>
      <c r="H47" s="522" t="s">
        <v>5884</v>
      </c>
      <c r="I47" s="522" t="s">
        <v>5884</v>
      </c>
      <c r="J47" s="624" t="s">
        <v>5884</v>
      </c>
      <c r="L47" s="9"/>
      <c r="N47" s="59" t="s">
        <v>5859</v>
      </c>
      <c r="O47" s="140" t="s">
        <v>5859</v>
      </c>
      <c r="P47" s="59" t="s">
        <v>5859</v>
      </c>
      <c r="Q47" s="140" t="s">
        <v>5854</v>
      </c>
      <c r="R47" s="147">
        <f>IFERROR(_xlfn.XLOOKUP(T47,sortorder!$E$62:$E$136,sortorder!$F$62:$F$136),999)</f>
        <v>164</v>
      </c>
      <c r="S47" s="147">
        <f>IFERROR(_xlfn.XLOOKUP(T47,sortorder!$E$62:$E$136,sortorder!$D$62:$D$136),99)</f>
        <v>18</v>
      </c>
      <c r="T47" s="440" t="s">
        <v>5794</v>
      </c>
      <c r="U47" s="59" t="s">
        <v>5794</v>
      </c>
      <c r="V47" s="152">
        <f>IFERROR(_xlfn.XLOOKUP(X47,sortorder!$E$4:$E$55,sortorder!$D$4:$D$55),99)</f>
        <v>5</v>
      </c>
      <c r="W47" s="152">
        <f>IFERROR(_xlfn.XLOOKUP(X47,sortorder!$E$4:$E$55,sortorder!$D$4:$D$55),99)</f>
        <v>5</v>
      </c>
      <c r="X47" s="42" t="s">
        <v>1778</v>
      </c>
      <c r="Y47" s="141">
        <f>IF(ISERROR(SEARCH(Y$1,$Q47)),0,1)</f>
        <v>0</v>
      </c>
      <c r="Z47" s="141">
        <f>IF(ISERROR(SEARCH(Z$1,$Q47)),0,1)</f>
        <v>1</v>
      </c>
      <c r="AA47" s="141">
        <f>IF(ISERROR(SEARCH(AA$1,$Q47)),0,1)</f>
        <v>1</v>
      </c>
      <c r="AB47" s="141">
        <f>IF(ISERROR(SEARCH(AB$1,$Q47)),0,1)</f>
        <v>0</v>
      </c>
      <c r="AC47" s="141">
        <f>IF(ISERROR(SEARCH(AC$1,$Q47)),0,1)</f>
        <v>0</v>
      </c>
      <c r="AD47" s="141">
        <f>IF(ISERROR(SEARCH(AD$1,$Q47)),0,1)</f>
        <v>0</v>
      </c>
      <c r="AE47" s="141">
        <f>IF(ISERROR(SEARCH(AE$1,$Q47)),0,1)</f>
        <v>0</v>
      </c>
      <c r="AF47" s="141">
        <f>IF(ISERROR(SEARCH(AF$1,$Q47)),0,1)</f>
        <v>0</v>
      </c>
      <c r="AG47" s="141">
        <f>IF(ISERROR(SEARCH(AG$1,$Q47)),0,1)</f>
        <v>0</v>
      </c>
      <c r="AH47" t="s">
        <v>1075</v>
      </c>
      <c r="AI47" s="141" t="str">
        <f>_xlfn.XLOOKUP(I47,'api2.3'!B:B,'api2.3'!D:D,"")</f>
        <v>Socioeconomic Indicators</v>
      </c>
      <c r="AJ47" t="s">
        <v>44</v>
      </c>
      <c r="AK47" s="41" t="s">
        <v>44</v>
      </c>
      <c r="AL47" s="210">
        <f>_xlfn.XLOOKUP(AK47,sortorder!$I$15:$I$20,sortorder!$J$15:$J$20)</f>
        <v>1</v>
      </c>
      <c r="AM47" t="s">
        <v>1784</v>
      </c>
      <c r="AN47" t="s">
        <v>1784</v>
      </c>
      <c r="AO47" t="s">
        <v>1785</v>
      </c>
      <c r="AP47" s="8">
        <v>3</v>
      </c>
      <c r="AQ47" t="s">
        <v>1779</v>
      </c>
      <c r="AR47" t="s">
        <v>1111</v>
      </c>
      <c r="AS47" t="s">
        <v>1102</v>
      </c>
      <c r="AT47" t="s">
        <v>1111</v>
      </c>
      <c r="AV47" s="39" t="str">
        <f>IFERROR(_xlfn.XLOOKUP(Q47,wtd!$B:$B,wtd!$C:$C),"")</f>
        <v/>
      </c>
      <c r="AW47" s="141" t="b">
        <f>IFERROR(Q47=_xlfn.XLOOKUP(Q47,wtd!$B:$B,wtd!$B:$B),FALSE)</f>
        <v>0</v>
      </c>
      <c r="AX47" s="234" t="s">
        <v>1103</v>
      </c>
      <c r="AY47">
        <v>2</v>
      </c>
      <c r="AZ47">
        <v>0</v>
      </c>
      <c r="BA47" t="b">
        <v>0</v>
      </c>
      <c r="BB47" t="b">
        <v>0</v>
      </c>
      <c r="BC47" t="b">
        <v>0</v>
      </c>
      <c r="BE47" s="412" t="s">
        <v>5843</v>
      </c>
      <c r="BF47" s="42" t="s">
        <v>1789</v>
      </c>
      <c r="BG47" s="42" t="s">
        <v>1789</v>
      </c>
      <c r="BH47" s="59" t="s">
        <v>1790</v>
      </c>
      <c r="BJ47" s="618" t="s">
        <v>2887</v>
      </c>
      <c r="BK47" s="534" t="s">
        <v>1783</v>
      </c>
      <c r="BL47" s="59" t="s">
        <v>1118</v>
      </c>
      <c r="BN47" s="222">
        <v>185</v>
      </c>
    </row>
    <row r="48" spans="1:72">
      <c r="A48">
        <v>47</v>
      </c>
      <c r="B48" s="158" t="str">
        <f>IFERROR(TEXT(AL48,"00"),"99")&amp;IFERROR(TEXT(W48,"00"),"99")&amp;IFERROR(TEXT(S48,"00"),"99")&amp;IFERROR(TEXT(BN48,"000"),"999")</f>
        <v>010519185</v>
      </c>
      <c r="C48" s="158" t="str">
        <f>IFERROR(TEXT(AL48,"00"),"99")&amp;IFERROR(TEXT(V48,"00"),"99")&amp;IFERROR(TEXT(R48,"000"),"999")</f>
        <v>0105165</v>
      </c>
      <c r="D48" s="645">
        <f>IF(NOT(ISBLANK(I48)),1,0)</f>
        <v>1</v>
      </c>
      <c r="E48" s="645">
        <f>IF(NOT(ISBLANK(L48)),1,0)</f>
        <v>0</v>
      </c>
      <c r="F48" s="645">
        <f>IF(NOT(ISBLANK(O48)),1,0)</f>
        <v>1</v>
      </c>
      <c r="G48" s="364" t="str">
        <f>IF(ISBLANK(H48), IF(OR(NOT(ISBLANK(L48)),NOT(ISBLANK(I48)), NOT(ISBLANK(O48))),"no oldname but should be",""),IF(H48=I48,"api",IF(H48=O48,"csv","no match or acs")))</f>
        <v>api</v>
      </c>
      <c r="H48" s="522" t="s">
        <v>5883</v>
      </c>
      <c r="I48" s="522" t="s">
        <v>5883</v>
      </c>
      <c r="J48" s="624" t="s">
        <v>5883</v>
      </c>
      <c r="N48" s="59" t="s">
        <v>5857</v>
      </c>
      <c r="O48" s="140" t="s">
        <v>5857</v>
      </c>
      <c r="P48" s="59" t="s">
        <v>5857</v>
      </c>
      <c r="Q48" s="140" t="s">
        <v>5850</v>
      </c>
      <c r="R48" s="147">
        <f>IFERROR(_xlfn.XLOOKUP(T48,sortorder!$E$62:$E$136,sortorder!$F$62:$F$136),999)</f>
        <v>165</v>
      </c>
      <c r="S48" s="147">
        <f>IFERROR(_xlfn.XLOOKUP(T48,sortorder!$E$62:$E$136,sortorder!$D$62:$D$136),99)</f>
        <v>19</v>
      </c>
      <c r="T48" s="412" t="s">
        <v>5839</v>
      </c>
      <c r="U48" s="59" t="s">
        <v>5839</v>
      </c>
      <c r="V48" s="152">
        <f>IFERROR(_xlfn.XLOOKUP(X48,sortorder!$E$4:$E$55,sortorder!$D$4:$D$55),99)</f>
        <v>5</v>
      </c>
      <c r="W48" s="152">
        <f>IFERROR(_xlfn.XLOOKUP(X48,sortorder!$E$4:$E$55,sortorder!$D$4:$D$55),99)</f>
        <v>5</v>
      </c>
      <c r="X48" s="42" t="s">
        <v>1778</v>
      </c>
      <c r="Y48" s="141">
        <f>IF(ISERROR(SEARCH(Y$1,$Q48)),0,1)</f>
        <v>0</v>
      </c>
      <c r="Z48" s="141">
        <f>IF(ISERROR(SEARCH(Z$1,$Q48)),0,1)</f>
        <v>1</v>
      </c>
      <c r="AA48" s="141">
        <f>IF(ISERROR(SEARCH(AA$1,$Q48)),0,1)</f>
        <v>1</v>
      </c>
      <c r="AB48" s="141">
        <f>IF(ISERROR(SEARCH(AB$1,$Q48)),0,1)</f>
        <v>0</v>
      </c>
      <c r="AC48" s="141">
        <f>IF(ISERROR(SEARCH(AC$1,$Q48)),0,1)</f>
        <v>0</v>
      </c>
      <c r="AD48" s="141">
        <f>IF(ISERROR(SEARCH(AD$1,$Q48)),0,1)</f>
        <v>0</v>
      </c>
      <c r="AE48" s="141">
        <f>IF(ISERROR(SEARCH(AE$1,$Q48)),0,1)</f>
        <v>0</v>
      </c>
      <c r="AF48" s="141">
        <f>IF(ISERROR(SEARCH(AF$1,$Q48)),0,1)</f>
        <v>0</v>
      </c>
      <c r="AG48" s="141">
        <f>IF(ISERROR(SEARCH(AG$1,$Q48)),0,1)</f>
        <v>1</v>
      </c>
      <c r="AH48" t="s">
        <v>1075</v>
      </c>
      <c r="AI48" s="141" t="str">
        <f>_xlfn.XLOOKUP(I48,'api2.3'!B:B,'api2.3'!D:D,"")</f>
        <v>Socioeconomic Indicators</v>
      </c>
      <c r="AJ48" t="s">
        <v>44</v>
      </c>
      <c r="AK48" s="41" t="s">
        <v>44</v>
      </c>
      <c r="AL48" s="210">
        <f>_xlfn.XLOOKUP(AK48,sortorder!$I$15:$I$20,sortorder!$J$15:$J$20)</f>
        <v>1</v>
      </c>
      <c r="AM48" t="s">
        <v>1784</v>
      </c>
      <c r="AN48" t="s">
        <v>1784</v>
      </c>
      <c r="AO48" t="s">
        <v>1785</v>
      </c>
      <c r="AP48" s="8">
        <v>3</v>
      </c>
      <c r="AQ48" t="s">
        <v>1779</v>
      </c>
      <c r="AR48" t="s">
        <v>1111</v>
      </c>
      <c r="AS48" t="s">
        <v>1102</v>
      </c>
      <c r="AT48" t="s">
        <v>1111</v>
      </c>
      <c r="AV48" s="39" t="str">
        <f>IFERROR(_xlfn.XLOOKUP(Q48,wtd!$B:$B,wtd!$C:$C),"")</f>
        <v/>
      </c>
      <c r="AW48" s="141" t="b">
        <f>IFERROR(Q48=_xlfn.XLOOKUP(Q48,wtd!$B:$B,wtd!$B:$B),FALSE)</f>
        <v>0</v>
      </c>
      <c r="AX48" s="234" t="s">
        <v>1103</v>
      </c>
      <c r="AY48">
        <v>2</v>
      </c>
      <c r="AZ48">
        <v>0</v>
      </c>
      <c r="BA48" t="b">
        <v>0</v>
      </c>
      <c r="BB48" t="b">
        <v>0</v>
      </c>
      <c r="BC48" t="b">
        <v>0</v>
      </c>
      <c r="BE48" s="412" t="s">
        <v>5843</v>
      </c>
      <c r="BF48" s="42" t="s">
        <v>1789</v>
      </c>
      <c r="BG48" s="42" t="s">
        <v>1789</v>
      </c>
      <c r="BH48" s="59" t="s">
        <v>1790</v>
      </c>
      <c r="BJ48" s="618" t="s">
        <v>2887</v>
      </c>
      <c r="BK48" s="534" t="s">
        <v>1791</v>
      </c>
      <c r="BL48" s="59" t="s">
        <v>1118</v>
      </c>
      <c r="BN48" s="222">
        <v>185</v>
      </c>
    </row>
    <row r="49" spans="1:72">
      <c r="A49">
        <v>48</v>
      </c>
      <c r="B49" s="158" t="str">
        <f>IFERROR(TEXT(AL49,"00"),"99")&amp;IFERROR(TEXT(W49,"00"),"99")&amp;IFERROR(TEXT(S49,"00"),"99")&amp;IFERROR(TEXT(BN49,"000"),"999")</f>
        <v>010520189</v>
      </c>
      <c r="C49" s="158" t="str">
        <f>IFERROR(TEXT(AL49,"00"),"99")&amp;IFERROR(TEXT(V49,"00"),"99")&amp;IFERROR(TEXT(R49,"000"),"999")</f>
        <v>0105167</v>
      </c>
      <c r="D49" s="645">
        <f>IF(NOT(ISBLANK(I49)),1,0)</f>
        <v>1</v>
      </c>
      <c r="E49" s="645">
        <f>IF(NOT(ISBLANK(L49)),1,0)</f>
        <v>0</v>
      </c>
      <c r="F49" s="645">
        <f>IF(NOT(ISBLANK(O49)),1,0)</f>
        <v>1</v>
      </c>
      <c r="G49" s="364" t="str">
        <f>IF(ISBLANK(H49), IF(OR(NOT(ISBLANK(L49)),NOT(ISBLANK(I49)), NOT(ISBLANK(O49))),"no oldname but should be",""),IF(H49=I49,"api",IF(H49=O49,"csv","no match or acs")))</f>
        <v>api</v>
      </c>
      <c r="H49" t="s">
        <v>1801</v>
      </c>
      <c r="I49" t="s">
        <v>1801</v>
      </c>
      <c r="J49" s="59" t="s">
        <v>1801</v>
      </c>
      <c r="N49" s="59" t="s">
        <v>1802</v>
      </c>
      <c r="O49" t="s">
        <v>1802</v>
      </c>
      <c r="P49" s="59" t="s">
        <v>1802</v>
      </c>
      <c r="Q49" s="64" t="s">
        <v>1800</v>
      </c>
      <c r="R49" s="147">
        <f>IFERROR(_xlfn.XLOOKUP(T49,sortorder!$E$62:$E$136,sortorder!$F$62:$F$136),999)</f>
        <v>167</v>
      </c>
      <c r="S49" s="147">
        <f>IFERROR(_xlfn.XLOOKUP(T49,sortorder!$E$62:$E$136,sortorder!$D$62:$D$136),99)</f>
        <v>20</v>
      </c>
      <c r="T49" s="127" t="s">
        <v>155</v>
      </c>
      <c r="U49" s="59" t="s">
        <v>155</v>
      </c>
      <c r="V49" s="152">
        <f>IFERROR(_xlfn.XLOOKUP(X49,sortorder!$E$4:$E$55,sortorder!$D$4:$D$55),99)</f>
        <v>5</v>
      </c>
      <c r="W49" s="152">
        <f>IFERROR(_xlfn.XLOOKUP(X49,sortorder!$E$4:$E$55,sortorder!$D$4:$D$55),99)</f>
        <v>5</v>
      </c>
      <c r="X49" s="373" t="s">
        <v>1778</v>
      </c>
      <c r="Y49" s="141">
        <f>IF(ISERROR(SEARCH(Y$1,$Q49)),0,1)</f>
        <v>0</v>
      </c>
      <c r="Z49" s="141">
        <f>IF(ISERROR(SEARCH(Z$1,$Q49)),0,1)</f>
        <v>1</v>
      </c>
      <c r="AA49" s="141">
        <f>IF(ISERROR(SEARCH(AA$1,$Q49)),0,1)</f>
        <v>1</v>
      </c>
      <c r="AB49" s="141">
        <f>IF(ISERROR(SEARCH(AB$1,$Q49)),0,1)</f>
        <v>0</v>
      </c>
      <c r="AC49" s="141">
        <f>IF(ISERROR(SEARCH(AC$1,$Q49)),0,1)</f>
        <v>0</v>
      </c>
      <c r="AD49" s="141">
        <f>IF(ISERROR(SEARCH(AD$1,$Q49)),0,1)</f>
        <v>0</v>
      </c>
      <c r="AE49" s="141">
        <f>IF(ISERROR(SEARCH(AE$1,$Q49)),0,1)</f>
        <v>0</v>
      </c>
      <c r="AF49" s="141">
        <f>IF(ISERROR(SEARCH(AF$1,$Q49)),0,1)</f>
        <v>0</v>
      </c>
      <c r="AG49" s="141">
        <f>IF(ISERROR(SEARCH(AG$1,$Q49)),0,1)</f>
        <v>0</v>
      </c>
      <c r="AH49" t="s">
        <v>1075</v>
      </c>
      <c r="AI49" s="141" t="str">
        <f>_xlfn.XLOOKUP(I49,'api2.3'!B:B,'api2.3'!D:D,"")</f>
        <v>Socioeconomic Indicators</v>
      </c>
      <c r="AJ49" t="s">
        <v>44</v>
      </c>
      <c r="AK49" s="41" t="s">
        <v>44</v>
      </c>
      <c r="AL49" s="210">
        <f>_xlfn.XLOOKUP(AK49,sortorder!$I$15:$I$20,sortorder!$J$15:$J$20)</f>
        <v>1</v>
      </c>
      <c r="AM49" t="s">
        <v>1784</v>
      </c>
      <c r="AN49" t="s">
        <v>1784</v>
      </c>
      <c r="AO49" t="s">
        <v>1785</v>
      </c>
      <c r="AP49" s="32">
        <v>3</v>
      </c>
      <c r="AQ49" t="s">
        <v>1779</v>
      </c>
      <c r="AR49" t="s">
        <v>1111</v>
      </c>
      <c r="AS49" t="s">
        <v>1102</v>
      </c>
      <c r="AT49" t="s">
        <v>1111</v>
      </c>
      <c r="AV49" s="39" t="str">
        <f>IFERROR(_xlfn.XLOOKUP(Q49,wtd!$B:$B,wtd!$C:$C),"")</f>
        <v/>
      </c>
      <c r="AW49" s="141" t="b">
        <f>IFERROR(Q49=_xlfn.XLOOKUP(Q49,wtd!$B:$B,wtd!$B:$B),FALSE)</f>
        <v>0</v>
      </c>
      <c r="AX49" t="s">
        <v>1103</v>
      </c>
      <c r="AY49">
        <v>2</v>
      </c>
      <c r="AZ49">
        <v>0</v>
      </c>
      <c r="BA49" t="b">
        <v>0</v>
      </c>
      <c r="BB49" t="b">
        <v>0</v>
      </c>
      <c r="BC49" t="b">
        <v>0</v>
      </c>
      <c r="BE49" t="s">
        <v>5053</v>
      </c>
      <c r="BF49" t="s">
        <v>1803</v>
      </c>
      <c r="BG49" t="s">
        <v>1803</v>
      </c>
      <c r="BH49" s="59" t="s">
        <v>1804</v>
      </c>
      <c r="BJ49" s="618" t="s">
        <v>2887</v>
      </c>
      <c r="BK49" s="534" t="s">
        <v>1805</v>
      </c>
      <c r="BL49" s="59" t="s">
        <v>1129</v>
      </c>
      <c r="BN49" s="371">
        <v>189</v>
      </c>
      <c r="BP49" s="639" t="s">
        <v>1110</v>
      </c>
      <c r="BQ49" s="639" t="s">
        <v>1140</v>
      </c>
      <c r="BR49" s="639" t="s">
        <v>1802</v>
      </c>
      <c r="BS49" s="639" t="s">
        <v>411</v>
      </c>
      <c r="BT49" s="639" t="s">
        <v>55</v>
      </c>
    </row>
    <row r="50" spans="1:72">
      <c r="A50">
        <v>49</v>
      </c>
      <c r="B50" s="158" t="str">
        <f>IFERROR(TEXT(AL50,"00"),"99")&amp;IFERROR(TEXT(W50,"00"),"99")&amp;IFERROR(TEXT(S50,"00"),"99")&amp;IFERROR(TEXT(BN50,"000"),"999")</f>
        <v>010521191</v>
      </c>
      <c r="C50" s="158" t="str">
        <f>IFERROR(TEXT(AL50,"00"),"99")&amp;IFERROR(TEXT(V50,"00"),"99")&amp;IFERROR(TEXT(R50,"000"),"999")</f>
        <v>0105169</v>
      </c>
      <c r="D50" s="645">
        <f>IF(NOT(ISBLANK(I50)),1,0)</f>
        <v>1</v>
      </c>
      <c r="E50" s="645">
        <f>IF(NOT(ISBLANK(L50)),1,0)</f>
        <v>0</v>
      </c>
      <c r="F50" s="645">
        <f>IF(NOT(ISBLANK(O50)),1,0)</f>
        <v>1</v>
      </c>
      <c r="G50" s="364" t="str">
        <f>IF(ISBLANK(H50), IF(OR(NOT(ISBLANK(L50)),NOT(ISBLANK(I50)), NOT(ISBLANK(O50))),"no oldname but should be",""),IF(H50=I50,"api",IF(H50=O50,"csv","no match or acs")))</f>
        <v>api</v>
      </c>
      <c r="H50" t="s">
        <v>1830</v>
      </c>
      <c r="I50" t="s">
        <v>1830</v>
      </c>
      <c r="J50" s="59" t="s">
        <v>1830</v>
      </c>
      <c r="N50" s="59" t="s">
        <v>1831</v>
      </c>
      <c r="O50" t="s">
        <v>1831</v>
      </c>
      <c r="P50" s="59" t="s">
        <v>1831</v>
      </c>
      <c r="Q50" s="64" t="s">
        <v>1829</v>
      </c>
      <c r="R50" s="147">
        <f>IFERROR(_xlfn.XLOOKUP(T50,sortorder!$E$62:$E$136,sortorder!$F$62:$F$136),999)</f>
        <v>169</v>
      </c>
      <c r="S50" s="147">
        <f>IFERROR(_xlfn.XLOOKUP(T50,sortorder!$E$62:$E$136,sortorder!$D$62:$D$136),99)</f>
        <v>21</v>
      </c>
      <c r="T50" s="127" t="s">
        <v>150</v>
      </c>
      <c r="U50" s="59" t="s">
        <v>150</v>
      </c>
      <c r="V50" s="152">
        <f>IFERROR(_xlfn.XLOOKUP(X50,sortorder!$E$4:$E$55,sortorder!$D$4:$D$55),99)</f>
        <v>5</v>
      </c>
      <c r="W50" s="152">
        <f>IFERROR(_xlfn.XLOOKUP(X50,sortorder!$E$4:$E$55,sortorder!$D$4:$D$55),99)</f>
        <v>5</v>
      </c>
      <c r="X50" s="373" t="s">
        <v>1778</v>
      </c>
      <c r="Y50" s="141">
        <f>IF(ISERROR(SEARCH(Y$1,$Q50)),0,1)</f>
        <v>0</v>
      </c>
      <c r="Z50" s="141">
        <f>IF(ISERROR(SEARCH(Z$1,$Q50)),0,1)</f>
        <v>1</v>
      </c>
      <c r="AA50" s="141">
        <f>IF(ISERROR(SEARCH(AA$1,$Q50)),0,1)</f>
        <v>1</v>
      </c>
      <c r="AB50" s="141">
        <f>IF(ISERROR(SEARCH(AB$1,$Q50)),0,1)</f>
        <v>0</v>
      </c>
      <c r="AC50" s="141">
        <f>IF(ISERROR(SEARCH(AC$1,$Q50)),0,1)</f>
        <v>0</v>
      </c>
      <c r="AD50" s="141">
        <f>IF(ISERROR(SEARCH(AD$1,$Q50)),0,1)</f>
        <v>0</v>
      </c>
      <c r="AE50" s="141">
        <f>IF(ISERROR(SEARCH(AE$1,$Q50)),0,1)</f>
        <v>0</v>
      </c>
      <c r="AF50" s="141">
        <f>IF(ISERROR(SEARCH(AF$1,$Q50)),0,1)</f>
        <v>0</v>
      </c>
      <c r="AG50" s="141">
        <f>IF(ISERROR(SEARCH(AG$1,$Q50)),0,1)</f>
        <v>0</v>
      </c>
      <c r="AH50" t="s">
        <v>1075</v>
      </c>
      <c r="AI50" s="141" t="str">
        <f>_xlfn.XLOOKUP(I50,'api2.3'!B:B,'api2.3'!D:D,"")</f>
        <v>Socioeconomic Indicators</v>
      </c>
      <c r="AJ50" t="s">
        <v>44</v>
      </c>
      <c r="AK50" s="41" t="s">
        <v>44</v>
      </c>
      <c r="AL50" s="210">
        <f>_xlfn.XLOOKUP(AK50,sortorder!$I$15:$I$20,sortorder!$J$15:$J$20)</f>
        <v>1</v>
      </c>
      <c r="AM50" t="s">
        <v>1784</v>
      </c>
      <c r="AN50" t="s">
        <v>1784</v>
      </c>
      <c r="AO50" t="s">
        <v>1785</v>
      </c>
      <c r="AP50" s="32">
        <v>3</v>
      </c>
      <c r="AQ50" t="s">
        <v>1779</v>
      </c>
      <c r="AR50" t="s">
        <v>1111</v>
      </c>
      <c r="AS50" t="s">
        <v>1102</v>
      </c>
      <c r="AT50" t="s">
        <v>1111</v>
      </c>
      <c r="AV50" s="39" t="str">
        <f>IFERROR(_xlfn.XLOOKUP(Q50,wtd!$B:$B,wtd!$C:$C),"")</f>
        <v/>
      </c>
      <c r="AW50" s="141" t="b">
        <f>IFERROR(Q50=_xlfn.XLOOKUP(Q50,wtd!$B:$B,wtd!$B:$B),FALSE)</f>
        <v>0</v>
      </c>
      <c r="AX50" t="s">
        <v>1103</v>
      </c>
      <c r="AY50">
        <v>2</v>
      </c>
      <c r="AZ50">
        <v>0</v>
      </c>
      <c r="BA50" t="b">
        <v>0</v>
      </c>
      <c r="BB50" t="b">
        <v>0</v>
      </c>
      <c r="BC50" t="b">
        <v>0</v>
      </c>
      <c r="BE50" t="s">
        <v>5054</v>
      </c>
      <c r="BF50" t="s">
        <v>1832</v>
      </c>
      <c r="BG50" t="s">
        <v>1832</v>
      </c>
      <c r="BH50" s="59" t="s">
        <v>1833</v>
      </c>
      <c r="BJ50" s="618" t="s">
        <v>2887</v>
      </c>
      <c r="BK50" s="534" t="s">
        <v>1834</v>
      </c>
      <c r="BL50" s="59" t="s">
        <v>1174</v>
      </c>
      <c r="BN50" s="371">
        <v>191</v>
      </c>
      <c r="BP50" s="639" t="s">
        <v>1529</v>
      </c>
      <c r="BQ50" s="639" t="s">
        <v>55</v>
      </c>
      <c r="BR50" s="639" t="s">
        <v>1831</v>
      </c>
      <c r="BS50" s="639" t="s">
        <v>411</v>
      </c>
      <c r="BT50" s="639" t="s">
        <v>55</v>
      </c>
    </row>
    <row r="51" spans="1:72">
      <c r="A51">
        <v>50</v>
      </c>
      <c r="B51" s="158" t="str">
        <f>IFERROR(TEXT(AL51,"00"),"99")&amp;IFERROR(TEXT(W51,"00"),"99")&amp;IFERROR(TEXT(S51,"00"),"99")&amp;IFERROR(TEXT(BN51,"000"),"999")</f>
        <v>010522190</v>
      </c>
      <c r="C51" s="158" t="str">
        <f>IFERROR(TEXT(AL51,"00"),"99")&amp;IFERROR(TEXT(V51,"00"),"99")&amp;IFERROR(TEXT(R51,"000"),"999")</f>
        <v>0105168</v>
      </c>
      <c r="D51" s="645">
        <f>IF(NOT(ISBLANK(I51)),1,0)</f>
        <v>1</v>
      </c>
      <c r="E51" s="645">
        <f>IF(NOT(ISBLANK(L51)),1,0)</f>
        <v>0</v>
      </c>
      <c r="F51" s="645">
        <f>IF(NOT(ISBLANK(O51)),1,0)</f>
        <v>1</v>
      </c>
      <c r="G51" s="364" t="str">
        <f>IF(ISBLANK(H51), IF(OR(NOT(ISBLANK(L51)),NOT(ISBLANK(I51)), NOT(ISBLANK(O51))),"no oldname but should be",""),IF(H51=I51,"api",IF(H51=O51,"csv","no match or acs")))</f>
        <v>api</v>
      </c>
      <c r="H51" t="s">
        <v>1867</v>
      </c>
      <c r="I51" t="s">
        <v>1867</v>
      </c>
      <c r="J51" s="59" t="s">
        <v>1867</v>
      </c>
      <c r="N51" s="59" t="s">
        <v>1868</v>
      </c>
      <c r="O51" t="s">
        <v>1868</v>
      </c>
      <c r="P51" s="59" t="s">
        <v>1868</v>
      </c>
      <c r="Q51" s="64" t="s">
        <v>1866</v>
      </c>
      <c r="R51" s="147">
        <f>IFERROR(_xlfn.XLOOKUP(T51,sortorder!$E$62:$E$136,sortorder!$F$62:$F$136),999)</f>
        <v>168</v>
      </c>
      <c r="S51" s="147">
        <f>IFERROR(_xlfn.XLOOKUP(T51,sortorder!$E$62:$E$136,sortorder!$D$62:$D$136),99)</f>
        <v>22</v>
      </c>
      <c r="T51" s="127" t="s">
        <v>396</v>
      </c>
      <c r="U51" s="59" t="s">
        <v>396</v>
      </c>
      <c r="V51" s="152">
        <f>IFERROR(_xlfn.XLOOKUP(X51,sortorder!$E$4:$E$55,sortorder!$D$4:$D$55),99)</f>
        <v>5</v>
      </c>
      <c r="W51" s="152">
        <f>IFERROR(_xlfn.XLOOKUP(X51,sortorder!$E$4:$E$55,sortorder!$D$4:$D$55),99)</f>
        <v>5</v>
      </c>
      <c r="X51" s="373" t="s">
        <v>1778</v>
      </c>
      <c r="Y51" s="141">
        <f>IF(ISERROR(SEARCH(Y$1,$Q51)),0,1)</f>
        <v>0</v>
      </c>
      <c r="Z51" s="141">
        <f>IF(ISERROR(SEARCH(Z$1,$Q51)),0,1)</f>
        <v>1</v>
      </c>
      <c r="AA51" s="141">
        <f>IF(ISERROR(SEARCH(AA$1,$Q51)),0,1)</f>
        <v>1</v>
      </c>
      <c r="AB51" s="141">
        <f>IF(ISERROR(SEARCH(AB$1,$Q51)),0,1)</f>
        <v>0</v>
      </c>
      <c r="AC51" s="141">
        <f>IF(ISERROR(SEARCH(AC$1,$Q51)),0,1)</f>
        <v>0</v>
      </c>
      <c r="AD51" s="141">
        <f>IF(ISERROR(SEARCH(AD$1,$Q51)),0,1)</f>
        <v>0</v>
      </c>
      <c r="AE51" s="141">
        <f>IF(ISERROR(SEARCH(AE$1,$Q51)),0,1)</f>
        <v>0</v>
      </c>
      <c r="AF51" s="141">
        <f>IF(ISERROR(SEARCH(AF$1,$Q51)),0,1)</f>
        <v>0</v>
      </c>
      <c r="AG51" s="141">
        <f>IF(ISERROR(SEARCH(AG$1,$Q51)),0,1)</f>
        <v>0</v>
      </c>
      <c r="AH51" t="s">
        <v>1075</v>
      </c>
      <c r="AI51" s="141" t="str">
        <f>_xlfn.XLOOKUP(I51,'api2.3'!B:B,'api2.3'!D:D,"")</f>
        <v>Socioeconomic Indicators</v>
      </c>
      <c r="AJ51" t="s">
        <v>44</v>
      </c>
      <c r="AK51" s="41" t="s">
        <v>44</v>
      </c>
      <c r="AL51" s="210">
        <f>_xlfn.XLOOKUP(AK51,sortorder!$I$15:$I$20,sortorder!$J$15:$J$20)</f>
        <v>1</v>
      </c>
      <c r="AM51" t="s">
        <v>1784</v>
      </c>
      <c r="AN51" t="s">
        <v>1784</v>
      </c>
      <c r="AO51" t="s">
        <v>1785</v>
      </c>
      <c r="AP51" s="32">
        <v>3</v>
      </c>
      <c r="AQ51" t="s">
        <v>1779</v>
      </c>
      <c r="AR51" t="s">
        <v>1111</v>
      </c>
      <c r="AS51" t="s">
        <v>1102</v>
      </c>
      <c r="AT51" t="s">
        <v>1111</v>
      </c>
      <c r="AV51" s="39" t="str">
        <f>IFERROR(_xlfn.XLOOKUP(Q51,wtd!$B:$B,wtd!$C:$C),"")</f>
        <v/>
      </c>
      <c r="AW51" s="141" t="b">
        <f>IFERROR(Q51=_xlfn.XLOOKUP(Q51,wtd!$B:$B,wtd!$B:$B),FALSE)</f>
        <v>0</v>
      </c>
      <c r="AX51" t="s">
        <v>1103</v>
      </c>
      <c r="AY51">
        <v>2</v>
      </c>
      <c r="AZ51">
        <v>0</v>
      </c>
      <c r="BA51" t="b">
        <v>0</v>
      </c>
      <c r="BB51" t="b">
        <v>0</v>
      </c>
      <c r="BC51" t="b">
        <v>0</v>
      </c>
      <c r="BE51" t="s">
        <v>5055</v>
      </c>
      <c r="BF51" t="s">
        <v>1869</v>
      </c>
      <c r="BG51" t="s">
        <v>1869</v>
      </c>
      <c r="BH51" s="59" t="s">
        <v>1870</v>
      </c>
      <c r="BJ51" s="618" t="s">
        <v>2887</v>
      </c>
      <c r="BK51" s="534" t="s">
        <v>1871</v>
      </c>
      <c r="BL51" s="59" t="s">
        <v>1223</v>
      </c>
      <c r="BN51" s="371">
        <v>190</v>
      </c>
      <c r="BP51" s="639" t="s">
        <v>1281</v>
      </c>
      <c r="BQ51" s="639" t="s">
        <v>1231</v>
      </c>
      <c r="BR51" s="639" t="s">
        <v>1868</v>
      </c>
      <c r="BS51" s="639" t="s">
        <v>411</v>
      </c>
      <c r="BT51" s="639" t="s">
        <v>55</v>
      </c>
    </row>
    <row r="52" spans="1:72">
      <c r="A52">
        <v>51</v>
      </c>
      <c r="B52" s="158" t="str">
        <f>IFERROR(TEXT(AL52,"00"),"99")&amp;IFERROR(TEXT(W52,"00"),"99")&amp;IFERROR(TEXT(S52,"00"),"99")&amp;IFERROR(TEXT(BN52,"000"),"999")</f>
        <v>010523231</v>
      </c>
      <c r="C52" s="158" t="str">
        <f>IFERROR(TEXT(AL52,"00"),"99")&amp;IFERROR(TEXT(V52,"00"),"99")&amp;IFERROR(TEXT(R52,"000"),"999")</f>
        <v>0105165</v>
      </c>
      <c r="D52" s="645">
        <f>IF(NOT(ISBLANK(I52)),1,0)</f>
        <v>1</v>
      </c>
      <c r="E52" s="645">
        <f>IF(NOT(ISBLANK(L52)),1,0)</f>
        <v>0</v>
      </c>
      <c r="F52" s="645">
        <f>IF(NOT(ISBLANK(O52)),1,0)</f>
        <v>0</v>
      </c>
      <c r="G52" s="364" t="str">
        <f>IF(ISBLANK(H52), IF(OR(NOT(ISBLANK(L52)),NOT(ISBLANK(I52)), NOT(ISBLANK(O52))),"no oldname but should be",""),IF(H52=I52,"api",IF(H52=O52,"csv","no match or acs")))</f>
        <v>api</v>
      </c>
      <c r="H52" t="s">
        <v>2667</v>
      </c>
      <c r="I52" s="495" t="s">
        <v>2667</v>
      </c>
      <c r="J52" s="59" t="s">
        <v>2667</v>
      </c>
      <c r="Q52" s="180" t="s">
        <v>5925</v>
      </c>
      <c r="R52" s="147">
        <f>IFERROR(_xlfn.XLOOKUP(T52,sortorder!$E$62:$E$136,sortorder!$F$62:$F$136),999)</f>
        <v>165</v>
      </c>
      <c r="S52" s="147">
        <f>IFERROR(_xlfn.XLOOKUP(T52,sortorder!$E$62:$E$136,sortorder!$D$62:$D$136),99)</f>
        <v>23</v>
      </c>
      <c r="T52" s="180" t="s">
        <v>4853</v>
      </c>
      <c r="V52" s="152">
        <f>IFERROR(_xlfn.XLOOKUP(X52,sortorder!$E$4:$E$55,sortorder!$D$4:$D$55),99)</f>
        <v>5</v>
      </c>
      <c r="W52" s="152">
        <f>IFERROR(_xlfn.XLOOKUP(X52,sortorder!$E$4:$E$55,sortorder!$D$4:$D$55),99)</f>
        <v>5</v>
      </c>
      <c r="X52" s="1" t="s">
        <v>1778</v>
      </c>
      <c r="Y52" s="141">
        <f>IF(ISERROR(SEARCH(Y$1,$Q52)),0,1)</f>
        <v>0</v>
      </c>
      <c r="Z52" s="141">
        <f>IF(ISERROR(SEARCH(Z$1,$Q52)),0,1)</f>
        <v>1</v>
      </c>
      <c r="AA52" s="141">
        <f>IF(ISERROR(SEARCH(AA$1,$Q52)),0,1)</f>
        <v>1</v>
      </c>
      <c r="AB52" s="141">
        <f>IF(ISERROR(SEARCH(AB$1,$Q52)),0,1)</f>
        <v>0</v>
      </c>
      <c r="AC52" s="141">
        <f>IF(ISERROR(SEARCH(AC$1,$Q52)),0,1)</f>
        <v>0</v>
      </c>
      <c r="AD52" s="141">
        <f>IF(ISERROR(SEARCH(AD$1,$Q52)),0,1)</f>
        <v>0</v>
      </c>
      <c r="AE52" s="141">
        <f>IF(ISERROR(SEARCH(AE$1,$Q52)),0,1)</f>
        <v>0</v>
      </c>
      <c r="AF52" s="141">
        <f>IF(ISERROR(SEARCH(AF$1,$Q52)),0,1)</f>
        <v>0</v>
      </c>
      <c r="AG52" s="141">
        <f>IF(ISERROR(SEARCH(AG$1,$Q52)),0,1)</f>
        <v>0</v>
      </c>
      <c r="AH52" t="s">
        <v>2266</v>
      </c>
      <c r="AI52" s="141" t="str">
        <f>_xlfn.XLOOKUP(I52,'api2.3'!B:B,'api2.3'!D:D,"")</f>
        <v>Health Indicators</v>
      </c>
      <c r="AJ52" t="s">
        <v>44</v>
      </c>
      <c r="AK52" s="212" t="s">
        <v>44</v>
      </c>
      <c r="AL52" s="210">
        <f>_xlfn.XLOOKUP(AK52,sortorder!$I$15:$I$20,sortorder!$J$15:$J$20)</f>
        <v>1</v>
      </c>
      <c r="AM52" t="s">
        <v>1784</v>
      </c>
      <c r="AN52" t="s">
        <v>1785</v>
      </c>
      <c r="AO52" t="s">
        <v>1785</v>
      </c>
      <c r="AP52" s="32">
        <v>3</v>
      </c>
      <c r="AQ52" t="s">
        <v>1779</v>
      </c>
      <c r="AR52" t="s">
        <v>1111</v>
      </c>
      <c r="AS52" t="s">
        <v>1102</v>
      </c>
      <c r="AT52" t="s">
        <v>1111</v>
      </c>
      <c r="AU52">
        <v>9</v>
      </c>
      <c r="AV52" s="39" t="str">
        <f>IFERROR(_xlfn.XLOOKUP(Q52,wtd!$B:$B,wtd!$C:$C),"")</f>
        <v/>
      </c>
      <c r="AW52" s="141" t="b">
        <f>IFERROR(Q52=_xlfn.XLOOKUP(Q52,wtd!$B:$B,wtd!$B:$B),FALSE)</f>
        <v>0</v>
      </c>
      <c r="AX52" t="s">
        <v>1103</v>
      </c>
      <c r="AY52">
        <v>2</v>
      </c>
      <c r="AZ52">
        <v>0</v>
      </c>
      <c r="BA52" t="b">
        <v>0</v>
      </c>
      <c r="BB52" t="b">
        <v>0</v>
      </c>
      <c r="BC52" t="b">
        <v>0</v>
      </c>
      <c r="BE52" t="s">
        <v>5284</v>
      </c>
      <c r="BF52" t="s">
        <v>2668</v>
      </c>
      <c r="BG52" t="s">
        <v>2668</v>
      </c>
      <c r="BJ52" s="618" t="s">
        <v>2887</v>
      </c>
      <c r="BK52" s="534" t="s">
        <v>2668</v>
      </c>
      <c r="BL52" s="59" t="s">
        <v>2656</v>
      </c>
      <c r="BN52" s="375">
        <v>231</v>
      </c>
      <c r="BP52" s="639" t="s">
        <v>1357</v>
      </c>
    </row>
    <row r="53" spans="1:72">
      <c r="A53">
        <v>52</v>
      </c>
      <c r="B53" s="158" t="str">
        <f>IFERROR(TEXT(AL53,"00"),"99")&amp;IFERROR(TEXT(W53,"00"),"99")&amp;IFERROR(TEXT(S53,"00"),"99")&amp;IFERROR(TEXT(BN53,"000"),"999")</f>
        <v>010524192</v>
      </c>
      <c r="C53" s="158" t="str">
        <f>IFERROR(TEXT(AL53,"00"),"99")&amp;IFERROR(TEXT(V53,"00"),"99")&amp;IFERROR(TEXT(R53,"000"),"999")</f>
        <v>0105170</v>
      </c>
      <c r="D53" s="645">
        <f>IF(NOT(ISBLANK(I53)),1,0)</f>
        <v>1</v>
      </c>
      <c r="E53" s="645">
        <f>IF(NOT(ISBLANK(L53)),1,0)</f>
        <v>0</v>
      </c>
      <c r="F53" s="645">
        <f>IF(NOT(ISBLANK(O53)),1,0)</f>
        <v>1</v>
      </c>
      <c r="G53" s="364" t="str">
        <f>IF(ISBLANK(H53), IF(OR(NOT(ISBLANK(L53)),NOT(ISBLANK(I53)), NOT(ISBLANK(O53))),"no oldname but should be",""),IF(H53=I53,"api",IF(H53=O53,"csv","no match or acs")))</f>
        <v>api</v>
      </c>
      <c r="H53" t="s">
        <v>1811</v>
      </c>
      <c r="I53" t="s">
        <v>1811</v>
      </c>
      <c r="J53" s="59" t="s">
        <v>1811</v>
      </c>
      <c r="N53" s="59" t="s">
        <v>1812</v>
      </c>
      <c r="O53" t="s">
        <v>1812</v>
      </c>
      <c r="P53" s="59" t="s">
        <v>1812</v>
      </c>
      <c r="Q53" s="64" t="s">
        <v>1810</v>
      </c>
      <c r="R53" s="147">
        <f>IFERROR(_xlfn.XLOOKUP(T53,sortorder!$E$62:$E$136,sortorder!$F$62:$F$136),999)</f>
        <v>170</v>
      </c>
      <c r="S53" s="147">
        <f>IFERROR(_xlfn.XLOOKUP(T53,sortorder!$E$62:$E$136,sortorder!$D$62:$D$136),99)</f>
        <v>24</v>
      </c>
      <c r="T53" s="127" t="s">
        <v>51</v>
      </c>
      <c r="U53" s="59" t="s">
        <v>51</v>
      </c>
      <c r="V53" s="152">
        <f>IFERROR(_xlfn.XLOOKUP(X53,sortorder!$E$4:$E$55,sortorder!$D$4:$D$55),99)</f>
        <v>5</v>
      </c>
      <c r="W53" s="152">
        <f>IFERROR(_xlfn.XLOOKUP(X53,sortorder!$E$4:$E$55,sortorder!$D$4:$D$55),99)</f>
        <v>5</v>
      </c>
      <c r="X53" s="373" t="s">
        <v>1778</v>
      </c>
      <c r="Y53" s="141">
        <f>IF(ISERROR(SEARCH(Y$1,$Q53)),0,1)</f>
        <v>0</v>
      </c>
      <c r="Z53" s="141">
        <f>IF(ISERROR(SEARCH(Z$1,$Q53)),0,1)</f>
        <v>1</v>
      </c>
      <c r="AA53" s="141">
        <f>IF(ISERROR(SEARCH(AA$1,$Q53)),0,1)</f>
        <v>1</v>
      </c>
      <c r="AB53" s="141">
        <f>IF(ISERROR(SEARCH(AB$1,$Q53)),0,1)</f>
        <v>0</v>
      </c>
      <c r="AC53" s="141">
        <f>IF(ISERROR(SEARCH(AC$1,$Q53)),0,1)</f>
        <v>0</v>
      </c>
      <c r="AD53" s="141">
        <f>IF(ISERROR(SEARCH(AD$1,$Q53)),0,1)</f>
        <v>0</v>
      </c>
      <c r="AE53" s="141">
        <f>IF(ISERROR(SEARCH(AE$1,$Q53)),0,1)</f>
        <v>0</v>
      </c>
      <c r="AF53" s="141">
        <f>IF(ISERROR(SEARCH(AF$1,$Q53)),0,1)</f>
        <v>0</v>
      </c>
      <c r="AG53" s="141">
        <f>IF(ISERROR(SEARCH(AG$1,$Q53)),0,1)</f>
        <v>0</v>
      </c>
      <c r="AH53" t="s">
        <v>1075</v>
      </c>
      <c r="AI53" s="141" t="str">
        <f>_xlfn.XLOOKUP(I53,'api2.3'!B:B,'api2.3'!D:D,"")</f>
        <v>Socioeconomic Indicators</v>
      </c>
      <c r="AJ53" t="s">
        <v>44</v>
      </c>
      <c r="AK53" s="41" t="s">
        <v>44</v>
      </c>
      <c r="AL53" s="210">
        <f>_xlfn.XLOOKUP(AK53,sortorder!$I$15:$I$20,sortorder!$J$15:$J$20)</f>
        <v>1</v>
      </c>
      <c r="AM53" t="s">
        <v>1784</v>
      </c>
      <c r="AN53" t="s">
        <v>1784</v>
      </c>
      <c r="AO53" t="s">
        <v>1785</v>
      </c>
      <c r="AP53" s="32">
        <v>3</v>
      </c>
      <c r="AQ53" t="s">
        <v>1779</v>
      </c>
      <c r="AR53" t="s">
        <v>1111</v>
      </c>
      <c r="AS53" t="s">
        <v>1102</v>
      </c>
      <c r="AT53" t="s">
        <v>1111</v>
      </c>
      <c r="AV53" s="39" t="str">
        <f>IFERROR(_xlfn.XLOOKUP(Q53,wtd!$B:$B,wtd!$C:$C),"")</f>
        <v/>
      </c>
      <c r="AW53" s="141" t="b">
        <f>IFERROR(Q53=_xlfn.XLOOKUP(Q53,wtd!$B:$B,wtd!$B:$B),FALSE)</f>
        <v>0</v>
      </c>
      <c r="AX53" t="s">
        <v>1103</v>
      </c>
      <c r="AY53">
        <v>2</v>
      </c>
      <c r="AZ53">
        <v>0</v>
      </c>
      <c r="BA53" t="b">
        <v>0</v>
      </c>
      <c r="BB53" t="b">
        <v>0</v>
      </c>
      <c r="BC53" t="b">
        <v>0</v>
      </c>
      <c r="BE53" t="s">
        <v>5056</v>
      </c>
      <c r="BF53" t="s">
        <v>1813</v>
      </c>
      <c r="BG53" t="s">
        <v>1813</v>
      </c>
      <c r="BH53" s="59" t="s">
        <v>1814</v>
      </c>
      <c r="BJ53" s="618" t="s">
        <v>2887</v>
      </c>
      <c r="BK53" s="534" t="s">
        <v>1815</v>
      </c>
      <c r="BL53" s="59" t="s">
        <v>1145</v>
      </c>
      <c r="BN53" s="371">
        <v>192</v>
      </c>
      <c r="BP53" s="639" t="s">
        <v>1323</v>
      </c>
      <c r="BQ53" s="639" t="s">
        <v>1155</v>
      </c>
      <c r="BR53" s="639" t="s">
        <v>1812</v>
      </c>
      <c r="BS53" s="639" t="s">
        <v>411</v>
      </c>
      <c r="BT53" s="639" t="s">
        <v>55</v>
      </c>
    </row>
    <row r="54" spans="1:72">
      <c r="A54">
        <v>53</v>
      </c>
      <c r="B54" s="158" t="str">
        <f>IFERROR(TEXT(AL54,"00"),"99")&amp;IFERROR(TEXT(W54,"00"),"99")&amp;IFERROR(TEXT(S54,"00"),"99")&amp;IFERROR(TEXT(BN54,"000"),"999")</f>
        <v>010526193</v>
      </c>
      <c r="C54" s="158" t="str">
        <f>IFERROR(TEXT(AL54,"00"),"99")&amp;IFERROR(TEXT(V54,"00"),"99")&amp;IFERROR(TEXT(R54,"000"),"999")</f>
        <v>0105171</v>
      </c>
      <c r="D54" s="645">
        <f>IF(NOT(ISBLANK(I54)),1,0)</f>
        <v>1</v>
      </c>
      <c r="E54" s="645">
        <f>IF(NOT(ISBLANK(L54)),1,0)</f>
        <v>0</v>
      </c>
      <c r="F54" s="645">
        <f>IF(NOT(ISBLANK(O54)),1,0)</f>
        <v>1</v>
      </c>
      <c r="G54" s="364" t="str">
        <f>IF(ISBLANK(H54), IF(OR(NOT(ISBLANK(L54)),NOT(ISBLANK(I54)), NOT(ISBLANK(O54))),"no oldname but should be",""),IF(H54=I54,"api",IF(H54=O54,"csv","no match or acs")))</f>
        <v>api</v>
      </c>
      <c r="H54" t="s">
        <v>1857</v>
      </c>
      <c r="I54" t="s">
        <v>1857</v>
      </c>
      <c r="J54" s="59" t="s">
        <v>1857</v>
      </c>
      <c r="N54" s="59" t="s">
        <v>1858</v>
      </c>
      <c r="O54" t="s">
        <v>1858</v>
      </c>
      <c r="P54" s="59" t="s">
        <v>1858</v>
      </c>
      <c r="Q54" s="64" t="s">
        <v>1856</v>
      </c>
      <c r="R54" s="147">
        <f>IFERROR(_xlfn.XLOOKUP(T54,sortorder!$E$62:$E$136,sortorder!$F$62:$F$136),999)</f>
        <v>171</v>
      </c>
      <c r="S54" s="147">
        <f>IFERROR(_xlfn.XLOOKUP(T54,sortorder!$E$62:$E$136,sortorder!$D$62:$D$136),99)</f>
        <v>26</v>
      </c>
      <c r="T54" s="127" t="s">
        <v>176</v>
      </c>
      <c r="U54" s="59" t="s">
        <v>176</v>
      </c>
      <c r="V54" s="152">
        <f>IFERROR(_xlfn.XLOOKUP(X54,sortorder!$E$4:$E$55,sortorder!$D$4:$D$55),99)</f>
        <v>5</v>
      </c>
      <c r="W54" s="152">
        <f>IFERROR(_xlfn.XLOOKUP(X54,sortorder!$E$4:$E$55,sortorder!$D$4:$D$55),99)</f>
        <v>5</v>
      </c>
      <c r="X54" s="373" t="s">
        <v>1778</v>
      </c>
      <c r="Y54" s="141">
        <f>IF(ISERROR(SEARCH(Y$1,$Q54)),0,1)</f>
        <v>0</v>
      </c>
      <c r="Z54" s="141">
        <f>IF(ISERROR(SEARCH(Z$1,$Q54)),0,1)</f>
        <v>1</v>
      </c>
      <c r="AA54" s="141">
        <f>IF(ISERROR(SEARCH(AA$1,$Q54)),0,1)</f>
        <v>1</v>
      </c>
      <c r="AB54" s="141">
        <f>IF(ISERROR(SEARCH(AB$1,$Q54)),0,1)</f>
        <v>0</v>
      </c>
      <c r="AC54" s="141">
        <f>IF(ISERROR(SEARCH(AC$1,$Q54)),0,1)</f>
        <v>0</v>
      </c>
      <c r="AD54" s="141">
        <f>IF(ISERROR(SEARCH(AD$1,$Q54)),0,1)</f>
        <v>0</v>
      </c>
      <c r="AE54" s="141">
        <f>IF(ISERROR(SEARCH(AE$1,$Q54)),0,1)</f>
        <v>0</v>
      </c>
      <c r="AF54" s="141">
        <f>IF(ISERROR(SEARCH(AF$1,$Q54)),0,1)</f>
        <v>0</v>
      </c>
      <c r="AG54" s="141">
        <f>IF(ISERROR(SEARCH(AG$1,$Q54)),0,1)</f>
        <v>0</v>
      </c>
      <c r="AH54" t="s">
        <v>1075</v>
      </c>
      <c r="AI54" s="141" t="str">
        <f>_xlfn.XLOOKUP(I54,'api2.3'!B:B,'api2.3'!D:D,"")</f>
        <v>Socioeconomic Indicators</v>
      </c>
      <c r="AJ54" t="s">
        <v>44</v>
      </c>
      <c r="AK54" s="41" t="s">
        <v>44</v>
      </c>
      <c r="AL54" s="210">
        <f>_xlfn.XLOOKUP(AK54,sortorder!$I$15:$I$20,sortorder!$J$15:$J$20)</f>
        <v>1</v>
      </c>
      <c r="AM54" t="s">
        <v>1784</v>
      </c>
      <c r="AN54" t="s">
        <v>1784</v>
      </c>
      <c r="AO54" t="s">
        <v>1785</v>
      </c>
      <c r="AP54" s="32">
        <v>3</v>
      </c>
      <c r="AQ54" t="s">
        <v>1779</v>
      </c>
      <c r="AR54" t="s">
        <v>1111</v>
      </c>
      <c r="AS54" t="s">
        <v>1102</v>
      </c>
      <c r="AT54" t="s">
        <v>1111</v>
      </c>
      <c r="AV54" s="39" t="str">
        <f>IFERROR(_xlfn.XLOOKUP(Q54,wtd!$B:$B,wtd!$C:$C),"")</f>
        <v/>
      </c>
      <c r="AW54" s="141" t="b">
        <f>IFERROR(Q54=_xlfn.XLOOKUP(Q54,wtd!$B:$B,wtd!$B:$B),FALSE)</f>
        <v>0</v>
      </c>
      <c r="AX54" t="s">
        <v>1103</v>
      </c>
      <c r="AY54">
        <v>2</v>
      </c>
      <c r="AZ54">
        <v>0</v>
      </c>
      <c r="BA54" t="b">
        <v>0</v>
      </c>
      <c r="BB54" t="b">
        <v>0</v>
      </c>
      <c r="BC54" t="b">
        <v>0</v>
      </c>
      <c r="BE54" t="s">
        <v>5057</v>
      </c>
      <c r="BF54" t="s">
        <v>1859</v>
      </c>
      <c r="BG54" t="s">
        <v>1859</v>
      </c>
      <c r="BH54" s="59" t="s">
        <v>1860</v>
      </c>
      <c r="BJ54" s="618" t="s">
        <v>2887</v>
      </c>
      <c r="BK54" s="534" t="s">
        <v>1861</v>
      </c>
      <c r="BL54" s="59" t="s">
        <v>1210</v>
      </c>
      <c r="BN54" s="371">
        <v>193</v>
      </c>
      <c r="BP54" s="639" t="s">
        <v>55</v>
      </c>
      <c r="BQ54" s="639" t="s">
        <v>1139</v>
      </c>
      <c r="BR54" s="639" t="s">
        <v>1858</v>
      </c>
      <c r="BS54" s="639" t="s">
        <v>411</v>
      </c>
      <c r="BT54" s="639" t="s">
        <v>55</v>
      </c>
    </row>
    <row r="55" spans="1:72">
      <c r="A55">
        <v>54</v>
      </c>
      <c r="B55" s="158" t="str">
        <f>IFERROR(TEXT(AL55,"00"),"99")&amp;IFERROR(TEXT(W55,"00"),"99")&amp;IFERROR(TEXT(S55,"00"),"99")&amp;IFERROR(TEXT(BN55,"000"),"999")</f>
        <v>010527194</v>
      </c>
      <c r="C55" s="158" t="str">
        <f>IFERROR(TEXT(AL55,"00"),"99")&amp;IFERROR(TEXT(V55,"00"),"99")&amp;IFERROR(TEXT(R55,"000"),"999")</f>
        <v>0105172</v>
      </c>
      <c r="D55" s="645">
        <f>IF(NOT(ISBLANK(I55)),1,0)</f>
        <v>1</v>
      </c>
      <c r="E55" s="645">
        <f>IF(NOT(ISBLANK(L55)),1,0)</f>
        <v>0</v>
      </c>
      <c r="F55" s="645">
        <f>IF(NOT(ISBLANK(O55)),1,0)</f>
        <v>1</v>
      </c>
      <c r="G55" s="364" t="str">
        <f>IF(ISBLANK(H55), IF(OR(NOT(ISBLANK(L55)),NOT(ISBLANK(I55)), NOT(ISBLANK(O55))),"no oldname but should be",""),IF(H55=I55,"api",IF(H55=O55,"csv","no match or acs")))</f>
        <v>api</v>
      </c>
      <c r="H55" t="s">
        <v>1840</v>
      </c>
      <c r="I55" t="s">
        <v>1840</v>
      </c>
      <c r="J55" s="59" t="s">
        <v>1840</v>
      </c>
      <c r="N55" s="59" t="s">
        <v>1841</v>
      </c>
      <c r="O55" t="s">
        <v>1841</v>
      </c>
      <c r="P55" s="59" t="s">
        <v>1841</v>
      </c>
      <c r="Q55" s="64" t="s">
        <v>1839</v>
      </c>
      <c r="R55" s="147">
        <f>IFERROR(_xlfn.XLOOKUP(T55,sortorder!$E$62:$E$136,sortorder!$F$62:$F$136),999)</f>
        <v>172</v>
      </c>
      <c r="S55" s="147">
        <f>IFERROR(_xlfn.XLOOKUP(T55,sortorder!$E$62:$E$136,sortorder!$D$62:$D$136),99)</f>
        <v>27</v>
      </c>
      <c r="T55" s="127" t="s">
        <v>168</v>
      </c>
      <c r="U55" s="59" t="s">
        <v>168</v>
      </c>
      <c r="V55" s="152">
        <f>IFERROR(_xlfn.XLOOKUP(X55,sortorder!$E$4:$E$55,sortorder!$D$4:$D$55),99)</f>
        <v>5</v>
      </c>
      <c r="W55" s="152">
        <f>IFERROR(_xlfn.XLOOKUP(X55,sortorder!$E$4:$E$55,sortorder!$D$4:$D$55),99)</f>
        <v>5</v>
      </c>
      <c r="X55" s="373" t="s">
        <v>1778</v>
      </c>
      <c r="Y55" s="141">
        <f>IF(ISERROR(SEARCH(Y$1,$Q55)),0,1)</f>
        <v>0</v>
      </c>
      <c r="Z55" s="141">
        <f>IF(ISERROR(SEARCH(Z$1,$Q55)),0,1)</f>
        <v>1</v>
      </c>
      <c r="AA55" s="141">
        <f>IF(ISERROR(SEARCH(AA$1,$Q55)),0,1)</f>
        <v>1</v>
      </c>
      <c r="AB55" s="141">
        <f>IF(ISERROR(SEARCH(AB$1,$Q55)),0,1)</f>
        <v>0</v>
      </c>
      <c r="AC55" s="141">
        <f>IF(ISERROR(SEARCH(AC$1,$Q55)),0,1)</f>
        <v>0</v>
      </c>
      <c r="AD55" s="141">
        <f>IF(ISERROR(SEARCH(AD$1,$Q55)),0,1)</f>
        <v>0</v>
      </c>
      <c r="AE55" s="141">
        <f>IF(ISERROR(SEARCH(AE$1,$Q55)),0,1)</f>
        <v>0</v>
      </c>
      <c r="AF55" s="141">
        <f>IF(ISERROR(SEARCH(AF$1,$Q55)),0,1)</f>
        <v>0</v>
      </c>
      <c r="AG55" s="141">
        <f>IF(ISERROR(SEARCH(AG$1,$Q55)),0,1)</f>
        <v>0</v>
      </c>
      <c r="AH55" t="s">
        <v>1075</v>
      </c>
      <c r="AI55" s="141" t="str">
        <f>_xlfn.XLOOKUP(I55,'api2.3'!B:B,'api2.3'!D:D,"")</f>
        <v>Socioeconomic Indicators</v>
      </c>
      <c r="AJ55" t="s">
        <v>44</v>
      </c>
      <c r="AK55" s="41" t="s">
        <v>44</v>
      </c>
      <c r="AL55" s="210">
        <f>_xlfn.XLOOKUP(AK55,sortorder!$I$15:$I$20,sortorder!$J$15:$J$20)</f>
        <v>1</v>
      </c>
      <c r="AM55" t="s">
        <v>1784</v>
      </c>
      <c r="AN55" t="s">
        <v>1784</v>
      </c>
      <c r="AO55" t="s">
        <v>1785</v>
      </c>
      <c r="AP55" s="32">
        <v>3</v>
      </c>
      <c r="AQ55" t="s">
        <v>1779</v>
      </c>
      <c r="AR55" t="s">
        <v>1111</v>
      </c>
      <c r="AS55" t="s">
        <v>1102</v>
      </c>
      <c r="AT55" t="s">
        <v>1111</v>
      </c>
      <c r="AV55" s="39" t="str">
        <f>IFERROR(_xlfn.XLOOKUP(Q55,wtd!$B:$B,wtd!$C:$C),"")</f>
        <v/>
      </c>
      <c r="AW55" s="141" t="b">
        <f>IFERROR(Q55=_xlfn.XLOOKUP(Q55,wtd!$B:$B,wtd!$B:$B),FALSE)</f>
        <v>0</v>
      </c>
      <c r="AX55" t="s">
        <v>1103</v>
      </c>
      <c r="AY55">
        <v>2</v>
      </c>
      <c r="AZ55">
        <v>0</v>
      </c>
      <c r="BA55" t="b">
        <v>0</v>
      </c>
      <c r="BB55" t="b">
        <v>0</v>
      </c>
      <c r="BC55" t="b">
        <v>0</v>
      </c>
      <c r="BE55" t="s">
        <v>5058</v>
      </c>
      <c r="BF55" t="s">
        <v>1842</v>
      </c>
      <c r="BG55" t="s">
        <v>1842</v>
      </c>
      <c r="BH55" s="59" t="s">
        <v>1843</v>
      </c>
      <c r="BJ55" s="618" t="s">
        <v>2887</v>
      </c>
      <c r="BK55" s="534" t="s">
        <v>1844</v>
      </c>
      <c r="BL55" s="59" t="s">
        <v>1187</v>
      </c>
      <c r="BN55" s="371">
        <v>194</v>
      </c>
      <c r="BP55" s="639" t="s">
        <v>1323</v>
      </c>
      <c r="BQ55" s="639" t="s">
        <v>589</v>
      </c>
      <c r="BR55" s="639" t="s">
        <v>1841</v>
      </c>
      <c r="BS55" s="639" t="s">
        <v>411</v>
      </c>
      <c r="BT55" s="639" t="s">
        <v>55</v>
      </c>
    </row>
    <row r="56" spans="1:72">
      <c r="A56">
        <v>55</v>
      </c>
      <c r="B56" s="158" t="str">
        <f>IFERROR(TEXT(AL56,"00"),"99")&amp;IFERROR(TEXT(W56,"00"),"99")&amp;IFERROR(TEXT(S56,"00"),"99")&amp;IFERROR(TEXT(BN56,"000"),"999")</f>
        <v>010528188</v>
      </c>
      <c r="C56" s="158" t="str">
        <f>IFERROR(TEXT(AL56,"00"),"99")&amp;IFERROR(TEXT(V56,"00"),"99")&amp;IFERROR(TEXT(R56,"000"),"999")</f>
        <v>0105166</v>
      </c>
      <c r="D56" s="645">
        <f>IF(NOT(ISBLANK(I56)),1,0)</f>
        <v>1</v>
      </c>
      <c r="E56" s="645">
        <f>IF(NOT(ISBLANK(L56)),1,0)</f>
        <v>0</v>
      </c>
      <c r="F56" s="645">
        <f>IF(NOT(ISBLANK(O56)),1,0)</f>
        <v>1</v>
      </c>
      <c r="G56" s="364" t="str">
        <f>IF(ISBLANK(H56), IF(OR(NOT(ISBLANK(L56)),NOT(ISBLANK(I56)), NOT(ISBLANK(O56))),"no oldname but should be",""),IF(H56=I56,"api",IF(H56=O56,"csv","no match or acs")))</f>
        <v>api</v>
      </c>
      <c r="H56" t="s">
        <v>1846</v>
      </c>
      <c r="I56" t="s">
        <v>1846</v>
      </c>
      <c r="J56" s="59" t="s">
        <v>1846</v>
      </c>
      <c r="N56" s="59" t="s">
        <v>1847</v>
      </c>
      <c r="O56" t="s">
        <v>1847</v>
      </c>
      <c r="P56" s="59" t="s">
        <v>1847</v>
      </c>
      <c r="Q56" s="64" t="s">
        <v>1845</v>
      </c>
      <c r="R56" s="147">
        <f>IFERROR(_xlfn.XLOOKUP(T56,sortorder!$E$62:$E$136,sortorder!$F$62:$F$136),999)</f>
        <v>166</v>
      </c>
      <c r="S56" s="147">
        <f>IFERROR(_xlfn.XLOOKUP(T56,sortorder!$E$62:$E$136,sortorder!$D$62:$D$136),99)</f>
        <v>28</v>
      </c>
      <c r="T56" s="127" t="s">
        <v>164</v>
      </c>
      <c r="U56" s="59" t="s">
        <v>164</v>
      </c>
      <c r="V56" s="152">
        <f>IFERROR(_xlfn.XLOOKUP(X56,sortorder!$E$4:$E$55,sortorder!$D$4:$D$55),99)</f>
        <v>5</v>
      </c>
      <c r="W56" s="152">
        <f>IFERROR(_xlfn.XLOOKUP(X56,sortorder!$E$4:$E$55,sortorder!$D$4:$D$55),99)</f>
        <v>5</v>
      </c>
      <c r="X56" s="373" t="s">
        <v>1778</v>
      </c>
      <c r="Y56" s="141">
        <f>IF(ISERROR(SEARCH(Y$1,$Q56)),0,1)</f>
        <v>0</v>
      </c>
      <c r="Z56" s="141">
        <f>IF(ISERROR(SEARCH(Z$1,$Q56)),0,1)</f>
        <v>1</v>
      </c>
      <c r="AA56" s="141">
        <f>IF(ISERROR(SEARCH(AA$1,$Q56)),0,1)</f>
        <v>1</v>
      </c>
      <c r="AB56" s="141">
        <f>IF(ISERROR(SEARCH(AB$1,$Q56)),0,1)</f>
        <v>0</v>
      </c>
      <c r="AC56" s="141">
        <f>IF(ISERROR(SEARCH(AC$1,$Q56)),0,1)</f>
        <v>0</v>
      </c>
      <c r="AD56" s="141">
        <f>IF(ISERROR(SEARCH(AD$1,$Q56)),0,1)</f>
        <v>0</v>
      </c>
      <c r="AE56" s="141">
        <f>IF(ISERROR(SEARCH(AE$1,$Q56)),0,1)</f>
        <v>0</v>
      </c>
      <c r="AF56" s="141">
        <f>IF(ISERROR(SEARCH(AF$1,$Q56)),0,1)</f>
        <v>0</v>
      </c>
      <c r="AG56" s="141">
        <f>IF(ISERROR(SEARCH(AG$1,$Q56)),0,1)</f>
        <v>0</v>
      </c>
      <c r="AH56" t="s">
        <v>1075</v>
      </c>
      <c r="AI56" s="141" t="str">
        <f>_xlfn.XLOOKUP(I56,'api2.3'!B:B,'api2.3'!D:D,"")</f>
        <v>Socioeconomic Indicators</v>
      </c>
      <c r="AJ56" t="s">
        <v>44</v>
      </c>
      <c r="AK56" s="41" t="s">
        <v>44</v>
      </c>
      <c r="AL56" s="210">
        <f>_xlfn.XLOOKUP(AK56,sortorder!$I$15:$I$20,sortorder!$J$15:$J$20)</f>
        <v>1</v>
      </c>
      <c r="AM56" t="s">
        <v>1784</v>
      </c>
      <c r="AN56" t="s">
        <v>1784</v>
      </c>
      <c r="AO56" t="s">
        <v>1785</v>
      </c>
      <c r="AP56" s="32">
        <v>3</v>
      </c>
      <c r="AQ56" t="s">
        <v>1779</v>
      </c>
      <c r="AR56" t="s">
        <v>1111</v>
      </c>
      <c r="AS56" t="s">
        <v>1102</v>
      </c>
      <c r="AT56" t="s">
        <v>1111</v>
      </c>
      <c r="AV56" s="39" t="str">
        <f>IFERROR(_xlfn.XLOOKUP(Q56,wtd!$B:$B,wtd!$C:$C),"")</f>
        <v/>
      </c>
      <c r="AW56" s="141" t="b">
        <f>IFERROR(Q56=_xlfn.XLOOKUP(Q56,wtd!$B:$B,wtd!$B:$B),FALSE)</f>
        <v>0</v>
      </c>
      <c r="AX56" t="s">
        <v>1103</v>
      </c>
      <c r="AY56">
        <v>2</v>
      </c>
      <c r="AZ56">
        <v>0</v>
      </c>
      <c r="BA56" t="b">
        <v>0</v>
      </c>
      <c r="BB56" t="b">
        <v>0</v>
      </c>
      <c r="BC56" t="b">
        <v>0</v>
      </c>
      <c r="BE56" t="s">
        <v>5210</v>
      </c>
      <c r="BF56" t="s">
        <v>1848</v>
      </c>
      <c r="BG56" t="s">
        <v>1848</v>
      </c>
      <c r="BH56" s="59" t="s">
        <v>1849</v>
      </c>
      <c r="BJ56" s="618" t="s">
        <v>2887</v>
      </c>
      <c r="BK56" s="534" t="s">
        <v>1850</v>
      </c>
      <c r="BL56" s="59" t="s">
        <v>1203</v>
      </c>
      <c r="BN56" s="371">
        <v>188</v>
      </c>
      <c r="BP56" s="639" t="s">
        <v>113</v>
      </c>
      <c r="BQ56" s="639" t="s">
        <v>1176</v>
      </c>
      <c r="BR56" s="639" t="s">
        <v>1847</v>
      </c>
      <c r="BS56" s="639" t="s">
        <v>411</v>
      </c>
      <c r="BT56" s="639" t="s">
        <v>55</v>
      </c>
    </row>
    <row r="57" spans="1:72">
      <c r="A57">
        <v>56</v>
      </c>
      <c r="B57" s="158" t="str">
        <f>IFERROR(TEXT(AL57,"00"),"99")&amp;IFERROR(TEXT(W57,"00"),"99")&amp;IFERROR(TEXT(S57,"00"),"99")&amp;IFERROR(TEXT(BN57,"000"),"999")</f>
        <v>010616195</v>
      </c>
      <c r="C57" s="158" t="str">
        <f>IFERROR(TEXT(AL57,"00"),"99")&amp;IFERROR(TEXT(V57,"00"),"99")&amp;IFERROR(TEXT(R57,"000"),"999")</f>
        <v>0106162</v>
      </c>
      <c r="D57" s="645">
        <f>IF(NOT(ISBLANK(I57)),1,0)</f>
        <v>1</v>
      </c>
      <c r="E57" s="645">
        <f>IF(NOT(ISBLANK(L57)),1,0)</f>
        <v>0</v>
      </c>
      <c r="F57" s="645">
        <f>IF(NOT(ISBLANK(O57)),1,0)</f>
        <v>0</v>
      </c>
      <c r="G57" s="364" t="str">
        <f>IF(ISBLANK(H57), IF(OR(NOT(ISBLANK(L57)),NOT(ISBLANK(I57)), NOT(ISBLANK(O57))),"no oldname but should be",""),IF(H57=I57,"api",IF(H57=O57,"csv","no match or acs")))</f>
        <v>api</v>
      </c>
      <c r="H57" t="s">
        <v>2240</v>
      </c>
      <c r="I57" t="s">
        <v>2240</v>
      </c>
      <c r="J57" s="59" t="s">
        <v>2240</v>
      </c>
      <c r="Q57" s="518" t="s">
        <v>2239</v>
      </c>
      <c r="R57" s="147">
        <f>IFERROR(_xlfn.XLOOKUP(T57,sortorder!$E$62:$E$136,sortorder!$F$62:$F$136),999)</f>
        <v>162</v>
      </c>
      <c r="S57" s="147">
        <f>IFERROR(_xlfn.XLOOKUP(T57,sortorder!$E$62:$E$136,sortorder!$D$62:$D$136),99)</f>
        <v>16</v>
      </c>
      <c r="T57" s="127" t="s">
        <v>189</v>
      </c>
      <c r="U57" s="59" t="s">
        <v>189</v>
      </c>
      <c r="V57" s="152">
        <f>IFERROR(_xlfn.XLOOKUP(X57,sortorder!$E$4:$E$55,sortorder!$D$4:$D$55),99)</f>
        <v>6</v>
      </c>
      <c r="W57" s="152">
        <f>IFERROR(_xlfn.XLOOKUP(X57,sortorder!$E$4:$E$55,sortorder!$D$4:$D$55),99)</f>
        <v>6</v>
      </c>
      <c r="X57" s="373" t="s">
        <v>1124</v>
      </c>
      <c r="Y57" s="141">
        <f>IF(ISERROR(SEARCH(Y$1,$Q57)),0,1)</f>
        <v>0</v>
      </c>
      <c r="Z57" s="141">
        <f>IF(ISERROR(SEARCH(Z$1,$Q57)),0,1)</f>
        <v>0</v>
      </c>
      <c r="AA57" s="141">
        <f>IF(ISERROR(SEARCH(AA$1,$Q57)),0,1)</f>
        <v>0</v>
      </c>
      <c r="AB57" s="141">
        <f>IF(ISERROR(SEARCH(AB$1,$Q57)),0,1)</f>
        <v>0</v>
      </c>
      <c r="AC57" s="141">
        <f>IF(ISERROR(SEARCH(AC$1,$Q57)),0,1)</f>
        <v>1</v>
      </c>
      <c r="AD57" s="141">
        <f>IF(ISERROR(SEARCH(AD$1,$Q57)),0,1)</f>
        <v>0</v>
      </c>
      <c r="AE57" s="141">
        <f>IF(ISERROR(SEARCH(AE$1,$Q57)),0,1)</f>
        <v>0</v>
      </c>
      <c r="AF57" s="141">
        <f>IF(ISERROR(SEARCH(AF$1,$Q57)),0,1)</f>
        <v>0</v>
      </c>
      <c r="AG57" s="141">
        <f>IF(ISERROR(SEARCH(AG$1,$Q57)),0,1)</f>
        <v>0</v>
      </c>
      <c r="AH57" t="s">
        <v>1075</v>
      </c>
      <c r="AI57" s="141" t="str">
        <f>_xlfn.XLOOKUP(I57,'api2.3'!B:B,'api2.3'!D:D,"")</f>
        <v>Socioeconomic Indicators</v>
      </c>
      <c r="AJ57" t="s">
        <v>44</v>
      </c>
      <c r="AK57" s="41" t="s">
        <v>44</v>
      </c>
      <c r="AL57" s="210">
        <f>_xlfn.XLOOKUP(AK57,sortorder!$I$15:$I$20,sortorder!$J$15:$J$20)</f>
        <v>1</v>
      </c>
      <c r="AM57" t="s">
        <v>423</v>
      </c>
      <c r="AN57" t="s">
        <v>423</v>
      </c>
      <c r="AO57" t="s">
        <v>424</v>
      </c>
      <c r="AP57" s="32">
        <v>1</v>
      </c>
      <c r="AQ57" t="s">
        <v>1125</v>
      </c>
      <c r="AR57" t="s">
        <v>1132</v>
      </c>
      <c r="AS57" t="s">
        <v>1126</v>
      </c>
      <c r="AT57" t="s">
        <v>1132</v>
      </c>
      <c r="AU57">
        <v>1</v>
      </c>
      <c r="AV57" s="39" t="str">
        <f>IFERROR(_xlfn.XLOOKUP(Q57,wtd!$B:$B,wtd!$C:$C),"")</f>
        <v/>
      </c>
      <c r="AW57" s="141" t="b">
        <f>IFERROR(Q57=_xlfn.XLOOKUP(Q57,wtd!$B:$B,wtd!$B:$B),FALSE)</f>
        <v>0</v>
      </c>
      <c r="AX57" t="s">
        <v>2797</v>
      </c>
      <c r="AY57">
        <v>2</v>
      </c>
      <c r="AZ57">
        <v>0</v>
      </c>
      <c r="BA57" t="b">
        <v>0</v>
      </c>
      <c r="BB57" t="b">
        <v>1</v>
      </c>
      <c r="BC57" t="b">
        <v>0</v>
      </c>
      <c r="BE57" t="s">
        <v>4971</v>
      </c>
      <c r="BF57" t="s">
        <v>2823</v>
      </c>
      <c r="BG57" t="s">
        <v>2823</v>
      </c>
      <c r="BJ57" s="618" t="s">
        <v>2887</v>
      </c>
      <c r="BK57" s="534" t="s">
        <v>2241</v>
      </c>
      <c r="BL57" s="59" t="s">
        <v>1109</v>
      </c>
      <c r="BN57" s="222">
        <v>195</v>
      </c>
      <c r="BP57" s="639" t="s">
        <v>2242</v>
      </c>
      <c r="BS57" s="639" t="s">
        <v>411</v>
      </c>
    </row>
    <row r="58" spans="1:72">
      <c r="A58">
        <v>57</v>
      </c>
      <c r="B58" s="158" t="str">
        <f>IFERROR(TEXT(AL58,"00"),"99")&amp;IFERROR(TEXT(W58,"00"),"99")&amp;IFERROR(TEXT(S58,"00"),"99")&amp;IFERROR(TEXT(BN58,"000"),"999")</f>
        <v>010617196</v>
      </c>
      <c r="C58" s="158" t="str">
        <f>IFERROR(TEXT(AL58,"00"),"99")&amp;IFERROR(TEXT(V58,"00"),"99")&amp;IFERROR(TEXT(R58,"000"),"999")</f>
        <v>0106163</v>
      </c>
      <c r="D58" s="645">
        <f>IF(NOT(ISBLANK(I58)),1,0)</f>
        <v>1</v>
      </c>
      <c r="E58" s="645">
        <f>IF(NOT(ISBLANK(L58)),1,0)</f>
        <v>0</v>
      </c>
      <c r="F58" s="645">
        <f>IF(NOT(ISBLANK(O58)),1,0)</f>
        <v>0</v>
      </c>
      <c r="G58" s="364" t="str">
        <f>IF(ISBLANK(H58), IF(OR(NOT(ISBLANK(L58)),NOT(ISBLANK(I58)), NOT(ISBLANK(O58))),"no oldname but should be",""),IF(H58=I58,"api",IF(H58=O58,"csv","no match or acs")))</f>
        <v>api</v>
      </c>
      <c r="H58" t="s">
        <v>2244</v>
      </c>
      <c r="I58" t="s">
        <v>2244</v>
      </c>
      <c r="J58" s="59" t="s">
        <v>2244</v>
      </c>
      <c r="L58" s="122"/>
      <c r="M58" s="197"/>
      <c r="Q58" s="518" t="s">
        <v>2243</v>
      </c>
      <c r="R58" s="147">
        <f>IFERROR(_xlfn.XLOOKUP(T58,sortorder!$E$62:$E$136,sortorder!$F$62:$F$136),999)</f>
        <v>163</v>
      </c>
      <c r="S58" s="147">
        <f>IFERROR(_xlfn.XLOOKUP(T58,sortorder!$E$62:$E$136,sortorder!$D$62:$D$136),99)</f>
        <v>17</v>
      </c>
      <c r="T58" s="64" t="s">
        <v>1121</v>
      </c>
      <c r="U58" s="59" t="s">
        <v>1121</v>
      </c>
      <c r="V58" s="152">
        <f>IFERROR(_xlfn.XLOOKUP(X58,sortorder!$E$4:$E$55,sortorder!$D$4:$D$55),99)</f>
        <v>6</v>
      </c>
      <c r="W58" s="152">
        <f>IFERROR(_xlfn.XLOOKUP(X58,sortorder!$E$4:$E$55,sortorder!$D$4:$D$55),99)</f>
        <v>6</v>
      </c>
      <c r="X58" s="64" t="s">
        <v>1124</v>
      </c>
      <c r="Y58" s="141">
        <f>IF(ISERROR(SEARCH(Y$1,$Q58)),0,1)</f>
        <v>0</v>
      </c>
      <c r="Z58" s="141">
        <f>IF(ISERROR(SEARCH(Z$1,$Q58)),0,1)</f>
        <v>0</v>
      </c>
      <c r="AA58" s="141">
        <f>IF(ISERROR(SEARCH(AA$1,$Q58)),0,1)</f>
        <v>0</v>
      </c>
      <c r="AB58" s="141">
        <f>IF(ISERROR(SEARCH(AB$1,$Q58)),0,1)</f>
        <v>0</v>
      </c>
      <c r="AC58" s="141">
        <f>IF(ISERROR(SEARCH(AC$1,$Q58)),0,1)</f>
        <v>1</v>
      </c>
      <c r="AD58" s="141">
        <f>IF(ISERROR(SEARCH(AD$1,$Q58)),0,1)</f>
        <v>0</v>
      </c>
      <c r="AE58" s="141">
        <f>IF(ISERROR(SEARCH(AE$1,$Q58)),0,1)</f>
        <v>0</v>
      </c>
      <c r="AF58" s="141">
        <f>IF(ISERROR(SEARCH(AF$1,$Q58)),0,1)</f>
        <v>0</v>
      </c>
      <c r="AG58" s="141">
        <f>IF(ISERROR(SEARCH(AG$1,$Q58)),0,1)</f>
        <v>1</v>
      </c>
      <c r="AH58" t="s">
        <v>1075</v>
      </c>
      <c r="AI58" s="141" t="str">
        <f>_xlfn.XLOOKUP(I58,'api2.3'!B:B,'api2.3'!D:D,"")</f>
        <v>Socioeconomic Indicators</v>
      </c>
      <c r="AJ58" t="s">
        <v>44</v>
      </c>
      <c r="AK58" s="41" t="s">
        <v>44</v>
      </c>
      <c r="AL58" s="210">
        <f>_xlfn.XLOOKUP(AK58,sortorder!$I$15:$I$20,sortorder!$J$15:$J$20)</f>
        <v>1</v>
      </c>
      <c r="AM58" t="s">
        <v>423</v>
      </c>
      <c r="AN58" t="s">
        <v>423</v>
      </c>
      <c r="AO58" t="s">
        <v>424</v>
      </c>
      <c r="AP58" s="32">
        <v>1</v>
      </c>
      <c r="AQ58" t="s">
        <v>1125</v>
      </c>
      <c r="AR58" t="s">
        <v>1132</v>
      </c>
      <c r="AS58" t="s">
        <v>1126</v>
      </c>
      <c r="AT58" t="s">
        <v>1132</v>
      </c>
      <c r="AU58">
        <v>1</v>
      </c>
      <c r="AV58" s="39" t="str">
        <f>IFERROR(_xlfn.XLOOKUP(Q58,wtd!$B:$B,wtd!$C:$C),"")</f>
        <v/>
      </c>
      <c r="AW58" s="141" t="b">
        <f>IFERROR(Q58=_xlfn.XLOOKUP(Q58,wtd!$B:$B,wtd!$B:$B),FALSE)</f>
        <v>0</v>
      </c>
      <c r="AX58" t="s">
        <v>2797</v>
      </c>
      <c r="AY58">
        <v>2</v>
      </c>
      <c r="AZ58">
        <v>0</v>
      </c>
      <c r="BA58" t="b">
        <v>0</v>
      </c>
      <c r="BB58" t="b">
        <v>1</v>
      </c>
      <c r="BC58" t="b">
        <v>0</v>
      </c>
      <c r="BE58" s="64" t="s">
        <v>4972</v>
      </c>
      <c r="BF58" s="64" t="s">
        <v>2824</v>
      </c>
      <c r="BG58" s="64" t="s">
        <v>2824</v>
      </c>
      <c r="BJ58" s="618" t="s">
        <v>2887</v>
      </c>
      <c r="BK58" s="534" t="s">
        <v>2245</v>
      </c>
      <c r="BL58" s="59" t="s">
        <v>1118</v>
      </c>
      <c r="BN58" s="222">
        <v>196</v>
      </c>
      <c r="BP58" s="639" t="s">
        <v>2246</v>
      </c>
      <c r="BS58" s="639" t="s">
        <v>411</v>
      </c>
    </row>
    <row r="59" spans="1:72">
      <c r="A59">
        <v>58</v>
      </c>
      <c r="B59" s="158" t="str">
        <f>IFERROR(TEXT(AL59,"00"),"99")&amp;IFERROR(TEXT(W59,"00"),"99")&amp;IFERROR(TEXT(S59,"00"),"99")&amp;IFERROR(TEXT(BN59,"000"),"999")</f>
        <v>010620200</v>
      </c>
      <c r="C59" s="158" t="str">
        <f>IFERROR(TEXT(AL59,"00"),"99")&amp;IFERROR(TEXT(V59,"00"),"99")&amp;IFERROR(TEXT(R59,"000"),"999")</f>
        <v>0106167</v>
      </c>
      <c r="D59" s="645">
        <f>IF(NOT(ISBLANK(I59)),1,0)</f>
        <v>1</v>
      </c>
      <c r="E59" s="645">
        <f>IF(NOT(ISBLANK(L59)),1,0)</f>
        <v>0</v>
      </c>
      <c r="F59" s="645">
        <f>IF(NOT(ISBLANK(O59)),1,0)</f>
        <v>0</v>
      </c>
      <c r="G59" s="364" t="str">
        <f>IF(ISBLANK(H59), IF(OR(NOT(ISBLANK(L59)),NOT(ISBLANK(I59)), NOT(ISBLANK(O59))),"no oldname but should be",""),IF(H59=I59,"api",IF(H59=O59,"csv","no match or acs")))</f>
        <v>api</v>
      </c>
      <c r="H59" t="s">
        <v>1123</v>
      </c>
      <c r="I59" t="s">
        <v>1123</v>
      </c>
      <c r="J59" s="59" t="s">
        <v>1123</v>
      </c>
      <c r="Q59" s="64" t="s">
        <v>1122</v>
      </c>
      <c r="R59" s="147">
        <f>IFERROR(_xlfn.XLOOKUP(T59,sortorder!$E$62:$E$136,sortorder!$F$62:$F$136),999)</f>
        <v>167</v>
      </c>
      <c r="S59" s="147">
        <f>IFERROR(_xlfn.XLOOKUP(T59,sortorder!$E$62:$E$136,sortorder!$D$62:$D$136),99)</f>
        <v>20</v>
      </c>
      <c r="T59" s="127" t="s">
        <v>155</v>
      </c>
      <c r="U59" s="59" t="s">
        <v>155</v>
      </c>
      <c r="V59" s="152">
        <f>IFERROR(_xlfn.XLOOKUP(X59,sortorder!$E$4:$E$55,sortorder!$D$4:$D$55),99)</f>
        <v>6</v>
      </c>
      <c r="W59" s="152">
        <f>IFERROR(_xlfn.XLOOKUP(X59,sortorder!$E$4:$E$55,sortorder!$D$4:$D$55),99)</f>
        <v>6</v>
      </c>
      <c r="X59" s="373" t="s">
        <v>1124</v>
      </c>
      <c r="Y59" s="141">
        <f>IF(ISERROR(SEARCH(Y$1,$Q59)),0,1)</f>
        <v>0</v>
      </c>
      <c r="Z59" s="141">
        <f>IF(ISERROR(SEARCH(Z$1,$Q59)),0,1)</f>
        <v>0</v>
      </c>
      <c r="AA59" s="141">
        <f>IF(ISERROR(SEARCH(AA$1,$Q59)),0,1)</f>
        <v>0</v>
      </c>
      <c r="AB59" s="141">
        <f>IF(ISERROR(SEARCH(AB$1,$Q59)),0,1)</f>
        <v>0</v>
      </c>
      <c r="AC59" s="141">
        <f>IF(ISERROR(SEARCH(AC$1,$Q59)),0,1)</f>
        <v>1</v>
      </c>
      <c r="AD59" s="141">
        <f>IF(ISERROR(SEARCH(AD$1,$Q59)),0,1)</f>
        <v>0</v>
      </c>
      <c r="AE59" s="141">
        <f>IF(ISERROR(SEARCH(AE$1,$Q59)),0,1)</f>
        <v>0</v>
      </c>
      <c r="AF59" s="141">
        <f>IF(ISERROR(SEARCH(AF$1,$Q59)),0,1)</f>
        <v>0</v>
      </c>
      <c r="AG59" s="141">
        <f>IF(ISERROR(SEARCH(AG$1,$Q59)),0,1)</f>
        <v>0</v>
      </c>
      <c r="AH59" t="s">
        <v>1075</v>
      </c>
      <c r="AI59" s="141" t="str">
        <f>_xlfn.XLOOKUP(I59,'api2.3'!B:B,'api2.3'!D:D,"")</f>
        <v>Socioeconomic Indicators</v>
      </c>
      <c r="AJ59" t="s">
        <v>44</v>
      </c>
      <c r="AK59" s="41" t="s">
        <v>44</v>
      </c>
      <c r="AL59" s="210">
        <f>_xlfn.XLOOKUP(AK59,sortorder!$I$15:$I$20,sortorder!$J$15:$J$20)</f>
        <v>1</v>
      </c>
      <c r="AM59" t="s">
        <v>423</v>
      </c>
      <c r="AN59" t="s">
        <v>423</v>
      </c>
      <c r="AO59" t="s">
        <v>424</v>
      </c>
      <c r="AP59" s="32">
        <v>1</v>
      </c>
      <c r="AQ59" t="s">
        <v>1125</v>
      </c>
      <c r="AR59" t="s">
        <v>1132</v>
      </c>
      <c r="AS59" t="s">
        <v>1126</v>
      </c>
      <c r="AT59" t="s">
        <v>1132</v>
      </c>
      <c r="AU59">
        <v>1</v>
      </c>
      <c r="AV59" s="39" t="str">
        <f>IFERROR(_xlfn.XLOOKUP(Q59,wtd!$B:$B,wtd!$C:$C),"")</f>
        <v/>
      </c>
      <c r="AW59" s="141" t="b">
        <f>IFERROR(Q59=_xlfn.XLOOKUP(Q59,wtd!$B:$B,wtd!$B:$B),FALSE)</f>
        <v>0</v>
      </c>
      <c r="AX59" t="s">
        <v>2797</v>
      </c>
      <c r="AY59">
        <v>2</v>
      </c>
      <c r="AZ59">
        <v>0</v>
      </c>
      <c r="BA59" t="b">
        <v>0</v>
      </c>
      <c r="BB59" t="b">
        <v>1</v>
      </c>
      <c r="BC59" t="b">
        <v>0</v>
      </c>
      <c r="BE59" t="s">
        <v>5059</v>
      </c>
      <c r="BF59" t="s">
        <v>1127</v>
      </c>
      <c r="BG59" t="s">
        <v>1127</v>
      </c>
      <c r="BJ59" s="618" t="s">
        <v>2887</v>
      </c>
      <c r="BK59" s="534" t="s">
        <v>1128</v>
      </c>
      <c r="BL59" s="59" t="s">
        <v>1129</v>
      </c>
      <c r="BN59" s="222">
        <v>200</v>
      </c>
      <c r="BP59" s="639" t="s">
        <v>1130</v>
      </c>
      <c r="BS59" s="639" t="s">
        <v>411</v>
      </c>
      <c r="BT59" s="639" t="s">
        <v>55</v>
      </c>
    </row>
    <row r="60" spans="1:72">
      <c r="A60">
        <v>59</v>
      </c>
      <c r="B60" s="158" t="str">
        <f>IFERROR(TEXT(AL60,"00"),"99")&amp;IFERROR(TEXT(W60,"00"),"99")&amp;IFERROR(TEXT(S60,"00"),"99")&amp;IFERROR(TEXT(BN60,"000"),"999")</f>
        <v>010621202</v>
      </c>
      <c r="C60" s="158" t="str">
        <f>IFERROR(TEXT(AL60,"00"),"99")&amp;IFERROR(TEXT(V60,"00"),"99")&amp;IFERROR(TEXT(R60,"000"),"999")</f>
        <v>0106169</v>
      </c>
      <c r="D60" s="645">
        <f>IF(NOT(ISBLANK(I60)),1,0)</f>
        <v>1</v>
      </c>
      <c r="E60" s="645">
        <f>IF(NOT(ISBLANK(L60)),1,0)</f>
        <v>0</v>
      </c>
      <c r="F60" s="645">
        <f>IF(NOT(ISBLANK(O60)),1,0)</f>
        <v>0</v>
      </c>
      <c r="G60" s="364" t="str">
        <f>IF(ISBLANK(H60), IF(OR(NOT(ISBLANK(L60)),NOT(ISBLANK(I60)), NOT(ISBLANK(O60))),"no oldname but should be",""),IF(H60=I60,"api",IF(H60=O60,"csv","no match or acs")))</f>
        <v>api</v>
      </c>
      <c r="H60" t="s">
        <v>1171</v>
      </c>
      <c r="I60" t="s">
        <v>1171</v>
      </c>
      <c r="J60" s="59" t="s">
        <v>1171</v>
      </c>
      <c r="Q60" s="64" t="s">
        <v>1170</v>
      </c>
      <c r="R60" s="147">
        <f>IFERROR(_xlfn.XLOOKUP(T60,sortorder!$E$62:$E$136,sortorder!$F$62:$F$136),999)</f>
        <v>169</v>
      </c>
      <c r="S60" s="147">
        <f>IFERROR(_xlfn.XLOOKUP(T60,sortorder!$E$62:$E$136,sortorder!$D$62:$D$136),99)</f>
        <v>21</v>
      </c>
      <c r="T60" s="127" t="s">
        <v>150</v>
      </c>
      <c r="U60" s="59" t="s">
        <v>150</v>
      </c>
      <c r="V60" s="152">
        <f>IFERROR(_xlfn.XLOOKUP(X60,sortorder!$E$4:$E$55,sortorder!$D$4:$D$55),99)</f>
        <v>6</v>
      </c>
      <c r="W60" s="152">
        <f>IFERROR(_xlfn.XLOOKUP(X60,sortorder!$E$4:$E$55,sortorder!$D$4:$D$55),99)</f>
        <v>6</v>
      </c>
      <c r="X60" s="373" t="s">
        <v>1124</v>
      </c>
      <c r="Y60" s="141">
        <f>IF(ISERROR(SEARCH(Y$1,$Q60)),0,1)</f>
        <v>0</v>
      </c>
      <c r="Z60" s="141">
        <f>IF(ISERROR(SEARCH(Z$1,$Q60)),0,1)</f>
        <v>0</v>
      </c>
      <c r="AA60" s="141">
        <f>IF(ISERROR(SEARCH(AA$1,$Q60)),0,1)</f>
        <v>0</v>
      </c>
      <c r="AB60" s="141">
        <f>IF(ISERROR(SEARCH(AB$1,$Q60)),0,1)</f>
        <v>0</v>
      </c>
      <c r="AC60" s="141">
        <f>IF(ISERROR(SEARCH(AC$1,$Q60)),0,1)</f>
        <v>1</v>
      </c>
      <c r="AD60" s="141">
        <f>IF(ISERROR(SEARCH(AD$1,$Q60)),0,1)</f>
        <v>0</v>
      </c>
      <c r="AE60" s="141">
        <f>IF(ISERROR(SEARCH(AE$1,$Q60)),0,1)</f>
        <v>0</v>
      </c>
      <c r="AF60" s="141">
        <f>IF(ISERROR(SEARCH(AF$1,$Q60)),0,1)</f>
        <v>0</v>
      </c>
      <c r="AG60" s="141">
        <f>IF(ISERROR(SEARCH(AG$1,$Q60)),0,1)</f>
        <v>0</v>
      </c>
      <c r="AH60" t="s">
        <v>1075</v>
      </c>
      <c r="AI60" s="141" t="str">
        <f>_xlfn.XLOOKUP(I60,'api2.3'!B:B,'api2.3'!D:D,"")</f>
        <v>Socioeconomic Indicators</v>
      </c>
      <c r="AJ60" t="s">
        <v>44</v>
      </c>
      <c r="AK60" s="41" t="s">
        <v>44</v>
      </c>
      <c r="AL60" s="210">
        <f>_xlfn.XLOOKUP(AK60,sortorder!$I$15:$I$20,sortorder!$J$15:$J$20)</f>
        <v>1</v>
      </c>
      <c r="AM60" t="s">
        <v>423</v>
      </c>
      <c r="AN60" t="s">
        <v>423</v>
      </c>
      <c r="AO60" t="s">
        <v>424</v>
      </c>
      <c r="AP60" s="32">
        <v>1</v>
      </c>
      <c r="AQ60" t="s">
        <v>1125</v>
      </c>
      <c r="AR60" t="s">
        <v>1132</v>
      </c>
      <c r="AS60" t="s">
        <v>1126</v>
      </c>
      <c r="AT60" t="s">
        <v>1132</v>
      </c>
      <c r="AU60">
        <v>1</v>
      </c>
      <c r="AV60" s="39" t="str">
        <f>IFERROR(_xlfn.XLOOKUP(Q60,wtd!$B:$B,wtd!$C:$C),"")</f>
        <v/>
      </c>
      <c r="AW60" s="141" t="b">
        <f>IFERROR(Q60=_xlfn.XLOOKUP(Q60,wtd!$B:$B,wtd!$B:$B),FALSE)</f>
        <v>0</v>
      </c>
      <c r="AX60" t="s">
        <v>2797</v>
      </c>
      <c r="AY60">
        <v>2</v>
      </c>
      <c r="AZ60">
        <v>0</v>
      </c>
      <c r="BA60" t="b">
        <v>0</v>
      </c>
      <c r="BB60" t="b">
        <v>1</v>
      </c>
      <c r="BC60" t="b">
        <v>0</v>
      </c>
      <c r="BE60" t="s">
        <v>5060</v>
      </c>
      <c r="BF60" t="s">
        <v>1172</v>
      </c>
      <c r="BG60" t="s">
        <v>1172</v>
      </c>
      <c r="BJ60" s="618" t="s">
        <v>2887</v>
      </c>
      <c r="BK60" s="534" t="s">
        <v>1173</v>
      </c>
      <c r="BL60" s="59" t="s">
        <v>1174</v>
      </c>
      <c r="BN60" s="222">
        <v>202</v>
      </c>
      <c r="BP60" s="639" t="s">
        <v>1175</v>
      </c>
      <c r="BS60" s="639" t="s">
        <v>411</v>
      </c>
      <c r="BT60" s="639" t="s">
        <v>55</v>
      </c>
    </row>
    <row r="61" spans="1:72">
      <c r="A61">
        <v>60</v>
      </c>
      <c r="B61" s="158" t="str">
        <f>IFERROR(TEXT(AL61,"00"),"99")&amp;IFERROR(TEXT(W61,"00"),"99")&amp;IFERROR(TEXT(S61,"00"),"99")&amp;IFERROR(TEXT(BN61,"000"),"999")</f>
        <v>010622201</v>
      </c>
      <c r="C61" s="158" t="str">
        <f>IFERROR(TEXT(AL61,"00"),"99")&amp;IFERROR(TEXT(V61,"00"),"99")&amp;IFERROR(TEXT(R61,"000"),"999")</f>
        <v>0106168</v>
      </c>
      <c r="D61" s="645">
        <f>IF(NOT(ISBLANK(I61)),1,0)</f>
        <v>1</v>
      </c>
      <c r="E61" s="645">
        <f>IF(NOT(ISBLANK(L61)),1,0)</f>
        <v>0</v>
      </c>
      <c r="F61" s="645">
        <f>IF(NOT(ISBLANK(O61)),1,0)</f>
        <v>0</v>
      </c>
      <c r="G61" s="364" t="str">
        <f>IF(ISBLANK(H61), IF(OR(NOT(ISBLANK(L61)),NOT(ISBLANK(I61)), NOT(ISBLANK(O61))),"no oldname but should be",""),IF(H61=I61,"api",IF(H61=O61,"csv","no match or acs")))</f>
        <v>api</v>
      </c>
      <c r="H61" t="s">
        <v>1220</v>
      </c>
      <c r="I61" t="s">
        <v>1220</v>
      </c>
      <c r="J61" s="59" t="s">
        <v>1220</v>
      </c>
      <c r="Q61" s="64" t="s">
        <v>1219</v>
      </c>
      <c r="R61" s="147">
        <f>IFERROR(_xlfn.XLOOKUP(T61,sortorder!$E$62:$E$136,sortorder!$F$62:$F$136),999)</f>
        <v>168</v>
      </c>
      <c r="S61" s="147">
        <f>IFERROR(_xlfn.XLOOKUP(T61,sortorder!$E$62:$E$136,sortorder!$D$62:$D$136),99)</f>
        <v>22</v>
      </c>
      <c r="T61" s="127" t="s">
        <v>396</v>
      </c>
      <c r="U61" s="59" t="s">
        <v>396</v>
      </c>
      <c r="V61" s="152">
        <f>IFERROR(_xlfn.XLOOKUP(X61,sortorder!$E$4:$E$55,sortorder!$D$4:$D$55),99)</f>
        <v>6</v>
      </c>
      <c r="W61" s="152">
        <f>IFERROR(_xlfn.XLOOKUP(X61,sortorder!$E$4:$E$55,sortorder!$D$4:$D$55),99)</f>
        <v>6</v>
      </c>
      <c r="X61" s="373" t="s">
        <v>1124</v>
      </c>
      <c r="Y61" s="141">
        <f>IF(ISERROR(SEARCH(Y$1,$Q61)),0,1)</f>
        <v>0</v>
      </c>
      <c r="Z61" s="141">
        <f>IF(ISERROR(SEARCH(Z$1,$Q61)),0,1)</f>
        <v>0</v>
      </c>
      <c r="AA61" s="141">
        <f>IF(ISERROR(SEARCH(AA$1,$Q61)),0,1)</f>
        <v>0</v>
      </c>
      <c r="AB61" s="141">
        <f>IF(ISERROR(SEARCH(AB$1,$Q61)),0,1)</f>
        <v>0</v>
      </c>
      <c r="AC61" s="141">
        <f>IF(ISERROR(SEARCH(AC$1,$Q61)),0,1)</f>
        <v>1</v>
      </c>
      <c r="AD61" s="141">
        <f>IF(ISERROR(SEARCH(AD$1,$Q61)),0,1)</f>
        <v>0</v>
      </c>
      <c r="AE61" s="141">
        <f>IF(ISERROR(SEARCH(AE$1,$Q61)),0,1)</f>
        <v>0</v>
      </c>
      <c r="AF61" s="141">
        <f>IF(ISERROR(SEARCH(AF$1,$Q61)),0,1)</f>
        <v>0</v>
      </c>
      <c r="AG61" s="141">
        <f>IF(ISERROR(SEARCH(AG$1,$Q61)),0,1)</f>
        <v>0</v>
      </c>
      <c r="AH61" t="s">
        <v>1075</v>
      </c>
      <c r="AI61" s="141" t="str">
        <f>_xlfn.XLOOKUP(I61,'api2.3'!B:B,'api2.3'!D:D,"")</f>
        <v>Socioeconomic Indicators</v>
      </c>
      <c r="AJ61" t="s">
        <v>44</v>
      </c>
      <c r="AK61" s="41" t="s">
        <v>44</v>
      </c>
      <c r="AL61" s="210">
        <f>_xlfn.XLOOKUP(AK61,sortorder!$I$15:$I$20,sortorder!$J$15:$J$20)</f>
        <v>1</v>
      </c>
      <c r="AM61" t="s">
        <v>423</v>
      </c>
      <c r="AN61" t="s">
        <v>423</v>
      </c>
      <c r="AO61" t="s">
        <v>424</v>
      </c>
      <c r="AP61" s="32">
        <v>1</v>
      </c>
      <c r="AQ61" t="s">
        <v>1125</v>
      </c>
      <c r="AR61" t="s">
        <v>1132</v>
      </c>
      <c r="AS61" t="s">
        <v>1126</v>
      </c>
      <c r="AT61" t="s">
        <v>1132</v>
      </c>
      <c r="AU61">
        <v>1</v>
      </c>
      <c r="AV61" s="39" t="str">
        <f>IFERROR(_xlfn.XLOOKUP(Q61,wtd!$B:$B,wtd!$C:$C),"")</f>
        <v/>
      </c>
      <c r="AW61" s="141" t="b">
        <f>IFERROR(Q61=_xlfn.XLOOKUP(Q61,wtd!$B:$B,wtd!$B:$B),FALSE)</f>
        <v>0</v>
      </c>
      <c r="AX61" t="s">
        <v>2797</v>
      </c>
      <c r="AY61">
        <v>2</v>
      </c>
      <c r="AZ61">
        <v>0</v>
      </c>
      <c r="BA61" t="b">
        <v>0</v>
      </c>
      <c r="BB61" t="b">
        <v>1</v>
      </c>
      <c r="BC61" t="b">
        <v>0</v>
      </c>
      <c r="BE61" t="s">
        <v>5061</v>
      </c>
      <c r="BF61" t="s">
        <v>1221</v>
      </c>
      <c r="BG61" t="s">
        <v>1221</v>
      </c>
      <c r="BJ61" s="618" t="s">
        <v>2887</v>
      </c>
      <c r="BK61" s="534" t="s">
        <v>1222</v>
      </c>
      <c r="BL61" s="59" t="s">
        <v>1223</v>
      </c>
      <c r="BN61" s="222">
        <v>201</v>
      </c>
      <c r="BP61" s="639" t="s">
        <v>1211</v>
      </c>
      <c r="BS61" s="639" t="s">
        <v>411</v>
      </c>
      <c r="BT61" s="639" t="s">
        <v>55</v>
      </c>
    </row>
    <row r="62" spans="1:72">
      <c r="A62">
        <v>61</v>
      </c>
      <c r="B62" s="158" t="str">
        <f>IFERROR(TEXT(AL62,"00"),"99")&amp;IFERROR(TEXT(W62,"00"),"99")&amp;IFERROR(TEXT(S62,"00"),"99")&amp;IFERROR(TEXT(BN62,"000"),"999")</f>
        <v>010623236</v>
      </c>
      <c r="C62" s="158" t="str">
        <f>IFERROR(TEXT(AL62,"00"),"99")&amp;IFERROR(TEXT(V62,"00"),"99")&amp;IFERROR(TEXT(R62,"000"),"999")</f>
        <v>0106165</v>
      </c>
      <c r="D62" s="645">
        <f>IF(NOT(ISBLANK(I62)),1,0)</f>
        <v>1</v>
      </c>
      <c r="E62" s="645">
        <f>IF(NOT(ISBLANK(L62)),1,0)</f>
        <v>0</v>
      </c>
      <c r="F62" s="645">
        <f>IF(NOT(ISBLANK(O62)),1,0)</f>
        <v>0</v>
      </c>
      <c r="G62" s="364" t="str">
        <f>IF(ISBLANK(H62), IF(OR(NOT(ISBLANK(L62)),NOT(ISBLANK(I62)), NOT(ISBLANK(O62))),"no oldname but should be",""),IF(H62=I62,"api",IF(H62=O62,"csv","no match or acs")))</f>
        <v>api</v>
      </c>
      <c r="H62" t="s">
        <v>2676</v>
      </c>
      <c r="I62" s="495" t="s">
        <v>2676</v>
      </c>
      <c r="J62" s="59" t="s">
        <v>2676</v>
      </c>
      <c r="Q62" s="180" t="s">
        <v>5927</v>
      </c>
      <c r="R62" s="147">
        <f>IFERROR(_xlfn.XLOOKUP(T62,sortorder!$E$62:$E$136,sortorder!$F$62:$F$136),999)</f>
        <v>165</v>
      </c>
      <c r="S62" s="147">
        <f>IFERROR(_xlfn.XLOOKUP(T62,sortorder!$E$62:$E$136,sortorder!$D$62:$D$136),99)</f>
        <v>23</v>
      </c>
      <c r="T62" s="180" t="s">
        <v>4853</v>
      </c>
      <c r="V62" s="152">
        <f>IFERROR(_xlfn.XLOOKUP(X62,sortorder!$E$4:$E$55,sortorder!$D$4:$D$55),99)</f>
        <v>6</v>
      </c>
      <c r="W62" s="152">
        <f>IFERROR(_xlfn.XLOOKUP(X62,sortorder!$E$4:$E$55,sortorder!$D$4:$D$55),99)</f>
        <v>6</v>
      </c>
      <c r="X62" s="1" t="s">
        <v>1124</v>
      </c>
      <c r="Y62" s="141">
        <f>IF(ISERROR(SEARCH(Y$1,$Q62)),0,1)</f>
        <v>0</v>
      </c>
      <c r="Z62" s="141">
        <f>IF(ISERROR(SEARCH(Z$1,$Q62)),0,1)</f>
        <v>0</v>
      </c>
      <c r="AA62" s="141">
        <f>IF(ISERROR(SEARCH(AA$1,$Q62)),0,1)</f>
        <v>0</v>
      </c>
      <c r="AB62" s="141">
        <f>IF(ISERROR(SEARCH(AB$1,$Q62)),0,1)</f>
        <v>0</v>
      </c>
      <c r="AC62" s="141">
        <f>IF(ISERROR(SEARCH(AC$1,$Q62)),0,1)</f>
        <v>1</v>
      </c>
      <c r="AD62" s="141">
        <f>IF(ISERROR(SEARCH(AD$1,$Q62)),0,1)</f>
        <v>0</v>
      </c>
      <c r="AE62" s="141">
        <f>IF(ISERROR(SEARCH(AE$1,$Q62)),0,1)</f>
        <v>0</v>
      </c>
      <c r="AF62" s="141">
        <f>IF(ISERROR(SEARCH(AF$1,$Q62)),0,1)</f>
        <v>0</v>
      </c>
      <c r="AG62" s="141">
        <f>IF(ISERROR(SEARCH(AG$1,$Q62)),0,1)</f>
        <v>0</v>
      </c>
      <c r="AH62" t="s">
        <v>2266</v>
      </c>
      <c r="AI62" s="141" t="str">
        <f>_xlfn.XLOOKUP(I62,'api2.3'!B:B,'api2.3'!D:D,"")</f>
        <v>Health Indicators</v>
      </c>
      <c r="AJ62" t="s">
        <v>44</v>
      </c>
      <c r="AK62" s="212" t="s">
        <v>44</v>
      </c>
      <c r="AL62" s="210">
        <f>_xlfn.XLOOKUP(AK62,sortorder!$I$15:$I$20,sortorder!$J$15:$J$20)</f>
        <v>1</v>
      </c>
      <c r="AM62" t="s">
        <v>423</v>
      </c>
      <c r="AN62" t="s">
        <v>423</v>
      </c>
      <c r="AO62" t="s">
        <v>424</v>
      </c>
      <c r="AP62" s="31">
        <v>1</v>
      </c>
      <c r="AQ62" t="s">
        <v>1125</v>
      </c>
      <c r="AR62" t="s">
        <v>1132</v>
      </c>
      <c r="AS62" t="s">
        <v>1126</v>
      </c>
      <c r="AT62" t="s">
        <v>1132</v>
      </c>
      <c r="AU62">
        <v>1</v>
      </c>
      <c r="AV62" s="39" t="str">
        <f>IFERROR(_xlfn.XLOOKUP(Q62,wtd!$B:$B,wtd!$C:$C),"")</f>
        <v/>
      </c>
      <c r="AW62" s="141" t="b">
        <f>IFERROR(Q62=_xlfn.XLOOKUP(Q62,wtd!$B:$B,wtd!$B:$B),FALSE)</f>
        <v>0</v>
      </c>
      <c r="AX62" t="s">
        <v>2797</v>
      </c>
      <c r="AZ62">
        <v>1</v>
      </c>
      <c r="BA62" t="b">
        <v>0</v>
      </c>
      <c r="BB62" t="b">
        <v>0</v>
      </c>
      <c r="BC62" t="b">
        <v>0</v>
      </c>
      <c r="BE62" t="s">
        <v>5551</v>
      </c>
      <c r="BF62" t="s">
        <v>5552</v>
      </c>
      <c r="BG62" t="s">
        <v>5552</v>
      </c>
      <c r="BJ62" s="618" t="s">
        <v>2887</v>
      </c>
      <c r="BK62" s="534" t="s">
        <v>2677</v>
      </c>
      <c r="BL62" s="59" t="s">
        <v>2656</v>
      </c>
      <c r="BN62" s="375">
        <v>236</v>
      </c>
      <c r="BP62" s="639" t="s">
        <v>2678</v>
      </c>
    </row>
    <row r="63" spans="1:72">
      <c r="A63">
        <v>62</v>
      </c>
      <c r="B63" s="158" t="str">
        <f>IFERROR(TEXT(AL63,"00"),"99")&amp;IFERROR(TEXT(W63,"00"),"99")&amp;IFERROR(TEXT(S63,"00"),"99")&amp;IFERROR(TEXT(BN63,"000"),"999")</f>
        <v>010624203</v>
      </c>
      <c r="C63" s="158" t="str">
        <f>IFERROR(TEXT(AL63,"00"),"99")&amp;IFERROR(TEXT(V63,"00"),"99")&amp;IFERROR(TEXT(R63,"000"),"999")</f>
        <v>0106170</v>
      </c>
      <c r="D63" s="645">
        <f>IF(NOT(ISBLANK(I63)),1,0)</f>
        <v>1</v>
      </c>
      <c r="E63" s="645">
        <f>IF(NOT(ISBLANK(L63)),1,0)</f>
        <v>0</v>
      </c>
      <c r="F63" s="645">
        <f>IF(NOT(ISBLANK(O63)),1,0)</f>
        <v>0</v>
      </c>
      <c r="G63" s="364" t="str">
        <f>IF(ISBLANK(H63), IF(OR(NOT(ISBLANK(L63)),NOT(ISBLANK(I63)), NOT(ISBLANK(O63))),"no oldname but should be",""),IF(H63=I63,"api",IF(H63=O63,"csv","no match or acs")))</f>
        <v>api</v>
      </c>
      <c r="H63" t="s">
        <v>1142</v>
      </c>
      <c r="I63" t="s">
        <v>1142</v>
      </c>
      <c r="J63" s="59" t="s">
        <v>1142</v>
      </c>
      <c r="Q63" s="64" t="s">
        <v>1141</v>
      </c>
      <c r="R63" s="147">
        <f>IFERROR(_xlfn.XLOOKUP(T63,sortorder!$E$62:$E$136,sortorder!$F$62:$F$136),999)</f>
        <v>170</v>
      </c>
      <c r="S63" s="147">
        <f>IFERROR(_xlfn.XLOOKUP(T63,sortorder!$E$62:$E$136,sortorder!$D$62:$D$136),99)</f>
        <v>24</v>
      </c>
      <c r="T63" s="127" t="s">
        <v>51</v>
      </c>
      <c r="U63" s="59" t="s">
        <v>51</v>
      </c>
      <c r="V63" s="152">
        <f>IFERROR(_xlfn.XLOOKUP(X63,sortorder!$E$4:$E$55,sortorder!$D$4:$D$55),99)</f>
        <v>6</v>
      </c>
      <c r="W63" s="152">
        <f>IFERROR(_xlfn.XLOOKUP(X63,sortorder!$E$4:$E$55,sortorder!$D$4:$D$55),99)</f>
        <v>6</v>
      </c>
      <c r="X63" s="373" t="s">
        <v>1124</v>
      </c>
      <c r="Y63" s="141">
        <f>IF(ISERROR(SEARCH(Y$1,$Q63)),0,1)</f>
        <v>0</v>
      </c>
      <c r="Z63" s="141">
        <f>IF(ISERROR(SEARCH(Z$1,$Q63)),0,1)</f>
        <v>0</v>
      </c>
      <c r="AA63" s="141">
        <f>IF(ISERROR(SEARCH(AA$1,$Q63)),0,1)</f>
        <v>0</v>
      </c>
      <c r="AB63" s="141">
        <f>IF(ISERROR(SEARCH(AB$1,$Q63)),0,1)</f>
        <v>0</v>
      </c>
      <c r="AC63" s="141">
        <f>IF(ISERROR(SEARCH(AC$1,$Q63)),0,1)</f>
        <v>1</v>
      </c>
      <c r="AD63" s="141">
        <f>IF(ISERROR(SEARCH(AD$1,$Q63)),0,1)</f>
        <v>0</v>
      </c>
      <c r="AE63" s="141">
        <f>IF(ISERROR(SEARCH(AE$1,$Q63)),0,1)</f>
        <v>0</v>
      </c>
      <c r="AF63" s="141">
        <f>IF(ISERROR(SEARCH(AF$1,$Q63)),0,1)</f>
        <v>0</v>
      </c>
      <c r="AG63" s="141">
        <f>IF(ISERROR(SEARCH(AG$1,$Q63)),0,1)</f>
        <v>0</v>
      </c>
      <c r="AH63" t="s">
        <v>1075</v>
      </c>
      <c r="AI63" s="141" t="str">
        <f>_xlfn.XLOOKUP(I63,'api2.3'!B:B,'api2.3'!D:D,"")</f>
        <v>Socioeconomic Indicators</v>
      </c>
      <c r="AJ63" t="s">
        <v>44</v>
      </c>
      <c r="AK63" s="41" t="s">
        <v>44</v>
      </c>
      <c r="AL63" s="210">
        <f>_xlfn.XLOOKUP(AK63,sortorder!$I$15:$I$20,sortorder!$J$15:$J$20)</f>
        <v>1</v>
      </c>
      <c r="AM63" t="s">
        <v>423</v>
      </c>
      <c r="AN63" t="s">
        <v>423</v>
      </c>
      <c r="AO63" t="s">
        <v>424</v>
      </c>
      <c r="AP63" s="32">
        <v>1</v>
      </c>
      <c r="AQ63" t="s">
        <v>1125</v>
      </c>
      <c r="AR63" t="s">
        <v>1132</v>
      </c>
      <c r="AS63" t="s">
        <v>1126</v>
      </c>
      <c r="AT63" t="s">
        <v>1132</v>
      </c>
      <c r="AU63">
        <v>1</v>
      </c>
      <c r="AV63" s="39" t="str">
        <f>IFERROR(_xlfn.XLOOKUP(Q63,wtd!$B:$B,wtd!$C:$C),"")</f>
        <v/>
      </c>
      <c r="AW63" s="141" t="b">
        <f>IFERROR(Q63=_xlfn.XLOOKUP(Q63,wtd!$B:$B,wtd!$B:$B),FALSE)</f>
        <v>0</v>
      </c>
      <c r="AX63" t="s">
        <v>2797</v>
      </c>
      <c r="AY63">
        <v>2</v>
      </c>
      <c r="AZ63">
        <v>0</v>
      </c>
      <c r="BA63" t="b">
        <v>0</v>
      </c>
      <c r="BB63" t="b">
        <v>1</v>
      </c>
      <c r="BC63" t="b">
        <v>0</v>
      </c>
      <c r="BE63" t="s">
        <v>5062</v>
      </c>
      <c r="BF63" t="s">
        <v>1143</v>
      </c>
      <c r="BG63" t="s">
        <v>1143</v>
      </c>
      <c r="BJ63" s="618" t="s">
        <v>2887</v>
      </c>
      <c r="BK63" s="534" t="s">
        <v>1144</v>
      </c>
      <c r="BL63" s="59" t="s">
        <v>1145</v>
      </c>
      <c r="BN63" s="222">
        <v>203</v>
      </c>
      <c r="BP63" s="639" t="s">
        <v>1146</v>
      </c>
      <c r="BS63" s="639" t="s">
        <v>411</v>
      </c>
      <c r="BT63" s="639" t="s">
        <v>55</v>
      </c>
    </row>
    <row r="64" spans="1:72">
      <c r="A64">
        <v>63</v>
      </c>
      <c r="B64" s="158" t="str">
        <f>IFERROR(TEXT(AL64,"00"),"99")&amp;IFERROR(TEXT(W64,"00"),"99")&amp;IFERROR(TEXT(S64,"00"),"99")&amp;IFERROR(TEXT(BN64,"000"),"999")</f>
        <v>010626204</v>
      </c>
      <c r="C64" s="158" t="str">
        <f>IFERROR(TEXT(AL64,"00"),"99")&amp;IFERROR(TEXT(V64,"00"),"99")&amp;IFERROR(TEXT(R64,"000"),"999")</f>
        <v>0106171</v>
      </c>
      <c r="D64" s="645">
        <f>IF(NOT(ISBLANK(I64)),1,0)</f>
        <v>1</v>
      </c>
      <c r="E64" s="645">
        <f>IF(NOT(ISBLANK(L64)),1,0)</f>
        <v>0</v>
      </c>
      <c r="F64" s="645">
        <f>IF(NOT(ISBLANK(O64)),1,0)</f>
        <v>0</v>
      </c>
      <c r="G64" s="364" t="str">
        <f>IF(ISBLANK(H64), IF(OR(NOT(ISBLANK(L64)),NOT(ISBLANK(I64)), NOT(ISBLANK(O64))),"no oldname but should be",""),IF(H64=I64,"api",IF(H64=O64,"csv","no match or acs")))</f>
        <v>api</v>
      </c>
      <c r="H64" t="s">
        <v>1207</v>
      </c>
      <c r="I64" t="s">
        <v>1207</v>
      </c>
      <c r="J64" s="59" t="s">
        <v>1207</v>
      </c>
      <c r="Q64" s="64" t="s">
        <v>1206</v>
      </c>
      <c r="R64" s="147">
        <f>IFERROR(_xlfn.XLOOKUP(T64,sortorder!$E$62:$E$136,sortorder!$F$62:$F$136),999)</f>
        <v>171</v>
      </c>
      <c r="S64" s="147">
        <f>IFERROR(_xlfn.XLOOKUP(T64,sortorder!$E$62:$E$136,sortorder!$D$62:$D$136),99)</f>
        <v>26</v>
      </c>
      <c r="T64" s="127" t="s">
        <v>176</v>
      </c>
      <c r="U64" s="59" t="s">
        <v>176</v>
      </c>
      <c r="V64" s="152">
        <f>IFERROR(_xlfn.XLOOKUP(X64,sortorder!$E$4:$E$55,sortorder!$D$4:$D$55),99)</f>
        <v>6</v>
      </c>
      <c r="W64" s="152">
        <f>IFERROR(_xlfn.XLOOKUP(X64,sortorder!$E$4:$E$55,sortorder!$D$4:$D$55),99)</f>
        <v>6</v>
      </c>
      <c r="X64" s="373" t="s">
        <v>1124</v>
      </c>
      <c r="Y64" s="141">
        <f>IF(ISERROR(SEARCH(Y$1,$Q64)),0,1)</f>
        <v>0</v>
      </c>
      <c r="Z64" s="141">
        <f>IF(ISERROR(SEARCH(Z$1,$Q64)),0,1)</f>
        <v>0</v>
      </c>
      <c r="AA64" s="141">
        <f>IF(ISERROR(SEARCH(AA$1,$Q64)),0,1)</f>
        <v>0</v>
      </c>
      <c r="AB64" s="141">
        <f>IF(ISERROR(SEARCH(AB$1,$Q64)),0,1)</f>
        <v>0</v>
      </c>
      <c r="AC64" s="141">
        <f>IF(ISERROR(SEARCH(AC$1,$Q64)),0,1)</f>
        <v>1</v>
      </c>
      <c r="AD64" s="141">
        <f>IF(ISERROR(SEARCH(AD$1,$Q64)),0,1)</f>
        <v>0</v>
      </c>
      <c r="AE64" s="141">
        <f>IF(ISERROR(SEARCH(AE$1,$Q64)),0,1)</f>
        <v>0</v>
      </c>
      <c r="AF64" s="141">
        <f>IF(ISERROR(SEARCH(AF$1,$Q64)),0,1)</f>
        <v>0</v>
      </c>
      <c r="AG64" s="141">
        <f>IF(ISERROR(SEARCH(AG$1,$Q64)),0,1)</f>
        <v>0</v>
      </c>
      <c r="AH64" t="s">
        <v>1075</v>
      </c>
      <c r="AI64" s="141" t="str">
        <f>_xlfn.XLOOKUP(I64,'api2.3'!B:B,'api2.3'!D:D,"")</f>
        <v>Socioeconomic Indicators</v>
      </c>
      <c r="AJ64" t="s">
        <v>44</v>
      </c>
      <c r="AK64" s="41" t="s">
        <v>44</v>
      </c>
      <c r="AL64" s="210">
        <f>_xlfn.XLOOKUP(AK64,sortorder!$I$15:$I$20,sortorder!$J$15:$J$20)</f>
        <v>1</v>
      </c>
      <c r="AM64" t="s">
        <v>423</v>
      </c>
      <c r="AN64" t="s">
        <v>423</v>
      </c>
      <c r="AO64" t="s">
        <v>424</v>
      </c>
      <c r="AP64" s="32">
        <v>1</v>
      </c>
      <c r="AQ64" t="s">
        <v>1125</v>
      </c>
      <c r="AR64" t="s">
        <v>1132</v>
      </c>
      <c r="AS64" t="s">
        <v>1126</v>
      </c>
      <c r="AT64" t="s">
        <v>1132</v>
      </c>
      <c r="AU64">
        <v>1</v>
      </c>
      <c r="AV64" s="39" t="str">
        <f>IFERROR(_xlfn.XLOOKUP(Q64,wtd!$B:$B,wtd!$C:$C),"")</f>
        <v/>
      </c>
      <c r="AW64" s="141" t="b">
        <f>IFERROR(Q64=_xlfn.XLOOKUP(Q64,wtd!$B:$B,wtd!$B:$B),FALSE)</f>
        <v>0</v>
      </c>
      <c r="AX64" t="s">
        <v>2797</v>
      </c>
      <c r="AY64">
        <v>2</v>
      </c>
      <c r="AZ64">
        <v>0</v>
      </c>
      <c r="BA64" t="b">
        <v>0</v>
      </c>
      <c r="BB64" t="b">
        <v>1</v>
      </c>
      <c r="BC64" t="b">
        <v>0</v>
      </c>
      <c r="BE64" t="s">
        <v>5064</v>
      </c>
      <c r="BF64" t="s">
        <v>1208</v>
      </c>
      <c r="BG64" t="s">
        <v>1208</v>
      </c>
      <c r="BJ64" s="618" t="s">
        <v>2887</v>
      </c>
      <c r="BK64" s="534" t="s">
        <v>1209</v>
      </c>
      <c r="BL64" s="59" t="s">
        <v>1210</v>
      </c>
      <c r="BN64" s="222">
        <v>204</v>
      </c>
      <c r="BP64" s="639" t="s">
        <v>1211</v>
      </c>
      <c r="BS64" s="639" t="s">
        <v>411</v>
      </c>
      <c r="BT64" s="639" t="s">
        <v>55</v>
      </c>
    </row>
    <row r="65" spans="1:72" s="241" customFormat="1">
      <c r="A65">
        <v>64</v>
      </c>
      <c r="B65" s="158" t="str">
        <f>IFERROR(TEXT(AL65,"00"),"99")&amp;IFERROR(TEXT(W65,"00"),"99")&amp;IFERROR(TEXT(S65,"00"),"99")&amp;IFERROR(TEXT(BN65,"000"),"999")</f>
        <v>010627205</v>
      </c>
      <c r="C65" s="158" t="str">
        <f>IFERROR(TEXT(AL65,"00"),"99")&amp;IFERROR(TEXT(V65,"00"),"99")&amp;IFERROR(TEXT(R65,"000"),"999")</f>
        <v>0106172</v>
      </c>
      <c r="D65" s="645">
        <f>IF(NOT(ISBLANK(I65)),1,0)</f>
        <v>1</v>
      </c>
      <c r="E65" s="645">
        <f>IF(NOT(ISBLANK(L65)),1,0)</f>
        <v>0</v>
      </c>
      <c r="F65" s="645">
        <f>IF(NOT(ISBLANK(O65)),1,0)</f>
        <v>0</v>
      </c>
      <c r="G65" s="364" t="str">
        <f>IF(ISBLANK(H65), IF(OR(NOT(ISBLANK(L65)),NOT(ISBLANK(I65)), NOT(ISBLANK(O65))),"no oldname but should be",""),IF(H65=I65,"api",IF(H65=O65,"csv","no match or acs")))</f>
        <v>api</v>
      </c>
      <c r="H65" t="s">
        <v>1184</v>
      </c>
      <c r="I65" t="s">
        <v>1184</v>
      </c>
      <c r="J65" s="59" t="s">
        <v>1184</v>
      </c>
      <c r="K65"/>
      <c r="L65" s="122"/>
      <c r="M65" s="197"/>
      <c r="N65" s="59"/>
      <c r="O65"/>
      <c r="P65" s="59"/>
      <c r="Q65" s="123" t="s">
        <v>1183</v>
      </c>
      <c r="R65" s="147">
        <f>IFERROR(_xlfn.XLOOKUP(T65,sortorder!$E$62:$E$136,sortorder!$F$62:$F$136),999)</f>
        <v>172</v>
      </c>
      <c r="S65" s="147">
        <f>IFERROR(_xlfn.XLOOKUP(T65,sortorder!$E$62:$E$136,sortorder!$D$62:$D$136),99)</f>
        <v>27</v>
      </c>
      <c r="T65" s="127" t="s">
        <v>168</v>
      </c>
      <c r="U65" s="59" t="s">
        <v>168</v>
      </c>
      <c r="V65" s="152">
        <f>IFERROR(_xlfn.XLOOKUP(X65,sortorder!$E$4:$E$55,sortorder!$D$4:$D$55),99)</f>
        <v>6</v>
      </c>
      <c r="W65" s="152">
        <f>IFERROR(_xlfn.XLOOKUP(X65,sortorder!$E$4:$E$55,sortorder!$D$4:$D$55),99)</f>
        <v>6</v>
      </c>
      <c r="X65" s="373" t="s">
        <v>1124</v>
      </c>
      <c r="Y65" s="141">
        <f>IF(ISERROR(SEARCH(Y$1,$Q65)),0,1)</f>
        <v>0</v>
      </c>
      <c r="Z65" s="141">
        <f>IF(ISERROR(SEARCH(Z$1,$Q65)),0,1)</f>
        <v>0</v>
      </c>
      <c r="AA65" s="141">
        <f>IF(ISERROR(SEARCH(AA$1,$Q65)),0,1)</f>
        <v>0</v>
      </c>
      <c r="AB65" s="141">
        <f>IF(ISERROR(SEARCH(AB$1,$Q65)),0,1)</f>
        <v>0</v>
      </c>
      <c r="AC65" s="141">
        <f>IF(ISERROR(SEARCH(AC$1,$Q65)),0,1)</f>
        <v>1</v>
      </c>
      <c r="AD65" s="141">
        <f>IF(ISERROR(SEARCH(AD$1,$Q65)),0,1)</f>
        <v>0</v>
      </c>
      <c r="AE65" s="141">
        <f>IF(ISERROR(SEARCH(AE$1,$Q65)),0,1)</f>
        <v>0</v>
      </c>
      <c r="AF65" s="141">
        <f>IF(ISERROR(SEARCH(AF$1,$Q65)),0,1)</f>
        <v>0</v>
      </c>
      <c r="AG65" s="141">
        <f>IF(ISERROR(SEARCH(AG$1,$Q65)),0,1)</f>
        <v>0</v>
      </c>
      <c r="AH65" t="s">
        <v>1075</v>
      </c>
      <c r="AI65" s="141" t="str">
        <f>_xlfn.XLOOKUP(I65,'api2.3'!B:B,'api2.3'!D:D,"")</f>
        <v>Socioeconomic Indicators</v>
      </c>
      <c r="AJ65" t="s">
        <v>44</v>
      </c>
      <c r="AK65" s="41" t="s">
        <v>44</v>
      </c>
      <c r="AL65" s="210">
        <f>_xlfn.XLOOKUP(AK65,sortorder!$I$15:$I$20,sortorder!$J$15:$J$20)</f>
        <v>1</v>
      </c>
      <c r="AM65" t="s">
        <v>423</v>
      </c>
      <c r="AN65" t="s">
        <v>423</v>
      </c>
      <c r="AO65" t="s">
        <v>424</v>
      </c>
      <c r="AP65" s="32">
        <v>1</v>
      </c>
      <c r="AQ65" t="s">
        <v>1125</v>
      </c>
      <c r="AR65" t="s">
        <v>1132</v>
      </c>
      <c r="AS65" t="s">
        <v>1126</v>
      </c>
      <c r="AT65" t="s">
        <v>1132</v>
      </c>
      <c r="AU65">
        <v>1</v>
      </c>
      <c r="AV65" s="39" t="str">
        <f>IFERROR(_xlfn.XLOOKUP(Q65,wtd!$B:$B,wtd!$C:$C),"")</f>
        <v/>
      </c>
      <c r="AW65" s="141" t="b">
        <f>IFERROR(Q65=_xlfn.XLOOKUP(Q65,wtd!$B:$B,wtd!$B:$B),FALSE)</f>
        <v>0</v>
      </c>
      <c r="AX65" t="s">
        <v>2797</v>
      </c>
      <c r="AY65">
        <v>2</v>
      </c>
      <c r="AZ65">
        <v>0</v>
      </c>
      <c r="BA65" t="b">
        <v>0</v>
      </c>
      <c r="BB65" t="b">
        <v>1</v>
      </c>
      <c r="BC65" t="b">
        <v>0</v>
      </c>
      <c r="BD65"/>
      <c r="BE65" t="s">
        <v>5065</v>
      </c>
      <c r="BF65" t="s">
        <v>1185</v>
      </c>
      <c r="BG65" t="s">
        <v>1185</v>
      </c>
      <c r="BH65" s="59"/>
      <c r="BI65" s="59"/>
      <c r="BJ65" s="618" t="s">
        <v>2887</v>
      </c>
      <c r="BK65" s="534" t="s">
        <v>1186</v>
      </c>
      <c r="BL65" s="59" t="s">
        <v>1187</v>
      </c>
      <c r="BM65" s="59"/>
      <c r="BN65" s="222">
        <v>205</v>
      </c>
      <c r="BO65"/>
      <c r="BP65" s="639" t="s">
        <v>1188</v>
      </c>
      <c r="BQ65" s="639"/>
      <c r="BR65" s="639"/>
      <c r="BS65" s="639" t="s">
        <v>411</v>
      </c>
      <c r="BT65" s="639" t="s">
        <v>55</v>
      </c>
    </row>
    <row r="66" spans="1:72">
      <c r="A66">
        <v>65</v>
      </c>
      <c r="B66" s="158" t="str">
        <f>IFERROR(TEXT(AL66,"00"),"99")&amp;IFERROR(TEXT(W66,"00"),"99")&amp;IFERROR(TEXT(S66,"00"),"99")&amp;IFERROR(TEXT(BN66,"000"),"999")</f>
        <v>010628199</v>
      </c>
      <c r="C66" s="158" t="str">
        <f>IFERROR(TEXT(AL66,"00"),"99")&amp;IFERROR(TEXT(V66,"00"),"99")&amp;IFERROR(TEXT(R66,"000"),"999")</f>
        <v>0106166</v>
      </c>
      <c r="D66" s="645">
        <f>IF(NOT(ISBLANK(I66)),1,0)</f>
        <v>1</v>
      </c>
      <c r="E66" s="645">
        <f>IF(NOT(ISBLANK(L66)),1,0)</f>
        <v>0</v>
      </c>
      <c r="F66" s="645">
        <f>IF(NOT(ISBLANK(O66)),1,0)</f>
        <v>0</v>
      </c>
      <c r="G66" s="364" t="str">
        <f>IF(ISBLANK(H66), IF(OR(NOT(ISBLANK(L66)),NOT(ISBLANK(I66)), NOT(ISBLANK(O66))),"no oldname but should be",""),IF(H66=I66,"api",IF(H66=O66,"csv","no match or acs")))</f>
        <v>api</v>
      </c>
      <c r="H66" t="s">
        <v>2319</v>
      </c>
      <c r="I66" t="s">
        <v>2319</v>
      </c>
      <c r="J66" s="59" t="s">
        <v>2319</v>
      </c>
      <c r="Q66" s="64" t="s">
        <v>2318</v>
      </c>
      <c r="R66" s="147">
        <f>IFERROR(_xlfn.XLOOKUP(T66,sortorder!$E$62:$E$136,sortorder!$F$62:$F$136),999)</f>
        <v>166</v>
      </c>
      <c r="S66" s="147">
        <f>IFERROR(_xlfn.XLOOKUP(T66,sortorder!$E$62:$E$136,sortorder!$D$62:$D$136),99)</f>
        <v>28</v>
      </c>
      <c r="T66" s="127" t="s">
        <v>164</v>
      </c>
      <c r="U66" s="59" t="s">
        <v>164</v>
      </c>
      <c r="V66" s="152">
        <f>IFERROR(_xlfn.XLOOKUP(X66,sortorder!$E$4:$E$55,sortorder!$D$4:$D$55),99)</f>
        <v>6</v>
      </c>
      <c r="W66" s="152">
        <f>IFERROR(_xlfn.XLOOKUP(X66,sortorder!$E$4:$E$55,sortorder!$D$4:$D$55),99)</f>
        <v>6</v>
      </c>
      <c r="X66" s="373" t="s">
        <v>1124</v>
      </c>
      <c r="Y66" s="141">
        <f>IF(ISERROR(SEARCH(Y$1,$Q66)),0,1)</f>
        <v>0</v>
      </c>
      <c r="Z66" s="141">
        <f>IF(ISERROR(SEARCH(Z$1,$Q66)),0,1)</f>
        <v>0</v>
      </c>
      <c r="AA66" s="141">
        <f>IF(ISERROR(SEARCH(AA$1,$Q66)),0,1)</f>
        <v>0</v>
      </c>
      <c r="AB66" s="141">
        <f>IF(ISERROR(SEARCH(AB$1,$Q66)),0,1)</f>
        <v>0</v>
      </c>
      <c r="AC66" s="141">
        <f>IF(ISERROR(SEARCH(AC$1,$Q66)),0,1)</f>
        <v>1</v>
      </c>
      <c r="AD66" s="141">
        <f>IF(ISERROR(SEARCH(AD$1,$Q66)),0,1)</f>
        <v>0</v>
      </c>
      <c r="AE66" s="141">
        <f>IF(ISERROR(SEARCH(AE$1,$Q66)),0,1)</f>
        <v>0</v>
      </c>
      <c r="AF66" s="141">
        <f>IF(ISERROR(SEARCH(AF$1,$Q66)),0,1)</f>
        <v>0</v>
      </c>
      <c r="AG66" s="141">
        <f>IF(ISERROR(SEARCH(AG$1,$Q66)),0,1)</f>
        <v>0</v>
      </c>
      <c r="AH66" t="s">
        <v>1075</v>
      </c>
      <c r="AI66" s="141" t="str">
        <f>_xlfn.XLOOKUP(I66,'api2.3'!B:B,'api2.3'!D:D,"")</f>
        <v>Socioeconomic Indicators</v>
      </c>
      <c r="AJ66" t="s">
        <v>44</v>
      </c>
      <c r="AK66" s="41" t="s">
        <v>44</v>
      </c>
      <c r="AL66" s="210">
        <f>_xlfn.XLOOKUP(AK66,sortorder!$I$15:$I$20,sortorder!$J$15:$J$20)</f>
        <v>1</v>
      </c>
      <c r="AM66" t="s">
        <v>423</v>
      </c>
      <c r="AN66" t="s">
        <v>423</v>
      </c>
      <c r="AO66" t="s">
        <v>424</v>
      </c>
      <c r="AP66" s="32">
        <v>1</v>
      </c>
      <c r="AQ66" t="s">
        <v>1125</v>
      </c>
      <c r="AR66" t="s">
        <v>1132</v>
      </c>
      <c r="AS66" t="s">
        <v>1126</v>
      </c>
      <c r="AT66" t="s">
        <v>1132</v>
      </c>
      <c r="AU66">
        <v>1</v>
      </c>
      <c r="AV66" s="39" t="str">
        <f>IFERROR(_xlfn.XLOOKUP(Q66,wtd!$B:$B,wtd!$C:$C),"")</f>
        <v/>
      </c>
      <c r="AW66" s="141" t="b">
        <f>IFERROR(Q66=_xlfn.XLOOKUP(Q66,wtd!$B:$B,wtd!$B:$B),FALSE)</f>
        <v>0</v>
      </c>
      <c r="AX66" t="s">
        <v>2797</v>
      </c>
      <c r="AY66">
        <v>2</v>
      </c>
      <c r="AZ66">
        <v>0</v>
      </c>
      <c r="BA66" t="b">
        <v>0</v>
      </c>
      <c r="BB66" t="b">
        <v>1</v>
      </c>
      <c r="BC66" t="b">
        <v>0</v>
      </c>
      <c r="BE66" t="s">
        <v>5211</v>
      </c>
      <c r="BF66" t="s">
        <v>2320</v>
      </c>
      <c r="BG66" t="s">
        <v>2320</v>
      </c>
      <c r="BJ66" s="618" t="s">
        <v>2887</v>
      </c>
      <c r="BK66" s="534" t="s">
        <v>2321</v>
      </c>
      <c r="BL66" s="59" t="s">
        <v>1203</v>
      </c>
      <c r="BN66" s="222">
        <v>199</v>
      </c>
      <c r="BP66" s="639" t="s">
        <v>2322</v>
      </c>
      <c r="BS66" s="639" t="s">
        <v>411</v>
      </c>
      <c r="BT66" s="639" t="s">
        <v>55</v>
      </c>
    </row>
    <row r="67" spans="1:72">
      <c r="A67">
        <v>66</v>
      </c>
      <c r="B67" s="158" t="str">
        <f>IFERROR(TEXT(AL67,"00"),"99")&amp;IFERROR(TEXT(W67,"00"),"99")&amp;IFERROR(TEXT(S67,"00"),"99")&amp;IFERROR(TEXT(BN67,"000"),"999")</f>
        <v>010716173</v>
      </c>
      <c r="C67" s="158" t="str">
        <f>IFERROR(TEXT(AL67,"00"),"99")&amp;IFERROR(TEXT(V67,"00"),"99")&amp;IFERROR(TEXT(R67,"000"),"999")</f>
        <v>0107162</v>
      </c>
      <c r="D67" s="645">
        <f>IF(NOT(ISBLANK(I67)),1,0)</f>
        <v>1</v>
      </c>
      <c r="E67" s="645">
        <f>IF(NOT(ISBLANK(L67)),1,0)</f>
        <v>0</v>
      </c>
      <c r="F67" s="645">
        <f>IF(NOT(ISBLANK(O67)),1,0)</f>
        <v>0</v>
      </c>
      <c r="G67" s="364" t="str">
        <f>IF(ISBLANK(H67), IF(OR(NOT(ISBLANK(L67)),NOT(ISBLANK(I67)), NOT(ISBLANK(O67))),"no oldname but should be",""),IF(H67=I67,"api",IF(H67=O67,"csv","no match or acs")))</f>
        <v>api</v>
      </c>
      <c r="H67" t="s">
        <v>2248</v>
      </c>
      <c r="I67" s="19" t="s">
        <v>2248</v>
      </c>
      <c r="J67" s="59" t="s">
        <v>2248</v>
      </c>
      <c r="Q67" s="72" t="s">
        <v>2247</v>
      </c>
      <c r="R67" s="147">
        <f>IFERROR(_xlfn.XLOOKUP(T67,sortorder!$E$62:$E$136,sortorder!$F$62:$F$136),999)</f>
        <v>162</v>
      </c>
      <c r="S67" s="147">
        <f>IFERROR(_xlfn.XLOOKUP(T67,sortorder!$E$62:$E$136,sortorder!$D$62:$D$136),99)</f>
        <v>16</v>
      </c>
      <c r="T67" s="127" t="s">
        <v>189</v>
      </c>
      <c r="U67" s="59" t="s">
        <v>189</v>
      </c>
      <c r="V67" s="152">
        <f>IFERROR(_xlfn.XLOOKUP(X67,sortorder!$E$4:$E$55,sortorder!$D$4:$D$55),99)</f>
        <v>7</v>
      </c>
      <c r="W67" s="152">
        <f>IFERROR(_xlfn.XLOOKUP(X67,sortorder!$E$4:$E$55,sortorder!$D$4:$D$55),99)</f>
        <v>7</v>
      </c>
      <c r="X67" s="22" t="s">
        <v>1794</v>
      </c>
      <c r="Y67" s="141">
        <f>IF(ISERROR(SEARCH(Y$1,$Q67)),0,1)</f>
        <v>0</v>
      </c>
      <c r="Z67" s="141">
        <f>IF(ISERROR(SEARCH(Z$1,$Q67)),0,1)</f>
        <v>1</v>
      </c>
      <c r="AA67" s="141">
        <f>IF(ISERROR(SEARCH(AA$1,$Q67)),0,1)</f>
        <v>0</v>
      </c>
      <c r="AB67" s="141">
        <f>IF(ISERROR(SEARCH(AB$1,$Q67)),0,1)</f>
        <v>0</v>
      </c>
      <c r="AC67" s="141">
        <f>IF(ISERROR(SEARCH(AC$1,$Q67)),0,1)</f>
        <v>1</v>
      </c>
      <c r="AD67" s="141">
        <f>IF(ISERROR(SEARCH(AD$1,$Q67)),0,1)</f>
        <v>0</v>
      </c>
      <c r="AE67" s="141">
        <f>IF(ISERROR(SEARCH(AE$1,$Q67)),0,1)</f>
        <v>0</v>
      </c>
      <c r="AF67" s="141">
        <f>IF(ISERROR(SEARCH(AF$1,$Q67)),0,1)</f>
        <v>0</v>
      </c>
      <c r="AG67" s="141">
        <f>IF(ISERROR(SEARCH(AG$1,$Q67)),0,1)</f>
        <v>0</v>
      </c>
      <c r="AH67" t="s">
        <v>1075</v>
      </c>
      <c r="AI67" s="141" t="str">
        <f>_xlfn.XLOOKUP(I67,'api2.3'!B:B,'api2.3'!D:D,"")</f>
        <v/>
      </c>
      <c r="AJ67" t="s">
        <v>44</v>
      </c>
      <c r="AK67" s="41" t="s">
        <v>44</v>
      </c>
      <c r="AL67" s="210">
        <f>_xlfn.XLOOKUP(AK67,sortorder!$I$15:$I$20,sortorder!$J$15:$J$20)</f>
        <v>1</v>
      </c>
      <c r="AM67" t="s">
        <v>1784</v>
      </c>
      <c r="AN67" t="s">
        <v>1784</v>
      </c>
      <c r="AO67" t="s">
        <v>1785</v>
      </c>
      <c r="AP67" s="32">
        <v>3</v>
      </c>
      <c r="AQ67" t="s">
        <v>1795</v>
      </c>
      <c r="AR67" t="s">
        <v>1132</v>
      </c>
      <c r="AS67" t="s">
        <v>1126</v>
      </c>
      <c r="AT67" t="s">
        <v>1132</v>
      </c>
      <c r="AU67">
        <v>1</v>
      </c>
      <c r="AV67" s="39" t="str">
        <f>IFERROR(_xlfn.XLOOKUP(Q67,wtd!$B:$B,wtd!$C:$C),"")</f>
        <v/>
      </c>
      <c r="AW67" s="141" t="b">
        <f>IFERROR(Q67=_xlfn.XLOOKUP(Q67,wtd!$B:$B,wtd!$B:$B),FALSE)</f>
        <v>0</v>
      </c>
      <c r="AX67" t="s">
        <v>2797</v>
      </c>
      <c r="AY67">
        <v>2</v>
      </c>
      <c r="AZ67">
        <v>0</v>
      </c>
      <c r="BA67" t="b">
        <v>0</v>
      </c>
      <c r="BB67" t="b">
        <v>1</v>
      </c>
      <c r="BC67" t="b">
        <v>0</v>
      </c>
      <c r="BE67" t="s">
        <v>5244</v>
      </c>
      <c r="BF67" t="s">
        <v>2249</v>
      </c>
      <c r="BG67" t="s">
        <v>2249</v>
      </c>
      <c r="BJ67" s="618" t="s">
        <v>2887</v>
      </c>
      <c r="BK67" s="534" t="s">
        <v>2887</v>
      </c>
      <c r="BL67" s="59" t="s">
        <v>1109</v>
      </c>
      <c r="BN67" s="371">
        <v>173</v>
      </c>
      <c r="BP67" s="639" t="s">
        <v>2250</v>
      </c>
    </row>
    <row r="68" spans="1:72">
      <c r="A68">
        <v>67</v>
      </c>
      <c r="B68" s="414" t="str">
        <f>IFERROR(TEXT(AL68,"00"),"99")&amp;IFERROR(TEXT(W68,"00"),"99")&amp;IFERROR(TEXT(S68,"00"),"99")&amp;IFERROR(TEXT(BN68,"000"),"999")</f>
        <v>010717174</v>
      </c>
      <c r="C68" s="414" t="str">
        <f>IFERROR(TEXT(AL68,"00"),"99")&amp;IFERROR(TEXT(V68,"00"),"99")&amp;IFERROR(TEXT(R68,"000"),"999")</f>
        <v>0107163</v>
      </c>
      <c r="D68" s="645">
        <f>IF(NOT(ISBLANK(I68)),1,0)</f>
        <v>1</v>
      </c>
      <c r="E68" s="645">
        <f>IF(NOT(ISBLANK(L68)),1,0)</f>
        <v>0</v>
      </c>
      <c r="F68" s="645">
        <f>IF(NOT(ISBLANK(O68)),1,0)</f>
        <v>0</v>
      </c>
      <c r="G68" s="364" t="str">
        <f>IF(ISBLANK(H68), IF(OR(NOT(ISBLANK(L68)),NOT(ISBLANK(I68)), NOT(ISBLANK(O68))),"no oldname but should be",""),IF(H68=I68,"api",IF(H68=O68,"csv","no match or acs")))</f>
        <v>api</v>
      </c>
      <c r="H68" s="241" t="s">
        <v>2252</v>
      </c>
      <c r="I68" s="19" t="s">
        <v>2252</v>
      </c>
      <c r="J68" s="59" t="s">
        <v>2252</v>
      </c>
      <c r="K68" s="241"/>
      <c r="L68" s="218"/>
      <c r="M68" s="197"/>
      <c r="O68" s="241"/>
      <c r="Q68" s="72" t="s">
        <v>2251</v>
      </c>
      <c r="R68" s="441">
        <f>IFERROR(_xlfn.XLOOKUP(T68,sortorder!$E$62:$E$136,sortorder!$F$62:$F$136),999)</f>
        <v>163</v>
      </c>
      <c r="S68" s="441">
        <f>IFERROR(_xlfn.XLOOKUP(T68,sortorder!$E$62:$E$136,sortorder!$D$62:$D$136),99)</f>
        <v>17</v>
      </c>
      <c r="T68" s="24" t="s">
        <v>1121</v>
      </c>
      <c r="U68" s="24" t="s">
        <v>1121</v>
      </c>
      <c r="V68" s="441">
        <f>IFERROR(_xlfn.XLOOKUP(X68,sortorder!$E$4:$E$55,sortorder!$D$4:$D$55),99)</f>
        <v>7</v>
      </c>
      <c r="W68" s="441">
        <f>IFERROR(_xlfn.XLOOKUP(X68,sortorder!$E$4:$E$55,sortorder!$D$4:$D$55),99)</f>
        <v>7</v>
      </c>
      <c r="X68" s="241" t="s">
        <v>1794</v>
      </c>
      <c r="Y68" s="418">
        <f>IF(ISERROR(SEARCH(Y$1,$Q68)),0,1)</f>
        <v>0</v>
      </c>
      <c r="Z68" s="418">
        <f>IF(ISERROR(SEARCH(Z$1,$Q68)),0,1)</f>
        <v>1</v>
      </c>
      <c r="AA68" s="418">
        <f>IF(ISERROR(SEARCH(AA$1,$Q68)),0,1)</f>
        <v>0</v>
      </c>
      <c r="AB68" s="418">
        <f>IF(ISERROR(SEARCH(AB$1,$Q68)),0,1)</f>
        <v>0</v>
      </c>
      <c r="AC68" s="418">
        <f>IF(ISERROR(SEARCH(AC$1,$Q68)),0,1)</f>
        <v>1</v>
      </c>
      <c r="AD68" s="418">
        <f>IF(ISERROR(SEARCH(AD$1,$Q68)),0,1)</f>
        <v>0</v>
      </c>
      <c r="AE68" s="418">
        <f>IF(ISERROR(SEARCH(AE$1,$Q68)),0,1)</f>
        <v>0</v>
      </c>
      <c r="AF68" s="418">
        <f>IF(ISERROR(SEARCH(AF$1,$Q68)),0,1)</f>
        <v>0</v>
      </c>
      <c r="AG68" s="418">
        <f>IF(ISERROR(SEARCH(AG$1,$Q68)),0,1)</f>
        <v>1</v>
      </c>
      <c r="AH68" s="241" t="s">
        <v>1075</v>
      </c>
      <c r="AI68" s="141" t="str">
        <f>_xlfn.XLOOKUP(I68,'api2.3'!B:B,'api2.3'!D:D,"")</f>
        <v/>
      </c>
      <c r="AJ68" s="241" t="s">
        <v>44</v>
      </c>
      <c r="AK68" s="241" t="s">
        <v>44</v>
      </c>
      <c r="AL68" s="419">
        <f>_xlfn.XLOOKUP(AK68,sortorder!$I$15:$I$20,sortorder!$J$15:$J$20)</f>
        <v>1</v>
      </c>
      <c r="AM68" s="241" t="s">
        <v>1784</v>
      </c>
      <c r="AN68" s="241" t="s">
        <v>1784</v>
      </c>
      <c r="AO68" s="241" t="s">
        <v>1785</v>
      </c>
      <c r="AP68" s="422">
        <v>3</v>
      </c>
      <c r="AQ68" s="241" t="s">
        <v>1795</v>
      </c>
      <c r="AR68" s="241" t="s">
        <v>1132</v>
      </c>
      <c r="AS68" s="241" t="s">
        <v>1126</v>
      </c>
      <c r="AT68" s="241" t="s">
        <v>1132</v>
      </c>
      <c r="AU68" s="241">
        <v>1</v>
      </c>
      <c r="AV68" s="416" t="str">
        <f>IFERROR(_xlfn.XLOOKUP(Q68,wtd!$B:$B,wtd!$C:$C),"")</f>
        <v/>
      </c>
      <c r="AW68" s="418" t="b">
        <f>IFERROR(Q68=_xlfn.XLOOKUP(Q68,wtd!$B:$B,wtd!$B:$B),FALSE)</f>
        <v>0</v>
      </c>
      <c r="AX68" s="241" t="s">
        <v>2797</v>
      </c>
      <c r="AY68" s="241">
        <v>2</v>
      </c>
      <c r="AZ68" s="241">
        <v>0</v>
      </c>
      <c r="BA68" s="241" t="b">
        <v>0</v>
      </c>
      <c r="BB68" s="241" t="b">
        <v>1</v>
      </c>
      <c r="BC68" s="241" t="b">
        <v>0</v>
      </c>
      <c r="BD68" s="241"/>
      <c r="BE68" s="241" t="s">
        <v>5245</v>
      </c>
      <c r="BF68" s="241" t="s">
        <v>2253</v>
      </c>
      <c r="BG68" s="241" t="s">
        <v>2253</v>
      </c>
      <c r="BJ68" s="618" t="s">
        <v>2887</v>
      </c>
      <c r="BK68" s="534" t="s">
        <v>2887</v>
      </c>
      <c r="BL68" s="59" t="s">
        <v>1118</v>
      </c>
      <c r="BN68" s="421">
        <v>174</v>
      </c>
      <c r="BO68" s="241"/>
      <c r="BP68" s="639" t="s">
        <v>1643</v>
      </c>
    </row>
    <row r="69" spans="1:72">
      <c r="A69">
        <v>68</v>
      </c>
      <c r="B69" s="158" t="str">
        <f>IFERROR(TEXT(AL69,"00"),"99")&amp;IFERROR(TEXT(W69,"00"),"99")&amp;IFERROR(TEXT(S69,"00"),"99")&amp;IFERROR(TEXT(BN69,"000"),"999")</f>
        <v>010718174</v>
      </c>
      <c r="C69" s="158" t="str">
        <f>IFERROR(TEXT(AL69,"00"),"99")&amp;IFERROR(TEXT(V69,"00"),"99")&amp;IFERROR(TEXT(R69,"000"),"999")</f>
        <v>0107164</v>
      </c>
      <c r="D69" s="645">
        <f>IF(NOT(ISBLANK(I69)),1,0)</f>
        <v>1</v>
      </c>
      <c r="E69" s="645">
        <f>IF(NOT(ISBLANK(L69)),1,0)</f>
        <v>0</v>
      </c>
      <c r="F69" s="645">
        <f>IF(NOT(ISBLANK(O69)),1,0)</f>
        <v>1</v>
      </c>
      <c r="G69" s="364" t="str">
        <f>IF(ISBLANK(H69), IF(OR(NOT(ISBLANK(L69)),NOT(ISBLANK(I69)), NOT(ISBLANK(O69))),"no oldname but should be",""),IF(H69=I69,"api",IF(H69=O69,"csv","no match or acs")))</f>
        <v>api</v>
      </c>
      <c r="H69" s="411" t="s">
        <v>5860</v>
      </c>
      <c r="I69" s="411" t="s">
        <v>5860</v>
      </c>
      <c r="J69" s="624" t="s">
        <v>5860</v>
      </c>
      <c r="N69" s="59" t="s">
        <v>5860</v>
      </c>
      <c r="O69" s="42" t="s">
        <v>5860</v>
      </c>
      <c r="P69" s="59" t="s">
        <v>5860</v>
      </c>
      <c r="Q69" s="42" t="s">
        <v>5856</v>
      </c>
      <c r="R69" s="147">
        <f>IFERROR(_xlfn.XLOOKUP(T69,sortorder!$E$62:$E$136,sortorder!$F$62:$F$136),999)</f>
        <v>164</v>
      </c>
      <c r="S69" s="147">
        <f>IFERROR(_xlfn.XLOOKUP(T69,sortorder!$E$62:$E$136,sortorder!$D$62:$D$136),99)</f>
        <v>18</v>
      </c>
      <c r="T69" s="440" t="s">
        <v>5794</v>
      </c>
      <c r="U69" s="59" t="s">
        <v>5794</v>
      </c>
      <c r="V69" s="152">
        <f>IFERROR(_xlfn.XLOOKUP(X69,sortorder!$E$4:$E$55,sortorder!$D$4:$D$55),99)</f>
        <v>7</v>
      </c>
      <c r="W69" s="152">
        <f>IFERROR(_xlfn.XLOOKUP(X69,sortorder!$E$4:$E$55,sortorder!$D$4:$D$55),99)</f>
        <v>7</v>
      </c>
      <c r="X69" s="42" t="s">
        <v>1794</v>
      </c>
      <c r="Y69" s="141">
        <f>IF(ISERROR(SEARCH(Y$1,$Q69)),0,1)</f>
        <v>0</v>
      </c>
      <c r="Z69" s="141">
        <f>IF(ISERROR(SEARCH(Z$1,$Q69)),0,1)</f>
        <v>1</v>
      </c>
      <c r="AA69" s="141">
        <f>IF(ISERROR(SEARCH(AA$1,$Q69)),0,1)</f>
        <v>0</v>
      </c>
      <c r="AB69" s="141">
        <f>IF(ISERROR(SEARCH(AB$1,$Q69)),0,1)</f>
        <v>0</v>
      </c>
      <c r="AC69" s="141">
        <f>IF(ISERROR(SEARCH(AC$1,$Q69)),0,1)</f>
        <v>1</v>
      </c>
      <c r="AD69" s="141">
        <f>IF(ISERROR(SEARCH(AD$1,$Q69)),0,1)</f>
        <v>0</v>
      </c>
      <c r="AE69" s="141">
        <f>IF(ISERROR(SEARCH(AE$1,$Q69)),0,1)</f>
        <v>0</v>
      </c>
      <c r="AF69" s="141">
        <f>IF(ISERROR(SEARCH(AF$1,$Q69)),0,1)</f>
        <v>0</v>
      </c>
      <c r="AG69" s="141">
        <f>IF(ISERROR(SEARCH(AG$1,$Q69)),0,1)</f>
        <v>0</v>
      </c>
      <c r="AH69" t="s">
        <v>1075</v>
      </c>
      <c r="AI69" s="141" t="str">
        <f>_xlfn.XLOOKUP(I69,'api2.3'!B:B,'api2.3'!D:D,"")</f>
        <v>Socioeconomic Indicators</v>
      </c>
      <c r="AJ69" t="s">
        <v>44</v>
      </c>
      <c r="AK69" s="41" t="s">
        <v>44</v>
      </c>
      <c r="AL69" s="210">
        <f>_xlfn.XLOOKUP(AK69,sortorder!$I$15:$I$20,sortorder!$J$15:$J$20)</f>
        <v>1</v>
      </c>
      <c r="AM69" t="s">
        <v>1784</v>
      </c>
      <c r="AN69" t="s">
        <v>1784</v>
      </c>
      <c r="AO69" t="s">
        <v>1785</v>
      </c>
      <c r="AP69" s="8">
        <v>3</v>
      </c>
      <c r="AQ69" t="s">
        <v>1795</v>
      </c>
      <c r="AR69" t="s">
        <v>1132</v>
      </c>
      <c r="AS69" t="s">
        <v>1126</v>
      </c>
      <c r="AT69" t="s">
        <v>1132</v>
      </c>
      <c r="AU69">
        <v>1</v>
      </c>
      <c r="AV69" s="39" t="str">
        <f>IFERROR(_xlfn.XLOOKUP(Q69,wtd!$B:$B,wtd!$C:$C),"")</f>
        <v/>
      </c>
      <c r="AW69" s="141" t="b">
        <f>IFERROR(Q69=_xlfn.XLOOKUP(Q69,wtd!$B:$B,wtd!$B:$B),FALSE)</f>
        <v>0</v>
      </c>
      <c r="AX69" s="234" t="s">
        <v>2797</v>
      </c>
      <c r="AY69">
        <v>2</v>
      </c>
      <c r="AZ69">
        <v>0</v>
      </c>
      <c r="BA69" t="b">
        <v>0</v>
      </c>
      <c r="BB69" t="b">
        <v>1</v>
      </c>
      <c r="BC69" t="b">
        <v>0</v>
      </c>
      <c r="BE69" s="412" t="s">
        <v>5845</v>
      </c>
      <c r="BF69" s="42" t="s">
        <v>2253</v>
      </c>
      <c r="BG69" s="42" t="s">
        <v>2253</v>
      </c>
      <c r="BJ69" s="618" t="s">
        <v>2887</v>
      </c>
      <c r="BK69" s="534" t="s">
        <v>2249</v>
      </c>
      <c r="BL69" s="59" t="s">
        <v>1118</v>
      </c>
      <c r="BN69" s="222">
        <v>174</v>
      </c>
    </row>
    <row r="70" spans="1:72">
      <c r="A70">
        <v>69</v>
      </c>
      <c r="B70" s="158" t="str">
        <f>IFERROR(TEXT(AL70,"00"),"99")&amp;IFERROR(TEXT(W70,"00"),"99")&amp;IFERROR(TEXT(S70,"00"),"99")&amp;IFERROR(TEXT(BN70,"000"),"999")</f>
        <v>010719174</v>
      </c>
      <c r="C70" s="158" t="str">
        <f>IFERROR(TEXT(AL70,"00"),"99")&amp;IFERROR(TEXT(V70,"00"),"99")&amp;IFERROR(TEXT(R70,"000"),"999")</f>
        <v>0107165</v>
      </c>
      <c r="D70" s="645">
        <f>IF(NOT(ISBLANK(I70)),1,0)</f>
        <v>1</v>
      </c>
      <c r="E70" s="645">
        <f>IF(NOT(ISBLANK(L70)),1,0)</f>
        <v>0</v>
      </c>
      <c r="F70" s="645">
        <f>IF(NOT(ISBLANK(O70)),1,0)</f>
        <v>1</v>
      </c>
      <c r="G70" s="364" t="str">
        <f>IF(ISBLANK(H70), IF(OR(NOT(ISBLANK(L70)),NOT(ISBLANK(I70)), NOT(ISBLANK(O70))),"no oldname but should be",""),IF(H70=I70,"api",IF(H70=O70,"csv","no match or acs")))</f>
        <v>api</v>
      </c>
      <c r="H70" s="411" t="s">
        <v>5858</v>
      </c>
      <c r="I70" s="411" t="s">
        <v>5858</v>
      </c>
      <c r="J70" s="624" t="s">
        <v>5858</v>
      </c>
      <c r="N70" s="59" t="s">
        <v>5858</v>
      </c>
      <c r="O70" s="42" t="s">
        <v>5858</v>
      </c>
      <c r="P70" s="59" t="s">
        <v>5858</v>
      </c>
      <c r="Q70" s="42" t="s">
        <v>5851</v>
      </c>
      <c r="R70" s="147">
        <f>IFERROR(_xlfn.XLOOKUP(T70,sortorder!$E$62:$E$136,sortorder!$F$62:$F$136),999)</f>
        <v>165</v>
      </c>
      <c r="S70" s="147">
        <f>IFERROR(_xlfn.XLOOKUP(T70,sortorder!$E$62:$E$136,sortorder!$D$62:$D$136),99)</f>
        <v>19</v>
      </c>
      <c r="T70" s="412" t="s">
        <v>5839</v>
      </c>
      <c r="U70" s="59" t="s">
        <v>5839</v>
      </c>
      <c r="V70" s="152">
        <f>IFERROR(_xlfn.XLOOKUP(X70,sortorder!$E$4:$E$55,sortorder!$D$4:$D$55),99)</f>
        <v>7</v>
      </c>
      <c r="W70" s="152">
        <f>IFERROR(_xlfn.XLOOKUP(X70,sortorder!$E$4:$E$55,sortorder!$D$4:$D$55),99)</f>
        <v>7</v>
      </c>
      <c r="X70" s="42" t="s">
        <v>1794</v>
      </c>
      <c r="Y70" s="141">
        <f>IF(ISERROR(SEARCH(Y$1,$Q70)),0,1)</f>
        <v>0</v>
      </c>
      <c r="Z70" s="141">
        <f>IF(ISERROR(SEARCH(Z$1,$Q70)),0,1)</f>
        <v>1</v>
      </c>
      <c r="AA70" s="141">
        <f>IF(ISERROR(SEARCH(AA$1,$Q70)),0,1)</f>
        <v>0</v>
      </c>
      <c r="AB70" s="141">
        <f>IF(ISERROR(SEARCH(AB$1,$Q70)),0,1)</f>
        <v>0</v>
      </c>
      <c r="AC70" s="141">
        <f>IF(ISERROR(SEARCH(AC$1,$Q70)),0,1)</f>
        <v>1</v>
      </c>
      <c r="AD70" s="141">
        <f>IF(ISERROR(SEARCH(AD$1,$Q70)),0,1)</f>
        <v>0</v>
      </c>
      <c r="AE70" s="141">
        <f>IF(ISERROR(SEARCH(AE$1,$Q70)),0,1)</f>
        <v>0</v>
      </c>
      <c r="AF70" s="141">
        <f>IF(ISERROR(SEARCH(AF$1,$Q70)),0,1)</f>
        <v>0</v>
      </c>
      <c r="AG70" s="141">
        <f>IF(ISERROR(SEARCH(AG$1,$Q70)),0,1)</f>
        <v>1</v>
      </c>
      <c r="AH70" t="s">
        <v>1075</v>
      </c>
      <c r="AI70" s="141" t="str">
        <f>_xlfn.XLOOKUP(I70,'api2.3'!B:B,'api2.3'!D:D,"")</f>
        <v>Socioeconomic Indicators</v>
      </c>
      <c r="AJ70" t="s">
        <v>44</v>
      </c>
      <c r="AK70" s="41" t="s">
        <v>44</v>
      </c>
      <c r="AL70" s="210">
        <f>_xlfn.XLOOKUP(AK70,sortorder!$I$15:$I$20,sortorder!$J$15:$J$20)</f>
        <v>1</v>
      </c>
      <c r="AM70" t="s">
        <v>1784</v>
      </c>
      <c r="AN70" t="s">
        <v>1784</v>
      </c>
      <c r="AO70" t="s">
        <v>1785</v>
      </c>
      <c r="AP70" s="8">
        <v>3</v>
      </c>
      <c r="AQ70" t="s">
        <v>1795</v>
      </c>
      <c r="AR70" t="s">
        <v>1132</v>
      </c>
      <c r="AS70" t="s">
        <v>1126</v>
      </c>
      <c r="AT70" t="s">
        <v>1132</v>
      </c>
      <c r="AU70">
        <v>1</v>
      </c>
      <c r="AV70" s="39" t="str">
        <f>IFERROR(_xlfn.XLOOKUP(Q70,wtd!$B:$B,wtd!$C:$C),"")</f>
        <v/>
      </c>
      <c r="AW70" s="141" t="b">
        <f>IFERROR(Q70=_xlfn.XLOOKUP(Q70,wtd!$B:$B,wtd!$B:$B),FALSE)</f>
        <v>0</v>
      </c>
      <c r="AX70" s="234" t="s">
        <v>2797</v>
      </c>
      <c r="AY70">
        <v>2</v>
      </c>
      <c r="AZ70">
        <v>0</v>
      </c>
      <c r="BA70" t="b">
        <v>0</v>
      </c>
      <c r="BB70" t="b">
        <v>1</v>
      </c>
      <c r="BC70" t="b">
        <v>0</v>
      </c>
      <c r="BE70" s="412" t="s">
        <v>5845</v>
      </c>
      <c r="BF70" s="42" t="s">
        <v>2253</v>
      </c>
      <c r="BG70" s="42" t="s">
        <v>2253</v>
      </c>
      <c r="BJ70" s="618" t="s">
        <v>2887</v>
      </c>
      <c r="BK70" s="534" t="s">
        <v>2253</v>
      </c>
      <c r="BL70" s="59" t="s">
        <v>1118</v>
      </c>
      <c r="BN70" s="222">
        <v>174</v>
      </c>
    </row>
    <row r="71" spans="1:72">
      <c r="A71">
        <v>70</v>
      </c>
      <c r="B71" s="158" t="str">
        <f>IFERROR(TEXT(AL71,"00"),"99")&amp;IFERROR(TEXT(W71,"00"),"99")&amp;IFERROR(TEXT(S71,"00"),"99")&amp;IFERROR(TEXT(BN71,"000"),"999")</f>
        <v>010720178</v>
      </c>
      <c r="C71" s="158" t="str">
        <f>IFERROR(TEXT(AL71,"00"),"99")&amp;IFERROR(TEXT(V71,"00"),"99")&amp;IFERROR(TEXT(R71,"000"),"999")</f>
        <v>0107167</v>
      </c>
      <c r="D71" s="645">
        <f>IF(NOT(ISBLANK(I71)),1,0)</f>
        <v>1</v>
      </c>
      <c r="E71" s="645">
        <f>IF(NOT(ISBLANK(L71)),1,0)</f>
        <v>0</v>
      </c>
      <c r="F71" s="645">
        <f>IF(NOT(ISBLANK(O71)),1,0)</f>
        <v>0</v>
      </c>
      <c r="G71" s="364" t="str">
        <f>IF(ISBLANK(H71), IF(OR(NOT(ISBLANK(L71)),NOT(ISBLANK(I71)), NOT(ISBLANK(O71))),"no oldname but should be",""),IF(H71=I71,"api",IF(H71=O71,"csv","no match or acs")))</f>
        <v>api</v>
      </c>
      <c r="H71" t="s">
        <v>1793</v>
      </c>
      <c r="I71" t="s">
        <v>1793</v>
      </c>
      <c r="J71" s="59" t="s">
        <v>1793</v>
      </c>
      <c r="Q71" s="64" t="s">
        <v>1792</v>
      </c>
      <c r="R71" s="147">
        <f>IFERROR(_xlfn.XLOOKUP(T71,sortorder!$E$62:$E$136,sortorder!$F$62:$F$136),999)</f>
        <v>167</v>
      </c>
      <c r="S71" s="147">
        <f>IFERROR(_xlfn.XLOOKUP(T71,sortorder!$E$62:$E$136,sortorder!$D$62:$D$136),99)</f>
        <v>20</v>
      </c>
      <c r="T71" s="127" t="s">
        <v>155</v>
      </c>
      <c r="U71" s="59" t="s">
        <v>155</v>
      </c>
      <c r="V71" s="152">
        <f>IFERROR(_xlfn.XLOOKUP(X71,sortorder!$E$4:$E$55,sortorder!$D$4:$D$55),99)</f>
        <v>7</v>
      </c>
      <c r="W71" s="152">
        <f>IFERROR(_xlfn.XLOOKUP(X71,sortorder!$E$4:$E$55,sortorder!$D$4:$D$55),99)</f>
        <v>7</v>
      </c>
      <c r="X71" s="22" t="s">
        <v>1794</v>
      </c>
      <c r="Y71" s="141">
        <f>IF(ISERROR(SEARCH(Y$1,$Q71)),0,1)</f>
        <v>0</v>
      </c>
      <c r="Z71" s="141">
        <f>IF(ISERROR(SEARCH(Z$1,$Q71)),0,1)</f>
        <v>1</v>
      </c>
      <c r="AA71" s="141">
        <f>IF(ISERROR(SEARCH(AA$1,$Q71)),0,1)</f>
        <v>0</v>
      </c>
      <c r="AB71" s="141">
        <f>IF(ISERROR(SEARCH(AB$1,$Q71)),0,1)</f>
        <v>0</v>
      </c>
      <c r="AC71" s="141">
        <f>IF(ISERROR(SEARCH(AC$1,$Q71)),0,1)</f>
        <v>1</v>
      </c>
      <c r="AD71" s="141">
        <f>IF(ISERROR(SEARCH(AD$1,$Q71)),0,1)</f>
        <v>0</v>
      </c>
      <c r="AE71" s="141">
        <f>IF(ISERROR(SEARCH(AE$1,$Q71)),0,1)</f>
        <v>0</v>
      </c>
      <c r="AF71" s="141">
        <f>IF(ISERROR(SEARCH(AF$1,$Q71)),0,1)</f>
        <v>0</v>
      </c>
      <c r="AG71" s="141">
        <f>IF(ISERROR(SEARCH(AG$1,$Q71)),0,1)</f>
        <v>0</v>
      </c>
      <c r="AH71" t="s">
        <v>1075</v>
      </c>
      <c r="AI71" s="141" t="str">
        <f>_xlfn.XLOOKUP(I71,'api2.3'!B:B,'api2.3'!D:D,"")</f>
        <v>Socioeconomic Indicators</v>
      </c>
      <c r="AJ71" t="s">
        <v>44</v>
      </c>
      <c r="AK71" s="41" t="s">
        <v>44</v>
      </c>
      <c r="AL71" s="210">
        <f>_xlfn.XLOOKUP(AK71,sortorder!$I$15:$I$20,sortorder!$J$15:$J$20)</f>
        <v>1</v>
      </c>
      <c r="AM71" t="s">
        <v>1784</v>
      </c>
      <c r="AN71" t="s">
        <v>1784</v>
      </c>
      <c r="AO71" t="s">
        <v>1785</v>
      </c>
      <c r="AP71" s="32">
        <v>3</v>
      </c>
      <c r="AQ71" t="s">
        <v>1795</v>
      </c>
      <c r="AR71" t="s">
        <v>1132</v>
      </c>
      <c r="AS71" t="s">
        <v>1126</v>
      </c>
      <c r="AT71" t="s">
        <v>1132</v>
      </c>
      <c r="AU71">
        <v>1</v>
      </c>
      <c r="AV71" s="39" t="str">
        <f>IFERROR(_xlfn.XLOOKUP(Q71,wtd!$B:$B,wtd!$C:$C),"")</f>
        <v/>
      </c>
      <c r="AW71" s="141" t="b">
        <f>IFERROR(Q71=_xlfn.XLOOKUP(Q71,wtd!$B:$B,wtd!$B:$B),FALSE)</f>
        <v>0</v>
      </c>
      <c r="AX71" t="s">
        <v>2797</v>
      </c>
      <c r="AY71">
        <v>2</v>
      </c>
      <c r="AZ71">
        <v>0</v>
      </c>
      <c r="BA71" t="b">
        <v>0</v>
      </c>
      <c r="BB71" t="b">
        <v>1</v>
      </c>
      <c r="BC71" t="b">
        <v>0</v>
      </c>
      <c r="BE71" t="s">
        <v>5066</v>
      </c>
      <c r="BF71" t="s">
        <v>1796</v>
      </c>
      <c r="BG71" t="s">
        <v>1796</v>
      </c>
      <c r="BJ71" s="618" t="s">
        <v>2887</v>
      </c>
      <c r="BK71" s="534" t="s">
        <v>1797</v>
      </c>
      <c r="BL71" s="59" t="s">
        <v>1129</v>
      </c>
      <c r="BN71" s="371">
        <v>178</v>
      </c>
      <c r="BP71" s="639" t="s">
        <v>1798</v>
      </c>
      <c r="BS71" s="639" t="s">
        <v>411</v>
      </c>
      <c r="BT71" s="639" t="s">
        <v>55</v>
      </c>
    </row>
    <row r="72" spans="1:72">
      <c r="A72">
        <v>71</v>
      </c>
      <c r="B72" s="158" t="str">
        <f>IFERROR(TEXT(AL72,"00"),"99")&amp;IFERROR(TEXT(W72,"00"),"99")&amp;IFERROR(TEXT(S72,"00"),"99")&amp;IFERROR(TEXT(BN72,"000"),"999")</f>
        <v>010721180</v>
      </c>
      <c r="C72" s="158" t="str">
        <f>IFERROR(TEXT(AL72,"00"),"99")&amp;IFERROR(TEXT(V72,"00"),"99")&amp;IFERROR(TEXT(R72,"000"),"999")</f>
        <v>0107169</v>
      </c>
      <c r="D72" s="645">
        <f>IF(NOT(ISBLANK(I72)),1,0)</f>
        <v>1</v>
      </c>
      <c r="E72" s="645">
        <f>IF(NOT(ISBLANK(L72)),1,0)</f>
        <v>0</v>
      </c>
      <c r="F72" s="645">
        <f>IF(NOT(ISBLANK(O72)),1,0)</f>
        <v>0</v>
      </c>
      <c r="G72" s="364" t="str">
        <f>IF(ISBLANK(H72), IF(OR(NOT(ISBLANK(L72)),NOT(ISBLANK(I72)), NOT(ISBLANK(O72))),"no oldname but should be",""),IF(H72=I72,"api",IF(H72=O72,"csv","no match or acs")))</f>
        <v>api</v>
      </c>
      <c r="H72" t="s">
        <v>1825</v>
      </c>
      <c r="I72" t="s">
        <v>1825</v>
      </c>
      <c r="J72" s="59" t="s">
        <v>1825</v>
      </c>
      <c r="Q72" s="64" t="s">
        <v>1824</v>
      </c>
      <c r="R72" s="147">
        <f>IFERROR(_xlfn.XLOOKUP(T72,sortorder!$E$62:$E$136,sortorder!$F$62:$F$136),999)</f>
        <v>169</v>
      </c>
      <c r="S72" s="147">
        <f>IFERROR(_xlfn.XLOOKUP(T72,sortorder!$E$62:$E$136,sortorder!$D$62:$D$136),99)</f>
        <v>21</v>
      </c>
      <c r="T72" s="127" t="s">
        <v>150</v>
      </c>
      <c r="U72" s="59" t="s">
        <v>150</v>
      </c>
      <c r="V72" s="152">
        <f>IFERROR(_xlfn.XLOOKUP(X72,sortorder!$E$4:$E$55,sortorder!$D$4:$D$55),99)</f>
        <v>7</v>
      </c>
      <c r="W72" s="152">
        <f>IFERROR(_xlfn.XLOOKUP(X72,sortorder!$E$4:$E$55,sortorder!$D$4:$D$55),99)</f>
        <v>7</v>
      </c>
      <c r="X72" s="22" t="s">
        <v>1794</v>
      </c>
      <c r="Y72" s="141">
        <f>IF(ISERROR(SEARCH(Y$1,$Q72)),0,1)</f>
        <v>0</v>
      </c>
      <c r="Z72" s="141">
        <f>IF(ISERROR(SEARCH(Z$1,$Q72)),0,1)</f>
        <v>1</v>
      </c>
      <c r="AA72" s="141">
        <f>IF(ISERROR(SEARCH(AA$1,$Q72)),0,1)</f>
        <v>0</v>
      </c>
      <c r="AB72" s="141">
        <f>IF(ISERROR(SEARCH(AB$1,$Q72)),0,1)</f>
        <v>0</v>
      </c>
      <c r="AC72" s="141">
        <f>IF(ISERROR(SEARCH(AC$1,$Q72)),0,1)</f>
        <v>1</v>
      </c>
      <c r="AD72" s="141">
        <f>IF(ISERROR(SEARCH(AD$1,$Q72)),0,1)</f>
        <v>0</v>
      </c>
      <c r="AE72" s="141">
        <f>IF(ISERROR(SEARCH(AE$1,$Q72)),0,1)</f>
        <v>0</v>
      </c>
      <c r="AF72" s="141">
        <f>IF(ISERROR(SEARCH(AF$1,$Q72)),0,1)</f>
        <v>0</v>
      </c>
      <c r="AG72" s="141">
        <f>IF(ISERROR(SEARCH(AG$1,$Q72)),0,1)</f>
        <v>0</v>
      </c>
      <c r="AH72" t="s">
        <v>1075</v>
      </c>
      <c r="AI72" s="141" t="str">
        <f>_xlfn.XLOOKUP(I72,'api2.3'!B:B,'api2.3'!D:D,"")</f>
        <v>Socioeconomic Indicators</v>
      </c>
      <c r="AJ72" t="s">
        <v>44</v>
      </c>
      <c r="AK72" s="41" t="s">
        <v>44</v>
      </c>
      <c r="AL72" s="210">
        <f>_xlfn.XLOOKUP(AK72,sortorder!$I$15:$I$20,sortorder!$J$15:$J$20)</f>
        <v>1</v>
      </c>
      <c r="AM72" t="s">
        <v>1784</v>
      </c>
      <c r="AN72" t="s">
        <v>1784</v>
      </c>
      <c r="AO72" t="s">
        <v>1785</v>
      </c>
      <c r="AP72" s="32">
        <v>3</v>
      </c>
      <c r="AQ72" t="s">
        <v>1795</v>
      </c>
      <c r="AR72" t="s">
        <v>1132</v>
      </c>
      <c r="AS72" t="s">
        <v>1126</v>
      </c>
      <c r="AT72" t="s">
        <v>1132</v>
      </c>
      <c r="AU72">
        <v>1</v>
      </c>
      <c r="AV72" s="39" t="str">
        <f>IFERROR(_xlfn.XLOOKUP(Q72,wtd!$B:$B,wtd!$C:$C),"")</f>
        <v/>
      </c>
      <c r="AW72" s="141" t="b">
        <f>IFERROR(Q72=_xlfn.XLOOKUP(Q72,wtd!$B:$B,wtd!$B:$B),FALSE)</f>
        <v>0</v>
      </c>
      <c r="AX72" t="s">
        <v>2797</v>
      </c>
      <c r="AY72">
        <v>2</v>
      </c>
      <c r="AZ72">
        <v>0</v>
      </c>
      <c r="BA72" t="b">
        <v>0</v>
      </c>
      <c r="BB72" t="b">
        <v>1</v>
      </c>
      <c r="BC72" t="b">
        <v>0</v>
      </c>
      <c r="BE72" t="s">
        <v>5067</v>
      </c>
      <c r="BF72" t="s">
        <v>1826</v>
      </c>
      <c r="BG72" t="s">
        <v>1826</v>
      </c>
      <c r="BJ72" s="618" t="s">
        <v>2887</v>
      </c>
      <c r="BK72" s="534" t="s">
        <v>1827</v>
      </c>
      <c r="BL72" s="59" t="s">
        <v>1174</v>
      </c>
      <c r="BN72" s="371">
        <v>180</v>
      </c>
      <c r="BP72" s="639" t="s">
        <v>1828</v>
      </c>
      <c r="BS72" s="639" t="s">
        <v>411</v>
      </c>
      <c r="BT72" s="639" t="s">
        <v>55</v>
      </c>
    </row>
    <row r="73" spans="1:72">
      <c r="A73">
        <v>72</v>
      </c>
      <c r="B73" s="158" t="str">
        <f>IFERROR(TEXT(AL73,"00"),"99")&amp;IFERROR(TEXT(W73,"00"),"99")&amp;IFERROR(TEXT(S73,"00"),"99")&amp;IFERROR(TEXT(BN73,"000"),"999")</f>
        <v>010722179</v>
      </c>
      <c r="C73" s="158" t="str">
        <f>IFERROR(TEXT(AL73,"00"),"99")&amp;IFERROR(TEXT(V73,"00"),"99")&amp;IFERROR(TEXT(R73,"000"),"999")</f>
        <v>0107168</v>
      </c>
      <c r="D73" s="645">
        <f>IF(NOT(ISBLANK(I73)),1,0)</f>
        <v>1</v>
      </c>
      <c r="E73" s="645">
        <f>IF(NOT(ISBLANK(L73)),1,0)</f>
        <v>0</v>
      </c>
      <c r="F73" s="645">
        <f>IF(NOT(ISBLANK(O73)),1,0)</f>
        <v>0</v>
      </c>
      <c r="G73" s="364" t="str">
        <f>IF(ISBLANK(H73), IF(OR(NOT(ISBLANK(L73)),NOT(ISBLANK(I73)), NOT(ISBLANK(O73))),"no oldname but should be",""),IF(H73=I73,"api",IF(H73=O73,"csv","no match or acs")))</f>
        <v>api</v>
      </c>
      <c r="H73" t="s">
        <v>1863</v>
      </c>
      <c r="I73" t="s">
        <v>1863</v>
      </c>
      <c r="J73" s="59" t="s">
        <v>1863</v>
      </c>
      <c r="Q73" s="64" t="s">
        <v>1862</v>
      </c>
      <c r="R73" s="147">
        <f>IFERROR(_xlfn.XLOOKUP(T73,sortorder!$E$62:$E$136,sortorder!$F$62:$F$136),999)</f>
        <v>168</v>
      </c>
      <c r="S73" s="147">
        <f>IFERROR(_xlfn.XLOOKUP(T73,sortorder!$E$62:$E$136,sortorder!$D$62:$D$136),99)</f>
        <v>22</v>
      </c>
      <c r="T73" s="127" t="s">
        <v>396</v>
      </c>
      <c r="U73" s="59" t="s">
        <v>396</v>
      </c>
      <c r="V73" s="152">
        <f>IFERROR(_xlfn.XLOOKUP(X73,sortorder!$E$4:$E$55,sortorder!$D$4:$D$55),99)</f>
        <v>7</v>
      </c>
      <c r="W73" s="152">
        <f>IFERROR(_xlfn.XLOOKUP(X73,sortorder!$E$4:$E$55,sortorder!$D$4:$D$55),99)</f>
        <v>7</v>
      </c>
      <c r="X73" s="22" t="s">
        <v>1794</v>
      </c>
      <c r="Y73" s="141">
        <f>IF(ISERROR(SEARCH(Y$1,$Q73)),0,1)</f>
        <v>0</v>
      </c>
      <c r="Z73" s="141">
        <f>IF(ISERROR(SEARCH(Z$1,$Q73)),0,1)</f>
        <v>1</v>
      </c>
      <c r="AA73" s="141">
        <f>IF(ISERROR(SEARCH(AA$1,$Q73)),0,1)</f>
        <v>0</v>
      </c>
      <c r="AB73" s="141">
        <f>IF(ISERROR(SEARCH(AB$1,$Q73)),0,1)</f>
        <v>0</v>
      </c>
      <c r="AC73" s="141">
        <f>IF(ISERROR(SEARCH(AC$1,$Q73)),0,1)</f>
        <v>1</v>
      </c>
      <c r="AD73" s="141">
        <f>IF(ISERROR(SEARCH(AD$1,$Q73)),0,1)</f>
        <v>0</v>
      </c>
      <c r="AE73" s="141">
        <f>IF(ISERROR(SEARCH(AE$1,$Q73)),0,1)</f>
        <v>0</v>
      </c>
      <c r="AF73" s="141">
        <f>IF(ISERROR(SEARCH(AF$1,$Q73)),0,1)</f>
        <v>0</v>
      </c>
      <c r="AG73" s="141">
        <f>IF(ISERROR(SEARCH(AG$1,$Q73)),0,1)</f>
        <v>0</v>
      </c>
      <c r="AH73" t="s">
        <v>1075</v>
      </c>
      <c r="AI73" s="141" t="str">
        <f>_xlfn.XLOOKUP(I73,'api2.3'!B:B,'api2.3'!D:D,"")</f>
        <v>Socioeconomic Indicators</v>
      </c>
      <c r="AJ73" t="s">
        <v>44</v>
      </c>
      <c r="AK73" s="41" t="s">
        <v>44</v>
      </c>
      <c r="AL73" s="210">
        <f>_xlfn.XLOOKUP(AK73,sortorder!$I$15:$I$20,sortorder!$J$15:$J$20)</f>
        <v>1</v>
      </c>
      <c r="AM73" t="s">
        <v>1784</v>
      </c>
      <c r="AN73" t="s">
        <v>1784</v>
      </c>
      <c r="AO73" t="s">
        <v>1785</v>
      </c>
      <c r="AP73" s="32">
        <v>3</v>
      </c>
      <c r="AQ73" t="s">
        <v>1795</v>
      </c>
      <c r="AR73" t="s">
        <v>1132</v>
      </c>
      <c r="AS73" t="s">
        <v>1126</v>
      </c>
      <c r="AT73" t="s">
        <v>1132</v>
      </c>
      <c r="AU73">
        <v>1</v>
      </c>
      <c r="AV73" s="39" t="str">
        <f>IFERROR(_xlfn.XLOOKUP(Q73,wtd!$B:$B,wtd!$C:$C),"")</f>
        <v/>
      </c>
      <c r="AW73" s="141" t="b">
        <f>IFERROR(Q73=_xlfn.XLOOKUP(Q73,wtd!$B:$B,wtd!$B:$B),FALSE)</f>
        <v>0</v>
      </c>
      <c r="AX73" t="s">
        <v>2797</v>
      </c>
      <c r="AY73">
        <v>2</v>
      </c>
      <c r="AZ73">
        <v>0</v>
      </c>
      <c r="BA73" t="b">
        <v>0</v>
      </c>
      <c r="BB73" t="b">
        <v>1</v>
      </c>
      <c r="BC73" t="b">
        <v>0</v>
      </c>
      <c r="BE73" t="s">
        <v>5068</v>
      </c>
      <c r="BF73" t="s">
        <v>1864</v>
      </c>
      <c r="BG73" t="s">
        <v>1864</v>
      </c>
      <c r="BJ73" s="618" t="s">
        <v>2887</v>
      </c>
      <c r="BK73" s="534" t="s">
        <v>1865</v>
      </c>
      <c r="BL73" s="59" t="s">
        <v>1223</v>
      </c>
      <c r="BN73" s="371">
        <v>179</v>
      </c>
      <c r="BP73" s="639" t="s">
        <v>1175</v>
      </c>
      <c r="BS73" s="639" t="s">
        <v>411</v>
      </c>
      <c r="BT73" s="639" t="s">
        <v>55</v>
      </c>
    </row>
    <row r="74" spans="1:72">
      <c r="A74">
        <v>73</v>
      </c>
      <c r="B74" s="158" t="str">
        <f>IFERROR(TEXT(AL74,"00"),"99")&amp;IFERROR(TEXT(W74,"00"),"99")&amp;IFERROR(TEXT(S74,"00"),"99")&amp;IFERROR(TEXT(BN74,"000"),"999")</f>
        <v>010723217</v>
      </c>
      <c r="C74" s="158" t="str">
        <f>IFERROR(TEXT(AL74,"00"),"99")&amp;IFERROR(TEXT(V74,"00"),"99")&amp;IFERROR(TEXT(R74,"000"),"999")</f>
        <v>0107165</v>
      </c>
      <c r="D74" s="645">
        <f>IF(NOT(ISBLANK(I74)),1,0)</f>
        <v>1</v>
      </c>
      <c r="E74" s="645">
        <f>IF(NOT(ISBLANK(L74)),1,0)</f>
        <v>0</v>
      </c>
      <c r="F74" s="645">
        <f>IF(NOT(ISBLANK(O74)),1,0)</f>
        <v>0</v>
      </c>
      <c r="G74" s="364" t="str">
        <f>IF(ISBLANK(H74), IF(OR(NOT(ISBLANK(L74)),NOT(ISBLANK(I74)), NOT(ISBLANK(O74))),"no oldname but should be",""),IF(H74=I74,"api",IF(H74=O74,"csv","no match or acs")))</f>
        <v>api</v>
      </c>
      <c r="H74" t="s">
        <v>2654</v>
      </c>
      <c r="I74" s="495" t="s">
        <v>2654</v>
      </c>
      <c r="J74" s="59" t="s">
        <v>2654</v>
      </c>
      <c r="K74" s="122"/>
      <c r="L74" s="122"/>
      <c r="M74" s="197"/>
      <c r="N74" s="197"/>
      <c r="O74" s="122"/>
      <c r="P74" s="197"/>
      <c r="Q74" s="180" t="s">
        <v>5926</v>
      </c>
      <c r="R74" s="147">
        <f>IFERROR(_xlfn.XLOOKUP(T74,sortorder!$E$62:$E$136,sortorder!$F$62:$F$136),999)</f>
        <v>165</v>
      </c>
      <c r="S74" s="147">
        <f>IFERROR(_xlfn.XLOOKUP(T74,sortorder!$E$62:$E$136,sortorder!$D$62:$D$136),99)</f>
        <v>23</v>
      </c>
      <c r="T74" s="180" t="s">
        <v>4853</v>
      </c>
      <c r="U74" s="197"/>
      <c r="V74" s="152">
        <f>IFERROR(_xlfn.XLOOKUP(X74,sortorder!$E$4:$E$55,sortorder!$D$4:$D$55),99)</f>
        <v>7</v>
      </c>
      <c r="W74" s="152">
        <f>IFERROR(_xlfn.XLOOKUP(X74,sortorder!$E$4:$E$55,sortorder!$D$4:$D$55),99)</f>
        <v>7</v>
      </c>
      <c r="X74" s="125" t="s">
        <v>1794</v>
      </c>
      <c r="Y74" s="141">
        <f>IF(ISERROR(SEARCH(Y$1,$Q74)),0,1)</f>
        <v>0</v>
      </c>
      <c r="Z74" s="141">
        <f>IF(ISERROR(SEARCH(Z$1,$Q74)),0,1)</f>
        <v>1</v>
      </c>
      <c r="AA74" s="141">
        <f>IF(ISERROR(SEARCH(AA$1,$Q74)),0,1)</f>
        <v>0</v>
      </c>
      <c r="AB74" s="141">
        <f>IF(ISERROR(SEARCH(AB$1,$Q74)),0,1)</f>
        <v>0</v>
      </c>
      <c r="AC74" s="141">
        <f>IF(ISERROR(SEARCH(AC$1,$Q74)),0,1)</f>
        <v>1</v>
      </c>
      <c r="AD74" s="141">
        <f>IF(ISERROR(SEARCH(AD$1,$Q74)),0,1)</f>
        <v>0</v>
      </c>
      <c r="AE74" s="141">
        <f>IF(ISERROR(SEARCH(AE$1,$Q74)),0,1)</f>
        <v>0</v>
      </c>
      <c r="AF74" s="141">
        <f>IF(ISERROR(SEARCH(AF$1,$Q74)),0,1)</f>
        <v>0</v>
      </c>
      <c r="AG74" s="141">
        <f>IF(ISERROR(SEARCH(AG$1,$Q74)),0,1)</f>
        <v>0</v>
      </c>
      <c r="AH74" s="122" t="s">
        <v>2266</v>
      </c>
      <c r="AI74" s="141" t="str">
        <f>_xlfn.XLOOKUP(I74,'api2.3'!B:B,'api2.3'!D:D,"")</f>
        <v>Health Indicators</v>
      </c>
      <c r="AJ74" t="s">
        <v>44</v>
      </c>
      <c r="AK74" s="212" t="s">
        <v>44</v>
      </c>
      <c r="AL74" s="210">
        <f>_xlfn.XLOOKUP(AK74,sortorder!$I$15:$I$20,sortorder!$J$15:$J$20)</f>
        <v>1</v>
      </c>
      <c r="AM74" s="122" t="s">
        <v>1784</v>
      </c>
      <c r="AN74" s="122" t="s">
        <v>1785</v>
      </c>
      <c r="AO74" s="122" t="s">
        <v>1785</v>
      </c>
      <c r="AP74" s="200">
        <v>3</v>
      </c>
      <c r="AQ74" s="122" t="s">
        <v>1795</v>
      </c>
      <c r="AR74" s="122" t="s">
        <v>1132</v>
      </c>
      <c r="AS74" s="122" t="s">
        <v>1126</v>
      </c>
      <c r="AT74" s="122" t="s">
        <v>1132</v>
      </c>
      <c r="AU74" s="122">
        <v>1</v>
      </c>
      <c r="AV74" s="39" t="str">
        <f>IFERROR(_xlfn.XLOOKUP(Q74,wtd!$B:$B,wtd!$C:$C),"")</f>
        <v/>
      </c>
      <c r="AW74" s="141" t="b">
        <f>IFERROR(Q74=_xlfn.XLOOKUP(Q74,wtd!$B:$B,wtd!$B:$B),FALSE)</f>
        <v>0</v>
      </c>
      <c r="AX74" s="122" t="s">
        <v>2797</v>
      </c>
      <c r="AY74" s="122"/>
      <c r="AZ74" s="122">
        <v>1</v>
      </c>
      <c r="BA74" s="122" t="b">
        <v>0</v>
      </c>
      <c r="BB74" s="122" t="b">
        <v>0</v>
      </c>
      <c r="BC74" s="122" t="b">
        <v>0</v>
      </c>
      <c r="BD74" s="122"/>
      <c r="BE74" s="122" t="s">
        <v>5550</v>
      </c>
      <c r="BF74" s="122" t="s">
        <v>5549</v>
      </c>
      <c r="BG74" s="122" t="s">
        <v>5549</v>
      </c>
      <c r="BH74" s="197"/>
      <c r="BI74" s="197"/>
      <c r="BJ74" s="618" t="s">
        <v>2887</v>
      </c>
      <c r="BK74" s="534" t="s">
        <v>2655</v>
      </c>
      <c r="BL74" s="197" t="s">
        <v>2656</v>
      </c>
      <c r="BN74" s="222">
        <v>217</v>
      </c>
      <c r="BP74" s="639" t="s">
        <v>2657</v>
      </c>
    </row>
    <row r="75" spans="1:72">
      <c r="A75">
        <v>74</v>
      </c>
      <c r="B75" s="158" t="str">
        <f>IFERROR(TEXT(AL75,"00"),"99")&amp;IFERROR(TEXT(W75,"00"),"99")&amp;IFERROR(TEXT(S75,"00"),"99")&amp;IFERROR(TEXT(BN75,"000"),"999")</f>
        <v>010724181</v>
      </c>
      <c r="C75" s="158" t="str">
        <f>IFERROR(TEXT(AL75,"00"),"99")&amp;IFERROR(TEXT(V75,"00"),"99")&amp;IFERROR(TEXT(R75,"000"),"999")</f>
        <v>0107170</v>
      </c>
      <c r="D75" s="645">
        <f>IF(NOT(ISBLANK(I75)),1,0)</f>
        <v>1</v>
      </c>
      <c r="E75" s="645">
        <f>IF(NOT(ISBLANK(L75)),1,0)</f>
        <v>0</v>
      </c>
      <c r="F75" s="645">
        <f>IF(NOT(ISBLANK(O75)),1,0)</f>
        <v>0</v>
      </c>
      <c r="G75" s="364" t="str">
        <f>IF(ISBLANK(H75), IF(OR(NOT(ISBLANK(L75)),NOT(ISBLANK(I75)), NOT(ISBLANK(O75))),"no oldname but should be",""),IF(H75=I75,"api",IF(H75=O75,"csv","no match or acs")))</f>
        <v>api</v>
      </c>
      <c r="H75" t="s">
        <v>1807</v>
      </c>
      <c r="I75" t="s">
        <v>1807</v>
      </c>
      <c r="J75" s="59" t="s">
        <v>1807</v>
      </c>
      <c r="Q75" s="64" t="s">
        <v>1806</v>
      </c>
      <c r="R75" s="147">
        <f>IFERROR(_xlfn.XLOOKUP(T75,sortorder!$E$62:$E$136,sortorder!$F$62:$F$136),999)</f>
        <v>170</v>
      </c>
      <c r="S75" s="147">
        <f>IFERROR(_xlfn.XLOOKUP(T75,sortorder!$E$62:$E$136,sortorder!$D$62:$D$136),99)</f>
        <v>24</v>
      </c>
      <c r="T75" s="127" t="s">
        <v>51</v>
      </c>
      <c r="U75" s="59" t="s">
        <v>51</v>
      </c>
      <c r="V75" s="152">
        <f>IFERROR(_xlfn.XLOOKUP(X75,sortorder!$E$4:$E$55,sortorder!$D$4:$D$55),99)</f>
        <v>7</v>
      </c>
      <c r="W75" s="152">
        <f>IFERROR(_xlfn.XLOOKUP(X75,sortorder!$E$4:$E$55,sortorder!$D$4:$D$55),99)</f>
        <v>7</v>
      </c>
      <c r="X75" s="22" t="s">
        <v>1794</v>
      </c>
      <c r="Y75" s="141">
        <f>IF(ISERROR(SEARCH(Y$1,$Q75)),0,1)</f>
        <v>0</v>
      </c>
      <c r="Z75" s="141">
        <f>IF(ISERROR(SEARCH(Z$1,$Q75)),0,1)</f>
        <v>1</v>
      </c>
      <c r="AA75" s="141">
        <f>IF(ISERROR(SEARCH(AA$1,$Q75)),0,1)</f>
        <v>0</v>
      </c>
      <c r="AB75" s="141">
        <f>IF(ISERROR(SEARCH(AB$1,$Q75)),0,1)</f>
        <v>0</v>
      </c>
      <c r="AC75" s="141">
        <f>IF(ISERROR(SEARCH(AC$1,$Q75)),0,1)</f>
        <v>1</v>
      </c>
      <c r="AD75" s="141">
        <f>IF(ISERROR(SEARCH(AD$1,$Q75)),0,1)</f>
        <v>0</v>
      </c>
      <c r="AE75" s="141">
        <f>IF(ISERROR(SEARCH(AE$1,$Q75)),0,1)</f>
        <v>0</v>
      </c>
      <c r="AF75" s="141">
        <f>IF(ISERROR(SEARCH(AF$1,$Q75)),0,1)</f>
        <v>0</v>
      </c>
      <c r="AG75" s="141">
        <f>IF(ISERROR(SEARCH(AG$1,$Q75)),0,1)</f>
        <v>0</v>
      </c>
      <c r="AH75" t="s">
        <v>1075</v>
      </c>
      <c r="AI75" s="141" t="str">
        <f>_xlfn.XLOOKUP(I75,'api2.3'!B:B,'api2.3'!D:D,"")</f>
        <v>Socioeconomic Indicators</v>
      </c>
      <c r="AJ75" t="s">
        <v>44</v>
      </c>
      <c r="AK75" s="41" t="s">
        <v>44</v>
      </c>
      <c r="AL75" s="210">
        <f>_xlfn.XLOOKUP(AK75,sortorder!$I$15:$I$20,sortorder!$J$15:$J$20)</f>
        <v>1</v>
      </c>
      <c r="AM75" t="s">
        <v>1784</v>
      </c>
      <c r="AN75" t="s">
        <v>1784</v>
      </c>
      <c r="AO75" t="s">
        <v>1785</v>
      </c>
      <c r="AP75" s="32">
        <v>3</v>
      </c>
      <c r="AQ75" t="s">
        <v>1795</v>
      </c>
      <c r="AR75" t="s">
        <v>1132</v>
      </c>
      <c r="AS75" t="s">
        <v>1126</v>
      </c>
      <c r="AT75" t="s">
        <v>1132</v>
      </c>
      <c r="AU75">
        <v>1</v>
      </c>
      <c r="AV75" s="39" t="str">
        <f>IFERROR(_xlfn.XLOOKUP(Q75,wtd!$B:$B,wtd!$C:$C),"")</f>
        <v/>
      </c>
      <c r="AW75" s="141" t="b">
        <f>IFERROR(Q75=_xlfn.XLOOKUP(Q75,wtd!$B:$B,wtd!$B:$B),FALSE)</f>
        <v>0</v>
      </c>
      <c r="AX75" t="s">
        <v>2797</v>
      </c>
      <c r="AY75">
        <v>2</v>
      </c>
      <c r="AZ75">
        <v>0</v>
      </c>
      <c r="BA75" t="b">
        <v>0</v>
      </c>
      <c r="BB75" t="b">
        <v>1</v>
      </c>
      <c r="BC75" t="b">
        <v>0</v>
      </c>
      <c r="BE75" t="s">
        <v>5069</v>
      </c>
      <c r="BF75" t="s">
        <v>1808</v>
      </c>
      <c r="BG75" t="s">
        <v>1808</v>
      </c>
      <c r="BJ75" s="618" t="s">
        <v>2887</v>
      </c>
      <c r="BK75" s="534" t="s">
        <v>1809</v>
      </c>
      <c r="BL75" s="59" t="s">
        <v>1145</v>
      </c>
      <c r="BN75" s="371">
        <v>181</v>
      </c>
      <c r="BP75" s="639" t="s">
        <v>1146</v>
      </c>
      <c r="BS75" s="639" t="s">
        <v>411</v>
      </c>
      <c r="BT75" s="639" t="s">
        <v>55</v>
      </c>
    </row>
    <row r="76" spans="1:72">
      <c r="A76">
        <v>75</v>
      </c>
      <c r="B76" s="158" t="str">
        <f>IFERROR(TEXT(AL76,"00"),"99")&amp;IFERROR(TEXT(W76,"00"),"99")&amp;IFERROR(TEXT(S76,"00"),"99")&amp;IFERROR(TEXT(BN76,"000"),"999")</f>
        <v>010726182</v>
      </c>
      <c r="C76" s="158" t="str">
        <f>IFERROR(TEXT(AL76,"00"),"99")&amp;IFERROR(TEXT(V76,"00"),"99")&amp;IFERROR(TEXT(R76,"000"),"999")</f>
        <v>0107171</v>
      </c>
      <c r="D76" s="645">
        <f>IF(NOT(ISBLANK(I76)),1,0)</f>
        <v>1</v>
      </c>
      <c r="E76" s="645">
        <f>IF(NOT(ISBLANK(L76)),1,0)</f>
        <v>0</v>
      </c>
      <c r="F76" s="645">
        <f>IF(NOT(ISBLANK(O76)),1,0)</f>
        <v>0</v>
      </c>
      <c r="G76" s="364" t="str">
        <f>IF(ISBLANK(H76), IF(OR(NOT(ISBLANK(L76)),NOT(ISBLANK(I76)), NOT(ISBLANK(O76))),"no oldname but should be",""),IF(H76=I76,"api",IF(H76=O76,"csv","no match or acs")))</f>
        <v>api</v>
      </c>
      <c r="H76" t="s">
        <v>1852</v>
      </c>
      <c r="I76" t="s">
        <v>1852</v>
      </c>
      <c r="J76" s="59" t="s">
        <v>1852</v>
      </c>
      <c r="Q76" s="64" t="s">
        <v>1851</v>
      </c>
      <c r="R76" s="147">
        <f>IFERROR(_xlfn.XLOOKUP(T76,sortorder!$E$62:$E$136,sortorder!$F$62:$F$136),999)</f>
        <v>171</v>
      </c>
      <c r="S76" s="147">
        <f>IFERROR(_xlfn.XLOOKUP(T76,sortorder!$E$62:$E$136,sortorder!$D$62:$D$136),99)</f>
        <v>26</v>
      </c>
      <c r="T76" s="127" t="s">
        <v>176</v>
      </c>
      <c r="U76" s="59" t="s">
        <v>176</v>
      </c>
      <c r="V76" s="152">
        <f>IFERROR(_xlfn.XLOOKUP(X76,sortorder!$E$4:$E$55,sortorder!$D$4:$D$55),99)</f>
        <v>7</v>
      </c>
      <c r="W76" s="152">
        <f>IFERROR(_xlfn.XLOOKUP(X76,sortorder!$E$4:$E$55,sortorder!$D$4:$D$55),99)</f>
        <v>7</v>
      </c>
      <c r="X76" s="22" t="s">
        <v>1794</v>
      </c>
      <c r="Y76" s="141">
        <f>IF(ISERROR(SEARCH(Y$1,$Q76)),0,1)</f>
        <v>0</v>
      </c>
      <c r="Z76" s="141">
        <f>IF(ISERROR(SEARCH(Z$1,$Q76)),0,1)</f>
        <v>1</v>
      </c>
      <c r="AA76" s="141">
        <f>IF(ISERROR(SEARCH(AA$1,$Q76)),0,1)</f>
        <v>0</v>
      </c>
      <c r="AB76" s="141">
        <f>IF(ISERROR(SEARCH(AB$1,$Q76)),0,1)</f>
        <v>0</v>
      </c>
      <c r="AC76" s="141">
        <f>IF(ISERROR(SEARCH(AC$1,$Q76)),0,1)</f>
        <v>1</v>
      </c>
      <c r="AD76" s="141">
        <f>IF(ISERROR(SEARCH(AD$1,$Q76)),0,1)</f>
        <v>0</v>
      </c>
      <c r="AE76" s="141">
        <f>IF(ISERROR(SEARCH(AE$1,$Q76)),0,1)</f>
        <v>0</v>
      </c>
      <c r="AF76" s="141">
        <f>IF(ISERROR(SEARCH(AF$1,$Q76)),0,1)</f>
        <v>0</v>
      </c>
      <c r="AG76" s="141">
        <f>IF(ISERROR(SEARCH(AG$1,$Q76)),0,1)</f>
        <v>0</v>
      </c>
      <c r="AH76" t="s">
        <v>1075</v>
      </c>
      <c r="AI76" s="141" t="str">
        <f>_xlfn.XLOOKUP(I76,'api2.3'!B:B,'api2.3'!D:D,"")</f>
        <v>Socioeconomic Indicators</v>
      </c>
      <c r="AJ76" t="s">
        <v>44</v>
      </c>
      <c r="AK76" s="41" t="s">
        <v>44</v>
      </c>
      <c r="AL76" s="210">
        <f>_xlfn.XLOOKUP(AK76,sortorder!$I$15:$I$20,sortorder!$J$15:$J$20)</f>
        <v>1</v>
      </c>
      <c r="AM76" t="s">
        <v>1784</v>
      </c>
      <c r="AN76" t="s">
        <v>1784</v>
      </c>
      <c r="AO76" t="s">
        <v>1785</v>
      </c>
      <c r="AP76" s="32">
        <v>3</v>
      </c>
      <c r="AQ76" t="s">
        <v>1795</v>
      </c>
      <c r="AR76" t="s">
        <v>1132</v>
      </c>
      <c r="AS76" t="s">
        <v>1126</v>
      </c>
      <c r="AT76" t="s">
        <v>1132</v>
      </c>
      <c r="AU76">
        <v>1</v>
      </c>
      <c r="AV76" s="39" t="str">
        <f>IFERROR(_xlfn.XLOOKUP(Q76,wtd!$B:$B,wtd!$C:$C),"")</f>
        <v/>
      </c>
      <c r="AW76" s="141" t="b">
        <f>IFERROR(Q76=_xlfn.XLOOKUP(Q76,wtd!$B:$B,wtd!$B:$B),FALSE)</f>
        <v>0</v>
      </c>
      <c r="AX76" t="s">
        <v>2797</v>
      </c>
      <c r="AY76">
        <v>2</v>
      </c>
      <c r="AZ76">
        <v>0</v>
      </c>
      <c r="BA76" t="b">
        <v>0</v>
      </c>
      <c r="BB76" t="b">
        <v>1</v>
      </c>
      <c r="BC76" t="b">
        <v>0</v>
      </c>
      <c r="BE76" t="s">
        <v>5071</v>
      </c>
      <c r="BF76" t="s">
        <v>1853</v>
      </c>
      <c r="BG76" t="s">
        <v>1853</v>
      </c>
      <c r="BJ76" s="618" t="s">
        <v>2887</v>
      </c>
      <c r="BK76" s="534" t="s">
        <v>1854</v>
      </c>
      <c r="BL76" s="59" t="s">
        <v>1210</v>
      </c>
      <c r="BN76" s="371">
        <v>182</v>
      </c>
      <c r="BP76" s="639" t="s">
        <v>1211</v>
      </c>
      <c r="BS76" s="639" t="s">
        <v>411</v>
      </c>
      <c r="BT76" s="639" t="s">
        <v>55</v>
      </c>
    </row>
    <row r="77" spans="1:72">
      <c r="A77">
        <v>76</v>
      </c>
      <c r="B77" s="158" t="str">
        <f>IFERROR(TEXT(AL77,"00"),"99")&amp;IFERROR(TEXT(W77,"00"),"99")&amp;IFERROR(TEXT(S77,"00"),"99")&amp;IFERROR(TEXT(BN77,"000"),"999")</f>
        <v>010727183</v>
      </c>
      <c r="C77" s="158" t="str">
        <f>IFERROR(TEXT(AL77,"00"),"99")&amp;IFERROR(TEXT(V77,"00"),"99")&amp;IFERROR(TEXT(R77,"000"),"999")</f>
        <v>0107172</v>
      </c>
      <c r="D77" s="645">
        <f>IF(NOT(ISBLANK(I77)),1,0)</f>
        <v>1</v>
      </c>
      <c r="E77" s="645">
        <f>IF(NOT(ISBLANK(L77)),1,0)</f>
        <v>0</v>
      </c>
      <c r="F77" s="645">
        <f>IF(NOT(ISBLANK(O77)),1,0)</f>
        <v>0</v>
      </c>
      <c r="G77" s="364" t="str">
        <f>IF(ISBLANK(H77), IF(OR(NOT(ISBLANK(L77)),NOT(ISBLANK(I77)), NOT(ISBLANK(O77))),"no oldname but should be",""),IF(H77=I77,"api",IF(H77=O77,"csv","no match or acs")))</f>
        <v>api</v>
      </c>
      <c r="H77" t="s">
        <v>1836</v>
      </c>
      <c r="I77" t="s">
        <v>1836</v>
      </c>
      <c r="J77" s="59" t="s">
        <v>1836</v>
      </c>
      <c r="L77" s="122"/>
      <c r="M77" s="197"/>
      <c r="Q77" s="123" t="s">
        <v>1835</v>
      </c>
      <c r="R77" s="147">
        <f>IFERROR(_xlfn.XLOOKUP(T77,sortorder!$E$62:$E$136,sortorder!$F$62:$F$136),999)</f>
        <v>172</v>
      </c>
      <c r="S77" s="147">
        <f>IFERROR(_xlfn.XLOOKUP(T77,sortorder!$E$62:$E$136,sortorder!$D$62:$D$136),99)</f>
        <v>27</v>
      </c>
      <c r="T77" s="127" t="s">
        <v>168</v>
      </c>
      <c r="U77" s="59" t="s">
        <v>168</v>
      </c>
      <c r="V77" s="152">
        <f>IFERROR(_xlfn.XLOOKUP(X77,sortorder!$E$4:$E$55,sortorder!$D$4:$D$55),99)</f>
        <v>7</v>
      </c>
      <c r="W77" s="152">
        <f>IFERROR(_xlfn.XLOOKUP(X77,sortorder!$E$4:$E$55,sortorder!$D$4:$D$55),99)</f>
        <v>7</v>
      </c>
      <c r="X77" s="22" t="s">
        <v>1794</v>
      </c>
      <c r="Y77" s="141">
        <f>IF(ISERROR(SEARCH(Y$1,$Q77)),0,1)</f>
        <v>0</v>
      </c>
      <c r="Z77" s="141">
        <f>IF(ISERROR(SEARCH(Z$1,$Q77)),0,1)</f>
        <v>1</v>
      </c>
      <c r="AA77" s="141">
        <f>IF(ISERROR(SEARCH(AA$1,$Q77)),0,1)</f>
        <v>0</v>
      </c>
      <c r="AB77" s="141">
        <f>IF(ISERROR(SEARCH(AB$1,$Q77)),0,1)</f>
        <v>0</v>
      </c>
      <c r="AC77" s="141">
        <f>IF(ISERROR(SEARCH(AC$1,$Q77)),0,1)</f>
        <v>1</v>
      </c>
      <c r="AD77" s="141">
        <f>IF(ISERROR(SEARCH(AD$1,$Q77)),0,1)</f>
        <v>0</v>
      </c>
      <c r="AE77" s="141">
        <f>IF(ISERROR(SEARCH(AE$1,$Q77)),0,1)</f>
        <v>0</v>
      </c>
      <c r="AF77" s="141">
        <f>IF(ISERROR(SEARCH(AF$1,$Q77)),0,1)</f>
        <v>0</v>
      </c>
      <c r="AG77" s="141">
        <f>IF(ISERROR(SEARCH(AG$1,$Q77)),0,1)</f>
        <v>0</v>
      </c>
      <c r="AH77" t="s">
        <v>1075</v>
      </c>
      <c r="AI77" s="141" t="str">
        <f>_xlfn.XLOOKUP(I77,'api2.3'!B:B,'api2.3'!D:D,"")</f>
        <v>Socioeconomic Indicators</v>
      </c>
      <c r="AJ77" t="s">
        <v>44</v>
      </c>
      <c r="AK77" s="41" t="s">
        <v>44</v>
      </c>
      <c r="AL77" s="210">
        <f>_xlfn.XLOOKUP(AK77,sortorder!$I$15:$I$20,sortorder!$J$15:$J$20)</f>
        <v>1</v>
      </c>
      <c r="AM77" t="s">
        <v>1784</v>
      </c>
      <c r="AN77" t="s">
        <v>1784</v>
      </c>
      <c r="AO77" t="s">
        <v>1785</v>
      </c>
      <c r="AP77" s="32">
        <v>3</v>
      </c>
      <c r="AQ77" t="s">
        <v>1795</v>
      </c>
      <c r="AR77" t="s">
        <v>1132</v>
      </c>
      <c r="AS77" t="s">
        <v>1126</v>
      </c>
      <c r="AT77" t="s">
        <v>1132</v>
      </c>
      <c r="AU77">
        <v>1</v>
      </c>
      <c r="AV77" s="39" t="str">
        <f>IFERROR(_xlfn.XLOOKUP(Q77,wtd!$B:$B,wtd!$C:$C),"")</f>
        <v/>
      </c>
      <c r="AW77" s="141" t="b">
        <f>IFERROR(Q77=_xlfn.XLOOKUP(Q77,wtd!$B:$B,wtd!$B:$B),FALSE)</f>
        <v>0</v>
      </c>
      <c r="AX77" t="s">
        <v>2797</v>
      </c>
      <c r="AY77">
        <v>2</v>
      </c>
      <c r="AZ77">
        <v>0</v>
      </c>
      <c r="BA77" t="b">
        <v>0</v>
      </c>
      <c r="BB77" t="b">
        <v>1</v>
      </c>
      <c r="BC77" t="b">
        <v>0</v>
      </c>
      <c r="BE77" t="s">
        <v>5072</v>
      </c>
      <c r="BF77" t="s">
        <v>1837</v>
      </c>
      <c r="BG77" t="s">
        <v>1837</v>
      </c>
      <c r="BJ77" s="618" t="s">
        <v>2887</v>
      </c>
      <c r="BK77" s="534" t="s">
        <v>1838</v>
      </c>
      <c r="BL77" s="59" t="s">
        <v>1187</v>
      </c>
      <c r="BN77" s="371">
        <v>183</v>
      </c>
      <c r="BP77" s="639" t="s">
        <v>1643</v>
      </c>
      <c r="BS77" s="639" t="s">
        <v>411</v>
      </c>
      <c r="BT77" s="639" t="s">
        <v>55</v>
      </c>
    </row>
    <row r="78" spans="1:72">
      <c r="A78">
        <v>77</v>
      </c>
      <c r="B78" s="158" t="str">
        <f>IFERROR(TEXT(AL78,"00"),"99")&amp;IFERROR(TEXT(W78,"00"),"99")&amp;IFERROR(TEXT(S78,"00"),"99")&amp;IFERROR(TEXT(BN78,"000"),"999")</f>
        <v>010728177</v>
      </c>
      <c r="C78" s="158" t="str">
        <f>IFERROR(TEXT(AL78,"00"),"99")&amp;IFERROR(TEXT(V78,"00"),"99")&amp;IFERROR(TEXT(R78,"000"),"999")</f>
        <v>0107166</v>
      </c>
      <c r="D78" s="645">
        <f>IF(NOT(ISBLANK(I78)),1,0)</f>
        <v>1</v>
      </c>
      <c r="E78" s="645">
        <f>IF(NOT(ISBLANK(L78)),1,0)</f>
        <v>0</v>
      </c>
      <c r="F78" s="645">
        <f>IF(NOT(ISBLANK(O78)),1,0)</f>
        <v>0</v>
      </c>
      <c r="G78" s="364" t="str">
        <f>IF(ISBLANK(H78), IF(OR(NOT(ISBLANK(L78)),NOT(ISBLANK(I78)), NOT(ISBLANK(O78))),"no oldname but should be",""),IF(H78=I78,"api",IF(H78=O78,"csv","no match or acs")))</f>
        <v>api</v>
      </c>
      <c r="H78" t="s">
        <v>2330</v>
      </c>
      <c r="I78" t="s">
        <v>2330</v>
      </c>
      <c r="J78" s="59" t="s">
        <v>2330</v>
      </c>
      <c r="Q78" s="64" t="s">
        <v>2329</v>
      </c>
      <c r="R78" s="147">
        <f>IFERROR(_xlfn.XLOOKUP(T78,sortorder!$E$62:$E$136,sortorder!$F$62:$F$136),999)</f>
        <v>166</v>
      </c>
      <c r="S78" s="147">
        <f>IFERROR(_xlfn.XLOOKUP(T78,sortorder!$E$62:$E$136,sortorder!$D$62:$D$136),99)</f>
        <v>28</v>
      </c>
      <c r="T78" s="127" t="s">
        <v>164</v>
      </c>
      <c r="U78" s="59" t="s">
        <v>164</v>
      </c>
      <c r="V78" s="152">
        <f>IFERROR(_xlfn.XLOOKUP(X78,sortorder!$E$4:$E$55,sortorder!$D$4:$D$55),99)</f>
        <v>7</v>
      </c>
      <c r="W78" s="152">
        <f>IFERROR(_xlfn.XLOOKUP(X78,sortorder!$E$4:$E$55,sortorder!$D$4:$D$55),99)</f>
        <v>7</v>
      </c>
      <c r="X78" s="22" t="s">
        <v>1794</v>
      </c>
      <c r="Y78" s="141">
        <f>IF(ISERROR(SEARCH(Y$1,$Q78)),0,1)</f>
        <v>0</v>
      </c>
      <c r="Z78" s="141">
        <f>IF(ISERROR(SEARCH(Z$1,$Q78)),0,1)</f>
        <v>1</v>
      </c>
      <c r="AA78" s="141">
        <f>IF(ISERROR(SEARCH(AA$1,$Q78)),0,1)</f>
        <v>0</v>
      </c>
      <c r="AB78" s="141">
        <f>IF(ISERROR(SEARCH(AB$1,$Q78)),0,1)</f>
        <v>0</v>
      </c>
      <c r="AC78" s="141">
        <f>IF(ISERROR(SEARCH(AC$1,$Q78)),0,1)</f>
        <v>1</v>
      </c>
      <c r="AD78" s="141">
        <f>IF(ISERROR(SEARCH(AD$1,$Q78)),0,1)</f>
        <v>0</v>
      </c>
      <c r="AE78" s="141">
        <f>IF(ISERROR(SEARCH(AE$1,$Q78)),0,1)</f>
        <v>0</v>
      </c>
      <c r="AF78" s="141">
        <f>IF(ISERROR(SEARCH(AF$1,$Q78)),0,1)</f>
        <v>0</v>
      </c>
      <c r="AG78" s="141">
        <f>IF(ISERROR(SEARCH(AG$1,$Q78)),0,1)</f>
        <v>0</v>
      </c>
      <c r="AH78" t="s">
        <v>1075</v>
      </c>
      <c r="AI78" s="141" t="str">
        <f>_xlfn.XLOOKUP(I78,'api2.3'!B:B,'api2.3'!D:D,"")</f>
        <v>Socioeconomic Indicators</v>
      </c>
      <c r="AJ78" t="s">
        <v>44</v>
      </c>
      <c r="AK78" s="41" t="s">
        <v>44</v>
      </c>
      <c r="AL78" s="210">
        <f>_xlfn.XLOOKUP(AK78,sortorder!$I$15:$I$20,sortorder!$J$15:$J$20)</f>
        <v>1</v>
      </c>
      <c r="AM78" t="s">
        <v>1784</v>
      </c>
      <c r="AN78" t="s">
        <v>1784</v>
      </c>
      <c r="AO78" t="s">
        <v>1785</v>
      </c>
      <c r="AP78" s="32">
        <v>3</v>
      </c>
      <c r="AQ78" t="s">
        <v>1795</v>
      </c>
      <c r="AR78" t="s">
        <v>1132</v>
      </c>
      <c r="AS78" t="s">
        <v>1126</v>
      </c>
      <c r="AT78" t="s">
        <v>1132</v>
      </c>
      <c r="AU78">
        <v>1</v>
      </c>
      <c r="AV78" s="39" t="str">
        <f>IFERROR(_xlfn.XLOOKUP(Q78,wtd!$B:$B,wtd!$C:$C),"")</f>
        <v/>
      </c>
      <c r="AW78" s="141" t="b">
        <f>IFERROR(Q78=_xlfn.XLOOKUP(Q78,wtd!$B:$B,wtd!$B:$B),FALSE)</f>
        <v>0</v>
      </c>
      <c r="AX78" t="s">
        <v>2797</v>
      </c>
      <c r="AY78">
        <v>2</v>
      </c>
      <c r="AZ78">
        <v>0</v>
      </c>
      <c r="BA78" t="b">
        <v>0</v>
      </c>
      <c r="BB78" t="b">
        <v>1</v>
      </c>
      <c r="BC78" t="b">
        <v>0</v>
      </c>
      <c r="BE78" t="s">
        <v>5212</v>
      </c>
      <c r="BF78" t="s">
        <v>2331</v>
      </c>
      <c r="BG78" t="s">
        <v>2331</v>
      </c>
      <c r="BJ78" s="618" t="s">
        <v>2887</v>
      </c>
      <c r="BK78" s="534" t="s">
        <v>2332</v>
      </c>
      <c r="BL78" s="59" t="s">
        <v>1203</v>
      </c>
      <c r="BN78" s="371">
        <v>177</v>
      </c>
      <c r="BP78" s="639" t="s">
        <v>2242</v>
      </c>
      <c r="BS78" s="639" t="s">
        <v>411</v>
      </c>
      <c r="BT78" s="639" t="s">
        <v>55</v>
      </c>
    </row>
    <row r="79" spans="1:72">
      <c r="A79">
        <v>78</v>
      </c>
      <c r="B79" s="158" t="str">
        <f>IFERROR(TEXT(AL79,"00"),"99")&amp;IFERROR(TEXT(W79,"00"),"99")&amp;IFERROR(TEXT(S79,"00"),"99")&amp;IFERROR(TEXT(BN79,"000"),"999")</f>
        <v>010820999</v>
      </c>
      <c r="C79" s="158" t="str">
        <f>IFERROR(TEXT(AL79,"00"),"99")&amp;IFERROR(TEXT(V79,"00"),"99")&amp;IFERROR(TEXT(R79,"000"),"999")</f>
        <v>0108167</v>
      </c>
      <c r="D79" s="645">
        <f>IF(NOT(ISBLANK(I79)),1,0)</f>
        <v>0</v>
      </c>
      <c r="E79" s="645">
        <f>IF(NOT(ISBLANK(L79)),1,0)</f>
        <v>0</v>
      </c>
      <c r="F79" s="645">
        <f>IF(NOT(ISBLANK(O79)),1,0)</f>
        <v>1</v>
      </c>
      <c r="G79" s="364" t="str">
        <f>IF(ISBLANK(H79), IF(OR(NOT(ISBLANK(L79)),NOT(ISBLANK(I79)), NOT(ISBLANK(O79))),"no oldname but should be",""),IF(H79=I79,"api",IF(H79=O79,"csv","no match or acs")))</f>
        <v>csv</v>
      </c>
      <c r="H79" t="s">
        <v>577</v>
      </c>
      <c r="N79" s="59" t="s">
        <v>577</v>
      </c>
      <c r="O79" t="s">
        <v>577</v>
      </c>
      <c r="P79" s="59" t="s">
        <v>577</v>
      </c>
      <c r="Q79" s="64" t="s">
        <v>576</v>
      </c>
      <c r="R79" s="147">
        <f>IFERROR(_xlfn.XLOOKUP(T79,sortorder!$E$62:$E$136,sortorder!$F$62:$F$136),999)</f>
        <v>167</v>
      </c>
      <c r="S79" s="147">
        <f>IFERROR(_xlfn.XLOOKUP(T79,sortorder!$E$62:$E$136,sortorder!$D$62:$D$136),99)</f>
        <v>20</v>
      </c>
      <c r="T79" s="127" t="s">
        <v>155</v>
      </c>
      <c r="U79" s="59" t="s">
        <v>576</v>
      </c>
      <c r="V79" s="152">
        <f>IFERROR(_xlfn.XLOOKUP(X79,sortorder!$E$4:$E$55,sortorder!$D$4:$D$55),99)</f>
        <v>8</v>
      </c>
      <c r="W79" s="152">
        <f>IFERROR(_xlfn.XLOOKUP(X79,sortorder!$E$4:$E$55,sortorder!$D$4:$D$55),99)</f>
        <v>8</v>
      </c>
      <c r="X79" s="22" t="s">
        <v>572</v>
      </c>
      <c r="Y79" s="141">
        <f>IF(ISERROR(SEARCH(Y$1,$Q79)),0,1)</f>
        <v>0</v>
      </c>
      <c r="Z79" s="141">
        <f>IF(ISERROR(SEARCH(Z$1,$Q79)),0,1)</f>
        <v>0</v>
      </c>
      <c r="AA79" s="141">
        <f>IF(ISERROR(SEARCH(AA$1,$Q79)),0,1)</f>
        <v>0</v>
      </c>
      <c r="AB79" s="141">
        <f>IF(ISERROR(SEARCH(AB$1,$Q79)),0,1)</f>
        <v>0</v>
      </c>
      <c r="AC79" s="141">
        <f>IF(ISERROR(SEARCH(AC$1,$Q79)),0,1)</f>
        <v>0</v>
      </c>
      <c r="AD79" s="141">
        <f>IF(ISERROR(SEARCH(AD$1,$Q79)),0,1)</f>
        <v>0</v>
      </c>
      <c r="AE79" s="141">
        <f>IF(ISERROR(SEARCH(AE$1,$Q79)),0,1)</f>
        <v>0</v>
      </c>
      <c r="AF79" s="141">
        <f>IF(ISERROR(SEARCH(AF$1,$Q79)),0,1)</f>
        <v>0</v>
      </c>
      <c r="AG79" s="141">
        <f>IF(ISERROR(SEARCH(AG$1,$Q79)),0,1)</f>
        <v>0</v>
      </c>
      <c r="AI79" s="141">
        <f>_xlfn.XLOOKUP(I79,'api2.3'!B:B,'api2.3'!D:D,"")</f>
        <v>0</v>
      </c>
      <c r="AJ79" t="s">
        <v>44</v>
      </c>
      <c r="AK79" s="41" t="s">
        <v>44</v>
      </c>
      <c r="AL79" s="210">
        <f>_xlfn.XLOOKUP(AK79,sortorder!$I$15:$I$20,sortorder!$J$15:$J$20)</f>
        <v>1</v>
      </c>
      <c r="AP79" s="30">
        <v>0</v>
      </c>
      <c r="AQ79" t="s">
        <v>43</v>
      </c>
      <c r="AR79" t="s">
        <v>43</v>
      </c>
      <c r="AS79" t="s">
        <v>52</v>
      </c>
      <c r="AT79" t="s">
        <v>43</v>
      </c>
      <c r="AV79" s="39" t="str">
        <f>IFERROR(_xlfn.XLOOKUP(Q79,wtd!$B:$B,wtd!$C:$C),"")</f>
        <v/>
      </c>
      <c r="AW79" s="141" t="b">
        <f>IFERROR(Q79=_xlfn.XLOOKUP(Q79,wtd!$B:$B,wtd!$B:$B),FALSE)</f>
        <v>0</v>
      </c>
      <c r="AX79" t="s">
        <v>45</v>
      </c>
      <c r="AY79">
        <v>2</v>
      </c>
      <c r="AZ79">
        <v>0</v>
      </c>
      <c r="BA79" t="b">
        <v>0</v>
      </c>
      <c r="BB79" t="b">
        <v>0</v>
      </c>
      <c r="BC79" t="b">
        <v>0</v>
      </c>
      <c r="BE79" t="s">
        <v>578</v>
      </c>
      <c r="BF79" t="s">
        <v>578</v>
      </c>
      <c r="BG79" t="s">
        <v>578</v>
      </c>
      <c r="BH79" s="59" t="s">
        <v>579</v>
      </c>
      <c r="BI79" s="59" t="s">
        <v>579</v>
      </c>
      <c r="BJ79" s="618" t="s">
        <v>2887</v>
      </c>
      <c r="BK79" s="534" t="s">
        <v>2887</v>
      </c>
      <c r="BN79" s="225">
        <v>999</v>
      </c>
      <c r="BQ79" s="639" t="s">
        <v>580</v>
      </c>
      <c r="BR79" s="639" t="s">
        <v>577</v>
      </c>
      <c r="BS79" s="639" t="s">
        <v>411</v>
      </c>
    </row>
    <row r="80" spans="1:72">
      <c r="A80">
        <v>79</v>
      </c>
      <c r="B80" s="158" t="str">
        <f>IFERROR(TEXT(AL80,"00"),"99")&amp;IFERROR(TEXT(W80,"00"),"99")&amp;IFERROR(TEXT(S80,"00"),"99")&amp;IFERROR(TEXT(BN80,"000"),"999")</f>
        <v>010821999</v>
      </c>
      <c r="C80" s="158" t="str">
        <f>IFERROR(TEXT(AL80,"00"),"99")&amp;IFERROR(TEXT(V80,"00"),"99")&amp;IFERROR(TEXT(R80,"000"),"999")</f>
        <v>0108169</v>
      </c>
      <c r="D80" s="645">
        <f>IF(NOT(ISBLANK(I80)),1,0)</f>
        <v>0</v>
      </c>
      <c r="E80" s="645">
        <f>IF(NOT(ISBLANK(L80)),1,0)</f>
        <v>1</v>
      </c>
      <c r="F80" s="645">
        <f>IF(NOT(ISBLANK(O80)),1,0)</f>
        <v>1</v>
      </c>
      <c r="G80" s="364" t="str">
        <f>IF(ISBLANK(H80), IF(OR(NOT(ISBLANK(L80)),NOT(ISBLANK(I80)), NOT(ISBLANK(O80))),"no oldname but should be",""),IF(H80=I80,"api",IF(H80=O80,"csv","no match or acs")))</f>
        <v>csv</v>
      </c>
      <c r="H80" t="s">
        <v>571</v>
      </c>
      <c r="L80" t="s">
        <v>571</v>
      </c>
      <c r="M80" s="59" t="s">
        <v>571</v>
      </c>
      <c r="N80" s="59" t="s">
        <v>571</v>
      </c>
      <c r="O80" t="s">
        <v>571</v>
      </c>
      <c r="P80" s="59" t="s">
        <v>571</v>
      </c>
      <c r="Q80" s="64" t="s">
        <v>570</v>
      </c>
      <c r="R80" s="147">
        <f>IFERROR(_xlfn.XLOOKUP(T80,sortorder!$E$62:$E$136,sortorder!$F$62:$F$136),999)</f>
        <v>169</v>
      </c>
      <c r="S80" s="147">
        <f>IFERROR(_xlfn.XLOOKUP(T80,sortorder!$E$62:$E$136,sortorder!$D$62:$D$136),99)</f>
        <v>21</v>
      </c>
      <c r="T80" s="127" t="s">
        <v>150</v>
      </c>
      <c r="U80" s="59" t="s">
        <v>570</v>
      </c>
      <c r="V80" s="152">
        <f>IFERROR(_xlfn.XLOOKUP(X80,sortorder!$E$4:$E$55,sortorder!$D$4:$D$55),99)</f>
        <v>8</v>
      </c>
      <c r="W80" s="152">
        <f>IFERROR(_xlfn.XLOOKUP(X80,sortorder!$E$4:$E$55,sortorder!$D$4:$D$55),99)</f>
        <v>8</v>
      </c>
      <c r="X80" s="22" t="s">
        <v>572</v>
      </c>
      <c r="Y80" s="141">
        <f>IF(ISERROR(SEARCH(Y$1,$Q80)),0,1)</f>
        <v>0</v>
      </c>
      <c r="Z80" s="141">
        <f>IF(ISERROR(SEARCH(Z$1,$Q80)),0,1)</f>
        <v>0</v>
      </c>
      <c r="AA80" s="141">
        <f>IF(ISERROR(SEARCH(AA$1,$Q80)),0,1)</f>
        <v>0</v>
      </c>
      <c r="AB80" s="141">
        <f>IF(ISERROR(SEARCH(AB$1,$Q80)),0,1)</f>
        <v>0</v>
      </c>
      <c r="AC80" s="141">
        <f>IF(ISERROR(SEARCH(AC$1,$Q80)),0,1)</f>
        <v>0</v>
      </c>
      <c r="AD80" s="141">
        <f>IF(ISERROR(SEARCH(AD$1,$Q80)),0,1)</f>
        <v>0</v>
      </c>
      <c r="AE80" s="141">
        <f>IF(ISERROR(SEARCH(AE$1,$Q80)),0,1)</f>
        <v>0</v>
      </c>
      <c r="AF80" s="141">
        <f>IF(ISERROR(SEARCH(AF$1,$Q80)),0,1)</f>
        <v>0</v>
      </c>
      <c r="AG80" s="141">
        <f>IF(ISERROR(SEARCH(AG$1,$Q80)),0,1)</f>
        <v>0</v>
      </c>
      <c r="AI80" s="141">
        <f>_xlfn.XLOOKUP(I80,'api2.3'!B:B,'api2.3'!D:D,"")</f>
        <v>0</v>
      </c>
      <c r="AJ80" t="s">
        <v>44</v>
      </c>
      <c r="AK80" s="41" t="s">
        <v>44</v>
      </c>
      <c r="AL80" s="210">
        <f>_xlfn.XLOOKUP(AK80,sortorder!$I$15:$I$20,sortorder!$J$15:$J$20)</f>
        <v>1</v>
      </c>
      <c r="AP80" s="30">
        <v>0</v>
      </c>
      <c r="AQ80" t="s">
        <v>43</v>
      </c>
      <c r="AR80" t="s">
        <v>43</v>
      </c>
      <c r="AS80" t="s">
        <v>52</v>
      </c>
      <c r="AT80" t="s">
        <v>43</v>
      </c>
      <c r="AV80" s="39" t="str">
        <f>IFERROR(_xlfn.XLOOKUP(Q80,wtd!$B:$B,wtd!$C:$C),"")</f>
        <v/>
      </c>
      <c r="AW80" s="141" t="b">
        <f>IFERROR(Q80=_xlfn.XLOOKUP(Q80,wtd!$B:$B,wtd!$B:$B),FALSE)</f>
        <v>0</v>
      </c>
      <c r="AX80" t="s">
        <v>45</v>
      </c>
      <c r="AY80">
        <v>2</v>
      </c>
      <c r="AZ80">
        <v>0</v>
      </c>
      <c r="BA80" t="b">
        <v>0</v>
      </c>
      <c r="BB80" t="b">
        <v>0</v>
      </c>
      <c r="BC80" t="b">
        <v>0</v>
      </c>
      <c r="BE80" t="s">
        <v>573</v>
      </c>
      <c r="BF80" t="s">
        <v>574</v>
      </c>
      <c r="BG80" t="s">
        <v>574</v>
      </c>
      <c r="BH80" s="59" t="s">
        <v>575</v>
      </c>
      <c r="BI80" s="59" t="s">
        <v>575</v>
      </c>
      <c r="BJ80" s="618" t="s">
        <v>6280</v>
      </c>
      <c r="BK80" s="534" t="s">
        <v>2887</v>
      </c>
      <c r="BN80" s="225">
        <v>999</v>
      </c>
      <c r="BQ80" s="639" t="s">
        <v>55</v>
      </c>
      <c r="BR80" s="639" t="s">
        <v>571</v>
      </c>
      <c r="BS80" s="639" t="s">
        <v>411</v>
      </c>
    </row>
    <row r="81" spans="1:72">
      <c r="A81">
        <v>80</v>
      </c>
      <c r="B81" s="158" t="str">
        <f>IFERROR(TEXT(AL81,"00"),"99")&amp;IFERROR(TEXT(W81,"00"),"99")&amp;IFERROR(TEXT(S81,"00"),"99")&amp;IFERROR(TEXT(BN81,"000"),"999")</f>
        <v>010822999</v>
      </c>
      <c r="C81" s="158" t="str">
        <f>IFERROR(TEXT(AL81,"00"),"99")&amp;IFERROR(TEXT(V81,"00"),"99")&amp;IFERROR(TEXT(R81,"000"),"999")</f>
        <v>0108168</v>
      </c>
      <c r="D81" s="645">
        <f>IF(NOT(ISBLANK(I81)),1,0)</f>
        <v>0</v>
      </c>
      <c r="E81" s="645">
        <f>IF(NOT(ISBLANK(L81)),1,0)</f>
        <v>0</v>
      </c>
      <c r="F81" s="645">
        <f>IF(NOT(ISBLANK(O81)),1,0)</f>
        <v>1</v>
      </c>
      <c r="G81" s="364" t="str">
        <f>IF(ISBLANK(H81), IF(OR(NOT(ISBLANK(L81)),NOT(ISBLANK(I81)), NOT(ISBLANK(O81))),"no oldname but should be",""),IF(H81=I81,"api",IF(H81=O81,"csv","no match or acs")))</f>
        <v>csv</v>
      </c>
      <c r="H81" s="122" t="s">
        <v>997</v>
      </c>
      <c r="I81" s="122"/>
      <c r="J81" s="197"/>
      <c r="K81" s="122"/>
      <c r="L81" s="122"/>
      <c r="M81" s="197"/>
      <c r="N81" s="197" t="s">
        <v>997</v>
      </c>
      <c r="O81" s="122" t="s">
        <v>997</v>
      </c>
      <c r="P81" s="197" t="s">
        <v>997</v>
      </c>
      <c r="Q81" s="123" t="s">
        <v>395</v>
      </c>
      <c r="R81" s="147">
        <f>IFERROR(_xlfn.XLOOKUP(T81,sortorder!$E$62:$E$136,sortorder!$F$62:$F$136),999)</f>
        <v>168</v>
      </c>
      <c r="S81" s="147">
        <f>IFERROR(_xlfn.XLOOKUP(T81,sortorder!$E$62:$E$136,sortorder!$D$62:$D$136),99)</f>
        <v>22</v>
      </c>
      <c r="T81" s="196" t="s">
        <v>396</v>
      </c>
      <c r="U81" s="197" t="s">
        <v>395</v>
      </c>
      <c r="V81" s="152">
        <f>IFERROR(_xlfn.XLOOKUP(X81,sortorder!$E$4:$E$55,sortorder!$D$4:$D$55),99)</f>
        <v>8</v>
      </c>
      <c r="W81" s="152">
        <f>IFERROR(_xlfn.XLOOKUP(X81,sortorder!$E$4:$E$55,sortorder!$D$4:$D$55),99)</f>
        <v>8</v>
      </c>
      <c r="X81" s="198" t="s">
        <v>572</v>
      </c>
      <c r="Y81" s="141">
        <f>IF(ISERROR(SEARCH(Y$1,$Q81)),0,1)</f>
        <v>0</v>
      </c>
      <c r="Z81" s="141">
        <f>IF(ISERROR(SEARCH(Z$1,$Q81)),0,1)</f>
        <v>0</v>
      </c>
      <c r="AA81" s="141">
        <f>IF(ISERROR(SEARCH(AA$1,$Q81)),0,1)</f>
        <v>0</v>
      </c>
      <c r="AB81" s="141">
        <f>IF(ISERROR(SEARCH(AB$1,$Q81)),0,1)</f>
        <v>0</v>
      </c>
      <c r="AC81" s="141">
        <f>IF(ISERROR(SEARCH(AC$1,$Q81)),0,1)</f>
        <v>0</v>
      </c>
      <c r="AD81" s="141">
        <f>IF(ISERROR(SEARCH(AD$1,$Q81)),0,1)</f>
        <v>0</v>
      </c>
      <c r="AE81" s="141">
        <f>IF(ISERROR(SEARCH(AE$1,$Q81)),0,1)</f>
        <v>0</v>
      </c>
      <c r="AF81" s="141">
        <f>IF(ISERROR(SEARCH(AF$1,$Q81)),0,1)</f>
        <v>0</v>
      </c>
      <c r="AG81" s="141">
        <f>IF(ISERROR(SEARCH(AG$1,$Q81)),0,1)</f>
        <v>0</v>
      </c>
      <c r="AH81" s="122"/>
      <c r="AI81" s="141">
        <f>_xlfn.XLOOKUP(I81,'api2.3'!B:B,'api2.3'!D:D,"")</f>
        <v>0</v>
      </c>
      <c r="AJ81" s="122" t="s">
        <v>44</v>
      </c>
      <c r="AK81" s="212" t="s">
        <v>44</v>
      </c>
      <c r="AL81" s="210">
        <f>_xlfn.XLOOKUP(AK81,sortorder!$I$15:$I$20,sortorder!$J$15:$J$20)</f>
        <v>1</v>
      </c>
      <c r="AM81" s="122"/>
      <c r="AN81" s="122"/>
      <c r="AO81" s="122"/>
      <c r="AP81" s="201">
        <v>0</v>
      </c>
      <c r="AQ81" s="122" t="s">
        <v>43</v>
      </c>
      <c r="AR81" s="122" t="s">
        <v>43</v>
      </c>
      <c r="AS81" s="122" t="s">
        <v>52</v>
      </c>
      <c r="AT81" s="122" t="s">
        <v>43</v>
      </c>
      <c r="AU81" s="122"/>
      <c r="AV81" s="39" t="str">
        <f>IFERROR(_xlfn.XLOOKUP(Q81,wtd!$B:$B,wtd!$C:$C),"")</f>
        <v/>
      </c>
      <c r="AW81" s="141" t="b">
        <f>IFERROR(Q81=_xlfn.XLOOKUP(Q81,wtd!$B:$B,wtd!$B:$B),FALSE)</f>
        <v>0</v>
      </c>
      <c r="AX81" s="122" t="s">
        <v>45</v>
      </c>
      <c r="AY81" s="122">
        <v>2</v>
      </c>
      <c r="AZ81" s="122">
        <v>0</v>
      </c>
      <c r="BA81" s="122" t="b">
        <v>0</v>
      </c>
      <c r="BB81" s="122" t="b">
        <v>0</v>
      </c>
      <c r="BC81" s="122" t="b">
        <v>0</v>
      </c>
      <c r="BD81" s="122"/>
      <c r="BE81" s="122" t="s">
        <v>998</v>
      </c>
      <c r="BF81" s="122" t="s">
        <v>999</v>
      </c>
      <c r="BG81" s="122" t="s">
        <v>999</v>
      </c>
      <c r="BH81" s="197" t="s">
        <v>1000</v>
      </c>
      <c r="BI81" s="197" t="s">
        <v>1000</v>
      </c>
      <c r="BJ81" s="618" t="s">
        <v>2887</v>
      </c>
      <c r="BK81" s="534" t="s">
        <v>2887</v>
      </c>
      <c r="BL81" s="197"/>
      <c r="BM81" s="197"/>
      <c r="BN81" s="368">
        <v>999</v>
      </c>
      <c r="BO81" s="122"/>
      <c r="BP81" s="641"/>
      <c r="BQ81" s="641" t="s">
        <v>113</v>
      </c>
      <c r="BR81" s="641" t="s">
        <v>997</v>
      </c>
      <c r="BS81" s="641" t="s">
        <v>411</v>
      </c>
      <c r="BT81" s="641"/>
    </row>
    <row r="82" spans="1:72">
      <c r="A82">
        <v>81</v>
      </c>
      <c r="B82" s="158" t="str">
        <f>IFERROR(TEXT(AL82,"00"),"99")&amp;IFERROR(TEXT(W82,"00"),"99")&amp;IFERROR(TEXT(S82,"00"),"99")&amp;IFERROR(TEXT(BN82,"000"),"999")</f>
        <v>010823221</v>
      </c>
      <c r="C82" s="158" t="str">
        <f>IFERROR(TEXT(AL82,"00"),"99")&amp;IFERROR(TEXT(V82,"00"),"99")&amp;IFERROR(TEXT(R82,"000"),"999")</f>
        <v>0108165</v>
      </c>
      <c r="D82" s="645">
        <f>IF(NOT(ISBLANK(I82)),1,0)</f>
        <v>1</v>
      </c>
      <c r="E82" s="645">
        <f>IF(NOT(ISBLANK(L82)),1,0)</f>
        <v>1</v>
      </c>
      <c r="F82" s="645">
        <f>IF(NOT(ISBLANK(O82)),1,0)</f>
        <v>1</v>
      </c>
      <c r="G82" s="364" t="str">
        <f>IF(ISBLANK(H82), IF(OR(NOT(ISBLANK(L82)),NOT(ISBLANK(I82)), NOT(ISBLANK(O82))),"no oldname but should be",""),IF(H82=I82,"api",IF(H82=O82,"csv","no match or acs")))</f>
        <v>csv</v>
      </c>
      <c r="H82" s="182" t="s">
        <v>4782</v>
      </c>
      <c r="I82" s="22" t="s">
        <v>2660</v>
      </c>
      <c r="J82" s="59" t="s">
        <v>2660</v>
      </c>
      <c r="K82" s="203"/>
      <c r="L82" s="137" t="s">
        <v>4782</v>
      </c>
      <c r="M82" s="631" t="s">
        <v>4782</v>
      </c>
      <c r="O82" s="182" t="s">
        <v>4782</v>
      </c>
      <c r="Q82" s="181" t="s">
        <v>4854</v>
      </c>
      <c r="R82" s="147">
        <f>IFERROR(_xlfn.XLOOKUP(T82,sortorder!$E$62:$E$136,sortorder!$F$62:$F$136),999)</f>
        <v>165</v>
      </c>
      <c r="S82" s="147">
        <f>IFERROR(_xlfn.XLOOKUP(T82,sortorder!$E$62:$E$136,sortorder!$D$62:$D$136),99)</f>
        <v>23</v>
      </c>
      <c r="T82" s="180" t="s">
        <v>4853</v>
      </c>
      <c r="U82" s="197"/>
      <c r="V82" s="152">
        <f>IFERROR(_xlfn.XLOOKUP(X82,sortorder!$E$4:$E$55,sortorder!$D$4:$D$55),99)</f>
        <v>8</v>
      </c>
      <c r="W82" s="152">
        <f>IFERROR(_xlfn.XLOOKUP(X82,sortorder!$E$4:$E$55,sortorder!$D$4:$D$55),99)</f>
        <v>8</v>
      </c>
      <c r="X82" s="198" t="s">
        <v>572</v>
      </c>
      <c r="Y82" s="141">
        <f>IF(ISERROR(SEARCH(Y$1,$Q82)),0,1)</f>
        <v>0</v>
      </c>
      <c r="Z82" s="141">
        <f>IF(ISERROR(SEARCH(Z$1,$Q82)),0,1)</f>
        <v>0</v>
      </c>
      <c r="AA82" s="141">
        <f>IF(ISERROR(SEARCH(AA$1,$Q82)),0,1)</f>
        <v>0</v>
      </c>
      <c r="AB82" s="141">
        <f>IF(ISERROR(SEARCH(AB$1,$Q82)),0,1)</f>
        <v>0</v>
      </c>
      <c r="AC82" s="141">
        <f>IF(ISERROR(SEARCH(AC$1,$Q82)),0,1)</f>
        <v>0</v>
      </c>
      <c r="AD82" s="141">
        <f>IF(ISERROR(SEARCH(AD$1,$Q82)),0,1)</f>
        <v>0</v>
      </c>
      <c r="AE82" s="141">
        <f>IF(ISERROR(SEARCH(AE$1,$Q82)),0,1)</f>
        <v>0</v>
      </c>
      <c r="AF82" s="141">
        <f>IF(ISERROR(SEARCH(AF$1,$Q82)),0,1)</f>
        <v>0</v>
      </c>
      <c r="AG82" s="141">
        <f>IF(ISERROR(SEARCH(AG$1,$Q82)),0,1)</f>
        <v>0</v>
      </c>
      <c r="AH82" s="122" t="str">
        <f>_xlfn.XLOOKUP(I82,'api2.3'!B:B,'api2.3'!D:D)</f>
        <v>Health Indicators</v>
      </c>
      <c r="AI82" s="141" t="str">
        <f>_xlfn.XLOOKUP(I82,'api2.3'!B:B,'api2.3'!D:D,"")</f>
        <v>Health Indicators</v>
      </c>
      <c r="AJ82" t="s">
        <v>44</v>
      </c>
      <c r="AK82" s="212" t="s">
        <v>44</v>
      </c>
      <c r="AL82" s="210">
        <f>_xlfn.XLOOKUP(AK82,sortorder!$I$15:$I$20,sortorder!$J$15:$J$20)</f>
        <v>1</v>
      </c>
      <c r="AM82" s="122"/>
      <c r="AN82" s="122"/>
      <c r="AO82" s="122"/>
      <c r="AP82" s="201">
        <v>0</v>
      </c>
      <c r="AQ82" s="195" t="s">
        <v>43</v>
      </c>
      <c r="AR82" s="195" t="s">
        <v>43</v>
      </c>
      <c r="AS82" s="180" t="s">
        <v>52</v>
      </c>
      <c r="AT82" s="194" t="s">
        <v>43</v>
      </c>
      <c r="AU82" s="193" t="s">
        <v>5923</v>
      </c>
      <c r="AV82" s="39" t="str">
        <f>IFERROR(_xlfn.XLOOKUP(Q82,wtd!$B:$B,wtd!$C:$C),"")</f>
        <v/>
      </c>
      <c r="AW82" s="141" t="b">
        <f>IFERROR(Q82=_xlfn.XLOOKUP(Q82,wtd!$B:$B,wtd!$B:$B),FALSE)</f>
        <v>0</v>
      </c>
      <c r="AX82" s="180" t="s">
        <v>45</v>
      </c>
      <c r="AY82" s="195">
        <v>2</v>
      </c>
      <c r="AZ82" s="195">
        <v>0</v>
      </c>
      <c r="BA82" s="195" t="b">
        <v>0</v>
      </c>
      <c r="BB82" s="195" t="b">
        <v>0</v>
      </c>
      <c r="BC82" s="195" t="b">
        <v>0</v>
      </c>
      <c r="BD82" s="195"/>
      <c r="BE82" s="44" t="s">
        <v>4783</v>
      </c>
      <c r="BF82" s="44" t="s">
        <v>5553</v>
      </c>
      <c r="BG82" s="44" t="s">
        <v>5553</v>
      </c>
      <c r="BH82" s="197"/>
      <c r="BI82" s="197"/>
      <c r="BJ82" s="618" t="s">
        <v>6641</v>
      </c>
      <c r="BK82" s="534" t="s">
        <v>2656</v>
      </c>
      <c r="BL82" s="197" t="s">
        <v>2656</v>
      </c>
      <c r="BN82" s="375">
        <v>221</v>
      </c>
      <c r="BO82" t="s">
        <v>5924</v>
      </c>
    </row>
    <row r="83" spans="1:72">
      <c r="A83">
        <v>82</v>
      </c>
      <c r="B83" s="158" t="str">
        <f>IFERROR(TEXT(AL83,"00"),"99")&amp;IFERROR(TEXT(W83,"00"),"99")&amp;IFERROR(TEXT(S83,"00"),"99")&amp;IFERROR(TEXT(BN83,"000"),"999")</f>
        <v>010823999</v>
      </c>
      <c r="C83" s="158" t="str">
        <f>IFERROR(TEXT(AL83,"00"),"99")&amp;IFERROR(TEXT(V83,"00"),"99")&amp;IFERROR(TEXT(R83,"000"),"999")</f>
        <v>0108165</v>
      </c>
      <c r="D83" s="645">
        <f>IF(NOT(ISBLANK(I83)),1,0)</f>
        <v>0</v>
      </c>
      <c r="E83" s="645">
        <f>IF(NOT(ISBLANK(L83)),1,0)</f>
        <v>1</v>
      </c>
      <c r="F83" s="645">
        <f>IF(NOT(ISBLANK(O83)),1,0)</f>
        <v>1</v>
      </c>
      <c r="G83" s="364" t="str">
        <f>IF(ISBLANK(H83), IF(OR(NOT(ISBLANK(L83)),NOT(ISBLANK(I83)), NOT(ISBLANK(O83))),"no oldname but should be",""),IF(H83=I83,"api",IF(H83=O83,"csv","no match or acs")))</f>
        <v>csv</v>
      </c>
      <c r="H83" s="182" t="s">
        <v>5767</v>
      </c>
      <c r="I83" s="241"/>
      <c r="K83" s="241"/>
      <c r="L83" s="137" t="s">
        <v>4780</v>
      </c>
      <c r="M83" s="631" t="s">
        <v>4780</v>
      </c>
      <c r="O83" s="181" t="s">
        <v>5767</v>
      </c>
      <c r="Q83" s="181" t="s">
        <v>5569</v>
      </c>
      <c r="R83" s="147">
        <f>IFERROR(_xlfn.XLOOKUP(T83,sortorder!$E$62:$E$136,sortorder!$F$62:$F$136),999)</f>
        <v>165</v>
      </c>
      <c r="S83" s="147">
        <f>IFERROR(_xlfn.XLOOKUP(T83,sortorder!$E$62:$E$136,sortorder!$D$62:$D$136),99)</f>
        <v>23</v>
      </c>
      <c r="T83" s="180" t="s">
        <v>4853</v>
      </c>
      <c r="V83" s="152">
        <f>IFERROR(_xlfn.XLOOKUP(X83,sortorder!$E$4:$E$55,sortorder!$D$4:$D$55),99)</f>
        <v>8</v>
      </c>
      <c r="W83" s="152">
        <f>IFERROR(_xlfn.XLOOKUP(X83,sortorder!$E$4:$E$55,sortorder!$D$4:$D$55),99)</f>
        <v>8</v>
      </c>
      <c r="X83" s="198" t="s">
        <v>572</v>
      </c>
      <c r="Y83" s="141">
        <f>IF(ISERROR(SEARCH(Y$1,$Q83)),0,1)</f>
        <v>0</v>
      </c>
      <c r="Z83" s="141">
        <f>IF(ISERROR(SEARCH(Z$1,$Q83)),0,1)</f>
        <v>0</v>
      </c>
      <c r="AA83" s="141">
        <f>IF(ISERROR(SEARCH(AA$1,$Q83)),0,1)</f>
        <v>0</v>
      </c>
      <c r="AB83" s="141">
        <f>IF(ISERROR(SEARCH(AB$1,$Q83)),0,1)</f>
        <v>0</v>
      </c>
      <c r="AC83" s="141">
        <f>IF(ISERROR(SEARCH(AC$1,$Q83)),0,1)</f>
        <v>0</v>
      </c>
      <c r="AD83" s="141">
        <f>IF(ISERROR(SEARCH(AD$1,$Q83)),0,1)</f>
        <v>0</v>
      </c>
      <c r="AE83" s="141">
        <f>IF(ISERROR(SEARCH(AE$1,$Q83)),0,1)</f>
        <v>0</v>
      </c>
      <c r="AF83" s="141">
        <f>IF(ISERROR(SEARCH(AF$1,$Q83)),0,1)</f>
        <v>0</v>
      </c>
      <c r="AG83" s="141">
        <f>IF(ISERROR(SEARCH(AG$1,$Q83)),0,1)</f>
        <v>0</v>
      </c>
      <c r="AI83" s="141" t="str">
        <f>_xlfn.XLOOKUP(I83,'api2.3'!B:B,'api2.3'!D:D,"")</f>
        <v/>
      </c>
      <c r="AJ83" t="s">
        <v>44</v>
      </c>
      <c r="AK83" s="41" t="s">
        <v>44</v>
      </c>
      <c r="AL83" s="210">
        <f>_xlfn.XLOOKUP(AK83,sortorder!$I$15:$I$20,sortorder!$J$15:$J$20)</f>
        <v>1</v>
      </c>
      <c r="AP83" s="32">
        <v>0</v>
      </c>
      <c r="AQ83" t="s">
        <v>43</v>
      </c>
      <c r="AR83" t="s">
        <v>43</v>
      </c>
      <c r="AS83" t="s">
        <v>52</v>
      </c>
      <c r="AT83" t="s">
        <v>43</v>
      </c>
      <c r="AU83">
        <v>9</v>
      </c>
      <c r="AV83" s="39" t="str">
        <f>IFERROR(_xlfn.XLOOKUP(Q83,wtd!$B:$B,wtd!$C:$C),"")</f>
        <v/>
      </c>
      <c r="AW83" s="141" t="b">
        <f>IFERROR(Q83=_xlfn.XLOOKUP(Q83,wtd!$B:$B,wtd!$B:$B),FALSE)</f>
        <v>0</v>
      </c>
      <c r="AX83" t="s">
        <v>45</v>
      </c>
      <c r="AZ83">
        <v>0</v>
      </c>
      <c r="BA83" t="b">
        <v>0</v>
      </c>
      <c r="BB83" t="b">
        <v>0</v>
      </c>
      <c r="BC83" t="b">
        <v>0</v>
      </c>
      <c r="BE83" s="44" t="s">
        <v>5555</v>
      </c>
      <c r="BF83" s="44" t="s">
        <v>5556</v>
      </c>
      <c r="BG83" s="44" t="s">
        <v>5556</v>
      </c>
      <c r="BJ83" s="618" t="s">
        <v>6640</v>
      </c>
      <c r="BK83" s="534" t="s">
        <v>2887</v>
      </c>
      <c r="BN83" s="225">
        <v>999</v>
      </c>
    </row>
    <row r="84" spans="1:72">
      <c r="A84">
        <v>83</v>
      </c>
      <c r="B84" s="158" t="str">
        <f>IFERROR(TEXT(AL84,"00"),"99")&amp;IFERROR(TEXT(W84,"00"),"99")&amp;IFERROR(TEXT(S84,"00"),"99")&amp;IFERROR(TEXT(BN84,"000"),"999")</f>
        <v>010824999</v>
      </c>
      <c r="C84" s="158" t="str">
        <f>IFERROR(TEXT(AL84,"00"),"99")&amp;IFERROR(TEXT(V84,"00"),"99")&amp;IFERROR(TEXT(R84,"000"),"999")</f>
        <v>0108170</v>
      </c>
      <c r="D84" s="645">
        <f>IF(NOT(ISBLANK(I84)),1,0)</f>
        <v>0</v>
      </c>
      <c r="E84" s="645">
        <f>IF(NOT(ISBLANK(L84)),1,0)</f>
        <v>0</v>
      </c>
      <c r="F84" s="645">
        <f>IF(NOT(ISBLANK(O84)),1,0)</f>
        <v>1</v>
      </c>
      <c r="G84" s="364" t="str">
        <f>IF(ISBLANK(H84), IF(OR(NOT(ISBLANK(L84)),NOT(ISBLANK(I84)), NOT(ISBLANK(O84))),"no oldname but should be",""),IF(H84=I84,"api",IF(H84=O84,"csv","no match or acs")))</f>
        <v>csv</v>
      </c>
      <c r="H84" t="s">
        <v>584</v>
      </c>
      <c r="N84" s="59" t="s">
        <v>584</v>
      </c>
      <c r="O84" t="s">
        <v>584</v>
      </c>
      <c r="P84" s="59" t="s">
        <v>584</v>
      </c>
      <c r="Q84" s="64" t="s">
        <v>583</v>
      </c>
      <c r="R84" s="147">
        <f>IFERROR(_xlfn.XLOOKUP(T84,sortorder!$E$62:$E$136,sortorder!$F$62:$F$136),999)</f>
        <v>170</v>
      </c>
      <c r="S84" s="147">
        <f>IFERROR(_xlfn.XLOOKUP(T84,sortorder!$E$62:$E$136,sortorder!$D$62:$D$136),99)</f>
        <v>24</v>
      </c>
      <c r="T84" s="127" t="s">
        <v>51</v>
      </c>
      <c r="U84" s="59" t="s">
        <v>583</v>
      </c>
      <c r="V84" s="152">
        <f>IFERROR(_xlfn.XLOOKUP(X84,sortorder!$E$4:$E$55,sortorder!$D$4:$D$55),99)</f>
        <v>8</v>
      </c>
      <c r="W84" s="152">
        <f>IFERROR(_xlfn.XLOOKUP(X84,sortorder!$E$4:$E$55,sortorder!$D$4:$D$55),99)</f>
        <v>8</v>
      </c>
      <c r="X84" s="22" t="s">
        <v>572</v>
      </c>
      <c r="Y84" s="141">
        <f>IF(ISERROR(SEARCH(Y$1,$Q84)),0,1)</f>
        <v>0</v>
      </c>
      <c r="Z84" s="141">
        <f>IF(ISERROR(SEARCH(Z$1,$Q84)),0,1)</f>
        <v>0</v>
      </c>
      <c r="AA84" s="141">
        <f>IF(ISERROR(SEARCH(AA$1,$Q84)),0,1)</f>
        <v>0</v>
      </c>
      <c r="AB84" s="141">
        <f>IF(ISERROR(SEARCH(AB$1,$Q84)),0,1)</f>
        <v>0</v>
      </c>
      <c r="AC84" s="141">
        <f>IF(ISERROR(SEARCH(AC$1,$Q84)),0,1)</f>
        <v>0</v>
      </c>
      <c r="AD84" s="141">
        <f>IF(ISERROR(SEARCH(AD$1,$Q84)),0,1)</f>
        <v>0</v>
      </c>
      <c r="AE84" s="141">
        <f>IF(ISERROR(SEARCH(AE$1,$Q84)),0,1)</f>
        <v>0</v>
      </c>
      <c r="AF84" s="141">
        <f>IF(ISERROR(SEARCH(AF$1,$Q84)),0,1)</f>
        <v>0</v>
      </c>
      <c r="AG84" s="141">
        <f>IF(ISERROR(SEARCH(AG$1,$Q84)),0,1)</f>
        <v>0</v>
      </c>
      <c r="AI84" s="141">
        <f>_xlfn.XLOOKUP(I84,'api2.3'!B:B,'api2.3'!D:D,"")</f>
        <v>0</v>
      </c>
      <c r="AJ84" t="s">
        <v>44</v>
      </c>
      <c r="AK84" s="41" t="s">
        <v>44</v>
      </c>
      <c r="AL84" s="210">
        <f>_xlfn.XLOOKUP(AK84,sortorder!$I$15:$I$20,sortorder!$J$15:$J$20)</f>
        <v>1</v>
      </c>
      <c r="AP84" s="30">
        <v>0</v>
      </c>
      <c r="AQ84" t="s">
        <v>43</v>
      </c>
      <c r="AR84" t="s">
        <v>43</v>
      </c>
      <c r="AS84" t="s">
        <v>52</v>
      </c>
      <c r="AT84" t="s">
        <v>43</v>
      </c>
      <c r="AV84" s="39" t="str">
        <f>IFERROR(_xlfn.XLOOKUP(Q84,wtd!$B:$B,wtd!$C:$C),"")</f>
        <v/>
      </c>
      <c r="AW84" s="141" t="b">
        <f>IFERROR(Q84=_xlfn.XLOOKUP(Q84,wtd!$B:$B,wtd!$B:$B),FALSE)</f>
        <v>0</v>
      </c>
      <c r="AX84" t="s">
        <v>45</v>
      </c>
      <c r="AY84">
        <v>2</v>
      </c>
      <c r="AZ84">
        <v>0</v>
      </c>
      <c r="BA84" t="b">
        <v>0</v>
      </c>
      <c r="BB84" t="b">
        <v>0</v>
      </c>
      <c r="BC84" t="b">
        <v>0</v>
      </c>
      <c r="BE84" t="s">
        <v>585</v>
      </c>
      <c r="BF84" t="s">
        <v>586</v>
      </c>
      <c r="BG84" t="s">
        <v>586</v>
      </c>
      <c r="BH84" s="59" t="s">
        <v>587</v>
      </c>
      <c r="BI84" s="59" t="s">
        <v>587</v>
      </c>
      <c r="BJ84" s="618" t="s">
        <v>2887</v>
      </c>
      <c r="BK84" s="534" t="s">
        <v>2887</v>
      </c>
      <c r="BN84" s="225">
        <v>999</v>
      </c>
      <c r="BQ84" s="639" t="s">
        <v>588</v>
      </c>
      <c r="BR84" s="639" t="s">
        <v>584</v>
      </c>
      <c r="BS84" s="639" t="s">
        <v>411</v>
      </c>
    </row>
    <row r="85" spans="1:72">
      <c r="A85">
        <v>84</v>
      </c>
      <c r="B85" s="158" t="str">
        <f>IFERROR(TEXT(AL85,"00"),"99")&amp;IFERROR(TEXT(W85,"00"),"99")&amp;IFERROR(TEXT(S85,"00"),"99")&amp;IFERROR(TEXT(BN85,"000"),"999")</f>
        <v>010826999</v>
      </c>
      <c r="C85" s="158" t="str">
        <f>IFERROR(TEXT(AL85,"00"),"99")&amp;IFERROR(TEXT(V85,"00"),"99")&amp;IFERROR(TEXT(R85,"000"),"999")</f>
        <v>0108171</v>
      </c>
      <c r="D85" s="645">
        <f>IF(NOT(ISBLANK(I85)),1,0)</f>
        <v>0</v>
      </c>
      <c r="E85" s="645">
        <f>IF(NOT(ISBLANK(L85)),1,0)</f>
        <v>0</v>
      </c>
      <c r="F85" s="645">
        <f>IF(NOT(ISBLANK(O85)),1,0)</f>
        <v>1</v>
      </c>
      <c r="G85" s="364" t="str">
        <f>IF(ISBLANK(H85), IF(OR(NOT(ISBLANK(L85)),NOT(ISBLANK(I85)), NOT(ISBLANK(O85))),"no oldname but should be",""),IF(H85=I85,"api",IF(H85=O85,"csv","no match or acs")))</f>
        <v>csv</v>
      </c>
      <c r="H85" t="s">
        <v>1064</v>
      </c>
      <c r="L85" s="122"/>
      <c r="M85" s="197"/>
      <c r="N85" s="59" t="s">
        <v>1064</v>
      </c>
      <c r="O85" t="s">
        <v>1064</v>
      </c>
      <c r="P85" s="59" t="s">
        <v>1064</v>
      </c>
      <c r="Q85" s="123" t="s">
        <v>1063</v>
      </c>
      <c r="R85" s="147">
        <f>IFERROR(_xlfn.XLOOKUP(T85,sortorder!$E$62:$E$136,sortorder!$F$62:$F$136),999)</f>
        <v>171</v>
      </c>
      <c r="S85" s="147">
        <f>IFERROR(_xlfn.XLOOKUP(T85,sortorder!$E$62:$E$136,sortorder!$D$62:$D$136),99)</f>
        <v>26</v>
      </c>
      <c r="T85" s="127" t="s">
        <v>176</v>
      </c>
      <c r="U85" s="59" t="s">
        <v>1063</v>
      </c>
      <c r="V85" s="152">
        <f>IFERROR(_xlfn.XLOOKUP(X85,sortorder!$E$4:$E$55,sortorder!$D$4:$D$55),99)</f>
        <v>8</v>
      </c>
      <c r="W85" s="152">
        <f>IFERROR(_xlfn.XLOOKUP(X85,sortorder!$E$4:$E$55,sortorder!$D$4:$D$55),99)</f>
        <v>8</v>
      </c>
      <c r="X85" s="22" t="s">
        <v>572</v>
      </c>
      <c r="Y85" s="141">
        <f>IF(ISERROR(SEARCH(Y$1,$Q85)),0,1)</f>
        <v>0</v>
      </c>
      <c r="Z85" s="141">
        <f>IF(ISERROR(SEARCH(Z$1,$Q85)),0,1)</f>
        <v>0</v>
      </c>
      <c r="AA85" s="141">
        <f>IF(ISERROR(SEARCH(AA$1,$Q85)),0,1)</f>
        <v>0</v>
      </c>
      <c r="AB85" s="141">
        <f>IF(ISERROR(SEARCH(AB$1,$Q85)),0,1)</f>
        <v>0</v>
      </c>
      <c r="AC85" s="141">
        <f>IF(ISERROR(SEARCH(AC$1,$Q85)),0,1)</f>
        <v>0</v>
      </c>
      <c r="AD85" s="141">
        <f>IF(ISERROR(SEARCH(AD$1,$Q85)),0,1)</f>
        <v>0</v>
      </c>
      <c r="AE85" s="141">
        <f>IF(ISERROR(SEARCH(AE$1,$Q85)),0,1)</f>
        <v>0</v>
      </c>
      <c r="AF85" s="141">
        <f>IF(ISERROR(SEARCH(AF$1,$Q85)),0,1)</f>
        <v>0</v>
      </c>
      <c r="AG85" s="141">
        <f>IF(ISERROR(SEARCH(AG$1,$Q85)),0,1)</f>
        <v>0</v>
      </c>
      <c r="AI85" s="141">
        <f>_xlfn.XLOOKUP(I85,'api2.3'!B:B,'api2.3'!D:D,"")</f>
        <v>0</v>
      </c>
      <c r="AJ85" t="s">
        <v>44</v>
      </c>
      <c r="AK85" s="41" t="s">
        <v>44</v>
      </c>
      <c r="AL85" s="210">
        <f>_xlfn.XLOOKUP(AK85,sortorder!$I$15:$I$20,sortorder!$J$15:$J$20)</f>
        <v>1</v>
      </c>
      <c r="AP85" s="30">
        <v>0</v>
      </c>
      <c r="AQ85" t="s">
        <v>43</v>
      </c>
      <c r="AR85" t="s">
        <v>43</v>
      </c>
      <c r="AS85" t="s">
        <v>52</v>
      </c>
      <c r="AT85" t="s">
        <v>43</v>
      </c>
      <c r="AV85" s="39" t="str">
        <f>IFERROR(_xlfn.XLOOKUP(Q85,wtd!$B:$B,wtd!$C:$C),"")</f>
        <v/>
      </c>
      <c r="AW85" s="141" t="b">
        <f>IFERROR(Q85=_xlfn.XLOOKUP(Q85,wtd!$B:$B,wtd!$B:$B),FALSE)</f>
        <v>0</v>
      </c>
      <c r="AX85" t="s">
        <v>45</v>
      </c>
      <c r="AY85">
        <v>2</v>
      </c>
      <c r="AZ85">
        <v>0</v>
      </c>
      <c r="BA85" t="b">
        <v>0</v>
      </c>
      <c r="BB85" t="b">
        <v>0</v>
      </c>
      <c r="BC85" t="b">
        <v>0</v>
      </c>
      <c r="BE85" t="s">
        <v>1065</v>
      </c>
      <c r="BF85" t="s">
        <v>5389</v>
      </c>
      <c r="BG85" t="s">
        <v>5389</v>
      </c>
      <c r="BH85" s="59" t="s">
        <v>1066</v>
      </c>
      <c r="BI85" s="59" t="s">
        <v>1066</v>
      </c>
      <c r="BJ85" s="618" t="s">
        <v>2887</v>
      </c>
      <c r="BK85" s="534">
        <v>0</v>
      </c>
      <c r="BN85" s="225">
        <v>999</v>
      </c>
      <c r="BQ85" s="639" t="s">
        <v>1067</v>
      </c>
      <c r="BR85" s="639" t="s">
        <v>1064</v>
      </c>
      <c r="BS85" s="639" t="s">
        <v>411</v>
      </c>
    </row>
    <row r="86" spans="1:72">
      <c r="A86">
        <v>85</v>
      </c>
      <c r="B86" s="158" t="str">
        <f>IFERROR(TEXT(AL86,"00"),"99")&amp;IFERROR(TEXT(W86,"00"),"99")&amp;IFERROR(TEXT(S86,"00"),"99")&amp;IFERROR(TEXT(BN86,"000"),"999")</f>
        <v>010827999</v>
      </c>
      <c r="C86" s="158" t="str">
        <f>IFERROR(TEXT(AL86,"00"),"99")&amp;IFERROR(TEXT(V86,"00"),"99")&amp;IFERROR(TEXT(R86,"000"),"999")</f>
        <v>0108172</v>
      </c>
      <c r="D86" s="645">
        <f>IF(NOT(ISBLANK(I86)),1,0)</f>
        <v>0</v>
      </c>
      <c r="E86" s="645">
        <f>IF(NOT(ISBLANK(L86)),1,0)</f>
        <v>0</v>
      </c>
      <c r="F86" s="645">
        <f>IF(NOT(ISBLANK(O86)),1,0)</f>
        <v>1</v>
      </c>
      <c r="G86" s="364" t="str">
        <f>IF(ISBLANK(H86), IF(OR(NOT(ISBLANK(L86)),NOT(ISBLANK(I86)), NOT(ISBLANK(O86))),"no oldname but should be",""),IF(H86=I86,"api",IF(H86=O86,"csv","no match or acs")))</f>
        <v>csv</v>
      </c>
      <c r="H86" t="s">
        <v>602</v>
      </c>
      <c r="L86" s="122"/>
      <c r="M86" s="197"/>
      <c r="N86" s="59" t="s">
        <v>602</v>
      </c>
      <c r="O86" t="s">
        <v>602</v>
      </c>
      <c r="P86" s="59" t="s">
        <v>602</v>
      </c>
      <c r="Q86" s="123" t="s">
        <v>601</v>
      </c>
      <c r="R86" s="147">
        <f>IFERROR(_xlfn.XLOOKUP(T86,sortorder!$E$62:$E$136,sortorder!$F$62:$F$136),999)</f>
        <v>172</v>
      </c>
      <c r="S86" s="147">
        <f>IFERROR(_xlfn.XLOOKUP(T86,sortorder!$E$62:$E$136,sortorder!$D$62:$D$136),99)</f>
        <v>27</v>
      </c>
      <c r="T86" s="127" t="s">
        <v>168</v>
      </c>
      <c r="U86" s="59" t="s">
        <v>601</v>
      </c>
      <c r="V86" s="152">
        <f>IFERROR(_xlfn.XLOOKUP(X86,sortorder!$E$4:$E$55,sortorder!$D$4:$D$55),99)</f>
        <v>8</v>
      </c>
      <c r="W86" s="152">
        <f>IFERROR(_xlfn.XLOOKUP(X86,sortorder!$E$4:$E$55,sortorder!$D$4:$D$55),99)</f>
        <v>8</v>
      </c>
      <c r="X86" s="22" t="s">
        <v>572</v>
      </c>
      <c r="Y86" s="141">
        <f>IF(ISERROR(SEARCH(Y$1,$Q86)),0,1)</f>
        <v>0</v>
      </c>
      <c r="Z86" s="141">
        <f>IF(ISERROR(SEARCH(Z$1,$Q86)),0,1)</f>
        <v>0</v>
      </c>
      <c r="AA86" s="141">
        <f>IF(ISERROR(SEARCH(AA$1,$Q86)),0,1)</f>
        <v>0</v>
      </c>
      <c r="AB86" s="141">
        <f>IF(ISERROR(SEARCH(AB$1,$Q86)),0,1)</f>
        <v>0</v>
      </c>
      <c r="AC86" s="141">
        <f>IF(ISERROR(SEARCH(AC$1,$Q86)),0,1)</f>
        <v>0</v>
      </c>
      <c r="AD86" s="141">
        <f>IF(ISERROR(SEARCH(AD$1,$Q86)),0,1)</f>
        <v>0</v>
      </c>
      <c r="AE86" s="141">
        <f>IF(ISERROR(SEARCH(AE$1,$Q86)),0,1)</f>
        <v>0</v>
      </c>
      <c r="AF86" s="141">
        <f>IF(ISERROR(SEARCH(AF$1,$Q86)),0,1)</f>
        <v>0</v>
      </c>
      <c r="AG86" s="141">
        <f>IF(ISERROR(SEARCH(AG$1,$Q86)),0,1)</f>
        <v>0</v>
      </c>
      <c r="AI86" s="141">
        <f>_xlfn.XLOOKUP(I86,'api2.3'!B:B,'api2.3'!D:D,"")</f>
        <v>0</v>
      </c>
      <c r="AJ86" t="s">
        <v>44</v>
      </c>
      <c r="AK86" s="41" t="s">
        <v>44</v>
      </c>
      <c r="AL86" s="210">
        <f>_xlfn.XLOOKUP(AK86,sortorder!$I$15:$I$20,sortorder!$J$15:$J$20)</f>
        <v>1</v>
      </c>
      <c r="AP86" s="30">
        <v>0</v>
      </c>
      <c r="AQ86" t="s">
        <v>43</v>
      </c>
      <c r="AR86" t="s">
        <v>43</v>
      </c>
      <c r="AS86" t="s">
        <v>52</v>
      </c>
      <c r="AT86" t="s">
        <v>43</v>
      </c>
      <c r="AV86" s="39" t="str">
        <f>IFERROR(_xlfn.XLOOKUP(Q86,wtd!$B:$B,wtd!$C:$C),"")</f>
        <v/>
      </c>
      <c r="AW86" s="141" t="b">
        <f>IFERROR(Q86=_xlfn.XLOOKUP(Q86,wtd!$B:$B,wtd!$B:$B),FALSE)</f>
        <v>0</v>
      </c>
      <c r="AX86" t="s">
        <v>45</v>
      </c>
      <c r="AY86">
        <v>2</v>
      </c>
      <c r="AZ86">
        <v>0</v>
      </c>
      <c r="BA86" t="b">
        <v>0</v>
      </c>
      <c r="BB86" t="b">
        <v>0</v>
      </c>
      <c r="BC86" t="b">
        <v>0</v>
      </c>
      <c r="BE86" t="s">
        <v>603</v>
      </c>
      <c r="BF86" t="s">
        <v>5390</v>
      </c>
      <c r="BG86" t="s">
        <v>5390</v>
      </c>
      <c r="BH86" s="59" t="s">
        <v>604</v>
      </c>
      <c r="BI86" s="59" t="s">
        <v>604</v>
      </c>
      <c r="BJ86" s="618" t="s">
        <v>2887</v>
      </c>
      <c r="BK86" s="534">
        <v>0</v>
      </c>
      <c r="BN86" s="225">
        <v>999</v>
      </c>
      <c r="BQ86" s="639" t="s">
        <v>605</v>
      </c>
      <c r="BR86" s="639" t="s">
        <v>602</v>
      </c>
      <c r="BS86" s="639" t="s">
        <v>411</v>
      </c>
    </row>
    <row r="87" spans="1:72">
      <c r="A87">
        <v>86</v>
      </c>
      <c r="B87" s="158" t="str">
        <f>IFERROR(TEXT(AL87,"00"),"99")&amp;IFERROR(TEXT(W87,"00"),"99")&amp;IFERROR(TEXT(S87,"00"),"99")&amp;IFERROR(TEXT(BN87,"000"),"999")</f>
        <v>010828999</v>
      </c>
      <c r="C87" s="158" t="str">
        <f>IFERROR(TEXT(AL87,"00"),"99")&amp;IFERROR(TEXT(V87,"00"),"99")&amp;IFERROR(TEXT(R87,"000"),"999")</f>
        <v>0108166</v>
      </c>
      <c r="D87" s="645">
        <f>IF(NOT(ISBLANK(I87)),1,0)</f>
        <v>0</v>
      </c>
      <c r="E87" s="645">
        <f>IF(NOT(ISBLANK(L87)),1,0)</f>
        <v>0</v>
      </c>
      <c r="F87" s="645">
        <f>IF(NOT(ISBLANK(O87)),1,0)</f>
        <v>1</v>
      </c>
      <c r="G87" s="364" t="str">
        <f>IF(ISBLANK(H87), IF(OR(NOT(ISBLANK(L87)),NOT(ISBLANK(I87)), NOT(ISBLANK(O87))),"no oldname but should be",""),IF(H87=I87,"api",IF(H87=O87,"csv","no match or acs")))</f>
        <v>csv</v>
      </c>
      <c r="H87" t="s">
        <v>591</v>
      </c>
      <c r="N87" s="59" t="s">
        <v>591</v>
      </c>
      <c r="O87" t="s">
        <v>591</v>
      </c>
      <c r="P87" s="59" t="s">
        <v>591</v>
      </c>
      <c r="Q87" s="64" t="s">
        <v>590</v>
      </c>
      <c r="R87" s="147">
        <f>IFERROR(_xlfn.XLOOKUP(T87,sortorder!$E$62:$E$136,sortorder!$F$62:$F$136),999)</f>
        <v>166</v>
      </c>
      <c r="S87" s="147">
        <f>IFERROR(_xlfn.XLOOKUP(T87,sortorder!$E$62:$E$136,sortorder!$D$62:$D$136),99)</f>
        <v>28</v>
      </c>
      <c r="T87" s="127" t="s">
        <v>164</v>
      </c>
      <c r="U87" s="59" t="s">
        <v>590</v>
      </c>
      <c r="V87" s="152">
        <f>IFERROR(_xlfn.XLOOKUP(X87,sortorder!$E$4:$E$55,sortorder!$D$4:$D$55),99)</f>
        <v>8</v>
      </c>
      <c r="W87" s="152">
        <f>IFERROR(_xlfn.XLOOKUP(X87,sortorder!$E$4:$E$55,sortorder!$D$4:$D$55),99)</f>
        <v>8</v>
      </c>
      <c r="X87" s="22" t="s">
        <v>572</v>
      </c>
      <c r="Y87" s="141">
        <f>IF(ISERROR(SEARCH(Y$1,$Q87)),0,1)</f>
        <v>0</v>
      </c>
      <c r="Z87" s="141">
        <f>IF(ISERROR(SEARCH(Z$1,$Q87)),0,1)</f>
        <v>0</v>
      </c>
      <c r="AA87" s="141">
        <f>IF(ISERROR(SEARCH(AA$1,$Q87)),0,1)</f>
        <v>0</v>
      </c>
      <c r="AB87" s="141">
        <f>IF(ISERROR(SEARCH(AB$1,$Q87)),0,1)</f>
        <v>0</v>
      </c>
      <c r="AC87" s="141">
        <f>IF(ISERROR(SEARCH(AC$1,$Q87)),0,1)</f>
        <v>0</v>
      </c>
      <c r="AD87" s="141">
        <f>IF(ISERROR(SEARCH(AD$1,$Q87)),0,1)</f>
        <v>0</v>
      </c>
      <c r="AE87" s="141">
        <f>IF(ISERROR(SEARCH(AE$1,$Q87)),0,1)</f>
        <v>0</v>
      </c>
      <c r="AF87" s="141">
        <f>IF(ISERROR(SEARCH(AF$1,$Q87)),0,1)</f>
        <v>0</v>
      </c>
      <c r="AG87" s="141">
        <f>IF(ISERROR(SEARCH(AG$1,$Q87)),0,1)</f>
        <v>0</v>
      </c>
      <c r="AI87" s="141">
        <f>_xlfn.XLOOKUP(I87,'api2.3'!B:B,'api2.3'!D:D,"")</f>
        <v>0</v>
      </c>
      <c r="AJ87" t="s">
        <v>44</v>
      </c>
      <c r="AK87" s="41" t="s">
        <v>44</v>
      </c>
      <c r="AL87" s="210">
        <f>_xlfn.XLOOKUP(AK87,sortorder!$I$15:$I$20,sortorder!$J$15:$J$20)</f>
        <v>1</v>
      </c>
      <c r="AP87" s="30">
        <v>0</v>
      </c>
      <c r="AQ87" t="s">
        <v>43</v>
      </c>
      <c r="AR87" t="s">
        <v>43</v>
      </c>
      <c r="AS87" t="s">
        <v>52</v>
      </c>
      <c r="AT87" t="s">
        <v>43</v>
      </c>
      <c r="AV87" s="39" t="str">
        <f>IFERROR(_xlfn.XLOOKUP(Q87,wtd!$B:$B,wtd!$C:$C),"")</f>
        <v/>
      </c>
      <c r="AW87" s="141" t="b">
        <f>IFERROR(Q87=_xlfn.XLOOKUP(Q87,wtd!$B:$B,wtd!$B:$B),FALSE)</f>
        <v>0</v>
      </c>
      <c r="AX87" t="s">
        <v>45</v>
      </c>
      <c r="AY87">
        <v>2</v>
      </c>
      <c r="AZ87">
        <v>0</v>
      </c>
      <c r="BA87" t="b">
        <v>0</v>
      </c>
      <c r="BB87" t="b">
        <v>0</v>
      </c>
      <c r="BC87" t="b">
        <v>0</v>
      </c>
      <c r="BE87" t="s">
        <v>592</v>
      </c>
      <c r="BF87" t="s">
        <v>593</v>
      </c>
      <c r="BG87" t="s">
        <v>593</v>
      </c>
      <c r="BH87" s="59" t="s">
        <v>594</v>
      </c>
      <c r="BI87" s="59" t="s">
        <v>594</v>
      </c>
      <c r="BJ87" s="618" t="s">
        <v>2887</v>
      </c>
      <c r="BK87" s="534" t="s">
        <v>2887</v>
      </c>
      <c r="BN87" s="225">
        <v>999</v>
      </c>
      <c r="BQ87" s="639" t="s">
        <v>595</v>
      </c>
      <c r="BR87" s="639" t="s">
        <v>591</v>
      </c>
      <c r="BS87" s="639" t="s">
        <v>411</v>
      </c>
    </row>
    <row r="88" spans="1:72">
      <c r="A88">
        <v>87</v>
      </c>
      <c r="B88" s="158" t="str">
        <f>IFERROR(TEXT(AL88,"00"),"99")&amp;IFERROR(TEXT(W88,"00"),"99")&amp;IFERROR(TEXT(S88,"00"),"99")&amp;IFERROR(TEXT(BN88,"000"),"999")</f>
        <v>010938021</v>
      </c>
      <c r="C88" s="158" t="str">
        <f>IFERROR(TEXT(AL88,"00"),"99")&amp;IFERROR(TEXT(V88,"00"),"99")&amp;IFERROR(TEXT(R88,"000"),"999")</f>
        <v>0109021</v>
      </c>
      <c r="D88" s="645">
        <f>IF(NOT(ISBLANK(I88)),1,0)</f>
        <v>1</v>
      </c>
      <c r="E88" s="645">
        <f>IF(NOT(ISBLANK(L88)),1,0)</f>
        <v>1</v>
      </c>
      <c r="F88" s="645">
        <f>IF(NOT(ISBLANK(O88)),1,0)</f>
        <v>0</v>
      </c>
      <c r="G88" s="364" t="str">
        <f>IF(ISBLANK(H88), IF(OR(NOT(ISBLANK(L88)),NOT(ISBLANK(I88)), NOT(ISBLANK(O88))),"no oldname but should be",""),IF(H88=I88,"api",IF(H88=O88,"csv","no match or acs")))</f>
        <v>api</v>
      </c>
      <c r="H88" s="1" t="s">
        <v>2289</v>
      </c>
      <c r="I88" s="1" t="s">
        <v>2289</v>
      </c>
      <c r="J88" s="59" t="s">
        <v>2289</v>
      </c>
      <c r="K88" s="1"/>
      <c r="L88" s="1" t="s">
        <v>3070</v>
      </c>
      <c r="M88" s="59" t="s">
        <v>3070</v>
      </c>
      <c r="O88" s="1"/>
      <c r="Q88" s="1" t="s">
        <v>2288</v>
      </c>
      <c r="R88" s="147">
        <f>IFERROR(_xlfn.XLOOKUP(T88,sortorder!$E$62:$E$136,sortorder!$F$62:$F$136),999)</f>
        <v>21</v>
      </c>
      <c r="S88" s="147">
        <f>IFERROR(_xlfn.XLOOKUP(T88,sortorder!$E$62:$E$136,sortorder!$D$62:$D$136),99)</f>
        <v>38</v>
      </c>
      <c r="T88" s="127" t="s">
        <v>2288</v>
      </c>
      <c r="U88" s="59" t="s">
        <v>2288</v>
      </c>
      <c r="V88" s="152">
        <f>IFERROR(_xlfn.XLOOKUP(X88,sortorder!$E$4:$E$55,sortorder!$D$4:$D$55),99)</f>
        <v>9</v>
      </c>
      <c r="W88" s="152">
        <f>IFERROR(_xlfn.XLOOKUP(X88,sortorder!$E$4:$E$55,sortorder!$D$4:$D$55),99)</f>
        <v>9</v>
      </c>
      <c r="X88" s="22" t="s">
        <v>2276</v>
      </c>
      <c r="Y88" s="141">
        <f>IF(ISERROR(SEARCH(Y$1,$Q88)),0,1)</f>
        <v>0</v>
      </c>
      <c r="Z88" s="141">
        <f>IF(ISERROR(SEARCH(Z$1,$Q88)),0,1)</f>
        <v>0</v>
      </c>
      <c r="AA88" s="141">
        <f>IF(ISERROR(SEARCH(AA$1,$Q88)),0,1)</f>
        <v>0</v>
      </c>
      <c r="AB88" s="141">
        <f>IF(ISERROR(SEARCH(AB$1,$Q88)),0,1)</f>
        <v>0</v>
      </c>
      <c r="AC88" s="141">
        <f>IF(ISERROR(SEARCH(AC$1,$Q88)),0,1)</f>
        <v>0</v>
      </c>
      <c r="AD88" s="141">
        <f>IF(ISERROR(SEARCH(AD$1,$Q88)),0,1)</f>
        <v>0</v>
      </c>
      <c r="AE88" s="141">
        <f>IF(ISERROR(SEARCH(AE$1,$Q88)),0,1)</f>
        <v>0</v>
      </c>
      <c r="AF88" s="141">
        <f>IF(ISERROR(SEARCH(AF$1,$Q88)),0,1)</f>
        <v>0</v>
      </c>
      <c r="AG88" s="141">
        <f>IF(ISERROR(SEARCH(AG$1,$Q88)),0,1)</f>
        <v>0</v>
      </c>
      <c r="AH88" t="s">
        <v>1083</v>
      </c>
      <c r="AI88" s="141" t="str">
        <f>_xlfn.XLOOKUP(I88,'api2.3'!B:B,'api2.3'!D:D,"")</f>
        <v>Breakdown by Race</v>
      </c>
      <c r="AJ88" t="s">
        <v>44</v>
      </c>
      <c r="AK88" s="41" t="s">
        <v>44</v>
      </c>
      <c r="AL88" s="210">
        <f>_xlfn.XLOOKUP(AK88,sortorder!$I$15:$I$20,sortorder!$J$15:$J$20)</f>
        <v>1</v>
      </c>
      <c r="AP88" s="30">
        <v>0</v>
      </c>
      <c r="AQ88" t="s">
        <v>43</v>
      </c>
      <c r="AR88" t="s">
        <v>43</v>
      </c>
      <c r="AS88" t="s">
        <v>286</v>
      </c>
      <c r="AT88" t="s">
        <v>43</v>
      </c>
      <c r="AU88">
        <v>1</v>
      </c>
      <c r="AV88" s="39" t="str">
        <f>IFERROR(_xlfn.XLOOKUP(Q88,wtd!$B:$B,wtd!$C:$C),"")</f>
        <v>pop</v>
      </c>
      <c r="AW88" s="141" t="b">
        <f>IFERROR(Q88=_xlfn.XLOOKUP(Q88,wtd!$B:$B,wtd!$B:$B),FALSE)</f>
        <v>1</v>
      </c>
      <c r="AX88" s="234" t="s">
        <v>1616</v>
      </c>
      <c r="AY88">
        <v>2</v>
      </c>
      <c r="AZ88">
        <v>0</v>
      </c>
      <c r="BA88" t="b">
        <v>0</v>
      </c>
      <c r="BB88" t="b">
        <v>1</v>
      </c>
      <c r="BC88" t="b">
        <v>0</v>
      </c>
      <c r="BE88" t="s">
        <v>5073</v>
      </c>
      <c r="BF88" s="9" t="s">
        <v>2290</v>
      </c>
      <c r="BG88" s="9" t="s">
        <v>2290</v>
      </c>
      <c r="BJ88" s="618" t="s">
        <v>6001</v>
      </c>
      <c r="BK88" s="534" t="s">
        <v>2291</v>
      </c>
      <c r="BL88" s="59" t="s">
        <v>2292</v>
      </c>
      <c r="BN88" s="220">
        <v>21</v>
      </c>
      <c r="BO88" s="9"/>
      <c r="BP88" s="639" t="s">
        <v>113</v>
      </c>
      <c r="BS88" s="639" t="s">
        <v>411</v>
      </c>
    </row>
    <row r="89" spans="1:72">
      <c r="A89">
        <v>88</v>
      </c>
      <c r="B89" s="158" t="str">
        <f>IFERROR(TEXT(AL89,"00"),"99")&amp;IFERROR(TEXT(W89,"00"),"99")&amp;IFERROR(TEXT(S89,"00"),"99")&amp;IFERROR(TEXT(BN89,"000"),"999")</f>
        <v>010939019</v>
      </c>
      <c r="C89" s="158" t="str">
        <f>IFERROR(TEXT(AL89,"00"),"99")&amp;IFERROR(TEXT(V89,"00"),"99")&amp;IFERROR(TEXT(R89,"000"),"999")</f>
        <v>0109019</v>
      </c>
      <c r="D89" s="645">
        <f>IF(NOT(ISBLANK(I89)),1,0)</f>
        <v>1</v>
      </c>
      <c r="E89" s="645">
        <f>IF(NOT(ISBLANK(L89)),1,0)</f>
        <v>1</v>
      </c>
      <c r="F89" s="645">
        <f>IF(NOT(ISBLANK(O89)),1,0)</f>
        <v>0</v>
      </c>
      <c r="G89" s="364" t="str">
        <f>IF(ISBLANK(H89), IF(OR(NOT(ISBLANK(L89)),NOT(ISBLANK(I89)), NOT(ISBLANK(O89))),"no oldname but should be",""),IF(H89=I89,"api",IF(H89=O89,"csv","no match or acs")))</f>
        <v>no match or acs</v>
      </c>
      <c r="H89" s="9" t="s">
        <v>3081</v>
      </c>
      <c r="I89" s="121" t="s">
        <v>4848</v>
      </c>
      <c r="J89" s="625" t="s">
        <v>4848</v>
      </c>
      <c r="L89" t="s">
        <v>3081</v>
      </c>
      <c r="M89" s="59" t="s">
        <v>3081</v>
      </c>
      <c r="O89" s="24"/>
      <c r="Q89" s="64" t="s">
        <v>2280</v>
      </c>
      <c r="R89" s="147">
        <f>IFERROR(_xlfn.XLOOKUP(T89,sortorder!$E$62:$E$136,sortorder!$F$62:$F$136),999)</f>
        <v>19</v>
      </c>
      <c r="S89" s="147">
        <f>IFERROR(_xlfn.XLOOKUP(T89,sortorder!$E$62:$E$136,sortorder!$D$62:$D$136),99)</f>
        <v>39</v>
      </c>
      <c r="T89" s="127" t="s">
        <v>2280</v>
      </c>
      <c r="U89" s="59" t="s">
        <v>2280</v>
      </c>
      <c r="V89" s="152">
        <f>IFERROR(_xlfn.XLOOKUP(X89,sortorder!$E$4:$E$55,sortorder!$D$4:$D$55),99)</f>
        <v>9</v>
      </c>
      <c r="W89" s="152">
        <f>IFERROR(_xlfn.XLOOKUP(X89,sortorder!$E$4:$E$55,sortorder!$D$4:$D$55),99)</f>
        <v>9</v>
      </c>
      <c r="X89" s="22" t="s">
        <v>2276</v>
      </c>
      <c r="Y89" s="141">
        <f>IF(ISERROR(SEARCH(Y$1,$Q89)),0,1)</f>
        <v>0</v>
      </c>
      <c r="Z89" s="141">
        <f>IF(ISERROR(SEARCH(Z$1,$Q89)),0,1)</f>
        <v>0</v>
      </c>
      <c r="AA89" s="141">
        <f>IF(ISERROR(SEARCH(AA$1,$Q89)),0,1)</f>
        <v>0</v>
      </c>
      <c r="AB89" s="141">
        <f>IF(ISERROR(SEARCH(AB$1,$Q89)),0,1)</f>
        <v>0</v>
      </c>
      <c r="AC89" s="141">
        <f>IF(ISERROR(SEARCH(AC$1,$Q89)),0,1)</f>
        <v>0</v>
      </c>
      <c r="AD89" s="141">
        <f>IF(ISERROR(SEARCH(AD$1,$Q89)),0,1)</f>
        <v>0</v>
      </c>
      <c r="AE89" s="141">
        <f>IF(ISERROR(SEARCH(AE$1,$Q89)),0,1)</f>
        <v>0</v>
      </c>
      <c r="AF89" s="141">
        <f>IF(ISERROR(SEARCH(AF$1,$Q89)),0,1)</f>
        <v>0</v>
      </c>
      <c r="AG89" s="141">
        <f>IF(ISERROR(SEARCH(AG$1,$Q89)),0,1)</f>
        <v>0</v>
      </c>
      <c r="AH89" t="s">
        <v>1083</v>
      </c>
      <c r="AI89" s="141" t="str">
        <f>_xlfn.XLOOKUP(I89,'api2.3'!B:B,'api2.3'!D:D,"")</f>
        <v>Breakdown by Race</v>
      </c>
      <c r="AJ89" t="s">
        <v>44</v>
      </c>
      <c r="AK89" s="41" t="s">
        <v>44</v>
      </c>
      <c r="AL89" s="210">
        <f>_xlfn.XLOOKUP(AK89,sortorder!$I$15:$I$20,sortorder!$J$15:$J$20)</f>
        <v>1</v>
      </c>
      <c r="AP89" s="30">
        <v>0</v>
      </c>
      <c r="AQ89" t="s">
        <v>43</v>
      </c>
      <c r="AR89" t="s">
        <v>43</v>
      </c>
      <c r="AS89" t="s">
        <v>286</v>
      </c>
      <c r="AT89" t="s">
        <v>43</v>
      </c>
      <c r="AU89">
        <v>1</v>
      </c>
      <c r="AV89" s="39" t="str">
        <f>IFERROR(_xlfn.XLOOKUP(Q89,wtd!$B:$B,wtd!$C:$C),"")</f>
        <v>pop</v>
      </c>
      <c r="AW89" s="141" t="b">
        <f>IFERROR(Q89=_xlfn.XLOOKUP(Q89,wtd!$B:$B,wtd!$B:$B),FALSE)</f>
        <v>1</v>
      </c>
      <c r="AX89" s="234" t="s">
        <v>1616</v>
      </c>
      <c r="AY89">
        <v>2</v>
      </c>
      <c r="AZ89">
        <v>0</v>
      </c>
      <c r="BA89" t="b">
        <v>0</v>
      </c>
      <c r="BB89" t="b">
        <v>1</v>
      </c>
      <c r="BC89" t="b">
        <v>0</v>
      </c>
      <c r="BE89" t="s">
        <v>5074</v>
      </c>
      <c r="BF89" s="9" t="s">
        <v>2282</v>
      </c>
      <c r="BG89" s="9" t="s">
        <v>2282</v>
      </c>
      <c r="BJ89" s="618" t="s">
        <v>6015</v>
      </c>
      <c r="BK89" s="534" t="s">
        <v>5903</v>
      </c>
      <c r="BL89" s="59" t="s">
        <v>2283</v>
      </c>
      <c r="BN89" s="220">
        <v>19</v>
      </c>
      <c r="BO89" s="9"/>
      <c r="BP89" s="639" t="s">
        <v>55</v>
      </c>
      <c r="BS89" s="639" t="s">
        <v>411</v>
      </c>
      <c r="BT89" s="639" t="s">
        <v>55</v>
      </c>
    </row>
    <row r="90" spans="1:72">
      <c r="A90">
        <v>89</v>
      </c>
      <c r="B90" s="158" t="str">
        <f>IFERROR(TEXT(AL90,"00"),"99")&amp;IFERROR(TEXT(W90,"00"),"99")&amp;IFERROR(TEXT(S90,"00"),"99")&amp;IFERROR(TEXT(BN90,"000"),"999")</f>
        <v>010940020</v>
      </c>
      <c r="C90" s="158" t="str">
        <f>IFERROR(TEXT(AL90,"00"),"99")&amp;IFERROR(TEXT(V90,"00"),"99")&amp;IFERROR(TEXT(R90,"000"),"999")</f>
        <v>0109020</v>
      </c>
      <c r="D90" s="645">
        <f>IF(NOT(ISBLANK(I90)),1,0)</f>
        <v>1</v>
      </c>
      <c r="E90" s="645">
        <f>IF(NOT(ISBLANK(L90)),1,0)</f>
        <v>1</v>
      </c>
      <c r="F90" s="645">
        <f>IF(NOT(ISBLANK(O90)),1,0)</f>
        <v>0</v>
      </c>
      <c r="G90" s="364" t="str">
        <f>IF(ISBLANK(H90), IF(OR(NOT(ISBLANK(L90)),NOT(ISBLANK(I90)), NOT(ISBLANK(O90))),"no oldname but should be",""),IF(H90=I90,"api",IF(H90=O90,"csv","no match or acs")))</f>
        <v>no match or acs</v>
      </c>
      <c r="H90" s="9" t="s">
        <v>3082</v>
      </c>
      <c r="I90" s="563" t="s">
        <v>4847</v>
      </c>
      <c r="J90" s="625" t="s">
        <v>4847</v>
      </c>
      <c r="L90" t="s">
        <v>3082</v>
      </c>
      <c r="M90" s="59" t="s">
        <v>3082</v>
      </c>
      <c r="O90" s="24"/>
      <c r="Q90" s="64" t="s">
        <v>2284</v>
      </c>
      <c r="R90" s="147">
        <f>IFERROR(_xlfn.XLOOKUP(T90,sortorder!$E$62:$E$136,sortorder!$F$62:$F$136),999)</f>
        <v>20</v>
      </c>
      <c r="S90" s="147">
        <f>IFERROR(_xlfn.XLOOKUP(T90,sortorder!$E$62:$E$136,sortorder!$D$62:$D$136),99)</f>
        <v>40</v>
      </c>
      <c r="T90" s="127" t="s">
        <v>2284</v>
      </c>
      <c r="U90" s="59" t="s">
        <v>2284</v>
      </c>
      <c r="V90" s="152">
        <f>IFERROR(_xlfn.XLOOKUP(X90,sortorder!$E$4:$E$55,sortorder!$D$4:$D$55),99)</f>
        <v>9</v>
      </c>
      <c r="W90" s="152">
        <f>IFERROR(_xlfn.XLOOKUP(X90,sortorder!$E$4:$E$55,sortorder!$D$4:$D$55),99)</f>
        <v>9</v>
      </c>
      <c r="X90" s="22" t="s">
        <v>2276</v>
      </c>
      <c r="Y90" s="141">
        <f>IF(ISERROR(SEARCH(Y$1,$Q90)),0,1)</f>
        <v>0</v>
      </c>
      <c r="Z90" s="141">
        <f>IF(ISERROR(SEARCH(Z$1,$Q90)),0,1)</f>
        <v>0</v>
      </c>
      <c r="AA90" s="141">
        <f>IF(ISERROR(SEARCH(AA$1,$Q90)),0,1)</f>
        <v>0</v>
      </c>
      <c r="AB90" s="141">
        <f>IF(ISERROR(SEARCH(AB$1,$Q90)),0,1)</f>
        <v>0</v>
      </c>
      <c r="AC90" s="141">
        <f>IF(ISERROR(SEARCH(AC$1,$Q90)),0,1)</f>
        <v>0</v>
      </c>
      <c r="AD90" s="141">
        <f>IF(ISERROR(SEARCH(AD$1,$Q90)),0,1)</f>
        <v>0</v>
      </c>
      <c r="AE90" s="141">
        <f>IF(ISERROR(SEARCH(AE$1,$Q90)),0,1)</f>
        <v>0</v>
      </c>
      <c r="AF90" s="141">
        <f>IF(ISERROR(SEARCH(AF$1,$Q90)),0,1)</f>
        <v>0</v>
      </c>
      <c r="AG90" s="141">
        <f>IF(ISERROR(SEARCH(AG$1,$Q90)),0,1)</f>
        <v>0</v>
      </c>
      <c r="AH90" t="s">
        <v>1083</v>
      </c>
      <c r="AI90" s="141" t="str">
        <f>_xlfn.XLOOKUP(I90,'api2.3'!B:B,'api2.3'!D:D,"")</f>
        <v>Breakdown by Race</v>
      </c>
      <c r="AJ90" t="s">
        <v>44</v>
      </c>
      <c r="AK90" s="41" t="s">
        <v>44</v>
      </c>
      <c r="AL90" s="210">
        <f>_xlfn.XLOOKUP(AK90,sortorder!$I$15:$I$20,sortorder!$J$15:$J$20)</f>
        <v>1</v>
      </c>
      <c r="AP90" s="30">
        <v>0</v>
      </c>
      <c r="AQ90" t="s">
        <v>43</v>
      </c>
      <c r="AR90" t="s">
        <v>43</v>
      </c>
      <c r="AS90" t="s">
        <v>286</v>
      </c>
      <c r="AT90" t="s">
        <v>43</v>
      </c>
      <c r="AU90">
        <v>1</v>
      </c>
      <c r="AV90" s="39" t="str">
        <f>IFERROR(_xlfn.XLOOKUP(Q90,wtd!$B:$B,wtd!$C:$C),"")</f>
        <v>pop</v>
      </c>
      <c r="AW90" s="141" t="b">
        <f>IFERROR(Q90=_xlfn.XLOOKUP(Q90,wtd!$B:$B,wtd!$B:$B),FALSE)</f>
        <v>1</v>
      </c>
      <c r="AX90" s="234" t="s">
        <v>1616</v>
      </c>
      <c r="AY90">
        <v>2</v>
      </c>
      <c r="AZ90">
        <v>0</v>
      </c>
      <c r="BA90" t="b">
        <v>0</v>
      </c>
      <c r="BB90" t="b">
        <v>1</v>
      </c>
      <c r="BC90" t="b">
        <v>0</v>
      </c>
      <c r="BE90" t="s">
        <v>5075</v>
      </c>
      <c r="BF90" s="9" t="s">
        <v>2286</v>
      </c>
      <c r="BG90" s="9" t="s">
        <v>2286</v>
      </c>
      <c r="BJ90" s="618" t="s">
        <v>6017</v>
      </c>
      <c r="BK90" s="534" t="s">
        <v>5902</v>
      </c>
      <c r="BL90" s="59" t="s">
        <v>2287</v>
      </c>
      <c r="BN90" s="220">
        <v>20</v>
      </c>
      <c r="BO90" s="9"/>
      <c r="BP90" s="639" t="s">
        <v>55</v>
      </c>
      <c r="BS90" s="639" t="s">
        <v>411</v>
      </c>
      <c r="BT90" s="639" t="s">
        <v>55</v>
      </c>
    </row>
    <row r="91" spans="1:72">
      <c r="A91">
        <v>90</v>
      </c>
      <c r="B91" s="158" t="str">
        <f>IFERROR(TEXT(AL91,"00"),"99")&amp;IFERROR(TEXT(W91,"00"),"99")&amp;IFERROR(TEXT(S91,"00"),"99")&amp;IFERROR(TEXT(BN91,"000"),"999")</f>
        <v>010941022</v>
      </c>
      <c r="C91" s="158" t="str">
        <f>IFERROR(TEXT(AL91,"00"),"99")&amp;IFERROR(TEXT(V91,"00"),"99")&amp;IFERROR(TEXT(R91,"000"),"999")</f>
        <v>0109022</v>
      </c>
      <c r="D91" s="645">
        <f>IF(NOT(ISBLANK(I91)),1,0)</f>
        <v>1</v>
      </c>
      <c r="E91" s="645">
        <f>IF(NOT(ISBLANK(L91)),1,0)</f>
        <v>1</v>
      </c>
      <c r="F91" s="645">
        <f>IF(NOT(ISBLANK(O91)),1,0)</f>
        <v>0</v>
      </c>
      <c r="G91" s="364" t="str">
        <f>IF(ISBLANK(H91), IF(OR(NOT(ISBLANK(L91)),NOT(ISBLANK(I91)), NOT(ISBLANK(O91))),"no oldname but should be",""),IF(H91=I91,"api",IF(H91=O91,"csv","no match or acs")))</f>
        <v>no match or acs</v>
      </c>
      <c r="H91" s="9" t="s">
        <v>3083</v>
      </c>
      <c r="I91" s="121" t="s">
        <v>4849</v>
      </c>
      <c r="J91" s="625" t="s">
        <v>4849</v>
      </c>
      <c r="L91" t="s">
        <v>3083</v>
      </c>
      <c r="M91" s="59" t="s">
        <v>3083</v>
      </c>
      <c r="O91" s="24"/>
      <c r="Q91" s="64" t="s">
        <v>2293</v>
      </c>
      <c r="R91" s="147">
        <f>IFERROR(_xlfn.XLOOKUP(T91,sortorder!$E$62:$E$136,sortorder!$F$62:$F$136),999)</f>
        <v>22</v>
      </c>
      <c r="S91" s="147">
        <f>IFERROR(_xlfn.XLOOKUP(T91,sortorder!$E$62:$E$136,sortorder!$D$62:$D$136),99)</f>
        <v>41</v>
      </c>
      <c r="T91" s="127" t="s">
        <v>2293</v>
      </c>
      <c r="U91" s="59" t="s">
        <v>2293</v>
      </c>
      <c r="V91" s="152">
        <f>IFERROR(_xlfn.XLOOKUP(X91,sortorder!$E$4:$E$55,sortorder!$D$4:$D$55),99)</f>
        <v>9</v>
      </c>
      <c r="W91" s="152">
        <f>IFERROR(_xlfn.XLOOKUP(X91,sortorder!$E$4:$E$55,sortorder!$D$4:$D$55),99)</f>
        <v>9</v>
      </c>
      <c r="X91" s="22" t="s">
        <v>2276</v>
      </c>
      <c r="Y91" s="141">
        <f>IF(ISERROR(SEARCH(Y$1,$Q91)),0,1)</f>
        <v>0</v>
      </c>
      <c r="Z91" s="141">
        <f>IF(ISERROR(SEARCH(Z$1,$Q91)),0,1)</f>
        <v>0</v>
      </c>
      <c r="AA91" s="141">
        <f>IF(ISERROR(SEARCH(AA$1,$Q91)),0,1)</f>
        <v>0</v>
      </c>
      <c r="AB91" s="141">
        <f>IF(ISERROR(SEARCH(AB$1,$Q91)),0,1)</f>
        <v>0</v>
      </c>
      <c r="AC91" s="141">
        <f>IF(ISERROR(SEARCH(AC$1,$Q91)),0,1)</f>
        <v>0</v>
      </c>
      <c r="AD91" s="141">
        <f>IF(ISERROR(SEARCH(AD$1,$Q91)),0,1)</f>
        <v>0</v>
      </c>
      <c r="AE91" s="141">
        <f>IF(ISERROR(SEARCH(AE$1,$Q91)),0,1)</f>
        <v>0</v>
      </c>
      <c r="AF91" s="141">
        <f>IF(ISERROR(SEARCH(AF$1,$Q91)),0,1)</f>
        <v>0</v>
      </c>
      <c r="AG91" s="141">
        <f>IF(ISERROR(SEARCH(AG$1,$Q91)),0,1)</f>
        <v>0</v>
      </c>
      <c r="AH91" t="s">
        <v>1083</v>
      </c>
      <c r="AI91" s="141" t="str">
        <f>_xlfn.XLOOKUP(I91,'api2.3'!B:B,'api2.3'!D:D,"")</f>
        <v>Breakdown by Race</v>
      </c>
      <c r="AJ91" t="s">
        <v>44</v>
      </c>
      <c r="AK91" s="41" t="s">
        <v>44</v>
      </c>
      <c r="AL91" s="210">
        <f>_xlfn.XLOOKUP(AK91,sortorder!$I$15:$I$20,sortorder!$J$15:$J$20)</f>
        <v>1</v>
      </c>
      <c r="AP91" s="30">
        <v>0</v>
      </c>
      <c r="AQ91" t="s">
        <v>43</v>
      </c>
      <c r="AR91" t="s">
        <v>43</v>
      </c>
      <c r="AS91" t="s">
        <v>286</v>
      </c>
      <c r="AT91" t="s">
        <v>43</v>
      </c>
      <c r="AU91">
        <v>1</v>
      </c>
      <c r="AV91" s="39" t="str">
        <f>IFERROR(_xlfn.XLOOKUP(Q91,wtd!$B:$B,wtd!$C:$C),"")</f>
        <v>pop</v>
      </c>
      <c r="AW91" s="141" t="b">
        <f>IFERROR(Q91=_xlfn.XLOOKUP(Q91,wtd!$B:$B,wtd!$B:$B),FALSE)</f>
        <v>1</v>
      </c>
      <c r="AX91" s="234" t="s">
        <v>1616</v>
      </c>
      <c r="AY91">
        <v>2</v>
      </c>
      <c r="AZ91">
        <v>0</v>
      </c>
      <c r="BA91" t="b">
        <v>0</v>
      </c>
      <c r="BB91" t="b">
        <v>1</v>
      </c>
      <c r="BC91" t="b">
        <v>0</v>
      </c>
      <c r="BE91" t="s">
        <v>5146</v>
      </c>
      <c r="BF91" s="9" t="s">
        <v>2295</v>
      </c>
      <c r="BG91" s="9" t="s">
        <v>2295</v>
      </c>
      <c r="BJ91" s="618" t="s">
        <v>6019</v>
      </c>
      <c r="BK91" s="534" t="s">
        <v>5901</v>
      </c>
      <c r="BL91" s="59" t="s">
        <v>2296</v>
      </c>
      <c r="BN91" s="220">
        <v>22</v>
      </c>
      <c r="BO91" s="9"/>
      <c r="BP91" s="639" t="s">
        <v>55</v>
      </c>
      <c r="BS91" s="639" t="s">
        <v>411</v>
      </c>
      <c r="BT91" s="639" t="s">
        <v>55</v>
      </c>
    </row>
    <row r="92" spans="1:72">
      <c r="A92">
        <v>91</v>
      </c>
      <c r="B92" s="158" t="str">
        <f>IFERROR(TEXT(AL92,"00"),"99")&amp;IFERROR(TEXT(W92,"00"),"99")&amp;IFERROR(TEXT(S92,"00"),"99")&amp;IFERROR(TEXT(BN92,"000"),"999")</f>
        <v>010942023</v>
      </c>
      <c r="C92" s="158" t="str">
        <f>IFERROR(TEXT(AL92,"00"),"99")&amp;IFERROR(TEXT(V92,"00"),"99")&amp;IFERROR(TEXT(R92,"000"),"999")</f>
        <v>0109023</v>
      </c>
      <c r="D92" s="645">
        <f>IF(NOT(ISBLANK(I92)),1,0)</f>
        <v>1</v>
      </c>
      <c r="E92" s="645">
        <f>IF(NOT(ISBLANK(L92)),1,0)</f>
        <v>1</v>
      </c>
      <c r="F92" s="645">
        <f>IF(NOT(ISBLANK(O92)),1,0)</f>
        <v>0</v>
      </c>
      <c r="G92" s="364" t="str">
        <f>IF(ISBLANK(H92), IF(OR(NOT(ISBLANK(L92)),NOT(ISBLANK(I92)), NOT(ISBLANK(O92))),"no oldname but should be",""),IF(H92=I92,"api",IF(H92=O92,"csv","no match or acs")))</f>
        <v>no match or acs</v>
      </c>
      <c r="H92" s="9" t="s">
        <v>3084</v>
      </c>
      <c r="I92" s="121" t="s">
        <v>4850</v>
      </c>
      <c r="J92" s="625" t="s">
        <v>4850</v>
      </c>
      <c r="L92" t="s">
        <v>3084</v>
      </c>
      <c r="M92" s="59" t="s">
        <v>3084</v>
      </c>
      <c r="O92" s="24"/>
      <c r="Q92" s="64" t="s">
        <v>2297</v>
      </c>
      <c r="R92" s="147">
        <f>IFERROR(_xlfn.XLOOKUP(T92,sortorder!$E$62:$E$136,sortorder!$F$62:$F$136),999)</f>
        <v>23</v>
      </c>
      <c r="S92" s="147">
        <f>IFERROR(_xlfn.XLOOKUP(T92,sortorder!$E$62:$E$136,sortorder!$D$62:$D$136),99)</f>
        <v>42</v>
      </c>
      <c r="T92" s="127" t="s">
        <v>2297</v>
      </c>
      <c r="U92" s="59" t="s">
        <v>2297</v>
      </c>
      <c r="V92" s="152">
        <f>IFERROR(_xlfn.XLOOKUP(X92,sortorder!$E$4:$E$55,sortorder!$D$4:$D$55),99)</f>
        <v>9</v>
      </c>
      <c r="W92" s="152">
        <f>IFERROR(_xlfn.XLOOKUP(X92,sortorder!$E$4:$E$55,sortorder!$D$4:$D$55),99)</f>
        <v>9</v>
      </c>
      <c r="X92" s="22" t="s">
        <v>2276</v>
      </c>
      <c r="Y92" s="141">
        <f>IF(ISERROR(SEARCH(Y$1,$Q92)),0,1)</f>
        <v>0</v>
      </c>
      <c r="Z92" s="141">
        <f>IF(ISERROR(SEARCH(Z$1,$Q92)),0,1)</f>
        <v>0</v>
      </c>
      <c r="AA92" s="141">
        <f>IF(ISERROR(SEARCH(AA$1,$Q92)),0,1)</f>
        <v>0</v>
      </c>
      <c r="AB92" s="141">
        <f>IF(ISERROR(SEARCH(AB$1,$Q92)),0,1)</f>
        <v>0</v>
      </c>
      <c r="AC92" s="141">
        <f>IF(ISERROR(SEARCH(AC$1,$Q92)),0,1)</f>
        <v>0</v>
      </c>
      <c r="AD92" s="141">
        <f>IF(ISERROR(SEARCH(AD$1,$Q92)),0,1)</f>
        <v>0</v>
      </c>
      <c r="AE92" s="141">
        <f>IF(ISERROR(SEARCH(AE$1,$Q92)),0,1)</f>
        <v>0</v>
      </c>
      <c r="AF92" s="141">
        <f>IF(ISERROR(SEARCH(AF$1,$Q92)),0,1)</f>
        <v>0</v>
      </c>
      <c r="AG92" s="141">
        <f>IF(ISERROR(SEARCH(AG$1,$Q92)),0,1)</f>
        <v>0</v>
      </c>
      <c r="AH92" t="s">
        <v>1083</v>
      </c>
      <c r="AI92" s="141" t="str">
        <f>_xlfn.XLOOKUP(I92,'api2.3'!B:B,'api2.3'!D:D,"")</f>
        <v>Breakdown by Race</v>
      </c>
      <c r="AJ92" t="s">
        <v>44</v>
      </c>
      <c r="AK92" s="41" t="s">
        <v>44</v>
      </c>
      <c r="AL92" s="210">
        <f>_xlfn.XLOOKUP(AK92,sortorder!$I$15:$I$20,sortorder!$J$15:$J$20)</f>
        <v>1</v>
      </c>
      <c r="AP92" s="30">
        <v>0</v>
      </c>
      <c r="AQ92" t="s">
        <v>43</v>
      </c>
      <c r="AR92" t="s">
        <v>43</v>
      </c>
      <c r="AS92" t="s">
        <v>286</v>
      </c>
      <c r="AT92" t="s">
        <v>43</v>
      </c>
      <c r="AU92">
        <v>1</v>
      </c>
      <c r="AV92" s="39" t="str">
        <f>IFERROR(_xlfn.XLOOKUP(Q92,wtd!$B:$B,wtd!$C:$C),"")</f>
        <v>pop</v>
      </c>
      <c r="AW92" s="141" t="b">
        <f>IFERROR(Q92=_xlfn.XLOOKUP(Q92,wtd!$B:$B,wtd!$B:$B),FALSE)</f>
        <v>1</v>
      </c>
      <c r="AX92" s="234" t="s">
        <v>1616</v>
      </c>
      <c r="AY92">
        <v>2</v>
      </c>
      <c r="AZ92">
        <v>0</v>
      </c>
      <c r="BA92" t="b">
        <v>0</v>
      </c>
      <c r="BB92" t="b">
        <v>1</v>
      </c>
      <c r="BC92" t="b">
        <v>0</v>
      </c>
      <c r="BE92" t="s">
        <v>5248</v>
      </c>
      <c r="BF92" s="9" t="s">
        <v>2299</v>
      </c>
      <c r="BG92" s="9" t="s">
        <v>2299</v>
      </c>
      <c r="BJ92" s="618" t="s">
        <v>6021</v>
      </c>
      <c r="BK92" s="534" t="s">
        <v>5900</v>
      </c>
      <c r="BL92" s="59" t="s">
        <v>2300</v>
      </c>
      <c r="BN92" s="220">
        <v>23</v>
      </c>
      <c r="BO92" s="9"/>
      <c r="BP92" s="639" t="s">
        <v>55</v>
      </c>
      <c r="BS92" s="639" t="s">
        <v>411</v>
      </c>
      <c r="BT92" s="639" t="s">
        <v>55</v>
      </c>
    </row>
    <row r="93" spans="1:72">
      <c r="A93">
        <v>92</v>
      </c>
      <c r="B93" s="158" t="str">
        <f>IFERROR(TEXT(AL93,"00"),"99")&amp;IFERROR(TEXT(W93,"00"),"99")&amp;IFERROR(TEXT(S93,"00"),"99")&amp;IFERROR(TEXT(BN93,"000"),"999")</f>
        <v>010943024</v>
      </c>
      <c r="C93" s="158" t="str">
        <f>IFERROR(TEXT(AL93,"00"),"99")&amp;IFERROR(TEXT(V93,"00"),"99")&amp;IFERROR(TEXT(R93,"000"),"999")</f>
        <v>0109024</v>
      </c>
      <c r="D93" s="645">
        <f>IF(NOT(ISBLANK(I93)),1,0)</f>
        <v>1</v>
      </c>
      <c r="E93" s="645">
        <f>IF(NOT(ISBLANK(L93)),1,0)</f>
        <v>1</v>
      </c>
      <c r="F93" s="645">
        <f>IF(NOT(ISBLANK(O93)),1,0)</f>
        <v>0</v>
      </c>
      <c r="G93" s="364" t="str">
        <f>IF(ISBLANK(H93), IF(OR(NOT(ISBLANK(L93)),NOT(ISBLANK(I93)), NOT(ISBLANK(O93))),"no oldname but should be",""),IF(H93=I93,"api",IF(H93=O93,"csv","no match or acs")))</f>
        <v>no match or acs</v>
      </c>
      <c r="H93" s="9" t="s">
        <v>3085</v>
      </c>
      <c r="I93" s="121" t="s">
        <v>4851</v>
      </c>
      <c r="J93" s="625" t="s">
        <v>4851</v>
      </c>
      <c r="L93" s="122" t="s">
        <v>3085</v>
      </c>
      <c r="M93" s="197" t="s">
        <v>3085</v>
      </c>
      <c r="O93" s="24"/>
      <c r="Q93" s="123" t="s">
        <v>2301</v>
      </c>
      <c r="R93" s="147">
        <f>IFERROR(_xlfn.XLOOKUP(T93,sortorder!$E$62:$E$136,sortorder!$F$62:$F$136),999)</f>
        <v>24</v>
      </c>
      <c r="S93" s="147">
        <f>IFERROR(_xlfn.XLOOKUP(T93,sortorder!$E$62:$E$136,sortorder!$D$62:$D$136),99)</f>
        <v>43</v>
      </c>
      <c r="T93" s="127" t="s">
        <v>2301</v>
      </c>
      <c r="U93" s="59" t="s">
        <v>2301</v>
      </c>
      <c r="V93" s="152">
        <f>IFERROR(_xlfn.XLOOKUP(X93,sortorder!$E$4:$E$55,sortorder!$D$4:$D$55),99)</f>
        <v>9</v>
      </c>
      <c r="W93" s="152">
        <f>IFERROR(_xlfn.XLOOKUP(X93,sortorder!$E$4:$E$55,sortorder!$D$4:$D$55),99)</f>
        <v>9</v>
      </c>
      <c r="X93" s="22" t="s">
        <v>2276</v>
      </c>
      <c r="Y93" s="141">
        <f>IF(ISERROR(SEARCH(Y$1,$Q93)),0,1)</f>
        <v>0</v>
      </c>
      <c r="Z93" s="141">
        <f>IF(ISERROR(SEARCH(Z$1,$Q93)),0,1)</f>
        <v>0</v>
      </c>
      <c r="AA93" s="141">
        <f>IF(ISERROR(SEARCH(AA$1,$Q93)),0,1)</f>
        <v>0</v>
      </c>
      <c r="AB93" s="141">
        <f>IF(ISERROR(SEARCH(AB$1,$Q93)),0,1)</f>
        <v>0</v>
      </c>
      <c r="AC93" s="141">
        <f>IF(ISERROR(SEARCH(AC$1,$Q93)),0,1)</f>
        <v>0</v>
      </c>
      <c r="AD93" s="141">
        <f>IF(ISERROR(SEARCH(AD$1,$Q93)),0,1)</f>
        <v>0</v>
      </c>
      <c r="AE93" s="141">
        <f>IF(ISERROR(SEARCH(AE$1,$Q93)),0,1)</f>
        <v>0</v>
      </c>
      <c r="AF93" s="141">
        <f>IF(ISERROR(SEARCH(AF$1,$Q93)),0,1)</f>
        <v>0</v>
      </c>
      <c r="AG93" s="141">
        <f>IF(ISERROR(SEARCH(AG$1,$Q93)),0,1)</f>
        <v>0</v>
      </c>
      <c r="AH93" t="s">
        <v>1083</v>
      </c>
      <c r="AI93" s="141" t="str">
        <f>_xlfn.XLOOKUP(I93,'api2.3'!B:B,'api2.3'!D:D,"")</f>
        <v>Breakdown by Race</v>
      </c>
      <c r="AJ93" t="s">
        <v>44</v>
      </c>
      <c r="AK93" s="41" t="s">
        <v>44</v>
      </c>
      <c r="AL93" s="210">
        <f>_xlfn.XLOOKUP(AK93,sortorder!$I$15:$I$20,sortorder!$J$15:$J$20)</f>
        <v>1</v>
      </c>
      <c r="AP93" s="30">
        <v>0</v>
      </c>
      <c r="AQ93" t="s">
        <v>43</v>
      </c>
      <c r="AR93" t="s">
        <v>43</v>
      </c>
      <c r="AS93" t="s">
        <v>286</v>
      </c>
      <c r="AT93" t="s">
        <v>43</v>
      </c>
      <c r="AU93">
        <v>1</v>
      </c>
      <c r="AV93" s="39" t="str">
        <f>IFERROR(_xlfn.XLOOKUP(Q93,wtd!$B:$B,wtd!$C:$C),"")</f>
        <v>pop</v>
      </c>
      <c r="AW93" s="141" t="b">
        <f>IFERROR(Q93=_xlfn.XLOOKUP(Q93,wtd!$B:$B,wtd!$B:$B),FALSE)</f>
        <v>1</v>
      </c>
      <c r="AX93" s="234" t="s">
        <v>1616</v>
      </c>
      <c r="AY93">
        <v>2</v>
      </c>
      <c r="AZ93">
        <v>0</v>
      </c>
      <c r="BA93" t="b">
        <v>0</v>
      </c>
      <c r="BB93" t="b">
        <v>1</v>
      </c>
      <c r="BC93" t="b">
        <v>0</v>
      </c>
      <c r="BE93" t="s">
        <v>5076</v>
      </c>
      <c r="BF93" s="9" t="s">
        <v>2303</v>
      </c>
      <c r="BG93" s="9" t="s">
        <v>2303</v>
      </c>
      <c r="BJ93" s="618" t="s">
        <v>6023</v>
      </c>
      <c r="BK93" s="534" t="s">
        <v>5899</v>
      </c>
      <c r="BL93" s="59" t="s">
        <v>2304</v>
      </c>
      <c r="BN93" s="220">
        <v>24</v>
      </c>
      <c r="BO93" s="9"/>
      <c r="BP93" s="639" t="s">
        <v>113</v>
      </c>
      <c r="BS93" s="639" t="s">
        <v>411</v>
      </c>
      <c r="BT93" s="639" t="s">
        <v>55</v>
      </c>
    </row>
    <row r="94" spans="1:72">
      <c r="A94">
        <v>93</v>
      </c>
      <c r="B94" s="158" t="str">
        <f>IFERROR(TEXT(AL94,"00"),"99")&amp;IFERROR(TEXT(W94,"00"),"99")&amp;IFERROR(TEXT(S94,"00"),"99")&amp;IFERROR(TEXT(BN94,"000"),"999")</f>
        <v>010944025</v>
      </c>
      <c r="C94" s="158" t="str">
        <f>IFERROR(TEXT(AL94,"00"),"99")&amp;IFERROR(TEXT(V94,"00"),"99")&amp;IFERROR(TEXT(R94,"000"),"999")</f>
        <v>0109025</v>
      </c>
      <c r="D94" s="645">
        <f>IF(NOT(ISBLANK(I94)),1,0)</f>
        <v>1</v>
      </c>
      <c r="E94" s="645">
        <f>IF(NOT(ISBLANK(L94)),1,0)</f>
        <v>1</v>
      </c>
      <c r="F94" s="645">
        <f>IF(NOT(ISBLANK(O94)),1,0)</f>
        <v>0</v>
      </c>
      <c r="G94" s="364" t="str">
        <f>IF(ISBLANK(H94), IF(OR(NOT(ISBLANK(L94)),NOT(ISBLANK(I94)), NOT(ISBLANK(O94))),"no oldname but should be",""),IF(H94=I94,"api",IF(H94=O94,"csv","no match or acs")))</f>
        <v>no match or acs</v>
      </c>
      <c r="H94" s="9" t="s">
        <v>3086</v>
      </c>
      <c r="I94" s="121" t="s">
        <v>4852</v>
      </c>
      <c r="J94" s="625" t="s">
        <v>4852</v>
      </c>
      <c r="L94" s="122" t="s">
        <v>3086</v>
      </c>
      <c r="M94" s="197" t="s">
        <v>3086</v>
      </c>
      <c r="O94" s="24"/>
      <c r="Q94" s="123" t="s">
        <v>2305</v>
      </c>
      <c r="R94" s="147">
        <f>IFERROR(_xlfn.XLOOKUP(T94,sortorder!$E$62:$E$136,sortorder!$F$62:$F$136),999)</f>
        <v>25</v>
      </c>
      <c r="S94" s="147">
        <f>IFERROR(_xlfn.XLOOKUP(T94,sortorder!$E$62:$E$136,sortorder!$D$62:$D$136),99)</f>
        <v>44</v>
      </c>
      <c r="T94" s="127" t="s">
        <v>2305</v>
      </c>
      <c r="U94" s="59" t="s">
        <v>2305</v>
      </c>
      <c r="V94" s="152">
        <f>IFERROR(_xlfn.XLOOKUP(X94,sortorder!$E$4:$E$55,sortorder!$D$4:$D$55),99)</f>
        <v>9</v>
      </c>
      <c r="W94" s="152">
        <f>IFERROR(_xlfn.XLOOKUP(X94,sortorder!$E$4:$E$55,sortorder!$D$4:$D$55),99)</f>
        <v>9</v>
      </c>
      <c r="X94" s="22" t="s">
        <v>2276</v>
      </c>
      <c r="Y94" s="141">
        <f>IF(ISERROR(SEARCH(Y$1,$Q94)),0,1)</f>
        <v>0</v>
      </c>
      <c r="Z94" s="141">
        <f>IF(ISERROR(SEARCH(Z$1,$Q94)),0,1)</f>
        <v>0</v>
      </c>
      <c r="AA94" s="141">
        <f>IF(ISERROR(SEARCH(AA$1,$Q94)),0,1)</f>
        <v>0</v>
      </c>
      <c r="AB94" s="141">
        <f>IF(ISERROR(SEARCH(AB$1,$Q94)),0,1)</f>
        <v>0</v>
      </c>
      <c r="AC94" s="141">
        <f>IF(ISERROR(SEARCH(AC$1,$Q94)),0,1)</f>
        <v>0</v>
      </c>
      <c r="AD94" s="141">
        <f>IF(ISERROR(SEARCH(AD$1,$Q94)),0,1)</f>
        <v>0</v>
      </c>
      <c r="AE94" s="141">
        <f>IF(ISERROR(SEARCH(AE$1,$Q94)),0,1)</f>
        <v>0</v>
      </c>
      <c r="AF94" s="141">
        <f>IF(ISERROR(SEARCH(AF$1,$Q94)),0,1)</f>
        <v>0</v>
      </c>
      <c r="AG94" s="141">
        <f>IF(ISERROR(SEARCH(AG$1,$Q94)),0,1)</f>
        <v>0</v>
      </c>
      <c r="AH94" t="s">
        <v>1083</v>
      </c>
      <c r="AI94" s="141" t="str">
        <f>_xlfn.XLOOKUP(I94,'api2.3'!B:B,'api2.3'!D:D,"")</f>
        <v>Breakdown by Race</v>
      </c>
      <c r="AJ94" t="s">
        <v>44</v>
      </c>
      <c r="AK94" s="41" t="s">
        <v>44</v>
      </c>
      <c r="AL94" s="210">
        <f>_xlfn.XLOOKUP(AK94,sortorder!$I$15:$I$20,sortorder!$J$15:$J$20)</f>
        <v>1</v>
      </c>
      <c r="AP94" s="30">
        <v>0</v>
      </c>
      <c r="AQ94" t="s">
        <v>43</v>
      </c>
      <c r="AR94" t="s">
        <v>43</v>
      </c>
      <c r="AS94" t="s">
        <v>286</v>
      </c>
      <c r="AT94" t="s">
        <v>43</v>
      </c>
      <c r="AU94">
        <v>1</v>
      </c>
      <c r="AV94" s="39" t="str">
        <f>IFERROR(_xlfn.XLOOKUP(Q94,wtd!$B:$B,wtd!$C:$C),"")</f>
        <v>pop</v>
      </c>
      <c r="AW94" s="141" t="b">
        <f>IFERROR(Q94=_xlfn.XLOOKUP(Q94,wtd!$B:$B,wtd!$B:$B),FALSE)</f>
        <v>1</v>
      </c>
      <c r="AX94" s="234" t="s">
        <v>1616</v>
      </c>
      <c r="AY94">
        <v>2</v>
      </c>
      <c r="AZ94">
        <v>0</v>
      </c>
      <c r="BA94" t="b">
        <v>0</v>
      </c>
      <c r="BB94" t="b">
        <v>1</v>
      </c>
      <c r="BC94" t="b">
        <v>0</v>
      </c>
      <c r="BE94" t="s">
        <v>5335</v>
      </c>
      <c r="BF94" s="9" t="s">
        <v>2307</v>
      </c>
      <c r="BG94" s="9" t="s">
        <v>2307</v>
      </c>
      <c r="BJ94" s="618" t="s">
        <v>6025</v>
      </c>
      <c r="BK94" s="534" t="s">
        <v>5898</v>
      </c>
      <c r="BL94" s="59" t="s">
        <v>2308</v>
      </c>
      <c r="BN94" s="220">
        <v>25</v>
      </c>
      <c r="BO94" s="9"/>
      <c r="BP94" s="639" t="s">
        <v>109</v>
      </c>
      <c r="BS94" s="639" t="s">
        <v>411</v>
      </c>
      <c r="BT94" s="639" t="s">
        <v>55</v>
      </c>
    </row>
    <row r="95" spans="1:72">
      <c r="A95">
        <v>94</v>
      </c>
      <c r="B95" s="158" t="str">
        <f>IFERROR(TEXT(AL95,"00"),"99")&amp;IFERROR(TEXT(W95,"00"),"99")&amp;IFERROR(TEXT(S95,"00"),"99")&amp;IFERROR(TEXT(BN95,"000"),"999")</f>
        <v>010945018</v>
      </c>
      <c r="C95" s="158" t="str">
        <f>IFERROR(TEXT(AL95,"00"),"99")&amp;IFERROR(TEXT(V95,"00"),"99")&amp;IFERROR(TEXT(R95,"000"),"999")</f>
        <v>0109018</v>
      </c>
      <c r="D95" s="645">
        <f>IF(NOT(ISBLANK(I95)),1,0)</f>
        <v>1</v>
      </c>
      <c r="E95" s="645">
        <f>IF(NOT(ISBLANK(L95)),1,0)</f>
        <v>1</v>
      </c>
      <c r="F95" s="645">
        <f>IF(NOT(ISBLANK(O95)),1,0)</f>
        <v>0</v>
      </c>
      <c r="G95" s="364" t="str">
        <f>IF(ISBLANK(H95), IF(OR(NOT(ISBLANK(L95)),NOT(ISBLANK(I95)), NOT(ISBLANK(O95))),"no oldname but should be",""),IF(H95=I95,"api",IF(H95=O95,"csv","no match or acs")))</f>
        <v>no match or acs</v>
      </c>
      <c r="H95" s="9" t="s">
        <v>3087</v>
      </c>
      <c r="I95" s="121" t="s">
        <v>4846</v>
      </c>
      <c r="J95" s="625" t="s">
        <v>4846</v>
      </c>
      <c r="L95" s="122" t="s">
        <v>3087</v>
      </c>
      <c r="M95" s="197" t="s">
        <v>3087</v>
      </c>
      <c r="O95" s="24"/>
      <c r="Q95" s="123" t="s">
        <v>2274</v>
      </c>
      <c r="R95" s="147">
        <f>IFERROR(_xlfn.XLOOKUP(T95,sortorder!$E$62:$E$136,sortorder!$F$62:$F$136),999)</f>
        <v>18</v>
      </c>
      <c r="S95" s="147">
        <f>IFERROR(_xlfn.XLOOKUP(T95,sortorder!$E$62:$E$136,sortorder!$D$62:$D$136),99)</f>
        <v>45</v>
      </c>
      <c r="T95" s="127" t="s">
        <v>2274</v>
      </c>
      <c r="U95" s="59" t="s">
        <v>2274</v>
      </c>
      <c r="V95" s="152">
        <f>IFERROR(_xlfn.XLOOKUP(X95,sortorder!$E$4:$E$55,sortorder!$D$4:$D$55),99)</f>
        <v>9</v>
      </c>
      <c r="W95" s="152">
        <f>IFERROR(_xlfn.XLOOKUP(X95,sortorder!$E$4:$E$55,sortorder!$D$4:$D$55),99)</f>
        <v>9</v>
      </c>
      <c r="X95" s="22" t="s">
        <v>2276</v>
      </c>
      <c r="Y95" s="141">
        <f>IF(ISERROR(SEARCH(Y$1,$Q95)),0,1)</f>
        <v>0</v>
      </c>
      <c r="Z95" s="141">
        <f>IF(ISERROR(SEARCH(Z$1,$Q95)),0,1)</f>
        <v>0</v>
      </c>
      <c r="AA95" s="141">
        <f>IF(ISERROR(SEARCH(AA$1,$Q95)),0,1)</f>
        <v>0</v>
      </c>
      <c r="AB95" s="141">
        <f>IF(ISERROR(SEARCH(AB$1,$Q95)),0,1)</f>
        <v>0</v>
      </c>
      <c r="AC95" s="141">
        <f>IF(ISERROR(SEARCH(AC$1,$Q95)),0,1)</f>
        <v>0</v>
      </c>
      <c r="AD95" s="141">
        <f>IF(ISERROR(SEARCH(AD$1,$Q95)),0,1)</f>
        <v>0</v>
      </c>
      <c r="AE95" s="141">
        <f>IF(ISERROR(SEARCH(AE$1,$Q95)),0,1)</f>
        <v>0</v>
      </c>
      <c r="AF95" s="141">
        <f>IF(ISERROR(SEARCH(AF$1,$Q95)),0,1)</f>
        <v>0</v>
      </c>
      <c r="AG95" s="141">
        <f>IF(ISERROR(SEARCH(AG$1,$Q95)),0,1)</f>
        <v>0</v>
      </c>
      <c r="AH95" t="s">
        <v>1083</v>
      </c>
      <c r="AI95" s="141" t="str">
        <f>_xlfn.XLOOKUP(I95,'api2.3'!B:B,'api2.3'!D:D,"")</f>
        <v>Breakdown by Race</v>
      </c>
      <c r="AJ95" t="s">
        <v>44</v>
      </c>
      <c r="AK95" s="41" t="s">
        <v>44</v>
      </c>
      <c r="AL95" s="210">
        <f>_xlfn.XLOOKUP(AK95,sortorder!$I$15:$I$20,sortorder!$J$15:$J$20)</f>
        <v>1</v>
      </c>
      <c r="AP95" s="30">
        <v>0</v>
      </c>
      <c r="AQ95" t="s">
        <v>43</v>
      </c>
      <c r="AR95" t="s">
        <v>43</v>
      </c>
      <c r="AS95" t="s">
        <v>286</v>
      </c>
      <c r="AT95" t="s">
        <v>43</v>
      </c>
      <c r="AU95">
        <v>1</v>
      </c>
      <c r="AV95" s="39" t="str">
        <f>IFERROR(_xlfn.XLOOKUP(Q95,wtd!$B:$B,wtd!$C:$C),"")</f>
        <v>pop</v>
      </c>
      <c r="AW95" s="141" t="b">
        <f>IFERROR(Q95=_xlfn.XLOOKUP(Q95,wtd!$B:$B,wtd!$B:$B),FALSE)</f>
        <v>1</v>
      </c>
      <c r="AX95" s="234" t="s">
        <v>1616</v>
      </c>
      <c r="AY95">
        <v>2</v>
      </c>
      <c r="AZ95">
        <v>0</v>
      </c>
      <c r="BA95" t="b">
        <v>0</v>
      </c>
      <c r="BB95" t="b">
        <v>1</v>
      </c>
      <c r="BC95" t="b">
        <v>0</v>
      </c>
      <c r="BE95" t="s">
        <v>5077</v>
      </c>
      <c r="BF95" s="9" t="s">
        <v>2278</v>
      </c>
      <c r="BG95" s="9" t="s">
        <v>2278</v>
      </c>
      <c r="BJ95" s="618" t="s">
        <v>6013</v>
      </c>
      <c r="BK95" s="534" t="s">
        <v>5904</v>
      </c>
      <c r="BL95" s="59" t="s">
        <v>2279</v>
      </c>
      <c r="BN95" s="220">
        <v>18</v>
      </c>
      <c r="BO95" s="9"/>
      <c r="BP95" s="639" t="s">
        <v>1597</v>
      </c>
      <c r="BS95" s="639" t="s">
        <v>411</v>
      </c>
      <c r="BT95" s="639" t="s">
        <v>55</v>
      </c>
    </row>
    <row r="96" spans="1:72">
      <c r="A96">
        <v>95</v>
      </c>
      <c r="B96" s="158" t="str">
        <f>IFERROR(TEXT(AL96,"00"),"99")&amp;IFERROR(TEXT(W96,"00"),"99")&amp;IFERROR(TEXT(S96,"00"),"99")&amp;IFERROR(TEXT(BN96,"000"),"999")</f>
        <v>011038999</v>
      </c>
      <c r="C96" s="158" t="str">
        <f>IFERROR(TEXT(AL96,"00"),"99")&amp;IFERROR(TEXT(V96,"00"),"99")&amp;IFERROR(TEXT(R96,"000"),"999")</f>
        <v>0110021</v>
      </c>
      <c r="D96" s="645">
        <f>IF(NOT(ISBLANK(I96)),1,0)</f>
        <v>0</v>
      </c>
      <c r="E96" s="645">
        <f>IF(NOT(ISBLANK(L96)),1,0)</f>
        <v>0</v>
      </c>
      <c r="F96" s="645">
        <f>IF(NOT(ISBLANK(O96)),1,0)</f>
        <v>0</v>
      </c>
      <c r="G96" s="364" t="str">
        <f>IF(ISBLANK(H96), IF(OR(NOT(ISBLANK(L96)),NOT(ISBLANK(I96)), NOT(ISBLANK(O96))),"no oldname but should be",""),IF(H96=I96,"api",IF(H96=O96,"csv","no match or acs")))</f>
        <v/>
      </c>
      <c r="J96" s="197"/>
      <c r="Q96" s="64" t="s">
        <v>2440</v>
      </c>
      <c r="R96" s="147">
        <f>IFERROR(_xlfn.XLOOKUP(T96,sortorder!$E$62:$E$136,sortorder!$F$62:$F$136),999)</f>
        <v>21</v>
      </c>
      <c r="S96" s="147">
        <f>IFERROR(_xlfn.XLOOKUP(T96,sortorder!$E$62:$E$136,sortorder!$D$62:$D$136),99)</f>
        <v>38</v>
      </c>
      <c r="T96" s="127" t="s">
        <v>2288</v>
      </c>
      <c r="U96" s="59" t="s">
        <v>2288</v>
      </c>
      <c r="V96" s="152">
        <f>IFERROR(_xlfn.XLOOKUP(X96,sortorder!$E$4:$E$55,sortorder!$D$4:$D$55),99)</f>
        <v>10</v>
      </c>
      <c r="W96" s="152">
        <f>IFERROR(_xlfn.XLOOKUP(X96,sortorder!$E$4:$E$55,sortorder!$D$4:$D$55),99)</f>
        <v>10</v>
      </c>
      <c r="X96" s="22" t="s">
        <v>2441</v>
      </c>
      <c r="Y96" s="141">
        <f>IF(ISERROR(SEARCH(Y$1,$Q96)),0,1)</f>
        <v>1</v>
      </c>
      <c r="Z96" s="141">
        <f>IF(ISERROR(SEARCH(Z$1,$Q96)),0,1)</f>
        <v>0</v>
      </c>
      <c r="AA96" s="141">
        <f>IF(ISERROR(SEARCH(AA$1,$Q96)),0,1)</f>
        <v>0</v>
      </c>
      <c r="AB96" s="141">
        <f>IF(ISERROR(SEARCH(AB$1,$Q96)),0,1)</f>
        <v>0</v>
      </c>
      <c r="AC96" s="141">
        <f>IF(ISERROR(SEARCH(AC$1,$Q96)),0,1)</f>
        <v>1</v>
      </c>
      <c r="AD96" s="141">
        <f>IF(ISERROR(SEARCH(AD$1,$Q96)),0,1)</f>
        <v>0</v>
      </c>
      <c r="AE96" s="141">
        <f>IF(ISERROR(SEARCH(AE$1,$Q96)),0,1)</f>
        <v>0</v>
      </c>
      <c r="AF96" s="141">
        <f>IF(ISERROR(SEARCH(AF$1,$Q96)),0,1)</f>
        <v>0</v>
      </c>
      <c r="AG96" s="141">
        <f>IF(ISERROR(SEARCH(AG$1,$Q96)),0,1)</f>
        <v>0</v>
      </c>
      <c r="AI96" s="141">
        <f>_xlfn.XLOOKUP(I96,'api2.3'!B:B,'api2.3'!D:D,"")</f>
        <v>0</v>
      </c>
      <c r="AJ96" t="s">
        <v>44</v>
      </c>
      <c r="AK96" s="41" t="s">
        <v>44</v>
      </c>
      <c r="AL96" s="210">
        <f>_xlfn.XLOOKUP(AK96,sortorder!$I$15:$I$20,sortorder!$J$15:$J$20)</f>
        <v>1</v>
      </c>
      <c r="AM96" t="s">
        <v>423</v>
      </c>
      <c r="AN96" t="s">
        <v>423</v>
      </c>
      <c r="AO96" t="s">
        <v>424</v>
      </c>
      <c r="AP96" s="32">
        <v>1</v>
      </c>
      <c r="AQ96" t="s">
        <v>2420</v>
      </c>
      <c r="AR96" t="s">
        <v>1743</v>
      </c>
      <c r="AS96" t="s">
        <v>1743</v>
      </c>
      <c r="AT96" t="s">
        <v>1743</v>
      </c>
      <c r="AV96" s="39" t="str">
        <f>IFERROR(_xlfn.XLOOKUP(Q96,wtd!$B:$B,wtd!$C:$C),"")</f>
        <v/>
      </c>
      <c r="AW96" s="141" t="b">
        <f>IFERROR(Q96=_xlfn.XLOOKUP(Q96,wtd!$B:$B,wtd!$B:$B),FALSE)</f>
        <v>0</v>
      </c>
      <c r="AX96" t="s">
        <v>3036</v>
      </c>
      <c r="AY96">
        <v>2</v>
      </c>
      <c r="AZ96">
        <v>1</v>
      </c>
      <c r="BA96" t="b">
        <v>0</v>
      </c>
      <c r="BB96" t="b">
        <v>0</v>
      </c>
      <c r="BC96" t="b">
        <v>0</v>
      </c>
      <c r="BE96" t="s">
        <v>5078</v>
      </c>
      <c r="BF96" s="43" t="s">
        <v>2442</v>
      </c>
      <c r="BG96" s="43" t="s">
        <v>2442</v>
      </c>
      <c r="BJ96" s="618" t="s">
        <v>2887</v>
      </c>
      <c r="BK96" s="534" t="s">
        <v>2887</v>
      </c>
      <c r="BN96" s="225">
        <v>999</v>
      </c>
      <c r="BS96" s="639" t="s">
        <v>411</v>
      </c>
      <c r="BT96" s="639" t="s">
        <v>55</v>
      </c>
    </row>
    <row r="97" spans="1:72">
      <c r="A97">
        <v>96</v>
      </c>
      <c r="B97" s="158" t="str">
        <f>IFERROR(TEXT(AL97,"00"),"99")&amp;IFERROR(TEXT(W97,"00"),"99")&amp;IFERROR(TEXT(S97,"00"),"99")&amp;IFERROR(TEXT(BN97,"000"),"999")</f>
        <v>011039999</v>
      </c>
      <c r="C97" s="158" t="str">
        <f>IFERROR(TEXT(AL97,"00"),"99")&amp;IFERROR(TEXT(V97,"00"),"99")&amp;IFERROR(TEXT(R97,"000"),"999")</f>
        <v>0110019</v>
      </c>
      <c r="D97" s="645">
        <f>IF(NOT(ISBLANK(I97)),1,0)</f>
        <v>0</v>
      </c>
      <c r="E97" s="645">
        <f>IF(NOT(ISBLANK(L97)),1,0)</f>
        <v>0</v>
      </c>
      <c r="F97" s="645">
        <f>IF(NOT(ISBLANK(O97)),1,0)</f>
        <v>0</v>
      </c>
      <c r="G97" s="364" t="str">
        <f>IF(ISBLANK(H97), IF(OR(NOT(ISBLANK(L97)),NOT(ISBLANK(I97)), NOT(ISBLANK(O97))),"no oldname but should be",""),IF(H97=I97,"api",IF(H97=O97,"csv","no match or acs")))</f>
        <v/>
      </c>
      <c r="Q97" s="64" t="s">
        <v>2443</v>
      </c>
      <c r="R97" s="147">
        <f>IFERROR(_xlfn.XLOOKUP(T97,sortorder!$E$62:$E$136,sortorder!$F$62:$F$136),999)</f>
        <v>19</v>
      </c>
      <c r="S97" s="147">
        <f>IFERROR(_xlfn.XLOOKUP(T97,sortorder!$E$62:$E$136,sortorder!$D$62:$D$136),99)</f>
        <v>39</v>
      </c>
      <c r="T97" s="127" t="s">
        <v>2280</v>
      </c>
      <c r="U97" s="59" t="s">
        <v>2280</v>
      </c>
      <c r="V97" s="152">
        <f>IFERROR(_xlfn.XLOOKUP(X97,sortorder!$E$4:$E$55,sortorder!$D$4:$D$55),99)</f>
        <v>10</v>
      </c>
      <c r="W97" s="152">
        <f>IFERROR(_xlfn.XLOOKUP(X97,sortorder!$E$4:$E$55,sortorder!$D$4:$D$55),99)</f>
        <v>10</v>
      </c>
      <c r="X97" s="22" t="s">
        <v>2441</v>
      </c>
      <c r="Y97" s="141">
        <f>IF(ISERROR(SEARCH(Y$1,$Q97)),0,1)</f>
        <v>1</v>
      </c>
      <c r="Z97" s="141">
        <f>IF(ISERROR(SEARCH(Z$1,$Q97)),0,1)</f>
        <v>0</v>
      </c>
      <c r="AA97" s="141">
        <f>IF(ISERROR(SEARCH(AA$1,$Q97)),0,1)</f>
        <v>0</v>
      </c>
      <c r="AB97" s="141">
        <f>IF(ISERROR(SEARCH(AB$1,$Q97)),0,1)</f>
        <v>0</v>
      </c>
      <c r="AC97" s="141">
        <f>IF(ISERROR(SEARCH(AC$1,$Q97)),0,1)</f>
        <v>1</v>
      </c>
      <c r="AD97" s="141">
        <f>IF(ISERROR(SEARCH(AD$1,$Q97)),0,1)</f>
        <v>0</v>
      </c>
      <c r="AE97" s="141">
        <f>IF(ISERROR(SEARCH(AE$1,$Q97)),0,1)</f>
        <v>0</v>
      </c>
      <c r="AF97" s="141">
        <f>IF(ISERROR(SEARCH(AF$1,$Q97)),0,1)</f>
        <v>0</v>
      </c>
      <c r="AG97" s="141">
        <f>IF(ISERROR(SEARCH(AG$1,$Q97)),0,1)</f>
        <v>0</v>
      </c>
      <c r="AI97" s="141">
        <f>_xlfn.XLOOKUP(I97,'api2.3'!B:B,'api2.3'!D:D,"")</f>
        <v>0</v>
      </c>
      <c r="AJ97" t="s">
        <v>44</v>
      </c>
      <c r="AK97" s="41" t="s">
        <v>44</v>
      </c>
      <c r="AL97" s="210">
        <f>_xlfn.XLOOKUP(AK97,sortorder!$I$15:$I$20,sortorder!$J$15:$J$20)</f>
        <v>1</v>
      </c>
      <c r="AM97" t="s">
        <v>423</v>
      </c>
      <c r="AN97" t="s">
        <v>423</v>
      </c>
      <c r="AO97" t="s">
        <v>424</v>
      </c>
      <c r="AP97" s="32">
        <v>1</v>
      </c>
      <c r="AQ97" t="s">
        <v>2420</v>
      </c>
      <c r="AR97" t="s">
        <v>1743</v>
      </c>
      <c r="AS97" t="s">
        <v>1743</v>
      </c>
      <c r="AT97" t="s">
        <v>1743</v>
      </c>
      <c r="AV97" s="39" t="str">
        <f>IFERROR(_xlfn.XLOOKUP(Q97,wtd!$B:$B,wtd!$C:$C),"")</f>
        <v/>
      </c>
      <c r="AW97" s="141" t="b">
        <f>IFERROR(Q97=_xlfn.XLOOKUP(Q97,wtd!$B:$B,wtd!$B:$B),FALSE)</f>
        <v>0</v>
      </c>
      <c r="AX97" t="s">
        <v>3036</v>
      </c>
      <c r="AY97">
        <v>2</v>
      </c>
      <c r="AZ97">
        <v>1</v>
      </c>
      <c r="BA97" t="b">
        <v>0</v>
      </c>
      <c r="BB97" t="b">
        <v>0</v>
      </c>
      <c r="BC97" t="b">
        <v>0</v>
      </c>
      <c r="BE97" t="s">
        <v>5079</v>
      </c>
      <c r="BF97" s="43" t="s">
        <v>2898</v>
      </c>
      <c r="BG97" s="43" t="s">
        <v>2898</v>
      </c>
      <c r="BJ97" s="618" t="s">
        <v>2887</v>
      </c>
      <c r="BK97" s="534" t="s">
        <v>2887</v>
      </c>
      <c r="BN97" s="225">
        <v>999</v>
      </c>
      <c r="BS97" s="639" t="s">
        <v>411</v>
      </c>
      <c r="BT97" s="639" t="s">
        <v>55</v>
      </c>
    </row>
    <row r="98" spans="1:72">
      <c r="A98">
        <v>97</v>
      </c>
      <c r="B98" s="158" t="str">
        <f>IFERROR(TEXT(AL98,"00"),"99")&amp;IFERROR(TEXT(W98,"00"),"99")&amp;IFERROR(TEXT(S98,"00"),"99")&amp;IFERROR(TEXT(BN98,"000"),"999")</f>
        <v>011040999</v>
      </c>
      <c r="C98" s="158" t="str">
        <f>IFERROR(TEXT(AL98,"00"),"99")&amp;IFERROR(TEXT(V98,"00"),"99")&amp;IFERROR(TEXT(R98,"000"),"999")</f>
        <v>0110020</v>
      </c>
      <c r="D98" s="645">
        <f>IF(NOT(ISBLANK(I98)),1,0)</f>
        <v>0</v>
      </c>
      <c r="E98" s="645">
        <f>IF(NOT(ISBLANK(L98)),1,0)</f>
        <v>0</v>
      </c>
      <c r="F98" s="645">
        <f>IF(NOT(ISBLANK(O98)),1,0)</f>
        <v>0</v>
      </c>
      <c r="G98" s="364" t="str">
        <f>IF(ISBLANK(H98), IF(OR(NOT(ISBLANK(L98)),NOT(ISBLANK(I98)), NOT(ISBLANK(O98))),"no oldname but should be",""),IF(H98=I98,"api",IF(H98=O98,"csv","no match or acs")))</f>
        <v/>
      </c>
      <c r="Q98" s="64" t="s">
        <v>2444</v>
      </c>
      <c r="R98" s="147">
        <f>IFERROR(_xlfn.XLOOKUP(T98,sortorder!$E$62:$E$136,sortorder!$F$62:$F$136),999)</f>
        <v>20</v>
      </c>
      <c r="S98" s="147">
        <f>IFERROR(_xlfn.XLOOKUP(T98,sortorder!$E$62:$E$136,sortorder!$D$62:$D$136),99)</f>
        <v>40</v>
      </c>
      <c r="T98" s="127" t="s">
        <v>2284</v>
      </c>
      <c r="U98" s="59" t="s">
        <v>2284</v>
      </c>
      <c r="V98" s="152">
        <f>IFERROR(_xlfn.XLOOKUP(X98,sortorder!$E$4:$E$55,sortorder!$D$4:$D$55),99)</f>
        <v>10</v>
      </c>
      <c r="W98" s="152">
        <f>IFERROR(_xlfn.XLOOKUP(X98,sortorder!$E$4:$E$55,sortorder!$D$4:$D$55),99)</f>
        <v>10</v>
      </c>
      <c r="X98" s="22" t="s">
        <v>2441</v>
      </c>
      <c r="Y98" s="141">
        <f>IF(ISERROR(SEARCH(Y$1,$Q98)),0,1)</f>
        <v>1</v>
      </c>
      <c r="Z98" s="141">
        <f>IF(ISERROR(SEARCH(Z$1,$Q98)),0,1)</f>
        <v>0</v>
      </c>
      <c r="AA98" s="141">
        <f>IF(ISERROR(SEARCH(AA$1,$Q98)),0,1)</f>
        <v>0</v>
      </c>
      <c r="AB98" s="141">
        <f>IF(ISERROR(SEARCH(AB$1,$Q98)),0,1)</f>
        <v>0</v>
      </c>
      <c r="AC98" s="141">
        <f>IF(ISERROR(SEARCH(AC$1,$Q98)),0,1)</f>
        <v>1</v>
      </c>
      <c r="AD98" s="141">
        <f>IF(ISERROR(SEARCH(AD$1,$Q98)),0,1)</f>
        <v>0</v>
      </c>
      <c r="AE98" s="141">
        <f>IF(ISERROR(SEARCH(AE$1,$Q98)),0,1)</f>
        <v>0</v>
      </c>
      <c r="AF98" s="141">
        <f>IF(ISERROR(SEARCH(AF$1,$Q98)),0,1)</f>
        <v>0</v>
      </c>
      <c r="AG98" s="141">
        <f>IF(ISERROR(SEARCH(AG$1,$Q98)),0,1)</f>
        <v>0</v>
      </c>
      <c r="AI98" s="141">
        <f>_xlfn.XLOOKUP(I98,'api2.3'!B:B,'api2.3'!D:D,"")</f>
        <v>0</v>
      </c>
      <c r="AJ98" t="s">
        <v>44</v>
      </c>
      <c r="AK98" s="41" t="s">
        <v>44</v>
      </c>
      <c r="AL98" s="210">
        <f>_xlfn.XLOOKUP(AK98,sortorder!$I$15:$I$20,sortorder!$J$15:$J$20)</f>
        <v>1</v>
      </c>
      <c r="AM98" t="s">
        <v>423</v>
      </c>
      <c r="AN98" t="s">
        <v>423</v>
      </c>
      <c r="AO98" t="s">
        <v>424</v>
      </c>
      <c r="AP98" s="32">
        <v>1</v>
      </c>
      <c r="AQ98" t="s">
        <v>2420</v>
      </c>
      <c r="AR98" t="s">
        <v>1743</v>
      </c>
      <c r="AS98" t="s">
        <v>1743</v>
      </c>
      <c r="AT98" t="s">
        <v>1743</v>
      </c>
      <c r="AV98" s="39" t="str">
        <f>IFERROR(_xlfn.XLOOKUP(Q98,wtd!$B:$B,wtd!$C:$C),"")</f>
        <v/>
      </c>
      <c r="AW98" s="141" t="b">
        <f>IFERROR(Q98=_xlfn.XLOOKUP(Q98,wtd!$B:$B,wtd!$B:$B),FALSE)</f>
        <v>0</v>
      </c>
      <c r="AX98" t="s">
        <v>3036</v>
      </c>
      <c r="AY98">
        <v>2</v>
      </c>
      <c r="AZ98">
        <v>1</v>
      </c>
      <c r="BA98" t="b">
        <v>0</v>
      </c>
      <c r="BB98" t="b">
        <v>0</v>
      </c>
      <c r="BC98" t="b">
        <v>0</v>
      </c>
      <c r="BE98" t="s">
        <v>5080</v>
      </c>
      <c r="BF98" s="43" t="s">
        <v>2899</v>
      </c>
      <c r="BG98" s="43" t="s">
        <v>2899</v>
      </c>
      <c r="BJ98" s="618" t="s">
        <v>2887</v>
      </c>
      <c r="BK98" s="534" t="s">
        <v>2887</v>
      </c>
      <c r="BN98" s="225">
        <v>999</v>
      </c>
      <c r="BS98" s="639" t="s">
        <v>411</v>
      </c>
      <c r="BT98" s="639" t="s">
        <v>55</v>
      </c>
    </row>
    <row r="99" spans="1:72">
      <c r="A99">
        <v>98</v>
      </c>
      <c r="B99" s="158" t="str">
        <f>IFERROR(TEXT(AL99,"00"),"99")&amp;IFERROR(TEXT(W99,"00"),"99")&amp;IFERROR(TEXT(S99,"00"),"99")&amp;IFERROR(TEXT(BN99,"000"),"999")</f>
        <v>011041999</v>
      </c>
      <c r="C99" s="158" t="str">
        <f>IFERROR(TEXT(AL99,"00"),"99")&amp;IFERROR(TEXT(V99,"00"),"99")&amp;IFERROR(TEXT(R99,"000"),"999")</f>
        <v>0110022</v>
      </c>
      <c r="D99" s="645">
        <f>IF(NOT(ISBLANK(I99)),1,0)</f>
        <v>0</v>
      </c>
      <c r="E99" s="645">
        <f>IF(NOT(ISBLANK(L99)),1,0)</f>
        <v>0</v>
      </c>
      <c r="F99" s="645">
        <f>IF(NOT(ISBLANK(O99)),1,0)</f>
        <v>0</v>
      </c>
      <c r="G99" s="364" t="str">
        <f>IF(ISBLANK(H99), IF(OR(NOT(ISBLANK(L99)),NOT(ISBLANK(I99)), NOT(ISBLANK(O99))),"no oldname but should be",""),IF(H99=I99,"api",IF(H99=O99,"csv","no match or acs")))</f>
        <v/>
      </c>
      <c r="Q99" s="64" t="s">
        <v>2445</v>
      </c>
      <c r="R99" s="147">
        <f>IFERROR(_xlfn.XLOOKUP(T99,sortorder!$E$62:$E$136,sortorder!$F$62:$F$136),999)</f>
        <v>22</v>
      </c>
      <c r="S99" s="147">
        <f>IFERROR(_xlfn.XLOOKUP(T99,sortorder!$E$62:$E$136,sortorder!$D$62:$D$136),99)</f>
        <v>41</v>
      </c>
      <c r="T99" s="127" t="s">
        <v>2293</v>
      </c>
      <c r="U99" s="59" t="s">
        <v>2293</v>
      </c>
      <c r="V99" s="152">
        <f>IFERROR(_xlfn.XLOOKUP(X99,sortorder!$E$4:$E$55,sortorder!$D$4:$D$55),99)</f>
        <v>10</v>
      </c>
      <c r="W99" s="152">
        <f>IFERROR(_xlfn.XLOOKUP(X99,sortorder!$E$4:$E$55,sortorder!$D$4:$D$55),99)</f>
        <v>10</v>
      </c>
      <c r="X99" s="22" t="s">
        <v>2441</v>
      </c>
      <c r="Y99" s="141">
        <f>IF(ISERROR(SEARCH(Y$1,$Q99)),0,1)</f>
        <v>1</v>
      </c>
      <c r="Z99" s="141">
        <f>IF(ISERROR(SEARCH(Z$1,$Q99)),0,1)</f>
        <v>0</v>
      </c>
      <c r="AA99" s="141">
        <f>IF(ISERROR(SEARCH(AA$1,$Q99)),0,1)</f>
        <v>0</v>
      </c>
      <c r="AB99" s="141">
        <f>IF(ISERROR(SEARCH(AB$1,$Q99)),0,1)</f>
        <v>0</v>
      </c>
      <c r="AC99" s="141">
        <f>IF(ISERROR(SEARCH(AC$1,$Q99)),0,1)</f>
        <v>1</v>
      </c>
      <c r="AD99" s="141">
        <f>IF(ISERROR(SEARCH(AD$1,$Q99)),0,1)</f>
        <v>0</v>
      </c>
      <c r="AE99" s="141">
        <f>IF(ISERROR(SEARCH(AE$1,$Q99)),0,1)</f>
        <v>0</v>
      </c>
      <c r="AF99" s="141">
        <f>IF(ISERROR(SEARCH(AF$1,$Q99)),0,1)</f>
        <v>0</v>
      </c>
      <c r="AG99" s="141">
        <f>IF(ISERROR(SEARCH(AG$1,$Q99)),0,1)</f>
        <v>0</v>
      </c>
      <c r="AI99" s="141">
        <f>_xlfn.XLOOKUP(I99,'api2.3'!B:B,'api2.3'!D:D,"")</f>
        <v>0</v>
      </c>
      <c r="AJ99" t="s">
        <v>44</v>
      </c>
      <c r="AK99" s="41" t="s">
        <v>44</v>
      </c>
      <c r="AL99" s="210">
        <f>_xlfn.XLOOKUP(AK99,sortorder!$I$15:$I$20,sortorder!$J$15:$J$20)</f>
        <v>1</v>
      </c>
      <c r="AM99" t="s">
        <v>423</v>
      </c>
      <c r="AN99" t="s">
        <v>423</v>
      </c>
      <c r="AO99" t="s">
        <v>424</v>
      </c>
      <c r="AP99" s="32">
        <v>1</v>
      </c>
      <c r="AQ99" t="s">
        <v>2420</v>
      </c>
      <c r="AR99" t="s">
        <v>1743</v>
      </c>
      <c r="AS99" t="s">
        <v>1743</v>
      </c>
      <c r="AT99" t="s">
        <v>1743</v>
      </c>
      <c r="AV99" s="39" t="str">
        <f>IFERROR(_xlfn.XLOOKUP(Q99,wtd!$B:$B,wtd!$C:$C),"")</f>
        <v/>
      </c>
      <c r="AW99" s="141" t="b">
        <f>IFERROR(Q99=_xlfn.XLOOKUP(Q99,wtd!$B:$B,wtd!$B:$B),FALSE)</f>
        <v>0</v>
      </c>
      <c r="AX99" t="s">
        <v>3036</v>
      </c>
      <c r="AY99">
        <v>2</v>
      </c>
      <c r="AZ99">
        <v>1</v>
      </c>
      <c r="BA99" t="b">
        <v>0</v>
      </c>
      <c r="BB99" t="b">
        <v>0</v>
      </c>
      <c r="BC99" t="b">
        <v>0</v>
      </c>
      <c r="BE99" t="s">
        <v>5144</v>
      </c>
      <c r="BF99" s="43" t="s">
        <v>2900</v>
      </c>
      <c r="BG99" s="43" t="s">
        <v>2900</v>
      </c>
      <c r="BJ99" s="618" t="s">
        <v>2887</v>
      </c>
      <c r="BK99" s="534">
        <v>0</v>
      </c>
      <c r="BN99" s="225">
        <v>999</v>
      </c>
      <c r="BS99" s="639" t="s">
        <v>411</v>
      </c>
      <c r="BT99" s="639" t="s">
        <v>55</v>
      </c>
    </row>
    <row r="100" spans="1:72">
      <c r="A100">
        <v>99</v>
      </c>
      <c r="B100" s="158" t="str">
        <f>IFERROR(TEXT(AL100,"00"),"99")&amp;IFERROR(TEXT(W100,"00"),"99")&amp;IFERROR(TEXT(S100,"00"),"99")&amp;IFERROR(TEXT(BN100,"000"),"999")</f>
        <v>011042999</v>
      </c>
      <c r="C100" s="158" t="str">
        <f>IFERROR(TEXT(AL100,"00"),"99")&amp;IFERROR(TEXT(V100,"00"),"99")&amp;IFERROR(TEXT(R100,"000"),"999")</f>
        <v>0110023</v>
      </c>
      <c r="D100" s="645">
        <f>IF(NOT(ISBLANK(I100)),1,0)</f>
        <v>0</v>
      </c>
      <c r="E100" s="645">
        <f>IF(NOT(ISBLANK(L100)),1,0)</f>
        <v>0</v>
      </c>
      <c r="F100" s="645">
        <f>IF(NOT(ISBLANK(O100)),1,0)</f>
        <v>0</v>
      </c>
      <c r="G100" s="364" t="str">
        <f>IF(ISBLANK(H100), IF(OR(NOT(ISBLANK(L100)),NOT(ISBLANK(I100)), NOT(ISBLANK(O100))),"no oldname but should be",""),IF(H100=I100,"api",IF(H100=O100,"csv","no match or acs")))</f>
        <v/>
      </c>
      <c r="Q100" s="64" t="s">
        <v>2446</v>
      </c>
      <c r="R100" s="147">
        <f>IFERROR(_xlfn.XLOOKUP(T100,sortorder!$E$62:$E$136,sortorder!$F$62:$F$136),999)</f>
        <v>23</v>
      </c>
      <c r="S100" s="147">
        <f>IFERROR(_xlfn.XLOOKUP(T100,sortorder!$E$62:$E$136,sortorder!$D$62:$D$136),99)</f>
        <v>42</v>
      </c>
      <c r="T100" s="127" t="s">
        <v>2297</v>
      </c>
      <c r="U100" s="59" t="s">
        <v>2297</v>
      </c>
      <c r="V100" s="152">
        <f>IFERROR(_xlfn.XLOOKUP(X100,sortorder!$E$4:$E$55,sortorder!$D$4:$D$55),99)</f>
        <v>10</v>
      </c>
      <c r="W100" s="152">
        <f>IFERROR(_xlfn.XLOOKUP(X100,sortorder!$E$4:$E$55,sortorder!$D$4:$D$55),99)</f>
        <v>10</v>
      </c>
      <c r="X100" s="22" t="s">
        <v>2441</v>
      </c>
      <c r="Y100" s="141">
        <f>IF(ISERROR(SEARCH(Y$1,$Q100)),0,1)</f>
        <v>1</v>
      </c>
      <c r="Z100" s="141">
        <f>IF(ISERROR(SEARCH(Z$1,$Q100)),0,1)</f>
        <v>0</v>
      </c>
      <c r="AA100" s="141">
        <f>IF(ISERROR(SEARCH(AA$1,$Q100)),0,1)</f>
        <v>0</v>
      </c>
      <c r="AB100" s="141">
        <f>IF(ISERROR(SEARCH(AB$1,$Q100)),0,1)</f>
        <v>0</v>
      </c>
      <c r="AC100" s="141">
        <f>IF(ISERROR(SEARCH(AC$1,$Q100)),0,1)</f>
        <v>1</v>
      </c>
      <c r="AD100" s="141">
        <f>IF(ISERROR(SEARCH(AD$1,$Q100)),0,1)</f>
        <v>0</v>
      </c>
      <c r="AE100" s="141">
        <f>IF(ISERROR(SEARCH(AE$1,$Q100)),0,1)</f>
        <v>0</v>
      </c>
      <c r="AF100" s="141">
        <f>IF(ISERROR(SEARCH(AF$1,$Q100)),0,1)</f>
        <v>0</v>
      </c>
      <c r="AG100" s="141">
        <f>IF(ISERROR(SEARCH(AG$1,$Q100)),0,1)</f>
        <v>0</v>
      </c>
      <c r="AI100" s="141">
        <f>_xlfn.XLOOKUP(I100,'api2.3'!B:B,'api2.3'!D:D,"")</f>
        <v>0</v>
      </c>
      <c r="AJ100" t="s">
        <v>44</v>
      </c>
      <c r="AK100" s="41" t="s">
        <v>44</v>
      </c>
      <c r="AL100" s="210">
        <f>_xlfn.XLOOKUP(AK100,sortorder!$I$15:$I$20,sortorder!$J$15:$J$20)</f>
        <v>1</v>
      </c>
      <c r="AM100" t="s">
        <v>423</v>
      </c>
      <c r="AN100" t="s">
        <v>423</v>
      </c>
      <c r="AO100" t="s">
        <v>424</v>
      </c>
      <c r="AP100" s="32">
        <v>1</v>
      </c>
      <c r="AQ100" t="s">
        <v>2420</v>
      </c>
      <c r="AR100" t="s">
        <v>1743</v>
      </c>
      <c r="AS100" t="s">
        <v>1743</v>
      </c>
      <c r="AT100" t="s">
        <v>1743</v>
      </c>
      <c r="AV100" s="39" t="str">
        <f>IFERROR(_xlfn.XLOOKUP(Q100,wtd!$B:$B,wtd!$C:$C),"")</f>
        <v/>
      </c>
      <c r="AW100" s="141" t="b">
        <f>IFERROR(Q100=_xlfn.XLOOKUP(Q100,wtd!$B:$B,wtd!$B:$B),FALSE)</f>
        <v>0</v>
      </c>
      <c r="AX100" t="s">
        <v>3036</v>
      </c>
      <c r="AY100">
        <v>2</v>
      </c>
      <c r="AZ100">
        <v>1</v>
      </c>
      <c r="BA100" t="b">
        <v>0</v>
      </c>
      <c r="BB100" t="b">
        <v>0</v>
      </c>
      <c r="BC100" t="b">
        <v>0</v>
      </c>
      <c r="BE100" t="s">
        <v>5249</v>
      </c>
      <c r="BF100" s="43" t="s">
        <v>2901</v>
      </c>
      <c r="BG100" s="43" t="s">
        <v>2901</v>
      </c>
      <c r="BJ100" s="618" t="s">
        <v>2887</v>
      </c>
      <c r="BK100" s="534" t="s">
        <v>2887</v>
      </c>
      <c r="BN100" s="225">
        <v>999</v>
      </c>
      <c r="BS100" s="639" t="s">
        <v>411</v>
      </c>
      <c r="BT100" s="639" t="s">
        <v>55</v>
      </c>
    </row>
    <row r="101" spans="1:72">
      <c r="A101">
        <v>100</v>
      </c>
      <c r="B101" s="158" t="str">
        <f>IFERROR(TEXT(AL101,"00"),"99")&amp;IFERROR(TEXT(W101,"00"),"99")&amp;IFERROR(TEXT(S101,"00"),"99")&amp;IFERROR(TEXT(BN101,"000"),"999")</f>
        <v>011043999</v>
      </c>
      <c r="C101" s="158" t="str">
        <f>IFERROR(TEXT(AL101,"00"),"99")&amp;IFERROR(TEXT(V101,"00"),"99")&amp;IFERROR(TEXT(R101,"000"),"999")</f>
        <v>0110024</v>
      </c>
      <c r="D101" s="645">
        <f>IF(NOT(ISBLANK(I101)),1,0)</f>
        <v>0</v>
      </c>
      <c r="E101" s="645">
        <f>IF(NOT(ISBLANK(L101)),1,0)</f>
        <v>0</v>
      </c>
      <c r="F101" s="645">
        <f>IF(NOT(ISBLANK(O101)),1,0)</f>
        <v>0</v>
      </c>
      <c r="G101" s="364" t="str">
        <f>IF(ISBLANK(H101), IF(OR(NOT(ISBLANK(L101)),NOT(ISBLANK(I101)), NOT(ISBLANK(O101))),"no oldname but should be",""),IF(H101=I101,"api",IF(H101=O101,"csv","no match or acs")))</f>
        <v/>
      </c>
      <c r="Q101" s="64" t="s">
        <v>2447</v>
      </c>
      <c r="R101" s="147">
        <f>IFERROR(_xlfn.XLOOKUP(T101,sortorder!$E$62:$E$136,sortorder!$F$62:$F$136),999)</f>
        <v>24</v>
      </c>
      <c r="S101" s="147">
        <f>IFERROR(_xlfn.XLOOKUP(T101,sortorder!$E$62:$E$136,sortorder!$D$62:$D$136),99)</f>
        <v>43</v>
      </c>
      <c r="T101" s="127" t="s">
        <v>2301</v>
      </c>
      <c r="U101" s="59" t="s">
        <v>2301</v>
      </c>
      <c r="V101" s="152">
        <f>IFERROR(_xlfn.XLOOKUP(X101,sortorder!$E$4:$E$55,sortorder!$D$4:$D$55),99)</f>
        <v>10</v>
      </c>
      <c r="W101" s="152">
        <f>IFERROR(_xlfn.XLOOKUP(X101,sortorder!$E$4:$E$55,sortorder!$D$4:$D$55),99)</f>
        <v>10</v>
      </c>
      <c r="X101" s="22" t="s">
        <v>2441</v>
      </c>
      <c r="Y101" s="141">
        <f>IF(ISERROR(SEARCH(Y$1,$Q101)),0,1)</f>
        <v>1</v>
      </c>
      <c r="Z101" s="141">
        <f>IF(ISERROR(SEARCH(Z$1,$Q101)),0,1)</f>
        <v>0</v>
      </c>
      <c r="AA101" s="141">
        <f>IF(ISERROR(SEARCH(AA$1,$Q101)),0,1)</f>
        <v>0</v>
      </c>
      <c r="AB101" s="141">
        <f>IF(ISERROR(SEARCH(AB$1,$Q101)),0,1)</f>
        <v>0</v>
      </c>
      <c r="AC101" s="141">
        <f>IF(ISERROR(SEARCH(AC$1,$Q101)),0,1)</f>
        <v>1</v>
      </c>
      <c r="AD101" s="141">
        <f>IF(ISERROR(SEARCH(AD$1,$Q101)),0,1)</f>
        <v>0</v>
      </c>
      <c r="AE101" s="141">
        <f>IF(ISERROR(SEARCH(AE$1,$Q101)),0,1)</f>
        <v>0</v>
      </c>
      <c r="AF101" s="141">
        <f>IF(ISERROR(SEARCH(AF$1,$Q101)),0,1)</f>
        <v>0</v>
      </c>
      <c r="AG101" s="141">
        <f>IF(ISERROR(SEARCH(AG$1,$Q101)),0,1)</f>
        <v>0</v>
      </c>
      <c r="AI101" s="141">
        <f>_xlfn.XLOOKUP(I101,'api2.3'!B:B,'api2.3'!D:D,"")</f>
        <v>0</v>
      </c>
      <c r="AJ101" t="s">
        <v>44</v>
      </c>
      <c r="AK101" s="41" t="s">
        <v>44</v>
      </c>
      <c r="AL101" s="210">
        <f>_xlfn.XLOOKUP(AK101,sortorder!$I$15:$I$20,sortorder!$J$15:$J$20)</f>
        <v>1</v>
      </c>
      <c r="AM101" t="s">
        <v>423</v>
      </c>
      <c r="AN101" t="s">
        <v>423</v>
      </c>
      <c r="AO101" t="s">
        <v>424</v>
      </c>
      <c r="AP101" s="32">
        <v>1</v>
      </c>
      <c r="AQ101" t="s">
        <v>2420</v>
      </c>
      <c r="AR101" t="s">
        <v>1743</v>
      </c>
      <c r="AS101" t="s">
        <v>1743</v>
      </c>
      <c r="AT101" t="s">
        <v>1743</v>
      </c>
      <c r="AV101" s="39" t="str">
        <f>IFERROR(_xlfn.XLOOKUP(Q101,wtd!$B:$B,wtd!$C:$C),"")</f>
        <v/>
      </c>
      <c r="AW101" s="141" t="b">
        <f>IFERROR(Q101=_xlfn.XLOOKUP(Q101,wtd!$B:$B,wtd!$B:$B),FALSE)</f>
        <v>0</v>
      </c>
      <c r="AX101" t="s">
        <v>3036</v>
      </c>
      <c r="AY101">
        <v>2</v>
      </c>
      <c r="AZ101">
        <v>1</v>
      </c>
      <c r="BA101" t="b">
        <v>0</v>
      </c>
      <c r="BB101" t="b">
        <v>0</v>
      </c>
      <c r="BC101" t="b">
        <v>0</v>
      </c>
      <c r="BE101" t="s">
        <v>5332</v>
      </c>
      <c r="BF101" s="43" t="s">
        <v>2902</v>
      </c>
      <c r="BG101" s="43" t="s">
        <v>2902</v>
      </c>
      <c r="BJ101" s="618" t="s">
        <v>2887</v>
      </c>
      <c r="BK101" s="534">
        <v>0</v>
      </c>
      <c r="BN101" s="225">
        <v>999</v>
      </c>
      <c r="BS101" s="639" t="s">
        <v>411</v>
      </c>
      <c r="BT101" s="639" t="s">
        <v>55</v>
      </c>
    </row>
    <row r="102" spans="1:72">
      <c r="A102">
        <v>101</v>
      </c>
      <c r="B102" s="158" t="str">
        <f>IFERROR(TEXT(AL102,"00"),"99")&amp;IFERROR(TEXT(W102,"00"),"99")&amp;IFERROR(TEXT(S102,"00"),"99")&amp;IFERROR(TEXT(BN102,"000"),"999")</f>
        <v>011044999</v>
      </c>
      <c r="C102" s="158" t="str">
        <f>IFERROR(TEXT(AL102,"00"),"99")&amp;IFERROR(TEXT(V102,"00"),"99")&amp;IFERROR(TEXT(R102,"000"),"999")</f>
        <v>0110025</v>
      </c>
      <c r="D102" s="645">
        <f>IF(NOT(ISBLANK(I102)),1,0)</f>
        <v>0</v>
      </c>
      <c r="E102" s="645">
        <f>IF(NOT(ISBLANK(L102)),1,0)</f>
        <v>0</v>
      </c>
      <c r="F102" s="645">
        <f>IF(NOT(ISBLANK(O102)),1,0)</f>
        <v>0</v>
      </c>
      <c r="G102" s="364" t="str">
        <f>IF(ISBLANK(H102), IF(OR(NOT(ISBLANK(L102)),NOT(ISBLANK(I102)), NOT(ISBLANK(O102))),"no oldname but should be",""),IF(H102=I102,"api",IF(H102=O102,"csv","no match or acs")))</f>
        <v/>
      </c>
      <c r="Q102" s="64" t="s">
        <v>2448</v>
      </c>
      <c r="R102" s="147">
        <f>IFERROR(_xlfn.XLOOKUP(T102,sortorder!$E$62:$E$136,sortorder!$F$62:$F$136),999)</f>
        <v>25</v>
      </c>
      <c r="S102" s="147">
        <f>IFERROR(_xlfn.XLOOKUP(T102,sortorder!$E$62:$E$136,sortorder!$D$62:$D$136),99)</f>
        <v>44</v>
      </c>
      <c r="T102" s="127" t="s">
        <v>2305</v>
      </c>
      <c r="U102" s="59" t="s">
        <v>2305</v>
      </c>
      <c r="V102" s="152">
        <f>IFERROR(_xlfn.XLOOKUP(X102,sortorder!$E$4:$E$55,sortorder!$D$4:$D$55),99)</f>
        <v>10</v>
      </c>
      <c r="W102" s="152">
        <f>IFERROR(_xlfn.XLOOKUP(X102,sortorder!$E$4:$E$55,sortorder!$D$4:$D$55),99)</f>
        <v>10</v>
      </c>
      <c r="X102" s="22" t="s">
        <v>2441</v>
      </c>
      <c r="Y102" s="141">
        <f>IF(ISERROR(SEARCH(Y$1,$Q102)),0,1)</f>
        <v>1</v>
      </c>
      <c r="Z102" s="141">
        <f>IF(ISERROR(SEARCH(Z$1,$Q102)),0,1)</f>
        <v>0</v>
      </c>
      <c r="AA102" s="141">
        <f>IF(ISERROR(SEARCH(AA$1,$Q102)),0,1)</f>
        <v>0</v>
      </c>
      <c r="AB102" s="141">
        <f>IF(ISERROR(SEARCH(AB$1,$Q102)),0,1)</f>
        <v>0</v>
      </c>
      <c r="AC102" s="141">
        <f>IF(ISERROR(SEARCH(AC$1,$Q102)),0,1)</f>
        <v>1</v>
      </c>
      <c r="AD102" s="141">
        <f>IF(ISERROR(SEARCH(AD$1,$Q102)),0,1)</f>
        <v>0</v>
      </c>
      <c r="AE102" s="141">
        <f>IF(ISERROR(SEARCH(AE$1,$Q102)),0,1)</f>
        <v>0</v>
      </c>
      <c r="AF102" s="141">
        <f>IF(ISERROR(SEARCH(AF$1,$Q102)),0,1)</f>
        <v>0</v>
      </c>
      <c r="AG102" s="141">
        <f>IF(ISERROR(SEARCH(AG$1,$Q102)),0,1)</f>
        <v>0</v>
      </c>
      <c r="AI102" s="141">
        <f>_xlfn.XLOOKUP(I102,'api2.3'!B:B,'api2.3'!D:D,"")</f>
        <v>0</v>
      </c>
      <c r="AJ102" t="s">
        <v>44</v>
      </c>
      <c r="AK102" s="41" t="s">
        <v>44</v>
      </c>
      <c r="AL102" s="210">
        <f>_xlfn.XLOOKUP(AK102,sortorder!$I$15:$I$20,sortorder!$J$15:$J$20)</f>
        <v>1</v>
      </c>
      <c r="AM102" t="s">
        <v>423</v>
      </c>
      <c r="AN102" t="s">
        <v>423</v>
      </c>
      <c r="AO102" t="s">
        <v>424</v>
      </c>
      <c r="AP102" s="32">
        <v>1</v>
      </c>
      <c r="AQ102" t="s">
        <v>2420</v>
      </c>
      <c r="AR102" t="s">
        <v>1743</v>
      </c>
      <c r="AS102" t="s">
        <v>1743</v>
      </c>
      <c r="AT102" t="s">
        <v>1743</v>
      </c>
      <c r="AV102" s="39" t="str">
        <f>IFERROR(_xlfn.XLOOKUP(Q102,wtd!$B:$B,wtd!$C:$C),"")</f>
        <v/>
      </c>
      <c r="AW102" s="141" t="b">
        <f>IFERROR(Q102=_xlfn.XLOOKUP(Q102,wtd!$B:$B,wtd!$B:$B),FALSE)</f>
        <v>0</v>
      </c>
      <c r="AX102" t="s">
        <v>3036</v>
      </c>
      <c r="AY102">
        <v>2</v>
      </c>
      <c r="AZ102">
        <v>1</v>
      </c>
      <c r="BA102" t="b">
        <v>0</v>
      </c>
      <c r="BB102" t="b">
        <v>0</v>
      </c>
      <c r="BC102" t="b">
        <v>0</v>
      </c>
      <c r="BE102" t="s">
        <v>5216</v>
      </c>
      <c r="BF102" s="43" t="s">
        <v>2910</v>
      </c>
      <c r="BG102" s="43" t="s">
        <v>2910</v>
      </c>
      <c r="BJ102" s="618" t="s">
        <v>2887</v>
      </c>
      <c r="BK102" s="534">
        <v>0</v>
      </c>
      <c r="BN102" s="225">
        <v>999</v>
      </c>
      <c r="BS102" s="639" t="s">
        <v>411</v>
      </c>
      <c r="BT102" s="639" t="s">
        <v>55</v>
      </c>
    </row>
    <row r="103" spans="1:72">
      <c r="A103">
        <v>102</v>
      </c>
      <c r="B103" s="158" t="str">
        <f>IFERROR(TEXT(AL103,"00"),"99")&amp;IFERROR(TEXT(W103,"00"),"99")&amp;IFERROR(TEXT(S103,"00"),"99")&amp;IFERROR(TEXT(BN103,"000"),"999")</f>
        <v>011045999</v>
      </c>
      <c r="C103" s="158" t="str">
        <f>IFERROR(TEXT(AL103,"00"),"99")&amp;IFERROR(TEXT(V103,"00"),"99")&amp;IFERROR(TEXT(R103,"000"),"999")</f>
        <v>0110018</v>
      </c>
      <c r="D103" s="645">
        <f>IF(NOT(ISBLANK(I103)),1,0)</f>
        <v>0</v>
      </c>
      <c r="E103" s="645">
        <f>IF(NOT(ISBLANK(L103)),1,0)</f>
        <v>0</v>
      </c>
      <c r="F103" s="645">
        <f>IF(NOT(ISBLANK(O103)),1,0)</f>
        <v>0</v>
      </c>
      <c r="G103" s="364" t="str">
        <f>IF(ISBLANK(H103), IF(OR(NOT(ISBLANK(L103)),NOT(ISBLANK(I103)), NOT(ISBLANK(O103))),"no oldname but should be",""),IF(H103=I103,"api",IF(H103=O103,"csv","no match or acs")))</f>
        <v/>
      </c>
      <c r="Q103" s="64" t="s">
        <v>2449</v>
      </c>
      <c r="R103" s="147">
        <f>IFERROR(_xlfn.XLOOKUP(T103,sortorder!$E$62:$E$136,sortorder!$F$62:$F$136),999)</f>
        <v>18</v>
      </c>
      <c r="S103" s="147">
        <f>IFERROR(_xlfn.XLOOKUP(T103,sortorder!$E$62:$E$136,sortorder!$D$62:$D$136),99)</f>
        <v>45</v>
      </c>
      <c r="T103" s="127" t="s">
        <v>2274</v>
      </c>
      <c r="U103" s="59" t="s">
        <v>2274</v>
      </c>
      <c r="V103" s="152">
        <f>IFERROR(_xlfn.XLOOKUP(X103,sortorder!$E$4:$E$55,sortorder!$D$4:$D$55),99)</f>
        <v>10</v>
      </c>
      <c r="W103" s="152">
        <f>IFERROR(_xlfn.XLOOKUP(X103,sortorder!$E$4:$E$55,sortorder!$D$4:$D$55),99)</f>
        <v>10</v>
      </c>
      <c r="X103" s="22" t="s">
        <v>2441</v>
      </c>
      <c r="Y103" s="141">
        <f>IF(ISERROR(SEARCH(Y$1,$Q103)),0,1)</f>
        <v>1</v>
      </c>
      <c r="Z103" s="141">
        <f>IF(ISERROR(SEARCH(Z$1,$Q103)),0,1)</f>
        <v>0</v>
      </c>
      <c r="AA103" s="141">
        <f>IF(ISERROR(SEARCH(AA$1,$Q103)),0,1)</f>
        <v>0</v>
      </c>
      <c r="AB103" s="141">
        <f>IF(ISERROR(SEARCH(AB$1,$Q103)),0,1)</f>
        <v>0</v>
      </c>
      <c r="AC103" s="141">
        <f>IF(ISERROR(SEARCH(AC$1,$Q103)),0,1)</f>
        <v>1</v>
      </c>
      <c r="AD103" s="141">
        <f>IF(ISERROR(SEARCH(AD$1,$Q103)),0,1)</f>
        <v>0</v>
      </c>
      <c r="AE103" s="141">
        <f>IF(ISERROR(SEARCH(AE$1,$Q103)),0,1)</f>
        <v>0</v>
      </c>
      <c r="AF103" s="141">
        <f>IF(ISERROR(SEARCH(AF$1,$Q103)),0,1)</f>
        <v>0</v>
      </c>
      <c r="AG103" s="141">
        <f>IF(ISERROR(SEARCH(AG$1,$Q103)),0,1)</f>
        <v>0</v>
      </c>
      <c r="AI103" s="141">
        <f>_xlfn.XLOOKUP(I103,'api2.3'!B:B,'api2.3'!D:D,"")</f>
        <v>0</v>
      </c>
      <c r="AJ103" t="s">
        <v>44</v>
      </c>
      <c r="AK103" s="41" t="s">
        <v>44</v>
      </c>
      <c r="AL103" s="210">
        <f>_xlfn.XLOOKUP(AK103,sortorder!$I$15:$I$20,sortorder!$J$15:$J$20)</f>
        <v>1</v>
      </c>
      <c r="AM103" t="s">
        <v>423</v>
      </c>
      <c r="AN103" t="s">
        <v>423</v>
      </c>
      <c r="AO103" t="s">
        <v>424</v>
      </c>
      <c r="AP103" s="32">
        <v>1</v>
      </c>
      <c r="AQ103" t="s">
        <v>2420</v>
      </c>
      <c r="AR103" t="s">
        <v>1743</v>
      </c>
      <c r="AS103" t="s">
        <v>1743</v>
      </c>
      <c r="AT103" t="s">
        <v>1743</v>
      </c>
      <c r="AV103" s="39" t="str">
        <f>IFERROR(_xlfn.XLOOKUP(Q103,wtd!$B:$B,wtd!$C:$C),"")</f>
        <v/>
      </c>
      <c r="AW103" s="141" t="b">
        <f>IFERROR(Q103=_xlfn.XLOOKUP(Q103,wtd!$B:$B,wtd!$B:$B),FALSE)</f>
        <v>0</v>
      </c>
      <c r="AX103" t="s">
        <v>3036</v>
      </c>
      <c r="AY103">
        <v>2</v>
      </c>
      <c r="AZ103">
        <v>1</v>
      </c>
      <c r="BA103" t="b">
        <v>0</v>
      </c>
      <c r="BB103" t="b">
        <v>0</v>
      </c>
      <c r="BC103" t="b">
        <v>0</v>
      </c>
      <c r="BE103" t="s">
        <v>5213</v>
      </c>
      <c r="BF103" s="43" t="s">
        <v>2903</v>
      </c>
      <c r="BG103" s="43" t="s">
        <v>2903</v>
      </c>
      <c r="BJ103" s="618" t="s">
        <v>2887</v>
      </c>
      <c r="BK103" s="534" t="s">
        <v>2887</v>
      </c>
      <c r="BN103" s="225">
        <v>999</v>
      </c>
      <c r="BS103" s="639" t="s">
        <v>411</v>
      </c>
      <c r="BT103" s="639" t="s">
        <v>55</v>
      </c>
    </row>
    <row r="104" spans="1:72">
      <c r="A104">
        <v>103</v>
      </c>
      <c r="B104" s="158" t="str">
        <f>IFERROR(TEXT(AL104,"00"),"99")&amp;IFERROR(TEXT(W104,"00"),"99")&amp;IFERROR(TEXT(S104,"00"),"99")&amp;IFERROR(TEXT(BN104,"000"),"999")</f>
        <v>011138999</v>
      </c>
      <c r="C104" s="158" t="str">
        <f>IFERROR(TEXT(AL104,"00"),"99")&amp;IFERROR(TEXT(V104,"00"),"99")&amp;IFERROR(TEXT(R104,"000"),"999")</f>
        <v>0111021</v>
      </c>
      <c r="D104" s="645">
        <f>IF(NOT(ISBLANK(I104)),1,0)</f>
        <v>0</v>
      </c>
      <c r="E104" s="645">
        <f>IF(NOT(ISBLANK(L104)),1,0)</f>
        <v>0</v>
      </c>
      <c r="F104" s="645">
        <f>IF(NOT(ISBLANK(O104)),1,0)</f>
        <v>0</v>
      </c>
      <c r="G104" s="364" t="str">
        <f>IF(ISBLANK(H104), IF(OR(NOT(ISBLANK(L104)),NOT(ISBLANK(I104)), NOT(ISBLANK(O104))),"no oldname but should be",""),IF(H104=I104,"api",IF(H104=O104,"csv","no match or acs")))</f>
        <v/>
      </c>
      <c r="Q104" s="64" t="s">
        <v>2498</v>
      </c>
      <c r="R104" s="147">
        <f>IFERROR(_xlfn.XLOOKUP(T104,sortorder!$E$62:$E$136,sortorder!$F$62:$F$136),999)</f>
        <v>21</v>
      </c>
      <c r="S104" s="147">
        <f>IFERROR(_xlfn.XLOOKUP(T104,sortorder!$E$62:$E$136,sortorder!$D$62:$D$136),99)</f>
        <v>38</v>
      </c>
      <c r="T104" s="127" t="s">
        <v>2288</v>
      </c>
      <c r="U104" s="59" t="s">
        <v>2288</v>
      </c>
      <c r="V104" s="152">
        <f>IFERROR(_xlfn.XLOOKUP(X104,sortorder!$E$4:$E$55,sortorder!$D$4:$D$55),99)</f>
        <v>11</v>
      </c>
      <c r="W104" s="152">
        <f>IFERROR(_xlfn.XLOOKUP(X104,sortorder!$E$4:$E$55,sortorder!$D$4:$D$55),99)</f>
        <v>11</v>
      </c>
      <c r="X104" s="22" t="s">
        <v>2499</v>
      </c>
      <c r="Y104" s="141">
        <f>IF(ISERROR(SEARCH(Y$1,$Q104)),0,1)</f>
        <v>1</v>
      </c>
      <c r="Z104" s="141">
        <f>IF(ISERROR(SEARCH(Z$1,$Q104)),0,1)</f>
        <v>1</v>
      </c>
      <c r="AA104" s="141">
        <f>IF(ISERROR(SEARCH(AA$1,$Q104)),0,1)</f>
        <v>0</v>
      </c>
      <c r="AB104" s="141">
        <f>IF(ISERROR(SEARCH(AB$1,$Q104)),0,1)</f>
        <v>0</v>
      </c>
      <c r="AC104" s="141">
        <f>IF(ISERROR(SEARCH(AC$1,$Q104)),0,1)</f>
        <v>1</v>
      </c>
      <c r="AD104" s="141">
        <f>IF(ISERROR(SEARCH(AD$1,$Q104)),0,1)</f>
        <v>0</v>
      </c>
      <c r="AE104" s="141">
        <f>IF(ISERROR(SEARCH(AE$1,$Q104)),0,1)</f>
        <v>0</v>
      </c>
      <c r="AF104" s="141">
        <f>IF(ISERROR(SEARCH(AF$1,$Q104)),0,1)</f>
        <v>0</v>
      </c>
      <c r="AG104" s="141">
        <f>IF(ISERROR(SEARCH(AG$1,$Q104)),0,1)</f>
        <v>0</v>
      </c>
      <c r="AI104" s="141">
        <f>_xlfn.XLOOKUP(I104,'api2.3'!B:B,'api2.3'!D:D,"")</f>
        <v>0</v>
      </c>
      <c r="AJ104" t="s">
        <v>44</v>
      </c>
      <c r="AK104" s="41" t="s">
        <v>44</v>
      </c>
      <c r="AL104" s="210">
        <f>_xlfn.XLOOKUP(AK104,sortorder!$I$15:$I$20,sortorder!$J$15:$J$20)</f>
        <v>1</v>
      </c>
      <c r="AM104" t="s">
        <v>1784</v>
      </c>
      <c r="AN104" t="s">
        <v>1784</v>
      </c>
      <c r="AO104" t="s">
        <v>1785</v>
      </c>
      <c r="AP104" s="32">
        <v>3</v>
      </c>
      <c r="AQ104" t="s">
        <v>2478</v>
      </c>
      <c r="AR104" t="s">
        <v>1743</v>
      </c>
      <c r="AS104" t="s">
        <v>1743</v>
      </c>
      <c r="AT104" t="s">
        <v>1743</v>
      </c>
      <c r="AV104" s="39" t="str">
        <f>IFERROR(_xlfn.XLOOKUP(Q104,wtd!$B:$B,wtd!$C:$C),"")</f>
        <v/>
      </c>
      <c r="AW104" s="141" t="b">
        <f>IFERROR(Q104=_xlfn.XLOOKUP(Q104,wtd!$B:$B,wtd!$B:$B),FALSE)</f>
        <v>0</v>
      </c>
      <c r="AX104" t="s">
        <v>3036</v>
      </c>
      <c r="AY104">
        <v>2</v>
      </c>
      <c r="AZ104">
        <v>1</v>
      </c>
      <c r="BA104" t="b">
        <v>0</v>
      </c>
      <c r="BB104" t="b">
        <v>0</v>
      </c>
      <c r="BC104" t="b">
        <v>0</v>
      </c>
      <c r="BE104" s="9" t="s">
        <v>5081</v>
      </c>
      <c r="BF104" s="9" t="s">
        <v>2500</v>
      </c>
      <c r="BG104" s="9" t="s">
        <v>2500</v>
      </c>
      <c r="BJ104" s="618" t="s">
        <v>2887</v>
      </c>
      <c r="BK104" s="534">
        <v>0</v>
      </c>
      <c r="BN104" s="225">
        <v>999</v>
      </c>
      <c r="BS104" s="639" t="s">
        <v>411</v>
      </c>
      <c r="BT104" s="639" t="s">
        <v>55</v>
      </c>
    </row>
    <row r="105" spans="1:72">
      <c r="A105">
        <v>104</v>
      </c>
      <c r="B105" s="158" t="str">
        <f>IFERROR(TEXT(AL105,"00"),"99")&amp;IFERROR(TEXT(W105,"00"),"99")&amp;IFERROR(TEXT(S105,"00"),"99")&amp;IFERROR(TEXT(BN105,"000"),"999")</f>
        <v>011139999</v>
      </c>
      <c r="C105" s="158" t="str">
        <f>IFERROR(TEXT(AL105,"00"),"99")&amp;IFERROR(TEXT(V105,"00"),"99")&amp;IFERROR(TEXT(R105,"000"),"999")</f>
        <v>0111019</v>
      </c>
      <c r="D105" s="645">
        <f>IF(NOT(ISBLANK(I105)),1,0)</f>
        <v>0</v>
      </c>
      <c r="E105" s="645">
        <f>IF(NOT(ISBLANK(L105)),1,0)</f>
        <v>0</v>
      </c>
      <c r="F105" s="645">
        <f>IF(NOT(ISBLANK(O105)),1,0)</f>
        <v>0</v>
      </c>
      <c r="G105" s="364" t="str">
        <f>IF(ISBLANK(H105), IF(OR(NOT(ISBLANK(L105)),NOT(ISBLANK(I105)), NOT(ISBLANK(O105))),"no oldname but should be",""),IF(H105=I105,"api",IF(H105=O105,"csv","no match or acs")))</f>
        <v/>
      </c>
      <c r="Q105" s="64" t="s">
        <v>2501</v>
      </c>
      <c r="R105" s="147">
        <f>IFERROR(_xlfn.XLOOKUP(T105,sortorder!$E$62:$E$136,sortorder!$F$62:$F$136),999)</f>
        <v>19</v>
      </c>
      <c r="S105" s="147">
        <f>IFERROR(_xlfn.XLOOKUP(T105,sortorder!$E$62:$E$136,sortorder!$D$62:$D$136),99)</f>
        <v>39</v>
      </c>
      <c r="T105" s="127" t="s">
        <v>2280</v>
      </c>
      <c r="U105" s="59" t="s">
        <v>2280</v>
      </c>
      <c r="V105" s="152">
        <f>IFERROR(_xlfn.XLOOKUP(X105,sortorder!$E$4:$E$55,sortorder!$D$4:$D$55),99)</f>
        <v>11</v>
      </c>
      <c r="W105" s="152">
        <f>IFERROR(_xlfn.XLOOKUP(X105,sortorder!$E$4:$E$55,sortorder!$D$4:$D$55),99)</f>
        <v>11</v>
      </c>
      <c r="X105" s="22" t="s">
        <v>2499</v>
      </c>
      <c r="Y105" s="141">
        <f>IF(ISERROR(SEARCH(Y$1,$Q105)),0,1)</f>
        <v>1</v>
      </c>
      <c r="Z105" s="141">
        <f>IF(ISERROR(SEARCH(Z$1,$Q105)),0,1)</f>
        <v>1</v>
      </c>
      <c r="AA105" s="141">
        <f>IF(ISERROR(SEARCH(AA$1,$Q105)),0,1)</f>
        <v>0</v>
      </c>
      <c r="AB105" s="141">
        <f>IF(ISERROR(SEARCH(AB$1,$Q105)),0,1)</f>
        <v>0</v>
      </c>
      <c r="AC105" s="141">
        <f>IF(ISERROR(SEARCH(AC$1,$Q105)),0,1)</f>
        <v>1</v>
      </c>
      <c r="AD105" s="141">
        <f>IF(ISERROR(SEARCH(AD$1,$Q105)),0,1)</f>
        <v>0</v>
      </c>
      <c r="AE105" s="141">
        <f>IF(ISERROR(SEARCH(AE$1,$Q105)),0,1)</f>
        <v>0</v>
      </c>
      <c r="AF105" s="141">
        <f>IF(ISERROR(SEARCH(AF$1,$Q105)),0,1)</f>
        <v>0</v>
      </c>
      <c r="AG105" s="141">
        <f>IF(ISERROR(SEARCH(AG$1,$Q105)),0,1)</f>
        <v>0</v>
      </c>
      <c r="AI105" s="141">
        <f>_xlfn.XLOOKUP(I105,'api2.3'!B:B,'api2.3'!D:D,"")</f>
        <v>0</v>
      </c>
      <c r="AJ105" t="s">
        <v>44</v>
      </c>
      <c r="AK105" s="41" t="s">
        <v>44</v>
      </c>
      <c r="AL105" s="210">
        <f>_xlfn.XLOOKUP(AK105,sortorder!$I$15:$I$20,sortorder!$J$15:$J$20)</f>
        <v>1</v>
      </c>
      <c r="AM105" t="s">
        <v>1784</v>
      </c>
      <c r="AN105" t="s">
        <v>1784</v>
      </c>
      <c r="AO105" t="s">
        <v>1785</v>
      </c>
      <c r="AP105" s="32">
        <v>3</v>
      </c>
      <c r="AQ105" t="s">
        <v>2478</v>
      </c>
      <c r="AR105" t="s">
        <v>1743</v>
      </c>
      <c r="AS105" t="s">
        <v>1743</v>
      </c>
      <c r="AT105" t="s">
        <v>1743</v>
      </c>
      <c r="AV105" s="39" t="str">
        <f>IFERROR(_xlfn.XLOOKUP(Q105,wtd!$B:$B,wtd!$C:$C),"")</f>
        <v/>
      </c>
      <c r="AW105" s="141" t="b">
        <f>IFERROR(Q105=_xlfn.XLOOKUP(Q105,wtd!$B:$B,wtd!$B:$B),FALSE)</f>
        <v>0</v>
      </c>
      <c r="AX105" t="s">
        <v>3036</v>
      </c>
      <c r="AY105">
        <v>2</v>
      </c>
      <c r="AZ105">
        <v>1</v>
      </c>
      <c r="BA105" t="b">
        <v>0</v>
      </c>
      <c r="BB105" t="b">
        <v>0</v>
      </c>
      <c r="BC105" t="b">
        <v>0</v>
      </c>
      <c r="BE105" s="9" t="s">
        <v>5082</v>
      </c>
      <c r="BF105" s="9" t="s">
        <v>2904</v>
      </c>
      <c r="BG105" s="9" t="s">
        <v>2904</v>
      </c>
      <c r="BJ105" s="618" t="s">
        <v>2887</v>
      </c>
      <c r="BK105" s="534">
        <v>0</v>
      </c>
      <c r="BN105" s="225">
        <v>999</v>
      </c>
      <c r="BS105" s="639" t="s">
        <v>411</v>
      </c>
      <c r="BT105" s="639" t="s">
        <v>55</v>
      </c>
    </row>
    <row r="106" spans="1:72" ht="14.5" customHeight="1">
      <c r="A106">
        <v>105</v>
      </c>
      <c r="B106" s="158" t="str">
        <f>IFERROR(TEXT(AL106,"00"),"99")&amp;IFERROR(TEXT(W106,"00"),"99")&amp;IFERROR(TEXT(S106,"00"),"99")&amp;IFERROR(TEXT(BN106,"000"),"999")</f>
        <v>011140999</v>
      </c>
      <c r="C106" s="158" t="str">
        <f>IFERROR(TEXT(AL106,"00"),"99")&amp;IFERROR(TEXT(V106,"00"),"99")&amp;IFERROR(TEXT(R106,"000"),"999")</f>
        <v>0111020</v>
      </c>
      <c r="D106" s="645">
        <f>IF(NOT(ISBLANK(I106)),1,0)</f>
        <v>0</v>
      </c>
      <c r="E106" s="645">
        <f>IF(NOT(ISBLANK(L106)),1,0)</f>
        <v>0</v>
      </c>
      <c r="F106" s="645">
        <f>IF(NOT(ISBLANK(O106)),1,0)</f>
        <v>0</v>
      </c>
      <c r="G106" s="364" t="str">
        <f>IF(ISBLANK(H106), IF(OR(NOT(ISBLANK(L106)),NOT(ISBLANK(I106)), NOT(ISBLANK(O106))),"no oldname but should be",""),IF(H106=I106,"api",IF(H106=O106,"csv","no match or acs")))</f>
        <v/>
      </c>
      <c r="Q106" s="64" t="s">
        <v>2502</v>
      </c>
      <c r="R106" s="147">
        <f>IFERROR(_xlfn.XLOOKUP(T106,sortorder!$E$62:$E$136,sortorder!$F$62:$F$136),999)</f>
        <v>20</v>
      </c>
      <c r="S106" s="147">
        <f>IFERROR(_xlfn.XLOOKUP(T106,sortorder!$E$62:$E$136,sortorder!$D$62:$D$136),99)</f>
        <v>40</v>
      </c>
      <c r="T106" s="127" t="s">
        <v>2284</v>
      </c>
      <c r="U106" s="59" t="s">
        <v>2284</v>
      </c>
      <c r="V106" s="152">
        <f>IFERROR(_xlfn.XLOOKUP(X106,sortorder!$E$4:$E$55,sortorder!$D$4:$D$55),99)</f>
        <v>11</v>
      </c>
      <c r="W106" s="152">
        <f>IFERROR(_xlfn.XLOOKUP(X106,sortorder!$E$4:$E$55,sortorder!$D$4:$D$55),99)</f>
        <v>11</v>
      </c>
      <c r="X106" s="22" t="s">
        <v>2499</v>
      </c>
      <c r="Y106" s="141">
        <f>IF(ISERROR(SEARCH(Y$1,$Q106)),0,1)</f>
        <v>1</v>
      </c>
      <c r="Z106" s="141">
        <f>IF(ISERROR(SEARCH(Z$1,$Q106)),0,1)</f>
        <v>1</v>
      </c>
      <c r="AA106" s="141">
        <f>IF(ISERROR(SEARCH(AA$1,$Q106)),0,1)</f>
        <v>0</v>
      </c>
      <c r="AB106" s="141">
        <f>IF(ISERROR(SEARCH(AB$1,$Q106)),0,1)</f>
        <v>0</v>
      </c>
      <c r="AC106" s="141">
        <f>IF(ISERROR(SEARCH(AC$1,$Q106)),0,1)</f>
        <v>1</v>
      </c>
      <c r="AD106" s="141">
        <f>IF(ISERROR(SEARCH(AD$1,$Q106)),0,1)</f>
        <v>0</v>
      </c>
      <c r="AE106" s="141">
        <f>IF(ISERROR(SEARCH(AE$1,$Q106)),0,1)</f>
        <v>0</v>
      </c>
      <c r="AF106" s="141">
        <f>IF(ISERROR(SEARCH(AF$1,$Q106)),0,1)</f>
        <v>0</v>
      </c>
      <c r="AG106" s="141">
        <f>IF(ISERROR(SEARCH(AG$1,$Q106)),0,1)</f>
        <v>0</v>
      </c>
      <c r="AI106" s="141">
        <f>_xlfn.XLOOKUP(I106,'api2.3'!B:B,'api2.3'!D:D,"")</f>
        <v>0</v>
      </c>
      <c r="AJ106" t="s">
        <v>44</v>
      </c>
      <c r="AK106" s="41" t="s">
        <v>44</v>
      </c>
      <c r="AL106" s="210">
        <f>_xlfn.XLOOKUP(AK106,sortorder!$I$15:$I$20,sortorder!$J$15:$J$20)</f>
        <v>1</v>
      </c>
      <c r="AM106" t="s">
        <v>1784</v>
      </c>
      <c r="AN106" t="s">
        <v>1784</v>
      </c>
      <c r="AO106" t="s">
        <v>1785</v>
      </c>
      <c r="AP106" s="32">
        <v>3</v>
      </c>
      <c r="AQ106" t="s">
        <v>2478</v>
      </c>
      <c r="AR106" t="s">
        <v>1743</v>
      </c>
      <c r="AS106" t="s">
        <v>1743</v>
      </c>
      <c r="AT106" t="s">
        <v>1743</v>
      </c>
      <c r="AV106" s="39" t="str">
        <f>IFERROR(_xlfn.XLOOKUP(Q106,wtd!$B:$B,wtd!$C:$C),"")</f>
        <v/>
      </c>
      <c r="AW106" s="141" t="b">
        <f>IFERROR(Q106=_xlfn.XLOOKUP(Q106,wtd!$B:$B,wtd!$B:$B),FALSE)</f>
        <v>0</v>
      </c>
      <c r="AX106" t="s">
        <v>3036</v>
      </c>
      <c r="AY106">
        <v>2</v>
      </c>
      <c r="AZ106">
        <v>1</v>
      </c>
      <c r="BA106" t="b">
        <v>0</v>
      </c>
      <c r="BB106" t="b">
        <v>0</v>
      </c>
      <c r="BC106" t="b">
        <v>0</v>
      </c>
      <c r="BE106" s="9" t="s">
        <v>5083</v>
      </c>
      <c r="BF106" s="9" t="s">
        <v>2905</v>
      </c>
      <c r="BG106" s="9" t="s">
        <v>2905</v>
      </c>
      <c r="BJ106" s="618" t="s">
        <v>2887</v>
      </c>
      <c r="BK106" s="534">
        <v>0</v>
      </c>
      <c r="BN106" s="225">
        <v>999</v>
      </c>
      <c r="BS106" s="639" t="s">
        <v>411</v>
      </c>
      <c r="BT106" s="639" t="s">
        <v>55</v>
      </c>
    </row>
    <row r="107" spans="1:72">
      <c r="A107">
        <v>106</v>
      </c>
      <c r="B107" s="158" t="str">
        <f>IFERROR(TEXT(AL107,"00"),"99")&amp;IFERROR(TEXT(W107,"00"),"99")&amp;IFERROR(TEXT(S107,"00"),"99")&amp;IFERROR(TEXT(BN107,"000"),"999")</f>
        <v>011141999</v>
      </c>
      <c r="C107" s="158" t="str">
        <f>IFERROR(TEXT(AL107,"00"),"99")&amp;IFERROR(TEXT(V107,"00"),"99")&amp;IFERROR(TEXT(R107,"000"),"999")</f>
        <v>0111022</v>
      </c>
      <c r="D107" s="645">
        <f>IF(NOT(ISBLANK(I107)),1,0)</f>
        <v>0</v>
      </c>
      <c r="E107" s="645">
        <f>IF(NOT(ISBLANK(L107)),1,0)</f>
        <v>0</v>
      </c>
      <c r="F107" s="645">
        <f>IF(NOT(ISBLANK(O107)),1,0)</f>
        <v>0</v>
      </c>
      <c r="G107" s="364" t="str">
        <f>IF(ISBLANK(H107), IF(OR(NOT(ISBLANK(L107)),NOT(ISBLANK(I107)), NOT(ISBLANK(O107))),"no oldname but should be",""),IF(H107=I107,"api",IF(H107=O107,"csv","no match or acs")))</f>
        <v/>
      </c>
      <c r="Q107" s="64" t="s">
        <v>2503</v>
      </c>
      <c r="R107" s="147">
        <f>IFERROR(_xlfn.XLOOKUP(T107,sortorder!$E$62:$E$136,sortorder!$F$62:$F$136),999)</f>
        <v>22</v>
      </c>
      <c r="S107" s="147">
        <f>IFERROR(_xlfn.XLOOKUP(T107,sortorder!$E$62:$E$136,sortorder!$D$62:$D$136),99)</f>
        <v>41</v>
      </c>
      <c r="T107" s="127" t="s">
        <v>2293</v>
      </c>
      <c r="U107" s="59" t="s">
        <v>2293</v>
      </c>
      <c r="V107" s="152">
        <f>IFERROR(_xlfn.XLOOKUP(X107,sortorder!$E$4:$E$55,sortorder!$D$4:$D$55),99)</f>
        <v>11</v>
      </c>
      <c r="W107" s="152">
        <f>IFERROR(_xlfn.XLOOKUP(X107,sortorder!$E$4:$E$55,sortorder!$D$4:$D$55),99)</f>
        <v>11</v>
      </c>
      <c r="X107" s="22" t="s">
        <v>2499</v>
      </c>
      <c r="Y107" s="141">
        <f>IF(ISERROR(SEARCH(Y$1,$Q107)),0,1)</f>
        <v>1</v>
      </c>
      <c r="Z107" s="141">
        <f>IF(ISERROR(SEARCH(Z$1,$Q107)),0,1)</f>
        <v>1</v>
      </c>
      <c r="AA107" s="141">
        <f>IF(ISERROR(SEARCH(AA$1,$Q107)),0,1)</f>
        <v>0</v>
      </c>
      <c r="AB107" s="141">
        <f>IF(ISERROR(SEARCH(AB$1,$Q107)),0,1)</f>
        <v>0</v>
      </c>
      <c r="AC107" s="141">
        <f>IF(ISERROR(SEARCH(AC$1,$Q107)),0,1)</f>
        <v>1</v>
      </c>
      <c r="AD107" s="141">
        <f>IF(ISERROR(SEARCH(AD$1,$Q107)),0,1)</f>
        <v>0</v>
      </c>
      <c r="AE107" s="141">
        <f>IF(ISERROR(SEARCH(AE$1,$Q107)),0,1)</f>
        <v>0</v>
      </c>
      <c r="AF107" s="141">
        <f>IF(ISERROR(SEARCH(AF$1,$Q107)),0,1)</f>
        <v>0</v>
      </c>
      <c r="AG107" s="141">
        <f>IF(ISERROR(SEARCH(AG$1,$Q107)),0,1)</f>
        <v>0</v>
      </c>
      <c r="AI107" s="141">
        <f>_xlfn.XLOOKUP(I107,'api2.3'!B:B,'api2.3'!D:D,"")</f>
        <v>0</v>
      </c>
      <c r="AJ107" t="s">
        <v>44</v>
      </c>
      <c r="AK107" s="41" t="s">
        <v>44</v>
      </c>
      <c r="AL107" s="210">
        <f>_xlfn.XLOOKUP(AK107,sortorder!$I$15:$I$20,sortorder!$J$15:$J$20)</f>
        <v>1</v>
      </c>
      <c r="AM107" t="s">
        <v>1784</v>
      </c>
      <c r="AN107" t="s">
        <v>1784</v>
      </c>
      <c r="AO107" t="s">
        <v>1785</v>
      </c>
      <c r="AP107" s="32">
        <v>3</v>
      </c>
      <c r="AQ107" t="s">
        <v>2478</v>
      </c>
      <c r="AR107" t="s">
        <v>1743</v>
      </c>
      <c r="AS107" t="s">
        <v>1743</v>
      </c>
      <c r="AT107" t="s">
        <v>1743</v>
      </c>
      <c r="AV107" s="39" t="str">
        <f>IFERROR(_xlfn.XLOOKUP(Q107,wtd!$B:$B,wtd!$C:$C),"")</f>
        <v/>
      </c>
      <c r="AW107" s="141" t="b">
        <f>IFERROR(Q107=_xlfn.XLOOKUP(Q107,wtd!$B:$B,wtd!$B:$B),FALSE)</f>
        <v>0</v>
      </c>
      <c r="AX107" t="s">
        <v>3036</v>
      </c>
      <c r="AY107">
        <v>2</v>
      </c>
      <c r="AZ107">
        <v>1</v>
      </c>
      <c r="BA107" t="b">
        <v>0</v>
      </c>
      <c r="BB107" t="b">
        <v>0</v>
      </c>
      <c r="BC107" t="b">
        <v>0</v>
      </c>
      <c r="BE107" s="9" t="s">
        <v>5145</v>
      </c>
      <c r="BF107" s="9" t="s">
        <v>2906</v>
      </c>
      <c r="BG107" s="9" t="s">
        <v>2906</v>
      </c>
      <c r="BJ107" s="618" t="s">
        <v>2887</v>
      </c>
      <c r="BK107" s="534" t="s">
        <v>2887</v>
      </c>
      <c r="BN107" s="225">
        <v>999</v>
      </c>
      <c r="BS107" s="639" t="s">
        <v>411</v>
      </c>
      <c r="BT107" s="639" t="s">
        <v>55</v>
      </c>
    </row>
    <row r="108" spans="1:72">
      <c r="A108">
        <v>107</v>
      </c>
      <c r="B108" s="158" t="str">
        <f>IFERROR(TEXT(AL108,"00"),"99")&amp;IFERROR(TEXT(W108,"00"),"99")&amp;IFERROR(TEXT(S108,"00"),"99")&amp;IFERROR(TEXT(BN108,"000"),"999")</f>
        <v>011142999</v>
      </c>
      <c r="C108" s="158" t="str">
        <f>IFERROR(TEXT(AL108,"00"),"99")&amp;IFERROR(TEXT(V108,"00"),"99")&amp;IFERROR(TEXT(R108,"000"),"999")</f>
        <v>0111023</v>
      </c>
      <c r="D108" s="645">
        <f>IF(NOT(ISBLANK(I108)),1,0)</f>
        <v>0</v>
      </c>
      <c r="E108" s="645">
        <f>IF(NOT(ISBLANK(L108)),1,0)</f>
        <v>0</v>
      </c>
      <c r="F108" s="645">
        <f>IF(NOT(ISBLANK(O108)),1,0)</f>
        <v>0</v>
      </c>
      <c r="G108" s="364" t="str">
        <f>IF(ISBLANK(H108), IF(OR(NOT(ISBLANK(L108)),NOT(ISBLANK(I108)), NOT(ISBLANK(O108))),"no oldname but should be",""),IF(H108=I108,"api",IF(H108=O108,"csv","no match or acs")))</f>
        <v/>
      </c>
      <c r="Q108" s="64" t="s">
        <v>2504</v>
      </c>
      <c r="R108" s="147">
        <f>IFERROR(_xlfn.XLOOKUP(T108,sortorder!$E$62:$E$136,sortorder!$F$62:$F$136),999)</f>
        <v>23</v>
      </c>
      <c r="S108" s="147">
        <f>IFERROR(_xlfn.XLOOKUP(T108,sortorder!$E$62:$E$136,sortorder!$D$62:$D$136),99)</f>
        <v>42</v>
      </c>
      <c r="T108" s="127" t="s">
        <v>2297</v>
      </c>
      <c r="U108" s="59" t="s">
        <v>2297</v>
      </c>
      <c r="V108" s="152">
        <f>IFERROR(_xlfn.XLOOKUP(X108,sortorder!$E$4:$E$55,sortorder!$D$4:$D$55),99)</f>
        <v>11</v>
      </c>
      <c r="W108" s="152">
        <f>IFERROR(_xlfn.XLOOKUP(X108,sortorder!$E$4:$E$55,sortorder!$D$4:$D$55),99)</f>
        <v>11</v>
      </c>
      <c r="X108" s="22" t="s">
        <v>2499</v>
      </c>
      <c r="Y108" s="141">
        <f>IF(ISERROR(SEARCH(Y$1,$Q108)),0,1)</f>
        <v>1</v>
      </c>
      <c r="Z108" s="141">
        <f>IF(ISERROR(SEARCH(Z$1,$Q108)),0,1)</f>
        <v>1</v>
      </c>
      <c r="AA108" s="141">
        <f>IF(ISERROR(SEARCH(AA$1,$Q108)),0,1)</f>
        <v>0</v>
      </c>
      <c r="AB108" s="141">
        <f>IF(ISERROR(SEARCH(AB$1,$Q108)),0,1)</f>
        <v>0</v>
      </c>
      <c r="AC108" s="141">
        <f>IF(ISERROR(SEARCH(AC$1,$Q108)),0,1)</f>
        <v>1</v>
      </c>
      <c r="AD108" s="141">
        <f>IF(ISERROR(SEARCH(AD$1,$Q108)),0,1)</f>
        <v>0</v>
      </c>
      <c r="AE108" s="141">
        <f>IF(ISERROR(SEARCH(AE$1,$Q108)),0,1)</f>
        <v>0</v>
      </c>
      <c r="AF108" s="141">
        <f>IF(ISERROR(SEARCH(AF$1,$Q108)),0,1)</f>
        <v>0</v>
      </c>
      <c r="AG108" s="141">
        <f>IF(ISERROR(SEARCH(AG$1,$Q108)),0,1)</f>
        <v>0</v>
      </c>
      <c r="AI108" s="141">
        <f>_xlfn.XLOOKUP(I108,'api2.3'!B:B,'api2.3'!D:D,"")</f>
        <v>0</v>
      </c>
      <c r="AJ108" t="s">
        <v>44</v>
      </c>
      <c r="AK108" s="41" t="s">
        <v>44</v>
      </c>
      <c r="AL108" s="210">
        <f>_xlfn.XLOOKUP(AK108,sortorder!$I$15:$I$20,sortorder!$J$15:$J$20)</f>
        <v>1</v>
      </c>
      <c r="AM108" t="s">
        <v>1784</v>
      </c>
      <c r="AN108" t="s">
        <v>1784</v>
      </c>
      <c r="AO108" t="s">
        <v>1785</v>
      </c>
      <c r="AP108" s="32">
        <v>3</v>
      </c>
      <c r="AQ108" t="s">
        <v>2478</v>
      </c>
      <c r="AR108" t="s">
        <v>1743</v>
      </c>
      <c r="AS108" t="s">
        <v>1743</v>
      </c>
      <c r="AT108" t="s">
        <v>1743</v>
      </c>
      <c r="AV108" s="39" t="str">
        <f>IFERROR(_xlfn.XLOOKUP(Q108,wtd!$B:$B,wtd!$C:$C),"")</f>
        <v/>
      </c>
      <c r="AW108" s="141" t="b">
        <f>IFERROR(Q108=_xlfn.XLOOKUP(Q108,wtd!$B:$B,wtd!$B:$B),FALSE)</f>
        <v>0</v>
      </c>
      <c r="AX108" t="s">
        <v>3036</v>
      </c>
      <c r="AY108">
        <v>2</v>
      </c>
      <c r="AZ108">
        <v>1</v>
      </c>
      <c r="BA108" t="b">
        <v>0</v>
      </c>
      <c r="BB108" t="b">
        <v>0</v>
      </c>
      <c r="BC108" t="b">
        <v>0</v>
      </c>
      <c r="BE108" s="9" t="s">
        <v>5250</v>
      </c>
      <c r="BF108" s="9" t="s">
        <v>2907</v>
      </c>
      <c r="BG108" s="9" t="s">
        <v>2907</v>
      </c>
      <c r="BJ108" s="618" t="s">
        <v>2887</v>
      </c>
      <c r="BK108" s="534" t="s">
        <v>2887</v>
      </c>
      <c r="BN108" s="225">
        <v>999</v>
      </c>
      <c r="BS108" s="639" t="s">
        <v>411</v>
      </c>
      <c r="BT108" s="639" t="s">
        <v>55</v>
      </c>
    </row>
    <row r="109" spans="1:72">
      <c r="A109">
        <v>108</v>
      </c>
      <c r="B109" s="158" t="str">
        <f>IFERROR(TEXT(AL109,"00"),"99")&amp;IFERROR(TEXT(W109,"00"),"99")&amp;IFERROR(TEXT(S109,"00"),"99")&amp;IFERROR(TEXT(BN109,"000"),"999")</f>
        <v>011143999</v>
      </c>
      <c r="C109" s="158" t="str">
        <f>IFERROR(TEXT(AL109,"00"),"99")&amp;IFERROR(TEXT(V109,"00"),"99")&amp;IFERROR(TEXT(R109,"000"),"999")</f>
        <v>0111024</v>
      </c>
      <c r="D109" s="645">
        <f>IF(NOT(ISBLANK(I109)),1,0)</f>
        <v>0</v>
      </c>
      <c r="E109" s="645">
        <f>IF(NOT(ISBLANK(L109)),1,0)</f>
        <v>0</v>
      </c>
      <c r="F109" s="645">
        <f>IF(NOT(ISBLANK(O109)),1,0)</f>
        <v>0</v>
      </c>
      <c r="G109" s="364" t="str">
        <f>IF(ISBLANK(H109), IF(OR(NOT(ISBLANK(L109)),NOT(ISBLANK(I109)), NOT(ISBLANK(O109))),"no oldname but should be",""),IF(H109=I109,"api",IF(H109=O109,"csv","no match or acs")))</f>
        <v/>
      </c>
      <c r="Q109" s="64" t="s">
        <v>2505</v>
      </c>
      <c r="R109" s="147">
        <f>IFERROR(_xlfn.XLOOKUP(T109,sortorder!$E$62:$E$136,sortorder!$F$62:$F$136),999)</f>
        <v>24</v>
      </c>
      <c r="S109" s="147">
        <f>IFERROR(_xlfn.XLOOKUP(T109,sortorder!$E$62:$E$136,sortorder!$D$62:$D$136),99)</f>
        <v>43</v>
      </c>
      <c r="T109" s="127" t="s">
        <v>2301</v>
      </c>
      <c r="U109" s="59" t="s">
        <v>2301</v>
      </c>
      <c r="V109" s="152">
        <f>IFERROR(_xlfn.XLOOKUP(X109,sortorder!$E$4:$E$55,sortorder!$D$4:$D$55),99)</f>
        <v>11</v>
      </c>
      <c r="W109" s="152">
        <f>IFERROR(_xlfn.XLOOKUP(X109,sortorder!$E$4:$E$55,sortorder!$D$4:$D$55),99)</f>
        <v>11</v>
      </c>
      <c r="X109" s="22" t="s">
        <v>2499</v>
      </c>
      <c r="Y109" s="141">
        <f>IF(ISERROR(SEARCH(Y$1,$Q109)),0,1)</f>
        <v>1</v>
      </c>
      <c r="Z109" s="141">
        <f>IF(ISERROR(SEARCH(Z$1,$Q109)),0,1)</f>
        <v>1</v>
      </c>
      <c r="AA109" s="141">
        <f>IF(ISERROR(SEARCH(AA$1,$Q109)),0,1)</f>
        <v>0</v>
      </c>
      <c r="AB109" s="141">
        <f>IF(ISERROR(SEARCH(AB$1,$Q109)),0,1)</f>
        <v>0</v>
      </c>
      <c r="AC109" s="141">
        <f>IF(ISERROR(SEARCH(AC$1,$Q109)),0,1)</f>
        <v>1</v>
      </c>
      <c r="AD109" s="141">
        <f>IF(ISERROR(SEARCH(AD$1,$Q109)),0,1)</f>
        <v>0</v>
      </c>
      <c r="AE109" s="141">
        <f>IF(ISERROR(SEARCH(AE$1,$Q109)),0,1)</f>
        <v>0</v>
      </c>
      <c r="AF109" s="141">
        <f>IF(ISERROR(SEARCH(AF$1,$Q109)),0,1)</f>
        <v>0</v>
      </c>
      <c r="AG109" s="141">
        <f>IF(ISERROR(SEARCH(AG$1,$Q109)),0,1)</f>
        <v>0</v>
      </c>
      <c r="AI109" s="141">
        <f>_xlfn.XLOOKUP(I109,'api2.3'!B:B,'api2.3'!D:D,"")</f>
        <v>0</v>
      </c>
      <c r="AJ109" t="s">
        <v>44</v>
      </c>
      <c r="AK109" s="41" t="s">
        <v>44</v>
      </c>
      <c r="AL109" s="210">
        <f>_xlfn.XLOOKUP(AK109,sortorder!$I$15:$I$20,sortorder!$J$15:$J$20)</f>
        <v>1</v>
      </c>
      <c r="AM109" t="s">
        <v>1784</v>
      </c>
      <c r="AN109" t="s">
        <v>1784</v>
      </c>
      <c r="AO109" t="s">
        <v>1785</v>
      </c>
      <c r="AP109" s="32">
        <v>3</v>
      </c>
      <c r="AQ109" t="s">
        <v>2478</v>
      </c>
      <c r="AR109" t="s">
        <v>1743</v>
      </c>
      <c r="AS109" t="s">
        <v>1743</v>
      </c>
      <c r="AT109" t="s">
        <v>1743</v>
      </c>
      <c r="AV109" s="39" t="str">
        <f>IFERROR(_xlfn.XLOOKUP(Q109,wtd!$B:$B,wtd!$C:$C),"")</f>
        <v/>
      </c>
      <c r="AW109" s="141" t="b">
        <f>IFERROR(Q109=_xlfn.XLOOKUP(Q109,wtd!$B:$B,wtd!$B:$B),FALSE)</f>
        <v>0</v>
      </c>
      <c r="AX109" t="s">
        <v>3036</v>
      </c>
      <c r="AY109">
        <v>2</v>
      </c>
      <c r="AZ109">
        <v>1</v>
      </c>
      <c r="BA109" t="b">
        <v>0</v>
      </c>
      <c r="BB109" t="b">
        <v>0</v>
      </c>
      <c r="BC109" t="b">
        <v>0</v>
      </c>
      <c r="BE109" s="9" t="s">
        <v>5333</v>
      </c>
      <c r="BF109" s="9" t="s">
        <v>2908</v>
      </c>
      <c r="BG109" s="9" t="s">
        <v>2908</v>
      </c>
      <c r="BJ109" s="618" t="s">
        <v>2887</v>
      </c>
      <c r="BK109" s="534">
        <v>0</v>
      </c>
      <c r="BN109" s="225">
        <v>999</v>
      </c>
      <c r="BS109" s="639" t="s">
        <v>411</v>
      </c>
      <c r="BT109" s="639" t="s">
        <v>55</v>
      </c>
    </row>
    <row r="110" spans="1:72">
      <c r="A110">
        <v>109</v>
      </c>
      <c r="B110" s="158" t="str">
        <f>IFERROR(TEXT(AL110,"00"),"99")&amp;IFERROR(TEXT(W110,"00"),"99")&amp;IFERROR(TEXT(S110,"00"),"99")&amp;IFERROR(TEXT(BN110,"000"),"999")</f>
        <v>011144999</v>
      </c>
      <c r="C110" s="158" t="str">
        <f>IFERROR(TEXT(AL110,"00"),"99")&amp;IFERROR(TEXT(V110,"00"),"99")&amp;IFERROR(TEXT(R110,"000"),"999")</f>
        <v>0111025</v>
      </c>
      <c r="D110" s="645">
        <f>IF(NOT(ISBLANK(I110)),1,0)</f>
        <v>0</v>
      </c>
      <c r="E110" s="645">
        <f>IF(NOT(ISBLANK(L110)),1,0)</f>
        <v>0</v>
      </c>
      <c r="F110" s="645">
        <f>IF(NOT(ISBLANK(O110)),1,0)</f>
        <v>0</v>
      </c>
      <c r="G110" s="364" t="str">
        <f>IF(ISBLANK(H110), IF(OR(NOT(ISBLANK(L110)),NOT(ISBLANK(I110)), NOT(ISBLANK(O110))),"no oldname but should be",""),IF(H110=I110,"api",IF(H110=O110,"csv","no match or acs")))</f>
        <v/>
      </c>
      <c r="Q110" s="64" t="s">
        <v>2506</v>
      </c>
      <c r="R110" s="147">
        <f>IFERROR(_xlfn.XLOOKUP(T110,sortorder!$E$62:$E$136,sortorder!$F$62:$F$136),999)</f>
        <v>25</v>
      </c>
      <c r="S110" s="147">
        <f>IFERROR(_xlfn.XLOOKUP(T110,sortorder!$E$62:$E$136,sortorder!$D$62:$D$136),99)</f>
        <v>44</v>
      </c>
      <c r="T110" s="127" t="s">
        <v>2305</v>
      </c>
      <c r="U110" s="59" t="s">
        <v>2305</v>
      </c>
      <c r="V110" s="152">
        <f>IFERROR(_xlfn.XLOOKUP(X110,sortorder!$E$4:$E$55,sortorder!$D$4:$D$55),99)</f>
        <v>11</v>
      </c>
      <c r="W110" s="152">
        <f>IFERROR(_xlfn.XLOOKUP(X110,sortorder!$E$4:$E$55,sortorder!$D$4:$D$55),99)</f>
        <v>11</v>
      </c>
      <c r="X110" s="22" t="s">
        <v>2499</v>
      </c>
      <c r="Y110" s="141">
        <f>IF(ISERROR(SEARCH(Y$1,$Q110)),0,1)</f>
        <v>1</v>
      </c>
      <c r="Z110" s="141">
        <f>IF(ISERROR(SEARCH(Z$1,$Q110)),0,1)</f>
        <v>1</v>
      </c>
      <c r="AA110" s="141">
        <f>IF(ISERROR(SEARCH(AA$1,$Q110)),0,1)</f>
        <v>0</v>
      </c>
      <c r="AB110" s="141">
        <f>IF(ISERROR(SEARCH(AB$1,$Q110)),0,1)</f>
        <v>0</v>
      </c>
      <c r="AC110" s="141">
        <f>IF(ISERROR(SEARCH(AC$1,$Q110)),0,1)</f>
        <v>1</v>
      </c>
      <c r="AD110" s="141">
        <f>IF(ISERROR(SEARCH(AD$1,$Q110)),0,1)</f>
        <v>0</v>
      </c>
      <c r="AE110" s="141">
        <f>IF(ISERROR(SEARCH(AE$1,$Q110)),0,1)</f>
        <v>0</v>
      </c>
      <c r="AF110" s="141">
        <f>IF(ISERROR(SEARCH(AF$1,$Q110)),0,1)</f>
        <v>0</v>
      </c>
      <c r="AG110" s="141">
        <f>IF(ISERROR(SEARCH(AG$1,$Q110)),0,1)</f>
        <v>0</v>
      </c>
      <c r="AI110" s="141">
        <f>_xlfn.XLOOKUP(I110,'api2.3'!B:B,'api2.3'!D:D,"")</f>
        <v>0</v>
      </c>
      <c r="AJ110" t="s">
        <v>44</v>
      </c>
      <c r="AK110" s="41" t="s">
        <v>44</v>
      </c>
      <c r="AL110" s="210">
        <f>_xlfn.XLOOKUP(AK110,sortorder!$I$15:$I$20,sortorder!$J$15:$J$20)</f>
        <v>1</v>
      </c>
      <c r="AM110" t="s">
        <v>1784</v>
      </c>
      <c r="AN110" t="s">
        <v>1784</v>
      </c>
      <c r="AO110" t="s">
        <v>1785</v>
      </c>
      <c r="AP110" s="32">
        <v>3</v>
      </c>
      <c r="AQ110" t="s">
        <v>2478</v>
      </c>
      <c r="AR110" t="s">
        <v>1743</v>
      </c>
      <c r="AS110" t="s">
        <v>1743</v>
      </c>
      <c r="AT110" t="s">
        <v>1743</v>
      </c>
      <c r="AV110" s="39" t="str">
        <f>IFERROR(_xlfn.XLOOKUP(Q110,wtd!$B:$B,wtd!$C:$C),"")</f>
        <v/>
      </c>
      <c r="AW110" s="141" t="b">
        <f>IFERROR(Q110=_xlfn.XLOOKUP(Q110,wtd!$B:$B,wtd!$B:$B),FALSE)</f>
        <v>0</v>
      </c>
      <c r="AX110" t="s">
        <v>3036</v>
      </c>
      <c r="AY110">
        <v>2</v>
      </c>
      <c r="AZ110">
        <v>1</v>
      </c>
      <c r="BA110" t="b">
        <v>0</v>
      </c>
      <c r="BB110" t="b">
        <v>0</v>
      </c>
      <c r="BC110" t="b">
        <v>0</v>
      </c>
      <c r="BE110" s="9" t="s">
        <v>5217</v>
      </c>
      <c r="BF110" s="9" t="s">
        <v>2909</v>
      </c>
      <c r="BG110" s="9" t="s">
        <v>2909</v>
      </c>
      <c r="BJ110" s="618" t="s">
        <v>2887</v>
      </c>
      <c r="BK110" s="534">
        <v>0</v>
      </c>
      <c r="BN110" s="225">
        <v>999</v>
      </c>
      <c r="BS110" s="639" t="s">
        <v>411</v>
      </c>
      <c r="BT110" s="639" t="s">
        <v>55</v>
      </c>
    </row>
    <row r="111" spans="1:72">
      <c r="A111">
        <v>110</v>
      </c>
      <c r="B111" s="158" t="str">
        <f>IFERROR(TEXT(AL111,"00"),"99")&amp;IFERROR(TEXT(W111,"00"),"99")&amp;IFERROR(TEXT(S111,"00"),"99")&amp;IFERROR(TEXT(BN111,"000"),"999")</f>
        <v>011145999</v>
      </c>
      <c r="C111" s="158" t="str">
        <f>IFERROR(TEXT(AL111,"00"),"99")&amp;IFERROR(TEXT(V111,"00"),"99")&amp;IFERROR(TEXT(R111,"000"),"999")</f>
        <v>0111018</v>
      </c>
      <c r="D111" s="645">
        <f>IF(NOT(ISBLANK(I111)),1,0)</f>
        <v>0</v>
      </c>
      <c r="E111" s="645">
        <f>IF(NOT(ISBLANK(L111)),1,0)</f>
        <v>0</v>
      </c>
      <c r="F111" s="645">
        <f>IF(NOT(ISBLANK(O111)),1,0)</f>
        <v>0</v>
      </c>
      <c r="G111" s="364" t="str">
        <f>IF(ISBLANK(H111), IF(OR(NOT(ISBLANK(L111)),NOT(ISBLANK(I111)), NOT(ISBLANK(O111))),"no oldname but should be",""),IF(H111=I111,"api",IF(H111=O111,"csv","no match or acs")))</f>
        <v/>
      </c>
      <c r="Q111" s="64" t="s">
        <v>2507</v>
      </c>
      <c r="R111" s="147">
        <f>IFERROR(_xlfn.XLOOKUP(T111,sortorder!$E$62:$E$136,sortorder!$F$62:$F$136),999)</f>
        <v>18</v>
      </c>
      <c r="S111" s="147">
        <f>IFERROR(_xlfn.XLOOKUP(T111,sortorder!$E$62:$E$136,sortorder!$D$62:$D$136),99)</f>
        <v>45</v>
      </c>
      <c r="T111" s="127" t="s">
        <v>2274</v>
      </c>
      <c r="U111" s="59" t="s">
        <v>2274</v>
      </c>
      <c r="V111" s="152">
        <f>IFERROR(_xlfn.XLOOKUP(X111,sortorder!$E$4:$E$55,sortorder!$D$4:$D$55),99)</f>
        <v>11</v>
      </c>
      <c r="W111" s="152">
        <f>IFERROR(_xlfn.XLOOKUP(X111,sortorder!$E$4:$E$55,sortorder!$D$4:$D$55),99)</f>
        <v>11</v>
      </c>
      <c r="X111" s="22" t="s">
        <v>2499</v>
      </c>
      <c r="Y111" s="141">
        <f>IF(ISERROR(SEARCH(Y$1,$Q111)),0,1)</f>
        <v>1</v>
      </c>
      <c r="Z111" s="141">
        <f>IF(ISERROR(SEARCH(Z$1,$Q111)),0,1)</f>
        <v>1</v>
      </c>
      <c r="AA111" s="141">
        <f>IF(ISERROR(SEARCH(AA$1,$Q111)),0,1)</f>
        <v>0</v>
      </c>
      <c r="AB111" s="141">
        <f>IF(ISERROR(SEARCH(AB$1,$Q111)),0,1)</f>
        <v>0</v>
      </c>
      <c r="AC111" s="141">
        <f>IF(ISERROR(SEARCH(AC$1,$Q111)),0,1)</f>
        <v>1</v>
      </c>
      <c r="AD111" s="141">
        <f>IF(ISERROR(SEARCH(AD$1,$Q111)),0,1)</f>
        <v>0</v>
      </c>
      <c r="AE111" s="141">
        <f>IF(ISERROR(SEARCH(AE$1,$Q111)),0,1)</f>
        <v>0</v>
      </c>
      <c r="AF111" s="141">
        <f>IF(ISERROR(SEARCH(AF$1,$Q111)),0,1)</f>
        <v>0</v>
      </c>
      <c r="AG111" s="141">
        <f>IF(ISERROR(SEARCH(AG$1,$Q111)),0,1)</f>
        <v>0</v>
      </c>
      <c r="AI111" s="141">
        <f>_xlfn.XLOOKUP(I111,'api2.3'!B:B,'api2.3'!D:D,"")</f>
        <v>0</v>
      </c>
      <c r="AJ111" t="s">
        <v>44</v>
      </c>
      <c r="AK111" s="41" t="s">
        <v>44</v>
      </c>
      <c r="AL111" s="210">
        <f>_xlfn.XLOOKUP(AK111,sortorder!$I$15:$I$20,sortorder!$J$15:$J$20)</f>
        <v>1</v>
      </c>
      <c r="AM111" t="s">
        <v>1784</v>
      </c>
      <c r="AN111" t="s">
        <v>1784</v>
      </c>
      <c r="AO111" t="s">
        <v>1785</v>
      </c>
      <c r="AP111" s="32">
        <v>3</v>
      </c>
      <c r="AQ111" t="s">
        <v>2478</v>
      </c>
      <c r="AR111" t="s">
        <v>1743</v>
      </c>
      <c r="AS111" t="s">
        <v>1743</v>
      </c>
      <c r="AT111" t="s">
        <v>1743</v>
      </c>
      <c r="AV111" s="39" t="str">
        <f>IFERROR(_xlfn.XLOOKUP(Q111,wtd!$B:$B,wtd!$C:$C),"")</f>
        <v/>
      </c>
      <c r="AW111" s="141" t="b">
        <f>IFERROR(Q111=_xlfn.XLOOKUP(Q111,wtd!$B:$B,wtd!$B:$B),FALSE)</f>
        <v>0</v>
      </c>
      <c r="AX111" t="s">
        <v>3036</v>
      </c>
      <c r="AY111">
        <v>2</v>
      </c>
      <c r="AZ111">
        <v>1</v>
      </c>
      <c r="BA111" t="b">
        <v>0</v>
      </c>
      <c r="BB111" t="b">
        <v>0</v>
      </c>
      <c r="BC111" t="b">
        <v>0</v>
      </c>
      <c r="BE111" s="9" t="s">
        <v>5218</v>
      </c>
      <c r="BF111" s="9" t="s">
        <v>2508</v>
      </c>
      <c r="BG111" s="9" t="s">
        <v>2508</v>
      </c>
      <c r="BJ111" s="618" t="s">
        <v>2887</v>
      </c>
      <c r="BK111" s="534" t="s">
        <v>2887</v>
      </c>
      <c r="BN111" s="225">
        <v>999</v>
      </c>
      <c r="BS111" s="639" t="s">
        <v>411</v>
      </c>
      <c r="BT111" s="639" t="s">
        <v>55</v>
      </c>
    </row>
    <row r="112" spans="1:72">
      <c r="A112">
        <v>111</v>
      </c>
      <c r="B112" s="158" t="str">
        <f>IFERROR(TEXT(AL112,"00"),"99")&amp;IFERROR(TEXT(W112,"00"),"99")&amp;IFERROR(TEXT(S112,"00"),"99")&amp;IFERROR(TEXT(BN112,"000"),"999")</f>
        <v>011238999</v>
      </c>
      <c r="C112" s="158" t="str">
        <f>IFERROR(TEXT(AL112,"00"),"99")&amp;IFERROR(TEXT(V112,"00"),"99")&amp;IFERROR(TEXT(R112,"000"),"999")</f>
        <v>0112021</v>
      </c>
      <c r="D112" s="645">
        <f>IF(NOT(ISBLANK(I112)),1,0)</f>
        <v>0</v>
      </c>
      <c r="E112" s="645">
        <f>IF(NOT(ISBLANK(L112)),1,0)</f>
        <v>0</v>
      </c>
      <c r="F112" s="645">
        <f>IF(NOT(ISBLANK(O112)),1,0)</f>
        <v>0</v>
      </c>
      <c r="G112" s="364" t="str">
        <f>IF(ISBLANK(H112), IF(OR(NOT(ISBLANK(L112)),NOT(ISBLANK(I112)), NOT(ISBLANK(O112))),"no oldname but should be",""),IF(H112=I112,"api",IF(H112=O112,"csv","no match or acs")))</f>
        <v/>
      </c>
      <c r="Q112" s="64" t="s">
        <v>2384</v>
      </c>
      <c r="R112" s="147">
        <f>IFERROR(_xlfn.XLOOKUP(T112,sortorder!$E$62:$E$136,sortorder!$F$62:$F$136),999)</f>
        <v>21</v>
      </c>
      <c r="S112" s="147">
        <f>IFERROR(_xlfn.XLOOKUP(T112,sortorder!$E$62:$E$136,sortorder!$D$62:$D$136),99)</f>
        <v>38</v>
      </c>
      <c r="T112" s="127" t="s">
        <v>2288</v>
      </c>
      <c r="U112" s="59" t="s">
        <v>2288</v>
      </c>
      <c r="V112" s="152">
        <f>IFERROR(_xlfn.XLOOKUP(X112,sortorder!$E$4:$E$55,sortorder!$D$4:$D$55),99)</f>
        <v>12</v>
      </c>
      <c r="W112" s="152">
        <f>IFERROR(_xlfn.XLOOKUP(X112,sortorder!$E$4:$E$55,sortorder!$D$4:$D$55),99)</f>
        <v>12</v>
      </c>
      <c r="X112" s="373" t="s">
        <v>2385</v>
      </c>
      <c r="Y112" s="141">
        <f>IF(ISERROR(SEARCH(Y$1,$Q112)),0,1)</f>
        <v>0</v>
      </c>
      <c r="Z112" s="141">
        <f>IF(ISERROR(SEARCH(Z$1,$Q112)),0,1)</f>
        <v>0</v>
      </c>
      <c r="AA112" s="141">
        <f>IF(ISERROR(SEARCH(AA$1,$Q112)),0,1)</f>
        <v>1</v>
      </c>
      <c r="AB112" s="141">
        <f>IF(ISERROR(SEARCH(AB$1,$Q112)),0,1)</f>
        <v>0</v>
      </c>
      <c r="AC112" s="141">
        <f>IF(ISERROR(SEARCH(AC$1,$Q112)),0,1)</f>
        <v>0</v>
      </c>
      <c r="AD112" s="141">
        <f>IF(ISERROR(SEARCH(AD$1,$Q112)),0,1)</f>
        <v>0</v>
      </c>
      <c r="AE112" s="141">
        <f>IF(ISERROR(SEARCH(AE$1,$Q112)),0,1)</f>
        <v>0</v>
      </c>
      <c r="AF112" s="141">
        <f>IF(ISERROR(SEARCH(AF$1,$Q112)),0,1)</f>
        <v>0</v>
      </c>
      <c r="AG112" s="141">
        <f>IF(ISERROR(SEARCH(AG$1,$Q112)),0,1)</f>
        <v>0</v>
      </c>
      <c r="AI112" s="141">
        <f>_xlfn.XLOOKUP(I112,'api2.3'!B:B,'api2.3'!D:D,"")</f>
        <v>0</v>
      </c>
      <c r="AJ112" t="s">
        <v>44</v>
      </c>
      <c r="AK112" s="41" t="s">
        <v>44</v>
      </c>
      <c r="AL112" s="210">
        <f>_xlfn.XLOOKUP(AK112,sortorder!$I$15:$I$20,sortorder!$J$15:$J$20)</f>
        <v>1</v>
      </c>
      <c r="AM112" t="s">
        <v>423</v>
      </c>
      <c r="AN112" t="s">
        <v>423</v>
      </c>
      <c r="AO112" t="s">
        <v>424</v>
      </c>
      <c r="AP112" s="32">
        <v>1</v>
      </c>
      <c r="AQ112" t="s">
        <v>1101</v>
      </c>
      <c r="AR112" t="s">
        <v>1111</v>
      </c>
      <c r="AS112" t="s">
        <v>1102</v>
      </c>
      <c r="AT112" t="s">
        <v>1111</v>
      </c>
      <c r="AV112" s="39" t="str">
        <f>IFERROR(_xlfn.XLOOKUP(Q112,wtd!$B:$B,wtd!$C:$C),"")</f>
        <v/>
      </c>
      <c r="AW112" s="141" t="b">
        <f>IFERROR(Q112=_xlfn.XLOOKUP(Q112,wtd!$B:$B,wtd!$B:$B),FALSE)</f>
        <v>0</v>
      </c>
      <c r="AX112" t="s">
        <v>1103</v>
      </c>
      <c r="AY112">
        <v>2</v>
      </c>
      <c r="AZ112">
        <v>0</v>
      </c>
      <c r="BA112" t="b">
        <v>0</v>
      </c>
      <c r="BB112" t="b">
        <v>0</v>
      </c>
      <c r="BC112" t="b">
        <v>0</v>
      </c>
      <c r="BE112" t="s">
        <v>5084</v>
      </c>
      <c r="BF112" s="9" t="s">
        <v>2386</v>
      </c>
      <c r="BG112" s="9" t="s">
        <v>2386</v>
      </c>
      <c r="BJ112" s="618" t="s">
        <v>2887</v>
      </c>
      <c r="BK112" s="534" t="s">
        <v>2887</v>
      </c>
      <c r="BN112" s="225">
        <v>999</v>
      </c>
      <c r="BS112" s="639" t="s">
        <v>411</v>
      </c>
    </row>
    <row r="113" spans="1:72">
      <c r="A113">
        <v>112</v>
      </c>
      <c r="B113" s="158" t="str">
        <f>IFERROR(TEXT(AL113,"00"),"99")&amp;IFERROR(TEXT(W113,"00"),"99")&amp;IFERROR(TEXT(S113,"00"),"99")&amp;IFERROR(TEXT(BN113,"000"),"999")</f>
        <v>011239999</v>
      </c>
      <c r="C113" s="158" t="str">
        <f>IFERROR(TEXT(AL113,"00"),"99")&amp;IFERROR(TEXT(V113,"00"),"99")&amp;IFERROR(TEXT(R113,"000"),"999")</f>
        <v>0112019</v>
      </c>
      <c r="D113" s="645">
        <f>IF(NOT(ISBLANK(I113)),1,0)</f>
        <v>0</v>
      </c>
      <c r="E113" s="645">
        <f>IF(NOT(ISBLANK(L113)),1,0)</f>
        <v>0</v>
      </c>
      <c r="F113" s="645">
        <f>IF(NOT(ISBLANK(O113)),1,0)</f>
        <v>0</v>
      </c>
      <c r="G113" s="364" t="str">
        <f>IF(ISBLANK(H113), IF(OR(NOT(ISBLANK(L113)),NOT(ISBLANK(I113)), NOT(ISBLANK(O113))),"no oldname but should be",""),IF(H113=I113,"api",IF(H113=O113,"csv","no match or acs")))</f>
        <v/>
      </c>
      <c r="Q113" s="64" t="s">
        <v>2387</v>
      </c>
      <c r="R113" s="147">
        <f>IFERROR(_xlfn.XLOOKUP(T113,sortorder!$E$62:$E$136,sortorder!$F$62:$F$136),999)</f>
        <v>19</v>
      </c>
      <c r="S113" s="147">
        <f>IFERROR(_xlfn.XLOOKUP(T113,sortorder!$E$62:$E$136,sortorder!$D$62:$D$136),99)</f>
        <v>39</v>
      </c>
      <c r="T113" s="127" t="s">
        <v>2280</v>
      </c>
      <c r="U113" s="59" t="s">
        <v>2280</v>
      </c>
      <c r="V113" s="152">
        <f>IFERROR(_xlfn.XLOOKUP(X113,sortorder!$E$4:$E$55,sortorder!$D$4:$D$55),99)</f>
        <v>12</v>
      </c>
      <c r="W113" s="152">
        <f>IFERROR(_xlfn.XLOOKUP(X113,sortorder!$E$4:$E$55,sortorder!$D$4:$D$55),99)</f>
        <v>12</v>
      </c>
      <c r="X113" s="373" t="s">
        <v>2385</v>
      </c>
      <c r="Y113" s="141">
        <f>IF(ISERROR(SEARCH(Y$1,$Q113)),0,1)</f>
        <v>0</v>
      </c>
      <c r="Z113" s="141">
        <f>IF(ISERROR(SEARCH(Z$1,$Q113)),0,1)</f>
        <v>0</v>
      </c>
      <c r="AA113" s="141">
        <f>IF(ISERROR(SEARCH(AA$1,$Q113)),0,1)</f>
        <v>1</v>
      </c>
      <c r="AB113" s="141">
        <f>IF(ISERROR(SEARCH(AB$1,$Q113)),0,1)</f>
        <v>0</v>
      </c>
      <c r="AC113" s="141">
        <f>IF(ISERROR(SEARCH(AC$1,$Q113)),0,1)</f>
        <v>0</v>
      </c>
      <c r="AD113" s="141">
        <f>IF(ISERROR(SEARCH(AD$1,$Q113)),0,1)</f>
        <v>0</v>
      </c>
      <c r="AE113" s="141">
        <f>IF(ISERROR(SEARCH(AE$1,$Q113)),0,1)</f>
        <v>0</v>
      </c>
      <c r="AF113" s="141">
        <f>IF(ISERROR(SEARCH(AF$1,$Q113)),0,1)</f>
        <v>0</v>
      </c>
      <c r="AG113" s="141">
        <f>IF(ISERROR(SEARCH(AG$1,$Q113)),0,1)</f>
        <v>0</v>
      </c>
      <c r="AI113" s="141">
        <f>_xlfn.XLOOKUP(I113,'api2.3'!B:B,'api2.3'!D:D,"")</f>
        <v>0</v>
      </c>
      <c r="AJ113" t="s">
        <v>44</v>
      </c>
      <c r="AK113" s="41" t="s">
        <v>44</v>
      </c>
      <c r="AL113" s="210">
        <f>_xlfn.XLOOKUP(AK113,sortorder!$I$15:$I$20,sortorder!$J$15:$J$20)</f>
        <v>1</v>
      </c>
      <c r="AM113" t="s">
        <v>423</v>
      </c>
      <c r="AN113" t="s">
        <v>423</v>
      </c>
      <c r="AO113" t="s">
        <v>424</v>
      </c>
      <c r="AP113" s="32">
        <v>1</v>
      </c>
      <c r="AQ113" t="s">
        <v>1101</v>
      </c>
      <c r="AR113" t="s">
        <v>1111</v>
      </c>
      <c r="AS113" t="s">
        <v>1102</v>
      </c>
      <c r="AT113" t="s">
        <v>1111</v>
      </c>
      <c r="AV113" s="39" t="str">
        <f>IFERROR(_xlfn.XLOOKUP(Q113,wtd!$B:$B,wtd!$C:$C),"")</f>
        <v/>
      </c>
      <c r="AW113" s="141" t="b">
        <f>IFERROR(Q113=_xlfn.XLOOKUP(Q113,wtd!$B:$B,wtd!$B:$B),FALSE)</f>
        <v>0</v>
      </c>
      <c r="AX113" t="s">
        <v>1103</v>
      </c>
      <c r="AY113">
        <v>2</v>
      </c>
      <c r="AZ113">
        <v>0</v>
      </c>
      <c r="BA113" t="b">
        <v>0</v>
      </c>
      <c r="BB113" t="b">
        <v>0</v>
      </c>
      <c r="BC113" t="b">
        <v>0</v>
      </c>
      <c r="BE113" t="s">
        <v>5085</v>
      </c>
      <c r="BF113" s="9" t="s">
        <v>2388</v>
      </c>
      <c r="BG113" s="9" t="s">
        <v>2388</v>
      </c>
      <c r="BJ113" s="618" t="s">
        <v>2887</v>
      </c>
      <c r="BK113" s="534" t="s">
        <v>2887</v>
      </c>
      <c r="BN113" s="225">
        <v>999</v>
      </c>
      <c r="BS113" s="639" t="s">
        <v>411</v>
      </c>
    </row>
    <row r="114" spans="1:72">
      <c r="A114">
        <v>113</v>
      </c>
      <c r="B114" s="158" t="str">
        <f>IFERROR(TEXT(AL114,"00"),"99")&amp;IFERROR(TEXT(W114,"00"),"99")&amp;IFERROR(TEXT(S114,"00"),"99")&amp;IFERROR(TEXT(BN114,"000"),"999")</f>
        <v>011240999</v>
      </c>
      <c r="C114" s="158" t="str">
        <f>IFERROR(TEXT(AL114,"00"),"99")&amp;IFERROR(TEXT(V114,"00"),"99")&amp;IFERROR(TEXT(R114,"000"),"999")</f>
        <v>0112020</v>
      </c>
      <c r="D114" s="645">
        <f>IF(NOT(ISBLANK(I114)),1,0)</f>
        <v>0</v>
      </c>
      <c r="E114" s="645">
        <f>IF(NOT(ISBLANK(L114)),1,0)</f>
        <v>0</v>
      </c>
      <c r="F114" s="645">
        <f>IF(NOT(ISBLANK(O114)),1,0)</f>
        <v>0</v>
      </c>
      <c r="G114" s="364" t="str">
        <f>IF(ISBLANK(H114), IF(OR(NOT(ISBLANK(L114)),NOT(ISBLANK(I114)), NOT(ISBLANK(O114))),"no oldname but should be",""),IF(H114=I114,"api",IF(H114=O114,"csv","no match or acs")))</f>
        <v/>
      </c>
      <c r="Q114" s="64" t="s">
        <v>2389</v>
      </c>
      <c r="R114" s="147">
        <f>IFERROR(_xlfn.XLOOKUP(T114,sortorder!$E$62:$E$136,sortorder!$F$62:$F$136),999)</f>
        <v>20</v>
      </c>
      <c r="S114" s="147">
        <f>IFERROR(_xlfn.XLOOKUP(T114,sortorder!$E$62:$E$136,sortorder!$D$62:$D$136),99)</f>
        <v>40</v>
      </c>
      <c r="T114" s="127" t="s">
        <v>2284</v>
      </c>
      <c r="U114" s="59" t="s">
        <v>2284</v>
      </c>
      <c r="V114" s="152">
        <f>IFERROR(_xlfn.XLOOKUP(X114,sortorder!$E$4:$E$55,sortorder!$D$4:$D$55),99)</f>
        <v>12</v>
      </c>
      <c r="W114" s="152">
        <f>IFERROR(_xlfn.XLOOKUP(X114,sortorder!$E$4:$E$55,sortorder!$D$4:$D$55),99)</f>
        <v>12</v>
      </c>
      <c r="X114" s="373" t="s">
        <v>2385</v>
      </c>
      <c r="Y114" s="141">
        <f>IF(ISERROR(SEARCH(Y$1,$Q114)),0,1)</f>
        <v>0</v>
      </c>
      <c r="Z114" s="141">
        <f>IF(ISERROR(SEARCH(Z$1,$Q114)),0,1)</f>
        <v>0</v>
      </c>
      <c r="AA114" s="141">
        <f>IF(ISERROR(SEARCH(AA$1,$Q114)),0,1)</f>
        <v>1</v>
      </c>
      <c r="AB114" s="141">
        <f>IF(ISERROR(SEARCH(AB$1,$Q114)),0,1)</f>
        <v>0</v>
      </c>
      <c r="AC114" s="141">
        <f>IF(ISERROR(SEARCH(AC$1,$Q114)),0,1)</f>
        <v>0</v>
      </c>
      <c r="AD114" s="141">
        <f>IF(ISERROR(SEARCH(AD$1,$Q114)),0,1)</f>
        <v>0</v>
      </c>
      <c r="AE114" s="141">
        <f>IF(ISERROR(SEARCH(AE$1,$Q114)),0,1)</f>
        <v>0</v>
      </c>
      <c r="AF114" s="141">
        <f>IF(ISERROR(SEARCH(AF$1,$Q114)),0,1)</f>
        <v>0</v>
      </c>
      <c r="AG114" s="141">
        <f>IF(ISERROR(SEARCH(AG$1,$Q114)),0,1)</f>
        <v>0</v>
      </c>
      <c r="AI114" s="141">
        <f>_xlfn.XLOOKUP(I114,'api2.3'!B:B,'api2.3'!D:D,"")</f>
        <v>0</v>
      </c>
      <c r="AJ114" t="s">
        <v>44</v>
      </c>
      <c r="AK114" s="41" t="s">
        <v>44</v>
      </c>
      <c r="AL114" s="210">
        <f>_xlfn.XLOOKUP(AK114,sortorder!$I$15:$I$20,sortorder!$J$15:$J$20)</f>
        <v>1</v>
      </c>
      <c r="AM114" t="s">
        <v>423</v>
      </c>
      <c r="AN114" t="s">
        <v>423</v>
      </c>
      <c r="AO114" t="s">
        <v>424</v>
      </c>
      <c r="AP114" s="32">
        <v>1</v>
      </c>
      <c r="AQ114" t="s">
        <v>1101</v>
      </c>
      <c r="AR114" t="s">
        <v>1111</v>
      </c>
      <c r="AS114" t="s">
        <v>1102</v>
      </c>
      <c r="AT114" t="s">
        <v>1111</v>
      </c>
      <c r="AV114" s="39" t="str">
        <f>IFERROR(_xlfn.XLOOKUP(Q114,wtd!$B:$B,wtd!$C:$C),"")</f>
        <v/>
      </c>
      <c r="AW114" s="141" t="b">
        <f>IFERROR(Q114=_xlfn.XLOOKUP(Q114,wtd!$B:$B,wtd!$B:$B),FALSE)</f>
        <v>0</v>
      </c>
      <c r="AX114" t="s">
        <v>1103</v>
      </c>
      <c r="AY114">
        <v>2</v>
      </c>
      <c r="AZ114">
        <v>0</v>
      </c>
      <c r="BA114" t="b">
        <v>0</v>
      </c>
      <c r="BB114" t="b">
        <v>0</v>
      </c>
      <c r="BC114" t="b">
        <v>0</v>
      </c>
      <c r="BE114" t="s">
        <v>5086</v>
      </c>
      <c r="BF114" s="9" t="s">
        <v>2390</v>
      </c>
      <c r="BG114" s="9" t="s">
        <v>2390</v>
      </c>
      <c r="BJ114" s="618" t="s">
        <v>2887</v>
      </c>
      <c r="BK114" s="534" t="s">
        <v>2887</v>
      </c>
      <c r="BN114" s="225">
        <v>999</v>
      </c>
      <c r="BS114" s="639" t="s">
        <v>411</v>
      </c>
    </row>
    <row r="115" spans="1:72">
      <c r="A115">
        <v>114</v>
      </c>
      <c r="B115" s="158" t="str">
        <f>IFERROR(TEXT(AL115,"00"),"99")&amp;IFERROR(TEXT(W115,"00"),"99")&amp;IFERROR(TEXT(S115,"00"),"99")&amp;IFERROR(TEXT(BN115,"000"),"999")</f>
        <v>011241999</v>
      </c>
      <c r="C115" s="158" t="str">
        <f>IFERROR(TEXT(AL115,"00"),"99")&amp;IFERROR(TEXT(V115,"00"),"99")&amp;IFERROR(TEXT(R115,"000"),"999")</f>
        <v>0112022</v>
      </c>
      <c r="D115" s="645">
        <f>IF(NOT(ISBLANK(I115)),1,0)</f>
        <v>0</v>
      </c>
      <c r="E115" s="645">
        <f>IF(NOT(ISBLANK(L115)),1,0)</f>
        <v>0</v>
      </c>
      <c r="F115" s="645">
        <f>IF(NOT(ISBLANK(O115)),1,0)</f>
        <v>0</v>
      </c>
      <c r="G115" s="364" t="str">
        <f>IF(ISBLANK(H115), IF(OR(NOT(ISBLANK(L115)),NOT(ISBLANK(I115)), NOT(ISBLANK(O115))),"no oldname but should be",""),IF(H115=I115,"api",IF(H115=O115,"csv","no match or acs")))</f>
        <v/>
      </c>
      <c r="Q115" s="64" t="s">
        <v>2391</v>
      </c>
      <c r="R115" s="147">
        <f>IFERROR(_xlfn.XLOOKUP(T115,sortorder!$E$62:$E$136,sortorder!$F$62:$F$136),999)</f>
        <v>22</v>
      </c>
      <c r="S115" s="147">
        <f>IFERROR(_xlfn.XLOOKUP(T115,sortorder!$E$62:$E$136,sortorder!$D$62:$D$136),99)</f>
        <v>41</v>
      </c>
      <c r="T115" s="127" t="s">
        <v>2293</v>
      </c>
      <c r="U115" s="59" t="s">
        <v>2293</v>
      </c>
      <c r="V115" s="152">
        <f>IFERROR(_xlfn.XLOOKUP(X115,sortorder!$E$4:$E$55,sortorder!$D$4:$D$55),99)</f>
        <v>12</v>
      </c>
      <c r="W115" s="152">
        <f>IFERROR(_xlfn.XLOOKUP(X115,sortorder!$E$4:$E$55,sortorder!$D$4:$D$55),99)</f>
        <v>12</v>
      </c>
      <c r="X115" s="373" t="s">
        <v>2385</v>
      </c>
      <c r="Y115" s="141">
        <f>IF(ISERROR(SEARCH(Y$1,$Q115)),0,1)</f>
        <v>0</v>
      </c>
      <c r="Z115" s="141">
        <f>IF(ISERROR(SEARCH(Z$1,$Q115)),0,1)</f>
        <v>0</v>
      </c>
      <c r="AA115" s="141">
        <f>IF(ISERROR(SEARCH(AA$1,$Q115)),0,1)</f>
        <v>1</v>
      </c>
      <c r="AB115" s="141">
        <f>IF(ISERROR(SEARCH(AB$1,$Q115)),0,1)</f>
        <v>0</v>
      </c>
      <c r="AC115" s="141">
        <f>IF(ISERROR(SEARCH(AC$1,$Q115)),0,1)</f>
        <v>0</v>
      </c>
      <c r="AD115" s="141">
        <f>IF(ISERROR(SEARCH(AD$1,$Q115)),0,1)</f>
        <v>0</v>
      </c>
      <c r="AE115" s="141">
        <f>IF(ISERROR(SEARCH(AE$1,$Q115)),0,1)</f>
        <v>0</v>
      </c>
      <c r="AF115" s="141">
        <f>IF(ISERROR(SEARCH(AF$1,$Q115)),0,1)</f>
        <v>0</v>
      </c>
      <c r="AG115" s="141">
        <f>IF(ISERROR(SEARCH(AG$1,$Q115)),0,1)</f>
        <v>0</v>
      </c>
      <c r="AI115" s="141">
        <f>_xlfn.XLOOKUP(I115,'api2.3'!B:B,'api2.3'!D:D,"")</f>
        <v>0</v>
      </c>
      <c r="AJ115" t="s">
        <v>44</v>
      </c>
      <c r="AK115" s="41" t="s">
        <v>44</v>
      </c>
      <c r="AL115" s="210">
        <f>_xlfn.XLOOKUP(AK115,sortorder!$I$15:$I$20,sortorder!$J$15:$J$20)</f>
        <v>1</v>
      </c>
      <c r="AM115" t="s">
        <v>423</v>
      </c>
      <c r="AN115" t="s">
        <v>423</v>
      </c>
      <c r="AO115" t="s">
        <v>424</v>
      </c>
      <c r="AP115" s="32">
        <v>1</v>
      </c>
      <c r="AQ115" t="s">
        <v>1101</v>
      </c>
      <c r="AR115" t="s">
        <v>1111</v>
      </c>
      <c r="AS115" t="s">
        <v>1102</v>
      </c>
      <c r="AT115" t="s">
        <v>1111</v>
      </c>
      <c r="AV115" s="39" t="str">
        <f>IFERROR(_xlfn.XLOOKUP(Q115,wtd!$B:$B,wtd!$C:$C),"")</f>
        <v/>
      </c>
      <c r="AW115" s="141" t="b">
        <f>IFERROR(Q115=_xlfn.XLOOKUP(Q115,wtd!$B:$B,wtd!$B:$B),FALSE)</f>
        <v>0</v>
      </c>
      <c r="AX115" t="s">
        <v>1103</v>
      </c>
      <c r="AY115">
        <v>2</v>
      </c>
      <c r="AZ115">
        <v>0</v>
      </c>
      <c r="BA115" t="b">
        <v>0</v>
      </c>
      <c r="BB115" t="b">
        <v>0</v>
      </c>
      <c r="BC115" t="b">
        <v>0</v>
      </c>
      <c r="BE115" t="s">
        <v>5147</v>
      </c>
      <c r="BF115" s="9" t="s">
        <v>2392</v>
      </c>
      <c r="BG115" s="9" t="s">
        <v>2392</v>
      </c>
      <c r="BJ115" s="618" t="s">
        <v>2887</v>
      </c>
      <c r="BK115" s="534" t="s">
        <v>2887</v>
      </c>
      <c r="BN115" s="225">
        <v>999</v>
      </c>
      <c r="BS115" s="639" t="s">
        <v>411</v>
      </c>
    </row>
    <row r="116" spans="1:72">
      <c r="A116">
        <v>115</v>
      </c>
      <c r="B116" s="158" t="str">
        <f>IFERROR(TEXT(AL116,"00"),"99")&amp;IFERROR(TEXT(W116,"00"),"99")&amp;IFERROR(TEXT(S116,"00"),"99")&amp;IFERROR(TEXT(BN116,"000"),"999")</f>
        <v>011242999</v>
      </c>
      <c r="C116" s="158" t="str">
        <f>IFERROR(TEXT(AL116,"00"),"99")&amp;IFERROR(TEXT(V116,"00"),"99")&amp;IFERROR(TEXT(R116,"000"),"999")</f>
        <v>0112023</v>
      </c>
      <c r="D116" s="645">
        <f>IF(NOT(ISBLANK(I116)),1,0)</f>
        <v>0</v>
      </c>
      <c r="E116" s="645">
        <f>IF(NOT(ISBLANK(L116)),1,0)</f>
        <v>0</v>
      </c>
      <c r="F116" s="645">
        <f>IF(NOT(ISBLANK(O116)),1,0)</f>
        <v>0</v>
      </c>
      <c r="G116" s="364" t="str">
        <f>IF(ISBLANK(H116), IF(OR(NOT(ISBLANK(L116)),NOT(ISBLANK(I116)), NOT(ISBLANK(O116))),"no oldname but should be",""),IF(H116=I116,"api",IF(H116=O116,"csv","no match or acs")))</f>
        <v/>
      </c>
      <c r="Q116" s="64" t="s">
        <v>2393</v>
      </c>
      <c r="R116" s="147">
        <f>IFERROR(_xlfn.XLOOKUP(T116,sortorder!$E$62:$E$136,sortorder!$F$62:$F$136),999)</f>
        <v>23</v>
      </c>
      <c r="S116" s="147">
        <f>IFERROR(_xlfn.XLOOKUP(T116,sortorder!$E$62:$E$136,sortorder!$D$62:$D$136),99)</f>
        <v>42</v>
      </c>
      <c r="T116" s="127" t="s">
        <v>2297</v>
      </c>
      <c r="U116" s="59" t="s">
        <v>2297</v>
      </c>
      <c r="V116" s="152">
        <f>IFERROR(_xlfn.XLOOKUP(X116,sortorder!$E$4:$E$55,sortorder!$D$4:$D$55),99)</f>
        <v>12</v>
      </c>
      <c r="W116" s="152">
        <f>IFERROR(_xlfn.XLOOKUP(X116,sortorder!$E$4:$E$55,sortorder!$D$4:$D$55),99)</f>
        <v>12</v>
      </c>
      <c r="X116" s="373" t="s">
        <v>2385</v>
      </c>
      <c r="Y116" s="141">
        <f>IF(ISERROR(SEARCH(Y$1,$Q116)),0,1)</f>
        <v>0</v>
      </c>
      <c r="Z116" s="141">
        <f>IF(ISERROR(SEARCH(Z$1,$Q116)),0,1)</f>
        <v>0</v>
      </c>
      <c r="AA116" s="141">
        <f>IF(ISERROR(SEARCH(AA$1,$Q116)),0,1)</f>
        <v>1</v>
      </c>
      <c r="AB116" s="141">
        <f>IF(ISERROR(SEARCH(AB$1,$Q116)),0,1)</f>
        <v>0</v>
      </c>
      <c r="AC116" s="141">
        <f>IF(ISERROR(SEARCH(AC$1,$Q116)),0,1)</f>
        <v>0</v>
      </c>
      <c r="AD116" s="141">
        <f>IF(ISERROR(SEARCH(AD$1,$Q116)),0,1)</f>
        <v>0</v>
      </c>
      <c r="AE116" s="141">
        <f>IF(ISERROR(SEARCH(AE$1,$Q116)),0,1)</f>
        <v>0</v>
      </c>
      <c r="AF116" s="141">
        <f>IF(ISERROR(SEARCH(AF$1,$Q116)),0,1)</f>
        <v>0</v>
      </c>
      <c r="AG116" s="141">
        <f>IF(ISERROR(SEARCH(AG$1,$Q116)),0,1)</f>
        <v>0</v>
      </c>
      <c r="AI116" s="141">
        <f>_xlfn.XLOOKUP(I116,'api2.3'!B:B,'api2.3'!D:D,"")</f>
        <v>0</v>
      </c>
      <c r="AJ116" t="s">
        <v>44</v>
      </c>
      <c r="AK116" s="41" t="s">
        <v>44</v>
      </c>
      <c r="AL116" s="210">
        <f>_xlfn.XLOOKUP(AK116,sortorder!$I$15:$I$20,sortorder!$J$15:$J$20)</f>
        <v>1</v>
      </c>
      <c r="AM116" t="s">
        <v>423</v>
      </c>
      <c r="AN116" t="s">
        <v>423</v>
      </c>
      <c r="AO116" t="s">
        <v>424</v>
      </c>
      <c r="AP116" s="32">
        <v>1</v>
      </c>
      <c r="AQ116" t="s">
        <v>1101</v>
      </c>
      <c r="AR116" t="s">
        <v>1111</v>
      </c>
      <c r="AS116" t="s">
        <v>1102</v>
      </c>
      <c r="AT116" t="s">
        <v>1111</v>
      </c>
      <c r="AV116" s="39" t="str">
        <f>IFERROR(_xlfn.XLOOKUP(Q116,wtd!$B:$B,wtd!$C:$C),"")</f>
        <v/>
      </c>
      <c r="AW116" s="141" t="b">
        <f>IFERROR(Q116=_xlfn.XLOOKUP(Q116,wtd!$B:$B,wtd!$B:$B),FALSE)</f>
        <v>0</v>
      </c>
      <c r="AX116" t="s">
        <v>1103</v>
      </c>
      <c r="AY116">
        <v>2</v>
      </c>
      <c r="AZ116">
        <v>0</v>
      </c>
      <c r="BA116" t="b">
        <v>0</v>
      </c>
      <c r="BB116" t="b">
        <v>0</v>
      </c>
      <c r="BC116" t="b">
        <v>0</v>
      </c>
      <c r="BE116" t="s">
        <v>5251</v>
      </c>
      <c r="BF116" s="9" t="s">
        <v>2394</v>
      </c>
      <c r="BG116" s="9" t="s">
        <v>2394</v>
      </c>
      <c r="BJ116" s="618" t="s">
        <v>2887</v>
      </c>
      <c r="BK116" s="534" t="s">
        <v>2887</v>
      </c>
      <c r="BN116" s="225">
        <v>999</v>
      </c>
      <c r="BS116" s="639" t="s">
        <v>411</v>
      </c>
    </row>
    <row r="117" spans="1:72">
      <c r="A117">
        <v>116</v>
      </c>
      <c r="B117" s="158" t="str">
        <f>IFERROR(TEXT(AL117,"00"),"99")&amp;IFERROR(TEXT(W117,"00"),"99")&amp;IFERROR(TEXT(S117,"00"),"99")&amp;IFERROR(TEXT(BN117,"000"),"999")</f>
        <v>011243999</v>
      </c>
      <c r="C117" s="158" t="str">
        <f>IFERROR(TEXT(AL117,"00"),"99")&amp;IFERROR(TEXT(V117,"00"),"99")&amp;IFERROR(TEXT(R117,"000"),"999")</f>
        <v>0112024</v>
      </c>
      <c r="D117" s="645">
        <f>IF(NOT(ISBLANK(I117)),1,0)</f>
        <v>0</v>
      </c>
      <c r="E117" s="645">
        <f>IF(NOT(ISBLANK(L117)),1,0)</f>
        <v>0</v>
      </c>
      <c r="F117" s="645">
        <f>IF(NOT(ISBLANK(O117)),1,0)</f>
        <v>0</v>
      </c>
      <c r="G117" s="364" t="str">
        <f>IF(ISBLANK(H117), IF(OR(NOT(ISBLANK(L117)),NOT(ISBLANK(I117)), NOT(ISBLANK(O117))),"no oldname but should be",""),IF(H117=I117,"api",IF(H117=O117,"csv","no match or acs")))</f>
        <v/>
      </c>
      <c r="Q117" s="64" t="s">
        <v>2395</v>
      </c>
      <c r="R117" s="147">
        <f>IFERROR(_xlfn.XLOOKUP(T117,sortorder!$E$62:$E$136,sortorder!$F$62:$F$136),999)</f>
        <v>24</v>
      </c>
      <c r="S117" s="147">
        <f>IFERROR(_xlfn.XLOOKUP(T117,sortorder!$E$62:$E$136,sortorder!$D$62:$D$136),99)</f>
        <v>43</v>
      </c>
      <c r="T117" s="127" t="s">
        <v>2301</v>
      </c>
      <c r="U117" s="59" t="s">
        <v>2301</v>
      </c>
      <c r="V117" s="152">
        <f>IFERROR(_xlfn.XLOOKUP(X117,sortorder!$E$4:$E$55,sortorder!$D$4:$D$55),99)</f>
        <v>12</v>
      </c>
      <c r="W117" s="152">
        <f>IFERROR(_xlfn.XLOOKUP(X117,sortorder!$E$4:$E$55,sortorder!$D$4:$D$55),99)</f>
        <v>12</v>
      </c>
      <c r="X117" s="373" t="s">
        <v>2385</v>
      </c>
      <c r="Y117" s="141">
        <f>IF(ISERROR(SEARCH(Y$1,$Q117)),0,1)</f>
        <v>0</v>
      </c>
      <c r="Z117" s="141">
        <f>IF(ISERROR(SEARCH(Z$1,$Q117)),0,1)</f>
        <v>0</v>
      </c>
      <c r="AA117" s="141">
        <f>IF(ISERROR(SEARCH(AA$1,$Q117)),0,1)</f>
        <v>1</v>
      </c>
      <c r="AB117" s="141">
        <f>IF(ISERROR(SEARCH(AB$1,$Q117)),0,1)</f>
        <v>0</v>
      </c>
      <c r="AC117" s="141">
        <f>IF(ISERROR(SEARCH(AC$1,$Q117)),0,1)</f>
        <v>0</v>
      </c>
      <c r="AD117" s="141">
        <f>IF(ISERROR(SEARCH(AD$1,$Q117)),0,1)</f>
        <v>0</v>
      </c>
      <c r="AE117" s="141">
        <f>IF(ISERROR(SEARCH(AE$1,$Q117)),0,1)</f>
        <v>0</v>
      </c>
      <c r="AF117" s="141">
        <f>IF(ISERROR(SEARCH(AF$1,$Q117)),0,1)</f>
        <v>0</v>
      </c>
      <c r="AG117" s="141">
        <f>IF(ISERROR(SEARCH(AG$1,$Q117)),0,1)</f>
        <v>0</v>
      </c>
      <c r="AI117" s="141" t="str">
        <f>_xlfn.XLOOKUP(I117,'api2.3'!B:B,'api2.3'!D:D,"")</f>
        <v/>
      </c>
      <c r="AJ117" t="s">
        <v>44</v>
      </c>
      <c r="AK117" s="41" t="s">
        <v>44</v>
      </c>
      <c r="AL117" s="210">
        <f>_xlfn.XLOOKUP(AK117,sortorder!$I$15:$I$20,sortorder!$J$15:$J$20)</f>
        <v>1</v>
      </c>
      <c r="AM117" t="s">
        <v>423</v>
      </c>
      <c r="AN117" t="s">
        <v>423</v>
      </c>
      <c r="AO117" t="s">
        <v>424</v>
      </c>
      <c r="AP117" s="32">
        <v>1</v>
      </c>
      <c r="AQ117" t="s">
        <v>1101</v>
      </c>
      <c r="AR117" t="s">
        <v>1111</v>
      </c>
      <c r="AS117" t="s">
        <v>1102</v>
      </c>
      <c r="AT117" t="s">
        <v>1111</v>
      </c>
      <c r="AV117" s="39" t="str">
        <f>IFERROR(_xlfn.XLOOKUP(Q117,wtd!$B:$B,wtd!$C:$C),"")</f>
        <v/>
      </c>
      <c r="AW117" s="141" t="b">
        <f>IFERROR(Q117=_xlfn.XLOOKUP(Q117,wtd!$B:$B,wtd!$B:$B),FALSE)</f>
        <v>0</v>
      </c>
      <c r="AX117" t="s">
        <v>1103</v>
      </c>
      <c r="AY117">
        <v>2</v>
      </c>
      <c r="AZ117">
        <v>0</v>
      </c>
      <c r="BA117" t="b">
        <v>0</v>
      </c>
      <c r="BB117" t="b">
        <v>0</v>
      </c>
      <c r="BC117" t="b">
        <v>0</v>
      </c>
      <c r="BE117" t="s">
        <v>5087</v>
      </c>
      <c r="BF117" s="9" t="s">
        <v>2396</v>
      </c>
      <c r="BG117" s="9" t="s">
        <v>2396</v>
      </c>
      <c r="BJ117" s="618" t="s">
        <v>2887</v>
      </c>
      <c r="BK117" s="534">
        <v>0</v>
      </c>
      <c r="BN117" s="225">
        <v>999</v>
      </c>
      <c r="BS117" s="639" t="s">
        <v>411</v>
      </c>
    </row>
    <row r="118" spans="1:72">
      <c r="A118">
        <v>117</v>
      </c>
      <c r="B118" s="158" t="str">
        <f>IFERROR(TEXT(AL118,"00"),"99")&amp;IFERROR(TEXT(W118,"00"),"99")&amp;IFERROR(TEXT(S118,"00"),"99")&amp;IFERROR(TEXT(BN118,"000"),"999")</f>
        <v>011244999</v>
      </c>
      <c r="C118" s="158" t="str">
        <f>IFERROR(TEXT(AL118,"00"),"99")&amp;IFERROR(TEXT(V118,"00"),"99")&amp;IFERROR(TEXT(R118,"000"),"999")</f>
        <v>0112025</v>
      </c>
      <c r="D118" s="645">
        <f>IF(NOT(ISBLANK(I118)),1,0)</f>
        <v>0</v>
      </c>
      <c r="E118" s="645">
        <f>IF(NOT(ISBLANK(L118)),1,0)</f>
        <v>0</v>
      </c>
      <c r="F118" s="645">
        <f>IF(NOT(ISBLANK(O118)),1,0)</f>
        <v>0</v>
      </c>
      <c r="G118" s="364" t="str">
        <f>IF(ISBLANK(H118), IF(OR(NOT(ISBLANK(L118)),NOT(ISBLANK(I118)), NOT(ISBLANK(O118))),"no oldname but should be",""),IF(H118=I118,"api",IF(H118=O118,"csv","no match or acs")))</f>
        <v/>
      </c>
      <c r="Q118" s="64" t="s">
        <v>2397</v>
      </c>
      <c r="R118" s="147">
        <f>IFERROR(_xlfn.XLOOKUP(T118,sortorder!$E$62:$E$136,sortorder!$F$62:$F$136),999)</f>
        <v>25</v>
      </c>
      <c r="S118" s="147">
        <f>IFERROR(_xlfn.XLOOKUP(T118,sortorder!$E$62:$E$136,sortorder!$D$62:$D$136),99)</f>
        <v>44</v>
      </c>
      <c r="T118" s="127" t="s">
        <v>2305</v>
      </c>
      <c r="U118" s="59" t="s">
        <v>2305</v>
      </c>
      <c r="V118" s="152">
        <f>IFERROR(_xlfn.XLOOKUP(X118,sortorder!$E$4:$E$55,sortorder!$D$4:$D$55),99)</f>
        <v>12</v>
      </c>
      <c r="W118" s="152">
        <f>IFERROR(_xlfn.XLOOKUP(X118,sortorder!$E$4:$E$55,sortorder!$D$4:$D$55),99)</f>
        <v>12</v>
      </c>
      <c r="X118" s="373" t="s">
        <v>2385</v>
      </c>
      <c r="Y118" s="141">
        <f>IF(ISERROR(SEARCH(Y$1,$Q118)),0,1)</f>
        <v>0</v>
      </c>
      <c r="Z118" s="141">
        <f>IF(ISERROR(SEARCH(Z$1,$Q118)),0,1)</f>
        <v>0</v>
      </c>
      <c r="AA118" s="141">
        <f>IF(ISERROR(SEARCH(AA$1,$Q118)),0,1)</f>
        <v>1</v>
      </c>
      <c r="AB118" s="141">
        <f>IF(ISERROR(SEARCH(AB$1,$Q118)),0,1)</f>
        <v>0</v>
      </c>
      <c r="AC118" s="141">
        <f>IF(ISERROR(SEARCH(AC$1,$Q118)),0,1)</f>
        <v>0</v>
      </c>
      <c r="AD118" s="141">
        <f>IF(ISERROR(SEARCH(AD$1,$Q118)),0,1)</f>
        <v>0</v>
      </c>
      <c r="AE118" s="141">
        <f>IF(ISERROR(SEARCH(AE$1,$Q118)),0,1)</f>
        <v>0</v>
      </c>
      <c r="AF118" s="141">
        <f>IF(ISERROR(SEARCH(AF$1,$Q118)),0,1)</f>
        <v>0</v>
      </c>
      <c r="AG118" s="141">
        <f>IF(ISERROR(SEARCH(AG$1,$Q118)),0,1)</f>
        <v>0</v>
      </c>
      <c r="AI118" s="141">
        <f>_xlfn.XLOOKUP(I118,'api2.3'!B:B,'api2.3'!D:D,"")</f>
        <v>0</v>
      </c>
      <c r="AJ118" t="s">
        <v>44</v>
      </c>
      <c r="AK118" s="41" t="s">
        <v>44</v>
      </c>
      <c r="AL118" s="210">
        <f>_xlfn.XLOOKUP(AK118,sortorder!$I$15:$I$20,sortorder!$J$15:$J$20)</f>
        <v>1</v>
      </c>
      <c r="AM118" t="s">
        <v>423</v>
      </c>
      <c r="AN118" t="s">
        <v>423</v>
      </c>
      <c r="AO118" t="s">
        <v>424</v>
      </c>
      <c r="AP118" s="32">
        <v>1</v>
      </c>
      <c r="AQ118" t="s">
        <v>1101</v>
      </c>
      <c r="AR118" t="s">
        <v>1111</v>
      </c>
      <c r="AS118" t="s">
        <v>1102</v>
      </c>
      <c r="AT118" t="s">
        <v>1111</v>
      </c>
      <c r="AV118" s="39" t="str">
        <f>IFERROR(_xlfn.XLOOKUP(Q118,wtd!$B:$B,wtd!$C:$C),"")</f>
        <v/>
      </c>
      <c r="AW118" s="141" t="b">
        <f>IFERROR(Q118=_xlfn.XLOOKUP(Q118,wtd!$B:$B,wtd!$B:$B),FALSE)</f>
        <v>0</v>
      </c>
      <c r="AX118" t="s">
        <v>1103</v>
      </c>
      <c r="AY118">
        <v>2</v>
      </c>
      <c r="AZ118">
        <v>0</v>
      </c>
      <c r="BA118" t="b">
        <v>0</v>
      </c>
      <c r="BB118" t="b">
        <v>0</v>
      </c>
      <c r="BC118" t="b">
        <v>0</v>
      </c>
      <c r="BE118" t="s">
        <v>5336</v>
      </c>
      <c r="BF118" s="9" t="s">
        <v>2398</v>
      </c>
      <c r="BG118" s="9" t="s">
        <v>2398</v>
      </c>
      <c r="BJ118" s="618" t="s">
        <v>2887</v>
      </c>
      <c r="BK118" s="534">
        <v>0</v>
      </c>
      <c r="BN118" s="225">
        <v>999</v>
      </c>
      <c r="BS118" s="639" t="s">
        <v>411</v>
      </c>
    </row>
    <row r="119" spans="1:72">
      <c r="A119">
        <v>118</v>
      </c>
      <c r="B119" s="158" t="str">
        <f>IFERROR(TEXT(AL119,"00"),"99")&amp;IFERROR(TEXT(W119,"00"),"99")&amp;IFERROR(TEXT(S119,"00"),"99")&amp;IFERROR(TEXT(BN119,"000"),"999")</f>
        <v>011245999</v>
      </c>
      <c r="C119" s="158" t="str">
        <f>IFERROR(TEXT(AL119,"00"),"99")&amp;IFERROR(TEXT(V119,"00"),"99")&amp;IFERROR(TEXT(R119,"000"),"999")</f>
        <v>0112018</v>
      </c>
      <c r="D119" s="645">
        <f>IF(NOT(ISBLANK(I119)),1,0)</f>
        <v>0</v>
      </c>
      <c r="E119" s="645">
        <f>IF(NOT(ISBLANK(L119)),1,0)</f>
        <v>0</v>
      </c>
      <c r="F119" s="645">
        <f>IF(NOT(ISBLANK(O119)),1,0)</f>
        <v>0</v>
      </c>
      <c r="G119" s="364" t="str">
        <f>IF(ISBLANK(H119), IF(OR(NOT(ISBLANK(L119)),NOT(ISBLANK(I119)), NOT(ISBLANK(O119))),"no oldname but should be",""),IF(H119=I119,"api",IF(H119=O119,"csv","no match or acs")))</f>
        <v/>
      </c>
      <c r="Q119" s="64" t="s">
        <v>2399</v>
      </c>
      <c r="R119" s="147">
        <f>IFERROR(_xlfn.XLOOKUP(T119,sortorder!$E$62:$E$136,sortorder!$F$62:$F$136),999)</f>
        <v>18</v>
      </c>
      <c r="S119" s="147">
        <f>IFERROR(_xlfn.XLOOKUP(T119,sortorder!$E$62:$E$136,sortorder!$D$62:$D$136),99)</f>
        <v>45</v>
      </c>
      <c r="T119" s="127" t="s">
        <v>2274</v>
      </c>
      <c r="U119" s="59" t="s">
        <v>2274</v>
      </c>
      <c r="V119" s="152">
        <f>IFERROR(_xlfn.XLOOKUP(X119,sortorder!$E$4:$E$55,sortorder!$D$4:$D$55),99)</f>
        <v>12</v>
      </c>
      <c r="W119" s="152">
        <f>IFERROR(_xlfn.XLOOKUP(X119,sortorder!$E$4:$E$55,sortorder!$D$4:$D$55),99)</f>
        <v>12</v>
      </c>
      <c r="X119" s="373" t="s">
        <v>2385</v>
      </c>
      <c r="Y119" s="141">
        <f>IF(ISERROR(SEARCH(Y$1,$Q119)),0,1)</f>
        <v>0</v>
      </c>
      <c r="Z119" s="141">
        <f>IF(ISERROR(SEARCH(Z$1,$Q119)),0,1)</f>
        <v>0</v>
      </c>
      <c r="AA119" s="141">
        <f>IF(ISERROR(SEARCH(AA$1,$Q119)),0,1)</f>
        <v>1</v>
      </c>
      <c r="AB119" s="141">
        <f>IF(ISERROR(SEARCH(AB$1,$Q119)),0,1)</f>
        <v>0</v>
      </c>
      <c r="AC119" s="141">
        <f>IF(ISERROR(SEARCH(AC$1,$Q119)),0,1)</f>
        <v>0</v>
      </c>
      <c r="AD119" s="141">
        <f>IF(ISERROR(SEARCH(AD$1,$Q119)),0,1)</f>
        <v>0</v>
      </c>
      <c r="AE119" s="141">
        <f>IF(ISERROR(SEARCH(AE$1,$Q119)),0,1)</f>
        <v>0</v>
      </c>
      <c r="AF119" s="141">
        <f>IF(ISERROR(SEARCH(AF$1,$Q119)),0,1)</f>
        <v>0</v>
      </c>
      <c r="AG119" s="141">
        <f>IF(ISERROR(SEARCH(AG$1,$Q119)),0,1)</f>
        <v>0</v>
      </c>
      <c r="AI119" s="141">
        <f>_xlfn.XLOOKUP(I119,'api2.3'!B:B,'api2.3'!D:D,"")</f>
        <v>0</v>
      </c>
      <c r="AJ119" t="s">
        <v>44</v>
      </c>
      <c r="AK119" s="41" t="s">
        <v>44</v>
      </c>
      <c r="AL119" s="210">
        <f>_xlfn.XLOOKUP(AK119,sortorder!$I$15:$I$20,sortorder!$J$15:$J$20)</f>
        <v>1</v>
      </c>
      <c r="AM119" t="s">
        <v>423</v>
      </c>
      <c r="AN119" t="s">
        <v>423</v>
      </c>
      <c r="AO119" t="s">
        <v>424</v>
      </c>
      <c r="AP119" s="32">
        <v>1</v>
      </c>
      <c r="AQ119" t="s">
        <v>1101</v>
      </c>
      <c r="AR119" t="s">
        <v>1111</v>
      </c>
      <c r="AS119" t="s">
        <v>1102</v>
      </c>
      <c r="AT119" t="s">
        <v>1111</v>
      </c>
      <c r="AV119" s="39" t="str">
        <f>IFERROR(_xlfn.XLOOKUP(Q119,wtd!$B:$B,wtd!$C:$C),"")</f>
        <v/>
      </c>
      <c r="AW119" s="141" t="b">
        <f>IFERROR(Q119=_xlfn.XLOOKUP(Q119,wtd!$B:$B,wtd!$B:$B),FALSE)</f>
        <v>0</v>
      </c>
      <c r="AX119" t="s">
        <v>1103</v>
      </c>
      <c r="AY119">
        <v>2</v>
      </c>
      <c r="AZ119">
        <v>0</v>
      </c>
      <c r="BA119" t="b">
        <v>0</v>
      </c>
      <c r="BB119" t="b">
        <v>0</v>
      </c>
      <c r="BC119" t="b">
        <v>0</v>
      </c>
      <c r="BE119" t="s">
        <v>5088</v>
      </c>
      <c r="BF119" s="9" t="s">
        <v>2400</v>
      </c>
      <c r="BG119" s="9" t="s">
        <v>2400</v>
      </c>
      <c r="BJ119" s="618" t="s">
        <v>2887</v>
      </c>
      <c r="BK119" s="534" t="s">
        <v>2887</v>
      </c>
      <c r="BN119" s="225">
        <v>999</v>
      </c>
      <c r="BS119" s="639" t="s">
        <v>411</v>
      </c>
    </row>
    <row r="120" spans="1:72">
      <c r="A120">
        <v>119</v>
      </c>
      <c r="B120" s="158" t="str">
        <f>IFERROR(TEXT(AL120,"00"),"99")&amp;IFERROR(TEXT(W120,"00"),"99")&amp;IFERROR(TEXT(S120,"00"),"99")&amp;IFERROR(TEXT(BN120,"000"),"999")</f>
        <v>011338999</v>
      </c>
      <c r="C120" s="158" t="str">
        <f>IFERROR(TEXT(AL120,"00"),"99")&amp;IFERROR(TEXT(V120,"00"),"99")&amp;IFERROR(TEXT(R120,"000"),"999")</f>
        <v>0113021</v>
      </c>
      <c r="D120" s="645">
        <f>IF(NOT(ISBLANK(I120)),1,0)</f>
        <v>0</v>
      </c>
      <c r="E120" s="645">
        <f>IF(NOT(ISBLANK(L120)),1,0)</f>
        <v>0</v>
      </c>
      <c r="F120" s="645">
        <f>IF(NOT(ISBLANK(O120)),1,0)</f>
        <v>0</v>
      </c>
      <c r="G120" s="364" t="str">
        <f>IF(ISBLANK(H120), IF(OR(NOT(ISBLANK(L120)),NOT(ISBLANK(I120)), NOT(ISBLANK(O120))),"no oldname but should be",""),IF(H120=I120,"api",IF(H120=O120,"csv","no match or acs")))</f>
        <v/>
      </c>
      <c r="Q120" s="64" t="s">
        <v>2401</v>
      </c>
      <c r="R120" s="147">
        <f>IFERROR(_xlfn.XLOOKUP(T120,sortorder!$E$62:$E$136,sortorder!$F$62:$F$136),999)</f>
        <v>21</v>
      </c>
      <c r="S120" s="147">
        <f>IFERROR(_xlfn.XLOOKUP(T120,sortorder!$E$62:$E$136,sortorder!$D$62:$D$136),99)</f>
        <v>38</v>
      </c>
      <c r="T120" s="127" t="s">
        <v>2288</v>
      </c>
      <c r="U120" s="59" t="s">
        <v>2288</v>
      </c>
      <c r="V120" s="152">
        <f>IFERROR(_xlfn.XLOOKUP(X120,sortorder!$E$4:$E$55,sortorder!$D$4:$D$55),99)</f>
        <v>13</v>
      </c>
      <c r="W120" s="152">
        <f>IFERROR(_xlfn.XLOOKUP(X120,sortorder!$E$4:$E$55,sortorder!$D$4:$D$55),99)</f>
        <v>13</v>
      </c>
      <c r="X120" s="373" t="s">
        <v>2402</v>
      </c>
      <c r="Y120" s="141">
        <f>IF(ISERROR(SEARCH(Y$1,$Q120)),0,1)</f>
        <v>0</v>
      </c>
      <c r="Z120" s="141">
        <f>IF(ISERROR(SEARCH(Z$1,$Q120)),0,1)</f>
        <v>1</v>
      </c>
      <c r="AA120" s="141">
        <f>IF(ISERROR(SEARCH(AA$1,$Q120)),0,1)</f>
        <v>1</v>
      </c>
      <c r="AB120" s="141">
        <f>IF(ISERROR(SEARCH(AB$1,$Q120)),0,1)</f>
        <v>0</v>
      </c>
      <c r="AC120" s="141">
        <f>IF(ISERROR(SEARCH(AC$1,$Q120)),0,1)</f>
        <v>0</v>
      </c>
      <c r="AD120" s="141">
        <f>IF(ISERROR(SEARCH(AD$1,$Q120)),0,1)</f>
        <v>0</v>
      </c>
      <c r="AE120" s="141">
        <f>IF(ISERROR(SEARCH(AE$1,$Q120)),0,1)</f>
        <v>0</v>
      </c>
      <c r="AF120" s="141">
        <f>IF(ISERROR(SEARCH(AF$1,$Q120)),0,1)</f>
        <v>0</v>
      </c>
      <c r="AG120" s="141">
        <f>IF(ISERROR(SEARCH(AG$1,$Q120)),0,1)</f>
        <v>0</v>
      </c>
      <c r="AI120" s="141">
        <f>_xlfn.XLOOKUP(I120,'api2.3'!B:B,'api2.3'!D:D,"")</f>
        <v>0</v>
      </c>
      <c r="AJ120" t="s">
        <v>44</v>
      </c>
      <c r="AK120" s="41" t="s">
        <v>44</v>
      </c>
      <c r="AL120" s="210">
        <f>_xlfn.XLOOKUP(AK120,sortorder!$I$15:$I$20,sortorder!$J$15:$J$20)</f>
        <v>1</v>
      </c>
      <c r="AM120" t="s">
        <v>1784</v>
      </c>
      <c r="AN120" t="s">
        <v>1784</v>
      </c>
      <c r="AO120" t="s">
        <v>1785</v>
      </c>
      <c r="AP120" s="32">
        <v>3</v>
      </c>
      <c r="AQ120" t="s">
        <v>1779</v>
      </c>
      <c r="AR120" t="s">
        <v>1111</v>
      </c>
      <c r="AS120" t="s">
        <v>1102</v>
      </c>
      <c r="AT120" t="s">
        <v>1111</v>
      </c>
      <c r="AV120" s="39" t="str">
        <f>IFERROR(_xlfn.XLOOKUP(Q120,wtd!$B:$B,wtd!$C:$C),"")</f>
        <v/>
      </c>
      <c r="AW120" s="141" t="b">
        <f>IFERROR(Q120=_xlfn.XLOOKUP(Q120,wtd!$B:$B,wtd!$B:$B),FALSE)</f>
        <v>0</v>
      </c>
      <c r="AX120" t="s">
        <v>1103</v>
      </c>
      <c r="AY120">
        <v>2</v>
      </c>
      <c r="AZ120">
        <v>0</v>
      </c>
      <c r="BA120" t="b">
        <v>0</v>
      </c>
      <c r="BB120" t="b">
        <v>0</v>
      </c>
      <c r="BC120" t="b">
        <v>0</v>
      </c>
      <c r="BE120" t="s">
        <v>5089</v>
      </c>
      <c r="BF120" s="9" t="s">
        <v>2403</v>
      </c>
      <c r="BG120" s="9" t="s">
        <v>2403</v>
      </c>
      <c r="BJ120" s="618" t="s">
        <v>2887</v>
      </c>
      <c r="BK120" s="534">
        <v>0</v>
      </c>
      <c r="BN120" s="225">
        <v>999</v>
      </c>
      <c r="BS120" s="639" t="s">
        <v>411</v>
      </c>
      <c r="BT120" s="639" t="s">
        <v>55</v>
      </c>
    </row>
    <row r="121" spans="1:72">
      <c r="A121">
        <v>120</v>
      </c>
      <c r="B121" s="158" t="str">
        <f>IFERROR(TEXT(AL121,"00"),"99")&amp;IFERROR(TEXT(W121,"00"),"99")&amp;IFERROR(TEXT(S121,"00"),"99")&amp;IFERROR(TEXT(BN121,"000"),"999")</f>
        <v>011339999</v>
      </c>
      <c r="C121" s="158" t="str">
        <f>IFERROR(TEXT(AL121,"00"),"99")&amp;IFERROR(TEXT(V121,"00"),"99")&amp;IFERROR(TEXT(R121,"000"),"999")</f>
        <v>0113019</v>
      </c>
      <c r="D121" s="645">
        <f>IF(NOT(ISBLANK(I121)),1,0)</f>
        <v>0</v>
      </c>
      <c r="E121" s="645">
        <f>IF(NOT(ISBLANK(L121)),1,0)</f>
        <v>0</v>
      </c>
      <c r="F121" s="645">
        <f>IF(NOT(ISBLANK(O121)),1,0)</f>
        <v>0</v>
      </c>
      <c r="G121" s="364" t="str">
        <f>IF(ISBLANK(H121), IF(OR(NOT(ISBLANK(L121)),NOT(ISBLANK(I121)), NOT(ISBLANK(O121))),"no oldname but should be",""),IF(H121=I121,"api",IF(H121=O121,"csv","no match or acs")))</f>
        <v/>
      </c>
      <c r="Q121" s="64" t="s">
        <v>2404</v>
      </c>
      <c r="R121" s="147">
        <f>IFERROR(_xlfn.XLOOKUP(T121,sortorder!$E$62:$E$136,sortorder!$F$62:$F$136),999)</f>
        <v>19</v>
      </c>
      <c r="S121" s="147">
        <f>IFERROR(_xlfn.XLOOKUP(T121,sortorder!$E$62:$E$136,sortorder!$D$62:$D$136),99)</f>
        <v>39</v>
      </c>
      <c r="T121" s="127" t="s">
        <v>2280</v>
      </c>
      <c r="U121" s="59" t="s">
        <v>2280</v>
      </c>
      <c r="V121" s="152">
        <f>IFERROR(_xlfn.XLOOKUP(X121,sortorder!$E$4:$E$55,sortorder!$D$4:$D$55),99)</f>
        <v>13</v>
      </c>
      <c r="W121" s="152">
        <f>IFERROR(_xlfn.XLOOKUP(X121,sortorder!$E$4:$E$55,sortorder!$D$4:$D$55),99)</f>
        <v>13</v>
      </c>
      <c r="X121" s="373" t="s">
        <v>2402</v>
      </c>
      <c r="Y121" s="141">
        <f>IF(ISERROR(SEARCH(Y$1,$Q121)),0,1)</f>
        <v>0</v>
      </c>
      <c r="Z121" s="141">
        <f>IF(ISERROR(SEARCH(Z$1,$Q121)),0,1)</f>
        <v>1</v>
      </c>
      <c r="AA121" s="141">
        <f>IF(ISERROR(SEARCH(AA$1,$Q121)),0,1)</f>
        <v>1</v>
      </c>
      <c r="AB121" s="141">
        <f>IF(ISERROR(SEARCH(AB$1,$Q121)),0,1)</f>
        <v>0</v>
      </c>
      <c r="AC121" s="141">
        <f>IF(ISERROR(SEARCH(AC$1,$Q121)),0,1)</f>
        <v>0</v>
      </c>
      <c r="AD121" s="141">
        <f>IF(ISERROR(SEARCH(AD$1,$Q121)),0,1)</f>
        <v>0</v>
      </c>
      <c r="AE121" s="141">
        <f>IF(ISERROR(SEARCH(AE$1,$Q121)),0,1)</f>
        <v>0</v>
      </c>
      <c r="AF121" s="141">
        <f>IF(ISERROR(SEARCH(AF$1,$Q121)),0,1)</f>
        <v>0</v>
      </c>
      <c r="AG121" s="141">
        <f>IF(ISERROR(SEARCH(AG$1,$Q121)),0,1)</f>
        <v>0</v>
      </c>
      <c r="AI121" s="141">
        <f>_xlfn.XLOOKUP(I121,'api2.3'!B:B,'api2.3'!D:D,"")</f>
        <v>0</v>
      </c>
      <c r="AJ121" t="s">
        <v>44</v>
      </c>
      <c r="AK121" s="41" t="s">
        <v>44</v>
      </c>
      <c r="AL121" s="210">
        <f>_xlfn.XLOOKUP(AK121,sortorder!$I$15:$I$20,sortorder!$J$15:$J$20)</f>
        <v>1</v>
      </c>
      <c r="AM121" t="s">
        <v>1784</v>
      </c>
      <c r="AN121" t="s">
        <v>1784</v>
      </c>
      <c r="AO121" t="s">
        <v>1785</v>
      </c>
      <c r="AP121" s="32">
        <v>3</v>
      </c>
      <c r="AQ121" t="s">
        <v>1779</v>
      </c>
      <c r="AR121" t="s">
        <v>1111</v>
      </c>
      <c r="AS121" t="s">
        <v>1102</v>
      </c>
      <c r="AT121" t="s">
        <v>1111</v>
      </c>
      <c r="AV121" s="39" t="str">
        <f>IFERROR(_xlfn.XLOOKUP(Q121,wtd!$B:$B,wtd!$C:$C),"")</f>
        <v/>
      </c>
      <c r="AW121" s="141" t="b">
        <f>IFERROR(Q121=_xlfn.XLOOKUP(Q121,wtd!$B:$B,wtd!$B:$B),FALSE)</f>
        <v>0</v>
      </c>
      <c r="AX121" t="s">
        <v>1103</v>
      </c>
      <c r="AY121">
        <v>2</v>
      </c>
      <c r="AZ121">
        <v>0</v>
      </c>
      <c r="BA121" t="b">
        <v>0</v>
      </c>
      <c r="BB121" t="b">
        <v>0</v>
      </c>
      <c r="BC121" t="b">
        <v>0</v>
      </c>
      <c r="BE121" t="s">
        <v>5090</v>
      </c>
      <c r="BF121" s="9" t="s">
        <v>2405</v>
      </c>
      <c r="BG121" s="9" t="s">
        <v>2405</v>
      </c>
      <c r="BJ121" s="618" t="s">
        <v>2887</v>
      </c>
      <c r="BK121" s="534">
        <v>0</v>
      </c>
      <c r="BN121" s="225">
        <v>999</v>
      </c>
      <c r="BS121" s="639" t="s">
        <v>411</v>
      </c>
      <c r="BT121" s="639" t="s">
        <v>55</v>
      </c>
    </row>
    <row r="122" spans="1:72">
      <c r="A122">
        <v>121</v>
      </c>
      <c r="B122" s="158" t="str">
        <f>IFERROR(TEXT(AL122,"00"),"99")&amp;IFERROR(TEXT(W122,"00"),"99")&amp;IFERROR(TEXT(S122,"00"),"99")&amp;IFERROR(TEXT(BN122,"000"),"999")</f>
        <v>011340999</v>
      </c>
      <c r="C122" s="158" t="str">
        <f>IFERROR(TEXT(AL122,"00"),"99")&amp;IFERROR(TEXT(V122,"00"),"99")&amp;IFERROR(TEXT(R122,"000"),"999")</f>
        <v>0113020</v>
      </c>
      <c r="D122" s="645">
        <f>IF(NOT(ISBLANK(I122)),1,0)</f>
        <v>0</v>
      </c>
      <c r="E122" s="645">
        <f>IF(NOT(ISBLANK(L122)),1,0)</f>
        <v>0</v>
      </c>
      <c r="F122" s="645">
        <f>IF(NOT(ISBLANK(O122)),1,0)</f>
        <v>0</v>
      </c>
      <c r="G122" s="364" t="str">
        <f>IF(ISBLANK(H122), IF(OR(NOT(ISBLANK(L122)),NOT(ISBLANK(I122)), NOT(ISBLANK(O122))),"no oldname but should be",""),IF(H122=I122,"api",IF(H122=O122,"csv","no match or acs")))</f>
        <v/>
      </c>
      <c r="Q122" s="64" t="s">
        <v>2406</v>
      </c>
      <c r="R122" s="147">
        <f>IFERROR(_xlfn.XLOOKUP(T122,sortorder!$E$62:$E$136,sortorder!$F$62:$F$136),999)</f>
        <v>20</v>
      </c>
      <c r="S122" s="147">
        <f>IFERROR(_xlfn.XLOOKUP(T122,sortorder!$E$62:$E$136,sortorder!$D$62:$D$136),99)</f>
        <v>40</v>
      </c>
      <c r="T122" s="127" t="s">
        <v>2284</v>
      </c>
      <c r="U122" s="59" t="s">
        <v>2284</v>
      </c>
      <c r="V122" s="152">
        <f>IFERROR(_xlfn.XLOOKUP(X122,sortorder!$E$4:$E$55,sortorder!$D$4:$D$55),99)</f>
        <v>13</v>
      </c>
      <c r="W122" s="152">
        <f>IFERROR(_xlfn.XLOOKUP(X122,sortorder!$E$4:$E$55,sortorder!$D$4:$D$55),99)</f>
        <v>13</v>
      </c>
      <c r="X122" s="373" t="s">
        <v>2402</v>
      </c>
      <c r="Y122" s="141">
        <f>IF(ISERROR(SEARCH(Y$1,$Q122)),0,1)</f>
        <v>0</v>
      </c>
      <c r="Z122" s="141">
        <f>IF(ISERROR(SEARCH(Z$1,$Q122)),0,1)</f>
        <v>1</v>
      </c>
      <c r="AA122" s="141">
        <f>IF(ISERROR(SEARCH(AA$1,$Q122)),0,1)</f>
        <v>1</v>
      </c>
      <c r="AB122" s="141">
        <f>IF(ISERROR(SEARCH(AB$1,$Q122)),0,1)</f>
        <v>0</v>
      </c>
      <c r="AC122" s="141">
        <f>IF(ISERROR(SEARCH(AC$1,$Q122)),0,1)</f>
        <v>0</v>
      </c>
      <c r="AD122" s="141">
        <f>IF(ISERROR(SEARCH(AD$1,$Q122)),0,1)</f>
        <v>0</v>
      </c>
      <c r="AE122" s="141">
        <f>IF(ISERROR(SEARCH(AE$1,$Q122)),0,1)</f>
        <v>0</v>
      </c>
      <c r="AF122" s="141">
        <f>IF(ISERROR(SEARCH(AF$1,$Q122)),0,1)</f>
        <v>0</v>
      </c>
      <c r="AG122" s="141">
        <f>IF(ISERROR(SEARCH(AG$1,$Q122)),0,1)</f>
        <v>0</v>
      </c>
      <c r="AI122" s="141">
        <f>_xlfn.XLOOKUP(I122,'api2.3'!B:B,'api2.3'!D:D,"")</f>
        <v>0</v>
      </c>
      <c r="AJ122" t="s">
        <v>44</v>
      </c>
      <c r="AK122" s="41" t="s">
        <v>44</v>
      </c>
      <c r="AL122" s="210">
        <f>_xlfn.XLOOKUP(AK122,sortorder!$I$15:$I$20,sortorder!$J$15:$J$20)</f>
        <v>1</v>
      </c>
      <c r="AM122" t="s">
        <v>1784</v>
      </c>
      <c r="AN122" t="s">
        <v>1784</v>
      </c>
      <c r="AO122" t="s">
        <v>1785</v>
      </c>
      <c r="AP122" s="32">
        <v>3</v>
      </c>
      <c r="AQ122" t="s">
        <v>1779</v>
      </c>
      <c r="AR122" t="s">
        <v>1111</v>
      </c>
      <c r="AS122" t="s">
        <v>1102</v>
      </c>
      <c r="AT122" t="s">
        <v>1111</v>
      </c>
      <c r="AV122" s="39" t="str">
        <f>IFERROR(_xlfn.XLOOKUP(Q122,wtd!$B:$B,wtd!$C:$C),"")</f>
        <v/>
      </c>
      <c r="AW122" s="141" t="b">
        <f>IFERROR(Q122=_xlfn.XLOOKUP(Q122,wtd!$B:$B,wtd!$B:$B),FALSE)</f>
        <v>0</v>
      </c>
      <c r="AX122" t="s">
        <v>1103</v>
      </c>
      <c r="AY122">
        <v>2</v>
      </c>
      <c r="AZ122">
        <v>0</v>
      </c>
      <c r="BA122" t="b">
        <v>0</v>
      </c>
      <c r="BB122" t="b">
        <v>0</v>
      </c>
      <c r="BC122" t="b">
        <v>0</v>
      </c>
      <c r="BE122" t="s">
        <v>5091</v>
      </c>
      <c r="BF122" s="9" t="s">
        <v>2407</v>
      </c>
      <c r="BG122" s="9" t="s">
        <v>2407</v>
      </c>
      <c r="BJ122" s="618" t="s">
        <v>2887</v>
      </c>
      <c r="BK122" s="534">
        <v>0</v>
      </c>
      <c r="BN122" s="225">
        <v>999</v>
      </c>
      <c r="BS122" s="639" t="s">
        <v>411</v>
      </c>
      <c r="BT122" s="639" t="s">
        <v>55</v>
      </c>
    </row>
    <row r="123" spans="1:72">
      <c r="A123">
        <v>122</v>
      </c>
      <c r="B123" s="158" t="str">
        <f>IFERROR(TEXT(AL123,"00"),"99")&amp;IFERROR(TEXT(W123,"00"),"99")&amp;IFERROR(TEXT(S123,"00"),"99")&amp;IFERROR(TEXT(BN123,"000"),"999")</f>
        <v>011341999</v>
      </c>
      <c r="C123" s="158" t="str">
        <f>IFERROR(TEXT(AL123,"00"),"99")&amp;IFERROR(TEXT(V123,"00"),"99")&amp;IFERROR(TEXT(R123,"000"),"999")</f>
        <v>0113022</v>
      </c>
      <c r="D123" s="645">
        <f>IF(NOT(ISBLANK(I123)),1,0)</f>
        <v>0</v>
      </c>
      <c r="E123" s="645">
        <f>IF(NOT(ISBLANK(L123)),1,0)</f>
        <v>0</v>
      </c>
      <c r="F123" s="645">
        <f>IF(NOT(ISBLANK(O123)),1,0)</f>
        <v>0</v>
      </c>
      <c r="G123" s="364" t="str">
        <f>IF(ISBLANK(H123), IF(OR(NOT(ISBLANK(L123)),NOT(ISBLANK(I123)), NOT(ISBLANK(O123))),"no oldname but should be",""),IF(H123=I123,"api",IF(H123=O123,"csv","no match or acs")))</f>
        <v/>
      </c>
      <c r="Q123" s="64" t="s">
        <v>2408</v>
      </c>
      <c r="R123" s="147">
        <f>IFERROR(_xlfn.XLOOKUP(T123,sortorder!$E$62:$E$136,sortorder!$F$62:$F$136),999)</f>
        <v>22</v>
      </c>
      <c r="S123" s="147">
        <f>IFERROR(_xlfn.XLOOKUP(T123,sortorder!$E$62:$E$136,sortorder!$D$62:$D$136),99)</f>
        <v>41</v>
      </c>
      <c r="T123" s="127" t="s">
        <v>2293</v>
      </c>
      <c r="U123" s="59" t="s">
        <v>2293</v>
      </c>
      <c r="V123" s="152">
        <f>IFERROR(_xlfn.XLOOKUP(X123,sortorder!$E$4:$E$55,sortorder!$D$4:$D$55),99)</f>
        <v>13</v>
      </c>
      <c r="W123" s="152">
        <f>IFERROR(_xlfn.XLOOKUP(X123,sortorder!$E$4:$E$55,sortorder!$D$4:$D$55),99)</f>
        <v>13</v>
      </c>
      <c r="X123" s="373" t="s">
        <v>2402</v>
      </c>
      <c r="Y123" s="141">
        <f>IF(ISERROR(SEARCH(Y$1,$Q123)),0,1)</f>
        <v>0</v>
      </c>
      <c r="Z123" s="141">
        <f>IF(ISERROR(SEARCH(Z$1,$Q123)),0,1)</f>
        <v>1</v>
      </c>
      <c r="AA123" s="141">
        <f>IF(ISERROR(SEARCH(AA$1,$Q123)),0,1)</f>
        <v>1</v>
      </c>
      <c r="AB123" s="141">
        <f>IF(ISERROR(SEARCH(AB$1,$Q123)),0,1)</f>
        <v>0</v>
      </c>
      <c r="AC123" s="141">
        <f>IF(ISERROR(SEARCH(AC$1,$Q123)),0,1)</f>
        <v>0</v>
      </c>
      <c r="AD123" s="141">
        <f>IF(ISERROR(SEARCH(AD$1,$Q123)),0,1)</f>
        <v>0</v>
      </c>
      <c r="AE123" s="141">
        <f>IF(ISERROR(SEARCH(AE$1,$Q123)),0,1)</f>
        <v>0</v>
      </c>
      <c r="AF123" s="141">
        <f>IF(ISERROR(SEARCH(AF$1,$Q123)),0,1)</f>
        <v>0</v>
      </c>
      <c r="AG123" s="141">
        <f>IF(ISERROR(SEARCH(AG$1,$Q123)),0,1)</f>
        <v>0</v>
      </c>
      <c r="AI123" s="141">
        <f>_xlfn.XLOOKUP(I123,'api2.3'!B:B,'api2.3'!D:D,"")</f>
        <v>0</v>
      </c>
      <c r="AJ123" t="s">
        <v>44</v>
      </c>
      <c r="AK123" s="41" t="s">
        <v>44</v>
      </c>
      <c r="AL123" s="210">
        <f>_xlfn.XLOOKUP(AK123,sortorder!$I$15:$I$20,sortorder!$J$15:$J$20)</f>
        <v>1</v>
      </c>
      <c r="AM123" t="s">
        <v>1784</v>
      </c>
      <c r="AN123" t="s">
        <v>1784</v>
      </c>
      <c r="AO123" t="s">
        <v>1785</v>
      </c>
      <c r="AP123" s="32">
        <v>3</v>
      </c>
      <c r="AQ123" t="s">
        <v>1779</v>
      </c>
      <c r="AR123" t="s">
        <v>1111</v>
      </c>
      <c r="AS123" t="s">
        <v>1102</v>
      </c>
      <c r="AT123" t="s">
        <v>1111</v>
      </c>
      <c r="AV123" s="39" t="str">
        <f>IFERROR(_xlfn.XLOOKUP(Q123,wtd!$B:$B,wtd!$C:$C),"")</f>
        <v/>
      </c>
      <c r="AW123" s="141" t="b">
        <f>IFERROR(Q123=_xlfn.XLOOKUP(Q123,wtd!$B:$B,wtd!$B:$B),FALSE)</f>
        <v>0</v>
      </c>
      <c r="AX123" t="s">
        <v>1103</v>
      </c>
      <c r="AY123">
        <v>2</v>
      </c>
      <c r="AZ123">
        <v>0</v>
      </c>
      <c r="BA123" t="b">
        <v>0</v>
      </c>
      <c r="BB123" t="b">
        <v>0</v>
      </c>
      <c r="BC123" t="b">
        <v>0</v>
      </c>
      <c r="BE123" t="s">
        <v>5148</v>
      </c>
      <c r="BF123" s="9" t="s">
        <v>2409</v>
      </c>
      <c r="BG123" s="9" t="s">
        <v>2409</v>
      </c>
      <c r="BJ123" s="618" t="s">
        <v>2887</v>
      </c>
      <c r="BK123" s="534" t="s">
        <v>2887</v>
      </c>
      <c r="BN123" s="225">
        <v>999</v>
      </c>
      <c r="BS123" s="639" t="s">
        <v>411</v>
      </c>
      <c r="BT123" s="639" t="s">
        <v>55</v>
      </c>
    </row>
    <row r="124" spans="1:72">
      <c r="A124">
        <v>123</v>
      </c>
      <c r="B124" s="158" t="str">
        <f>IFERROR(TEXT(AL124,"00"),"99")&amp;IFERROR(TEXT(W124,"00"),"99")&amp;IFERROR(TEXT(S124,"00"),"99")&amp;IFERROR(TEXT(BN124,"000"),"999")</f>
        <v>011342999</v>
      </c>
      <c r="C124" s="158" t="str">
        <f>IFERROR(TEXT(AL124,"00"),"99")&amp;IFERROR(TEXT(V124,"00"),"99")&amp;IFERROR(TEXT(R124,"000"),"999")</f>
        <v>0113023</v>
      </c>
      <c r="D124" s="645">
        <f>IF(NOT(ISBLANK(I124)),1,0)</f>
        <v>0</v>
      </c>
      <c r="E124" s="645">
        <f>IF(NOT(ISBLANK(L124)),1,0)</f>
        <v>0</v>
      </c>
      <c r="F124" s="645">
        <f>IF(NOT(ISBLANK(O124)),1,0)</f>
        <v>0</v>
      </c>
      <c r="G124" s="364" t="str">
        <f>IF(ISBLANK(H124), IF(OR(NOT(ISBLANK(L124)),NOT(ISBLANK(I124)), NOT(ISBLANK(O124))),"no oldname but should be",""),IF(H124=I124,"api",IF(H124=O124,"csv","no match or acs")))</f>
        <v/>
      </c>
      <c r="Q124" s="64" t="s">
        <v>2410</v>
      </c>
      <c r="R124" s="147">
        <f>IFERROR(_xlfn.XLOOKUP(T124,sortorder!$E$62:$E$136,sortorder!$F$62:$F$136),999)</f>
        <v>23</v>
      </c>
      <c r="S124" s="147">
        <f>IFERROR(_xlfn.XLOOKUP(T124,sortorder!$E$62:$E$136,sortorder!$D$62:$D$136),99)</f>
        <v>42</v>
      </c>
      <c r="T124" s="127" t="s">
        <v>2297</v>
      </c>
      <c r="U124" s="59" t="s">
        <v>2297</v>
      </c>
      <c r="V124" s="152">
        <f>IFERROR(_xlfn.XLOOKUP(X124,sortorder!$E$4:$E$55,sortorder!$D$4:$D$55),99)</f>
        <v>13</v>
      </c>
      <c r="W124" s="152">
        <f>IFERROR(_xlfn.XLOOKUP(X124,sortorder!$E$4:$E$55,sortorder!$D$4:$D$55),99)</f>
        <v>13</v>
      </c>
      <c r="X124" s="373" t="s">
        <v>2402</v>
      </c>
      <c r="Y124" s="141">
        <f>IF(ISERROR(SEARCH(Y$1,$Q124)),0,1)</f>
        <v>0</v>
      </c>
      <c r="Z124" s="141">
        <f>IF(ISERROR(SEARCH(Z$1,$Q124)),0,1)</f>
        <v>1</v>
      </c>
      <c r="AA124" s="141">
        <f>IF(ISERROR(SEARCH(AA$1,$Q124)),0,1)</f>
        <v>1</v>
      </c>
      <c r="AB124" s="141">
        <f>IF(ISERROR(SEARCH(AB$1,$Q124)),0,1)</f>
        <v>0</v>
      </c>
      <c r="AC124" s="141">
        <f>IF(ISERROR(SEARCH(AC$1,$Q124)),0,1)</f>
        <v>0</v>
      </c>
      <c r="AD124" s="141">
        <f>IF(ISERROR(SEARCH(AD$1,$Q124)),0,1)</f>
        <v>0</v>
      </c>
      <c r="AE124" s="141">
        <f>IF(ISERROR(SEARCH(AE$1,$Q124)),0,1)</f>
        <v>0</v>
      </c>
      <c r="AF124" s="141">
        <f>IF(ISERROR(SEARCH(AF$1,$Q124)),0,1)</f>
        <v>0</v>
      </c>
      <c r="AG124" s="141">
        <f>IF(ISERROR(SEARCH(AG$1,$Q124)),0,1)</f>
        <v>0</v>
      </c>
      <c r="AI124" s="141">
        <f>_xlfn.XLOOKUP(I124,'api2.3'!B:B,'api2.3'!D:D,"")</f>
        <v>0</v>
      </c>
      <c r="AJ124" t="s">
        <v>44</v>
      </c>
      <c r="AK124" s="41" t="s">
        <v>44</v>
      </c>
      <c r="AL124" s="210">
        <f>_xlfn.XLOOKUP(AK124,sortorder!$I$15:$I$20,sortorder!$J$15:$J$20)</f>
        <v>1</v>
      </c>
      <c r="AM124" t="s">
        <v>1784</v>
      </c>
      <c r="AN124" t="s">
        <v>1784</v>
      </c>
      <c r="AO124" t="s">
        <v>1785</v>
      </c>
      <c r="AP124" s="32">
        <v>3</v>
      </c>
      <c r="AQ124" t="s">
        <v>1779</v>
      </c>
      <c r="AR124" t="s">
        <v>1111</v>
      </c>
      <c r="AS124" t="s">
        <v>1102</v>
      </c>
      <c r="AT124" t="s">
        <v>1111</v>
      </c>
      <c r="AV124" s="39" t="str">
        <f>IFERROR(_xlfn.XLOOKUP(Q124,wtd!$B:$B,wtd!$C:$C),"")</f>
        <v/>
      </c>
      <c r="AW124" s="141" t="b">
        <f>IFERROR(Q124=_xlfn.XLOOKUP(Q124,wtd!$B:$B,wtd!$B:$B),FALSE)</f>
        <v>0</v>
      </c>
      <c r="AX124" t="s">
        <v>1103</v>
      </c>
      <c r="AY124">
        <v>2</v>
      </c>
      <c r="AZ124">
        <v>0</v>
      </c>
      <c r="BA124" t="b">
        <v>0</v>
      </c>
      <c r="BB124" t="b">
        <v>0</v>
      </c>
      <c r="BC124" t="b">
        <v>0</v>
      </c>
      <c r="BE124" t="s">
        <v>5252</v>
      </c>
      <c r="BF124" s="9" t="s">
        <v>2411</v>
      </c>
      <c r="BG124" s="9" t="s">
        <v>2411</v>
      </c>
      <c r="BJ124" s="618" t="s">
        <v>2887</v>
      </c>
      <c r="BK124" s="534" t="s">
        <v>2887</v>
      </c>
      <c r="BN124" s="225">
        <v>999</v>
      </c>
      <c r="BS124" s="639" t="s">
        <v>411</v>
      </c>
      <c r="BT124" s="639" t="s">
        <v>55</v>
      </c>
    </row>
    <row r="125" spans="1:72">
      <c r="A125">
        <v>124</v>
      </c>
      <c r="B125" s="158" t="str">
        <f>IFERROR(TEXT(AL125,"00"),"99")&amp;IFERROR(TEXT(W125,"00"),"99")&amp;IFERROR(TEXT(S125,"00"),"99")&amp;IFERROR(TEXT(BN125,"000"),"999")</f>
        <v>011343999</v>
      </c>
      <c r="C125" s="158" t="str">
        <f>IFERROR(TEXT(AL125,"00"),"99")&amp;IFERROR(TEXT(V125,"00"),"99")&amp;IFERROR(TEXT(R125,"000"),"999")</f>
        <v>0113024</v>
      </c>
      <c r="D125" s="645">
        <f>IF(NOT(ISBLANK(I125)),1,0)</f>
        <v>0</v>
      </c>
      <c r="E125" s="645">
        <f>IF(NOT(ISBLANK(L125)),1,0)</f>
        <v>0</v>
      </c>
      <c r="F125" s="645">
        <f>IF(NOT(ISBLANK(O125)),1,0)</f>
        <v>0</v>
      </c>
      <c r="G125" s="364" t="str">
        <f>IF(ISBLANK(H125), IF(OR(NOT(ISBLANK(L125)),NOT(ISBLANK(I125)), NOT(ISBLANK(O125))),"no oldname but should be",""),IF(H125=I125,"api",IF(H125=O125,"csv","no match or acs")))</f>
        <v/>
      </c>
      <c r="Q125" s="64" t="s">
        <v>2412</v>
      </c>
      <c r="R125" s="147">
        <f>IFERROR(_xlfn.XLOOKUP(T125,sortorder!$E$62:$E$136,sortorder!$F$62:$F$136),999)</f>
        <v>24</v>
      </c>
      <c r="S125" s="147">
        <f>IFERROR(_xlfn.XLOOKUP(T125,sortorder!$E$62:$E$136,sortorder!$D$62:$D$136),99)</f>
        <v>43</v>
      </c>
      <c r="T125" s="127" t="s">
        <v>2301</v>
      </c>
      <c r="U125" s="59" t="s">
        <v>2301</v>
      </c>
      <c r="V125" s="152">
        <f>IFERROR(_xlfn.XLOOKUP(X125,sortorder!$E$4:$E$55,sortorder!$D$4:$D$55),99)</f>
        <v>13</v>
      </c>
      <c r="W125" s="152">
        <f>IFERROR(_xlfn.XLOOKUP(X125,sortorder!$E$4:$E$55,sortorder!$D$4:$D$55),99)</f>
        <v>13</v>
      </c>
      <c r="X125" s="373" t="s">
        <v>2402</v>
      </c>
      <c r="Y125" s="141">
        <f>IF(ISERROR(SEARCH(Y$1,$Q125)),0,1)</f>
        <v>0</v>
      </c>
      <c r="Z125" s="141">
        <f>IF(ISERROR(SEARCH(Z$1,$Q125)),0,1)</f>
        <v>1</v>
      </c>
      <c r="AA125" s="141">
        <f>IF(ISERROR(SEARCH(AA$1,$Q125)),0,1)</f>
        <v>1</v>
      </c>
      <c r="AB125" s="141">
        <f>IF(ISERROR(SEARCH(AB$1,$Q125)),0,1)</f>
        <v>0</v>
      </c>
      <c r="AC125" s="141">
        <f>IF(ISERROR(SEARCH(AC$1,$Q125)),0,1)</f>
        <v>0</v>
      </c>
      <c r="AD125" s="141">
        <f>IF(ISERROR(SEARCH(AD$1,$Q125)),0,1)</f>
        <v>0</v>
      </c>
      <c r="AE125" s="141">
        <f>IF(ISERROR(SEARCH(AE$1,$Q125)),0,1)</f>
        <v>0</v>
      </c>
      <c r="AF125" s="141">
        <f>IF(ISERROR(SEARCH(AF$1,$Q125)),0,1)</f>
        <v>0</v>
      </c>
      <c r="AG125" s="141">
        <f>IF(ISERROR(SEARCH(AG$1,$Q125)),0,1)</f>
        <v>0</v>
      </c>
      <c r="AI125" s="141">
        <f>_xlfn.XLOOKUP(I125,'api2.3'!B:B,'api2.3'!D:D,"")</f>
        <v>0</v>
      </c>
      <c r="AJ125" t="s">
        <v>44</v>
      </c>
      <c r="AK125" s="41" t="s">
        <v>44</v>
      </c>
      <c r="AL125" s="210">
        <f>_xlfn.XLOOKUP(AK125,sortorder!$I$15:$I$20,sortorder!$J$15:$J$20)</f>
        <v>1</v>
      </c>
      <c r="AM125" t="s">
        <v>1784</v>
      </c>
      <c r="AN125" t="s">
        <v>1784</v>
      </c>
      <c r="AO125" t="s">
        <v>1785</v>
      </c>
      <c r="AP125" s="32">
        <v>3</v>
      </c>
      <c r="AQ125" t="s">
        <v>1779</v>
      </c>
      <c r="AR125" t="s">
        <v>1111</v>
      </c>
      <c r="AS125" t="s">
        <v>1102</v>
      </c>
      <c r="AT125" t="s">
        <v>1111</v>
      </c>
      <c r="AV125" s="39" t="str">
        <f>IFERROR(_xlfn.XLOOKUP(Q125,wtd!$B:$B,wtd!$C:$C),"")</f>
        <v/>
      </c>
      <c r="AW125" s="141" t="b">
        <f>IFERROR(Q125=_xlfn.XLOOKUP(Q125,wtd!$B:$B,wtd!$B:$B),FALSE)</f>
        <v>0</v>
      </c>
      <c r="AX125" t="s">
        <v>1103</v>
      </c>
      <c r="AY125">
        <v>2</v>
      </c>
      <c r="AZ125">
        <v>0</v>
      </c>
      <c r="BA125" t="b">
        <v>0</v>
      </c>
      <c r="BB125" t="b">
        <v>0</v>
      </c>
      <c r="BC125" t="b">
        <v>0</v>
      </c>
      <c r="BE125" t="s">
        <v>5092</v>
      </c>
      <c r="BF125" s="9" t="s">
        <v>2413</v>
      </c>
      <c r="BG125" s="9" t="s">
        <v>2413</v>
      </c>
      <c r="BJ125" s="618" t="s">
        <v>2887</v>
      </c>
      <c r="BK125" s="534" t="s">
        <v>2887</v>
      </c>
      <c r="BN125" s="225">
        <v>999</v>
      </c>
      <c r="BS125" s="639" t="s">
        <v>411</v>
      </c>
      <c r="BT125" s="639" t="s">
        <v>55</v>
      </c>
    </row>
    <row r="126" spans="1:72">
      <c r="A126">
        <v>125</v>
      </c>
      <c r="B126" s="158" t="str">
        <f>IFERROR(TEXT(AL126,"00"),"99")&amp;IFERROR(TEXT(W126,"00"),"99")&amp;IFERROR(TEXT(S126,"00"),"99")&amp;IFERROR(TEXT(BN126,"000"),"999")</f>
        <v>011344999</v>
      </c>
      <c r="C126" s="158" t="str">
        <f>IFERROR(TEXT(AL126,"00"),"99")&amp;IFERROR(TEXT(V126,"00"),"99")&amp;IFERROR(TEXT(R126,"000"),"999")</f>
        <v>0113025</v>
      </c>
      <c r="D126" s="645">
        <f>IF(NOT(ISBLANK(I126)),1,0)</f>
        <v>0</v>
      </c>
      <c r="E126" s="645">
        <f>IF(NOT(ISBLANK(L126)),1,0)</f>
        <v>0</v>
      </c>
      <c r="F126" s="645">
        <f>IF(NOT(ISBLANK(O126)),1,0)</f>
        <v>0</v>
      </c>
      <c r="G126" s="364" t="str">
        <f>IF(ISBLANK(H126), IF(OR(NOT(ISBLANK(L126)),NOT(ISBLANK(I126)), NOT(ISBLANK(O126))),"no oldname but should be",""),IF(H126=I126,"api",IF(H126=O126,"csv","no match or acs")))</f>
        <v/>
      </c>
      <c r="Q126" s="64" t="s">
        <v>2414</v>
      </c>
      <c r="R126" s="147">
        <f>IFERROR(_xlfn.XLOOKUP(T126,sortorder!$E$62:$E$136,sortorder!$F$62:$F$136),999)</f>
        <v>25</v>
      </c>
      <c r="S126" s="147">
        <f>IFERROR(_xlfn.XLOOKUP(T126,sortorder!$E$62:$E$136,sortorder!$D$62:$D$136),99)</f>
        <v>44</v>
      </c>
      <c r="T126" s="127" t="s">
        <v>2305</v>
      </c>
      <c r="U126" s="59" t="s">
        <v>2305</v>
      </c>
      <c r="V126" s="152">
        <f>IFERROR(_xlfn.XLOOKUP(X126,sortorder!$E$4:$E$55,sortorder!$D$4:$D$55),99)</f>
        <v>13</v>
      </c>
      <c r="W126" s="152">
        <f>IFERROR(_xlfn.XLOOKUP(X126,sortorder!$E$4:$E$55,sortorder!$D$4:$D$55),99)</f>
        <v>13</v>
      </c>
      <c r="X126" s="373" t="s">
        <v>2402</v>
      </c>
      <c r="Y126" s="141">
        <f>IF(ISERROR(SEARCH(Y$1,$Q126)),0,1)</f>
        <v>0</v>
      </c>
      <c r="Z126" s="141">
        <f>IF(ISERROR(SEARCH(Z$1,$Q126)),0,1)</f>
        <v>1</v>
      </c>
      <c r="AA126" s="141">
        <f>IF(ISERROR(SEARCH(AA$1,$Q126)),0,1)</f>
        <v>1</v>
      </c>
      <c r="AB126" s="141">
        <f>IF(ISERROR(SEARCH(AB$1,$Q126)),0,1)</f>
        <v>0</v>
      </c>
      <c r="AC126" s="141">
        <f>IF(ISERROR(SEARCH(AC$1,$Q126)),0,1)</f>
        <v>0</v>
      </c>
      <c r="AD126" s="141">
        <f>IF(ISERROR(SEARCH(AD$1,$Q126)),0,1)</f>
        <v>0</v>
      </c>
      <c r="AE126" s="141">
        <f>IF(ISERROR(SEARCH(AE$1,$Q126)),0,1)</f>
        <v>0</v>
      </c>
      <c r="AF126" s="141">
        <f>IF(ISERROR(SEARCH(AF$1,$Q126)),0,1)</f>
        <v>0</v>
      </c>
      <c r="AG126" s="141">
        <f>IF(ISERROR(SEARCH(AG$1,$Q126)),0,1)</f>
        <v>0</v>
      </c>
      <c r="AI126" s="141">
        <f>_xlfn.XLOOKUP(I126,'api2.3'!B:B,'api2.3'!D:D,"")</f>
        <v>0</v>
      </c>
      <c r="AJ126" t="s">
        <v>44</v>
      </c>
      <c r="AK126" s="41" t="s">
        <v>44</v>
      </c>
      <c r="AL126" s="210">
        <f>_xlfn.XLOOKUP(AK126,sortorder!$I$15:$I$20,sortorder!$J$15:$J$20)</f>
        <v>1</v>
      </c>
      <c r="AM126" t="s">
        <v>1784</v>
      </c>
      <c r="AN126" t="s">
        <v>1784</v>
      </c>
      <c r="AO126" t="s">
        <v>1785</v>
      </c>
      <c r="AP126" s="32">
        <v>3</v>
      </c>
      <c r="AQ126" t="s">
        <v>1779</v>
      </c>
      <c r="AR126" t="s">
        <v>1111</v>
      </c>
      <c r="AS126" t="s">
        <v>1102</v>
      </c>
      <c r="AT126" t="s">
        <v>1111</v>
      </c>
      <c r="AV126" s="39" t="str">
        <f>IFERROR(_xlfn.XLOOKUP(Q126,wtd!$B:$B,wtd!$C:$C),"")</f>
        <v/>
      </c>
      <c r="AW126" s="141" t="b">
        <f>IFERROR(Q126=_xlfn.XLOOKUP(Q126,wtd!$B:$B,wtd!$B:$B),FALSE)</f>
        <v>0</v>
      </c>
      <c r="AX126" t="s">
        <v>1103</v>
      </c>
      <c r="AY126">
        <v>2</v>
      </c>
      <c r="AZ126">
        <v>0</v>
      </c>
      <c r="BA126" t="b">
        <v>0</v>
      </c>
      <c r="BB126" t="b">
        <v>0</v>
      </c>
      <c r="BC126" t="b">
        <v>0</v>
      </c>
      <c r="BE126" t="s">
        <v>5337</v>
      </c>
      <c r="BF126" s="9" t="s">
        <v>2415</v>
      </c>
      <c r="BG126" s="9" t="s">
        <v>2415</v>
      </c>
      <c r="BJ126" s="618" t="s">
        <v>2887</v>
      </c>
      <c r="BK126" s="534">
        <v>0</v>
      </c>
      <c r="BN126" s="225">
        <v>999</v>
      </c>
      <c r="BS126" s="639" t="s">
        <v>411</v>
      </c>
      <c r="BT126" s="639" t="s">
        <v>55</v>
      </c>
    </row>
    <row r="127" spans="1:72">
      <c r="A127">
        <v>126</v>
      </c>
      <c r="B127" s="158" t="str">
        <f>IFERROR(TEXT(AL127,"00"),"99")&amp;IFERROR(TEXT(W127,"00"),"99")&amp;IFERROR(TEXT(S127,"00"),"99")&amp;IFERROR(TEXT(BN127,"000"),"999")</f>
        <v>011345999</v>
      </c>
      <c r="C127" s="158" t="str">
        <f>IFERROR(TEXT(AL127,"00"),"99")&amp;IFERROR(TEXT(V127,"00"),"99")&amp;IFERROR(TEXT(R127,"000"),"999")</f>
        <v>0113018</v>
      </c>
      <c r="D127" s="645">
        <f>IF(NOT(ISBLANK(I127)),1,0)</f>
        <v>0</v>
      </c>
      <c r="E127" s="645">
        <f>IF(NOT(ISBLANK(L127)),1,0)</f>
        <v>0</v>
      </c>
      <c r="F127" s="645">
        <f>IF(NOT(ISBLANK(O127)),1,0)</f>
        <v>0</v>
      </c>
      <c r="G127" s="364" t="str">
        <f>IF(ISBLANK(H127), IF(OR(NOT(ISBLANK(L127)),NOT(ISBLANK(I127)), NOT(ISBLANK(O127))),"no oldname but should be",""),IF(H127=I127,"api",IF(H127=O127,"csv","no match or acs")))</f>
        <v/>
      </c>
      <c r="Q127" s="64" t="s">
        <v>2416</v>
      </c>
      <c r="R127" s="147">
        <f>IFERROR(_xlfn.XLOOKUP(T127,sortorder!$E$62:$E$136,sortorder!$F$62:$F$136),999)</f>
        <v>18</v>
      </c>
      <c r="S127" s="147">
        <f>IFERROR(_xlfn.XLOOKUP(T127,sortorder!$E$62:$E$136,sortorder!$D$62:$D$136),99)</f>
        <v>45</v>
      </c>
      <c r="T127" s="127" t="s">
        <v>2274</v>
      </c>
      <c r="U127" s="59" t="s">
        <v>2274</v>
      </c>
      <c r="V127" s="152">
        <f>IFERROR(_xlfn.XLOOKUP(X127,sortorder!$E$4:$E$55,sortorder!$D$4:$D$55),99)</f>
        <v>13</v>
      </c>
      <c r="W127" s="152">
        <f>IFERROR(_xlfn.XLOOKUP(X127,sortorder!$E$4:$E$55,sortorder!$D$4:$D$55),99)</f>
        <v>13</v>
      </c>
      <c r="X127" s="373" t="s">
        <v>2402</v>
      </c>
      <c r="Y127" s="141">
        <f>IF(ISERROR(SEARCH(Y$1,$Q127)),0,1)</f>
        <v>0</v>
      </c>
      <c r="Z127" s="141">
        <f>IF(ISERROR(SEARCH(Z$1,$Q127)),0,1)</f>
        <v>1</v>
      </c>
      <c r="AA127" s="141">
        <f>IF(ISERROR(SEARCH(AA$1,$Q127)),0,1)</f>
        <v>1</v>
      </c>
      <c r="AB127" s="141">
        <f>IF(ISERROR(SEARCH(AB$1,$Q127)),0,1)</f>
        <v>0</v>
      </c>
      <c r="AC127" s="141">
        <f>IF(ISERROR(SEARCH(AC$1,$Q127)),0,1)</f>
        <v>0</v>
      </c>
      <c r="AD127" s="141">
        <f>IF(ISERROR(SEARCH(AD$1,$Q127)),0,1)</f>
        <v>0</v>
      </c>
      <c r="AE127" s="141">
        <f>IF(ISERROR(SEARCH(AE$1,$Q127)),0,1)</f>
        <v>0</v>
      </c>
      <c r="AF127" s="141">
        <f>IF(ISERROR(SEARCH(AF$1,$Q127)),0,1)</f>
        <v>0</v>
      </c>
      <c r="AG127" s="141">
        <f>IF(ISERROR(SEARCH(AG$1,$Q127)),0,1)</f>
        <v>0</v>
      </c>
      <c r="AI127" s="141">
        <f>_xlfn.XLOOKUP(I127,'api2.3'!B:B,'api2.3'!D:D,"")</f>
        <v>0</v>
      </c>
      <c r="AJ127" t="s">
        <v>44</v>
      </c>
      <c r="AK127" s="41" t="s">
        <v>44</v>
      </c>
      <c r="AL127" s="210">
        <f>_xlfn.XLOOKUP(AK127,sortorder!$I$15:$I$20,sortorder!$J$15:$J$20)</f>
        <v>1</v>
      </c>
      <c r="AM127" t="s">
        <v>1784</v>
      </c>
      <c r="AN127" t="s">
        <v>1784</v>
      </c>
      <c r="AO127" t="s">
        <v>1785</v>
      </c>
      <c r="AP127" s="32">
        <v>3</v>
      </c>
      <c r="AQ127" t="s">
        <v>1779</v>
      </c>
      <c r="AR127" t="s">
        <v>1111</v>
      </c>
      <c r="AS127" t="s">
        <v>1102</v>
      </c>
      <c r="AT127" t="s">
        <v>1111</v>
      </c>
      <c r="AV127" s="39" t="str">
        <f>IFERROR(_xlfn.XLOOKUP(Q127,wtd!$B:$B,wtd!$C:$C),"")</f>
        <v/>
      </c>
      <c r="AW127" s="141" t="b">
        <f>IFERROR(Q127=_xlfn.XLOOKUP(Q127,wtd!$B:$B,wtd!$B:$B),FALSE)</f>
        <v>0</v>
      </c>
      <c r="AX127" t="s">
        <v>1103</v>
      </c>
      <c r="AY127">
        <v>2</v>
      </c>
      <c r="AZ127">
        <v>0</v>
      </c>
      <c r="BA127" t="b">
        <v>0</v>
      </c>
      <c r="BB127" t="b">
        <v>0</v>
      </c>
      <c r="BC127" t="b">
        <v>0</v>
      </c>
      <c r="BE127" t="s">
        <v>5093</v>
      </c>
      <c r="BF127" s="9" t="s">
        <v>2417</v>
      </c>
      <c r="BG127" s="9" t="s">
        <v>2417</v>
      </c>
      <c r="BJ127" s="618" t="s">
        <v>2887</v>
      </c>
      <c r="BK127" s="534" t="s">
        <v>2887</v>
      </c>
      <c r="BN127" s="225">
        <v>999</v>
      </c>
      <c r="BS127" s="639" t="s">
        <v>411</v>
      </c>
      <c r="BT127" s="639" t="s">
        <v>55</v>
      </c>
    </row>
    <row r="128" spans="1:72">
      <c r="A128">
        <v>127</v>
      </c>
      <c r="B128" s="158" t="str">
        <f>IFERROR(TEXT(AL128,"00"),"99")&amp;IFERROR(TEXT(W128,"00"),"99")&amp;IFERROR(TEXT(S128,"00"),"99")&amp;IFERROR(TEXT(BN128,"000"),"999")</f>
        <v>011438999</v>
      </c>
      <c r="C128" s="158" t="str">
        <f>IFERROR(TEXT(AL128,"00"),"99")&amp;IFERROR(TEXT(V128,"00"),"99")&amp;IFERROR(TEXT(R128,"000"),"999")</f>
        <v>0114021</v>
      </c>
      <c r="D128" s="645">
        <f>IF(NOT(ISBLANK(I128)),1,0)</f>
        <v>0</v>
      </c>
      <c r="E128" s="645">
        <f>IF(NOT(ISBLANK(L128)),1,0)</f>
        <v>0</v>
      </c>
      <c r="F128" s="645">
        <f>IF(NOT(ISBLANK(O128)),1,0)</f>
        <v>0</v>
      </c>
      <c r="G128" s="364" t="str">
        <f>IF(ISBLANK(H128), IF(OR(NOT(ISBLANK(L128)),NOT(ISBLANK(I128)), NOT(ISBLANK(O128))),"no oldname but should be",""),IF(H128=I128,"api",IF(H128=O128,"csv","no match or acs")))</f>
        <v/>
      </c>
      <c r="Q128" s="64" t="s">
        <v>2350</v>
      </c>
      <c r="R128" s="147">
        <f>IFERROR(_xlfn.XLOOKUP(T128,sortorder!$E$62:$E$136,sortorder!$F$62:$F$136),999)</f>
        <v>21</v>
      </c>
      <c r="S128" s="147">
        <f>IFERROR(_xlfn.XLOOKUP(T128,sortorder!$E$62:$E$136,sortorder!$D$62:$D$136),99)</f>
        <v>38</v>
      </c>
      <c r="T128" s="127" t="s">
        <v>2288</v>
      </c>
      <c r="U128" s="59" t="s">
        <v>2288</v>
      </c>
      <c r="V128" s="152">
        <f>IFERROR(_xlfn.XLOOKUP(X128,sortorder!$E$4:$E$55,sortorder!$D$4:$D$55),99)</f>
        <v>14</v>
      </c>
      <c r="W128" s="152">
        <f>IFERROR(_xlfn.XLOOKUP(X128,sortorder!$E$4:$E$55,sortorder!$D$4:$D$55),99)</f>
        <v>14</v>
      </c>
      <c r="X128" s="373" t="s">
        <v>2351</v>
      </c>
      <c r="Y128" s="141">
        <f>IF(ISERROR(SEARCH(Y$1,$Q128)),0,1)</f>
        <v>0</v>
      </c>
      <c r="Z128" s="141">
        <f>IF(ISERROR(SEARCH(Z$1,$Q128)),0,1)</f>
        <v>0</v>
      </c>
      <c r="AA128" s="141">
        <f>IF(ISERROR(SEARCH(AA$1,$Q128)),0,1)</f>
        <v>0</v>
      </c>
      <c r="AB128" s="141">
        <f>IF(ISERROR(SEARCH(AB$1,$Q128)),0,1)</f>
        <v>0</v>
      </c>
      <c r="AC128" s="141">
        <f>IF(ISERROR(SEARCH(AC$1,$Q128)),0,1)</f>
        <v>1</v>
      </c>
      <c r="AD128" s="141">
        <f>IF(ISERROR(SEARCH(AD$1,$Q128)),0,1)</f>
        <v>0</v>
      </c>
      <c r="AE128" s="141">
        <f>IF(ISERROR(SEARCH(AE$1,$Q128)),0,1)</f>
        <v>0</v>
      </c>
      <c r="AF128" s="141">
        <f>IF(ISERROR(SEARCH(AF$1,$Q128)),0,1)</f>
        <v>0</v>
      </c>
      <c r="AG128" s="141">
        <f>IF(ISERROR(SEARCH(AG$1,$Q128)),0,1)</f>
        <v>0</v>
      </c>
      <c r="AI128" s="141">
        <f>_xlfn.XLOOKUP(I128,'api2.3'!B:B,'api2.3'!D:D,"")</f>
        <v>0</v>
      </c>
      <c r="AJ128" t="s">
        <v>44</v>
      </c>
      <c r="AK128" s="41" t="s">
        <v>44</v>
      </c>
      <c r="AL128" s="210">
        <f>_xlfn.XLOOKUP(AK128,sortorder!$I$15:$I$20,sortorder!$J$15:$J$20)</f>
        <v>1</v>
      </c>
      <c r="AM128" t="s">
        <v>423</v>
      </c>
      <c r="AN128" t="s">
        <v>423</v>
      </c>
      <c r="AO128" t="s">
        <v>424</v>
      </c>
      <c r="AP128" s="32">
        <v>1</v>
      </c>
      <c r="AQ128" t="s">
        <v>1125</v>
      </c>
      <c r="AR128" t="s">
        <v>1132</v>
      </c>
      <c r="AS128" t="s">
        <v>1126</v>
      </c>
      <c r="AT128" t="s">
        <v>1132</v>
      </c>
      <c r="AU128">
        <v>1</v>
      </c>
      <c r="AV128" s="39" t="str">
        <f>IFERROR(_xlfn.XLOOKUP(Q128,wtd!$B:$B,wtd!$C:$C),"")</f>
        <v/>
      </c>
      <c r="AW128" s="141" t="b">
        <f>IFERROR(Q128=_xlfn.XLOOKUP(Q128,wtd!$B:$B,wtd!$B:$B),FALSE)</f>
        <v>0</v>
      </c>
      <c r="AX128" t="s">
        <v>2797</v>
      </c>
      <c r="AY128">
        <v>2</v>
      </c>
      <c r="AZ128">
        <v>0</v>
      </c>
      <c r="BA128" t="b">
        <v>0</v>
      </c>
      <c r="BB128" t="b">
        <v>1</v>
      </c>
      <c r="BC128" t="b">
        <v>0</v>
      </c>
      <c r="BE128" t="s">
        <v>5094</v>
      </c>
      <c r="BF128" s="9" t="s">
        <v>2352</v>
      </c>
      <c r="BG128" s="9" t="s">
        <v>2352</v>
      </c>
      <c r="BJ128" s="618" t="s">
        <v>2887</v>
      </c>
      <c r="BK128" s="534" t="s">
        <v>2887</v>
      </c>
      <c r="BN128" s="225">
        <v>999</v>
      </c>
      <c r="BS128" s="639" t="s">
        <v>411</v>
      </c>
      <c r="BT128" s="639" t="s">
        <v>55</v>
      </c>
    </row>
    <row r="129" spans="1:72">
      <c r="A129">
        <v>128</v>
      </c>
      <c r="B129" s="158" t="str">
        <f>IFERROR(TEXT(AL129,"00"),"99")&amp;IFERROR(TEXT(W129,"00"),"99")&amp;IFERROR(TEXT(S129,"00"),"99")&amp;IFERROR(TEXT(BN129,"000"),"999")</f>
        <v>011439999</v>
      </c>
      <c r="C129" s="158" t="str">
        <f>IFERROR(TEXT(AL129,"00"),"99")&amp;IFERROR(TEXT(V129,"00"),"99")&amp;IFERROR(TEXT(R129,"000"),"999")</f>
        <v>0114019</v>
      </c>
      <c r="D129" s="645">
        <f>IF(NOT(ISBLANK(I129)),1,0)</f>
        <v>0</v>
      </c>
      <c r="E129" s="645">
        <f>IF(NOT(ISBLANK(L129)),1,0)</f>
        <v>0</v>
      </c>
      <c r="F129" s="645">
        <f>IF(NOT(ISBLANK(O129)),1,0)</f>
        <v>0</v>
      </c>
      <c r="G129" s="364" t="str">
        <f>IF(ISBLANK(H129), IF(OR(NOT(ISBLANK(L129)),NOT(ISBLANK(I129)), NOT(ISBLANK(O129))),"no oldname but should be",""),IF(H129=I129,"api",IF(H129=O129,"csv","no match or acs")))</f>
        <v/>
      </c>
      <c r="Q129" s="64" t="s">
        <v>2353</v>
      </c>
      <c r="R129" s="147">
        <f>IFERROR(_xlfn.XLOOKUP(T129,sortorder!$E$62:$E$136,sortorder!$F$62:$F$136),999)</f>
        <v>19</v>
      </c>
      <c r="S129" s="147">
        <f>IFERROR(_xlfn.XLOOKUP(T129,sortorder!$E$62:$E$136,sortorder!$D$62:$D$136),99)</f>
        <v>39</v>
      </c>
      <c r="T129" s="127" t="s">
        <v>2280</v>
      </c>
      <c r="U129" s="59" t="s">
        <v>2280</v>
      </c>
      <c r="V129" s="152">
        <f>IFERROR(_xlfn.XLOOKUP(X129,sortorder!$E$4:$E$55,sortorder!$D$4:$D$55),99)</f>
        <v>14</v>
      </c>
      <c r="W129" s="152">
        <f>IFERROR(_xlfn.XLOOKUP(X129,sortorder!$E$4:$E$55,sortorder!$D$4:$D$55),99)</f>
        <v>14</v>
      </c>
      <c r="X129" s="373" t="s">
        <v>2351</v>
      </c>
      <c r="Y129" s="141">
        <f>IF(ISERROR(SEARCH(Y$1,$Q129)),0,1)</f>
        <v>0</v>
      </c>
      <c r="Z129" s="141">
        <f>IF(ISERROR(SEARCH(Z$1,$Q129)),0,1)</f>
        <v>0</v>
      </c>
      <c r="AA129" s="141">
        <f>IF(ISERROR(SEARCH(AA$1,$Q129)),0,1)</f>
        <v>0</v>
      </c>
      <c r="AB129" s="141">
        <f>IF(ISERROR(SEARCH(AB$1,$Q129)),0,1)</f>
        <v>0</v>
      </c>
      <c r="AC129" s="141">
        <f>IF(ISERROR(SEARCH(AC$1,$Q129)),0,1)</f>
        <v>1</v>
      </c>
      <c r="AD129" s="141">
        <f>IF(ISERROR(SEARCH(AD$1,$Q129)),0,1)</f>
        <v>0</v>
      </c>
      <c r="AE129" s="141">
        <f>IF(ISERROR(SEARCH(AE$1,$Q129)),0,1)</f>
        <v>0</v>
      </c>
      <c r="AF129" s="141">
        <f>IF(ISERROR(SEARCH(AF$1,$Q129)),0,1)</f>
        <v>0</v>
      </c>
      <c r="AG129" s="141">
        <f>IF(ISERROR(SEARCH(AG$1,$Q129)),0,1)</f>
        <v>0</v>
      </c>
      <c r="AI129" s="141">
        <f>_xlfn.XLOOKUP(I129,'api2.3'!B:B,'api2.3'!D:D,"")</f>
        <v>0</v>
      </c>
      <c r="AJ129" t="s">
        <v>44</v>
      </c>
      <c r="AK129" s="41" t="s">
        <v>44</v>
      </c>
      <c r="AL129" s="210">
        <f>_xlfn.XLOOKUP(AK129,sortorder!$I$15:$I$20,sortorder!$J$15:$J$20)</f>
        <v>1</v>
      </c>
      <c r="AM129" t="s">
        <v>423</v>
      </c>
      <c r="AN129" t="s">
        <v>423</v>
      </c>
      <c r="AO129" t="s">
        <v>424</v>
      </c>
      <c r="AP129" s="32">
        <v>1</v>
      </c>
      <c r="AQ129" t="s">
        <v>1125</v>
      </c>
      <c r="AR129" t="s">
        <v>1132</v>
      </c>
      <c r="AS129" t="s">
        <v>1126</v>
      </c>
      <c r="AT129" t="s">
        <v>1132</v>
      </c>
      <c r="AU129">
        <v>1</v>
      </c>
      <c r="AV129" s="39" t="str">
        <f>IFERROR(_xlfn.XLOOKUP(Q129,wtd!$B:$B,wtd!$C:$C),"")</f>
        <v/>
      </c>
      <c r="AW129" s="141" t="b">
        <f>IFERROR(Q129=_xlfn.XLOOKUP(Q129,wtd!$B:$B,wtd!$B:$B),FALSE)</f>
        <v>0</v>
      </c>
      <c r="AX129" t="s">
        <v>2797</v>
      </c>
      <c r="AY129">
        <v>2</v>
      </c>
      <c r="AZ129">
        <v>0</v>
      </c>
      <c r="BA129" t="b">
        <v>0</v>
      </c>
      <c r="BB129" t="b">
        <v>1</v>
      </c>
      <c r="BC129" t="b">
        <v>0</v>
      </c>
      <c r="BE129" t="s">
        <v>5095</v>
      </c>
      <c r="BF129" s="9" t="s">
        <v>2354</v>
      </c>
      <c r="BG129" s="9" t="s">
        <v>2354</v>
      </c>
      <c r="BJ129" s="618" t="s">
        <v>2887</v>
      </c>
      <c r="BK129" s="534" t="s">
        <v>2887</v>
      </c>
      <c r="BN129" s="225">
        <v>999</v>
      </c>
      <c r="BS129" s="639" t="s">
        <v>411</v>
      </c>
      <c r="BT129" s="639" t="s">
        <v>55</v>
      </c>
    </row>
    <row r="130" spans="1:72">
      <c r="A130">
        <v>129</v>
      </c>
      <c r="B130" s="158" t="str">
        <f>IFERROR(TEXT(AL130,"00"),"99")&amp;IFERROR(TEXT(W130,"00"),"99")&amp;IFERROR(TEXT(S130,"00"),"99")&amp;IFERROR(TEXT(BN130,"000"),"999")</f>
        <v>011440999</v>
      </c>
      <c r="C130" s="158" t="str">
        <f>IFERROR(TEXT(AL130,"00"),"99")&amp;IFERROR(TEXT(V130,"00"),"99")&amp;IFERROR(TEXT(R130,"000"),"999")</f>
        <v>0114020</v>
      </c>
      <c r="D130" s="645">
        <f>IF(NOT(ISBLANK(I130)),1,0)</f>
        <v>0</v>
      </c>
      <c r="E130" s="645">
        <f>IF(NOT(ISBLANK(L130)),1,0)</f>
        <v>0</v>
      </c>
      <c r="F130" s="645">
        <f>IF(NOT(ISBLANK(O130)),1,0)</f>
        <v>0</v>
      </c>
      <c r="G130" s="364" t="str">
        <f>IF(ISBLANK(H130), IF(OR(NOT(ISBLANK(L130)),NOT(ISBLANK(I130)), NOT(ISBLANK(O130))),"no oldname but should be",""),IF(H130=I130,"api",IF(H130=O130,"csv","no match or acs")))</f>
        <v/>
      </c>
      <c r="Q130" s="64" t="s">
        <v>2355</v>
      </c>
      <c r="R130" s="147">
        <f>IFERROR(_xlfn.XLOOKUP(T130,sortorder!$E$62:$E$136,sortorder!$F$62:$F$136),999)</f>
        <v>20</v>
      </c>
      <c r="S130" s="147">
        <f>IFERROR(_xlfn.XLOOKUP(T130,sortorder!$E$62:$E$136,sortorder!$D$62:$D$136),99)</f>
        <v>40</v>
      </c>
      <c r="T130" s="127" t="s">
        <v>2284</v>
      </c>
      <c r="U130" s="59" t="s">
        <v>2284</v>
      </c>
      <c r="V130" s="152">
        <f>IFERROR(_xlfn.XLOOKUP(X130,sortorder!$E$4:$E$55,sortorder!$D$4:$D$55),99)</f>
        <v>14</v>
      </c>
      <c r="W130" s="152">
        <f>IFERROR(_xlfn.XLOOKUP(X130,sortorder!$E$4:$E$55,sortorder!$D$4:$D$55),99)</f>
        <v>14</v>
      </c>
      <c r="X130" s="373" t="s">
        <v>2351</v>
      </c>
      <c r="Y130" s="141">
        <f>IF(ISERROR(SEARCH(Y$1,$Q130)),0,1)</f>
        <v>0</v>
      </c>
      <c r="Z130" s="141">
        <f>IF(ISERROR(SEARCH(Z$1,$Q130)),0,1)</f>
        <v>0</v>
      </c>
      <c r="AA130" s="141">
        <f>IF(ISERROR(SEARCH(AA$1,$Q130)),0,1)</f>
        <v>0</v>
      </c>
      <c r="AB130" s="141">
        <f>IF(ISERROR(SEARCH(AB$1,$Q130)),0,1)</f>
        <v>0</v>
      </c>
      <c r="AC130" s="141">
        <f>IF(ISERROR(SEARCH(AC$1,$Q130)),0,1)</f>
        <v>1</v>
      </c>
      <c r="AD130" s="141">
        <f>IF(ISERROR(SEARCH(AD$1,$Q130)),0,1)</f>
        <v>0</v>
      </c>
      <c r="AE130" s="141">
        <f>IF(ISERROR(SEARCH(AE$1,$Q130)),0,1)</f>
        <v>0</v>
      </c>
      <c r="AF130" s="141">
        <f>IF(ISERROR(SEARCH(AF$1,$Q130)),0,1)</f>
        <v>0</v>
      </c>
      <c r="AG130" s="141">
        <f>IF(ISERROR(SEARCH(AG$1,$Q130)),0,1)</f>
        <v>0</v>
      </c>
      <c r="AI130" s="141">
        <f>_xlfn.XLOOKUP(I130,'api2.3'!B:B,'api2.3'!D:D,"")</f>
        <v>0</v>
      </c>
      <c r="AJ130" t="s">
        <v>44</v>
      </c>
      <c r="AK130" s="41" t="s">
        <v>44</v>
      </c>
      <c r="AL130" s="210">
        <f>_xlfn.XLOOKUP(AK130,sortorder!$I$15:$I$20,sortorder!$J$15:$J$20)</f>
        <v>1</v>
      </c>
      <c r="AM130" t="s">
        <v>423</v>
      </c>
      <c r="AN130" t="s">
        <v>423</v>
      </c>
      <c r="AO130" t="s">
        <v>424</v>
      </c>
      <c r="AP130" s="32">
        <v>1</v>
      </c>
      <c r="AQ130" t="s">
        <v>1125</v>
      </c>
      <c r="AR130" t="s">
        <v>1132</v>
      </c>
      <c r="AS130" t="s">
        <v>1126</v>
      </c>
      <c r="AT130" t="s">
        <v>1132</v>
      </c>
      <c r="AU130">
        <v>1</v>
      </c>
      <c r="AV130" s="39" t="str">
        <f>IFERROR(_xlfn.XLOOKUP(Q130,wtd!$B:$B,wtd!$C:$C),"")</f>
        <v/>
      </c>
      <c r="AW130" s="141" t="b">
        <f>IFERROR(Q130=_xlfn.XLOOKUP(Q130,wtd!$B:$B,wtd!$B:$B),FALSE)</f>
        <v>0</v>
      </c>
      <c r="AX130" t="s">
        <v>2797</v>
      </c>
      <c r="AY130">
        <v>2</v>
      </c>
      <c r="AZ130">
        <v>0</v>
      </c>
      <c r="BA130" t="b">
        <v>0</v>
      </c>
      <c r="BB130" t="b">
        <v>1</v>
      </c>
      <c r="BC130" t="b">
        <v>0</v>
      </c>
      <c r="BE130" t="s">
        <v>5096</v>
      </c>
      <c r="BF130" s="9" t="s">
        <v>2356</v>
      </c>
      <c r="BG130" s="9" t="s">
        <v>2356</v>
      </c>
      <c r="BJ130" s="618" t="s">
        <v>2887</v>
      </c>
      <c r="BK130" s="534" t="s">
        <v>2887</v>
      </c>
      <c r="BN130" s="225">
        <v>999</v>
      </c>
      <c r="BS130" s="639" t="s">
        <v>411</v>
      </c>
      <c r="BT130" s="639" t="s">
        <v>55</v>
      </c>
    </row>
    <row r="131" spans="1:72">
      <c r="A131">
        <v>130</v>
      </c>
      <c r="B131" s="158" t="str">
        <f>IFERROR(TEXT(AL131,"00"),"99")&amp;IFERROR(TEXT(W131,"00"),"99")&amp;IFERROR(TEXT(S131,"00"),"99")&amp;IFERROR(TEXT(BN131,"000"),"999")</f>
        <v>011441999</v>
      </c>
      <c r="C131" s="158" t="str">
        <f>IFERROR(TEXT(AL131,"00"),"99")&amp;IFERROR(TEXT(V131,"00"),"99")&amp;IFERROR(TEXT(R131,"000"),"999")</f>
        <v>0114022</v>
      </c>
      <c r="D131" s="645">
        <f>IF(NOT(ISBLANK(I131)),1,0)</f>
        <v>0</v>
      </c>
      <c r="E131" s="645">
        <f>IF(NOT(ISBLANK(L131)),1,0)</f>
        <v>0</v>
      </c>
      <c r="F131" s="645">
        <f>IF(NOT(ISBLANK(O131)),1,0)</f>
        <v>0</v>
      </c>
      <c r="G131" s="364" t="str">
        <f>IF(ISBLANK(H131), IF(OR(NOT(ISBLANK(L131)),NOT(ISBLANK(I131)), NOT(ISBLANK(O131))),"no oldname but should be",""),IF(H131=I131,"api",IF(H131=O131,"csv","no match or acs")))</f>
        <v/>
      </c>
      <c r="Q131" s="64" t="s">
        <v>2357</v>
      </c>
      <c r="R131" s="147">
        <f>IFERROR(_xlfn.XLOOKUP(T131,sortorder!$E$62:$E$136,sortorder!$F$62:$F$136),999)</f>
        <v>22</v>
      </c>
      <c r="S131" s="147">
        <f>IFERROR(_xlfn.XLOOKUP(T131,sortorder!$E$62:$E$136,sortorder!$D$62:$D$136),99)</f>
        <v>41</v>
      </c>
      <c r="T131" s="127" t="s">
        <v>2293</v>
      </c>
      <c r="U131" s="59" t="s">
        <v>2293</v>
      </c>
      <c r="V131" s="152">
        <f>IFERROR(_xlfn.XLOOKUP(X131,sortorder!$E$4:$E$55,sortorder!$D$4:$D$55),99)</f>
        <v>14</v>
      </c>
      <c r="W131" s="152">
        <f>IFERROR(_xlfn.XLOOKUP(X131,sortorder!$E$4:$E$55,sortorder!$D$4:$D$55),99)</f>
        <v>14</v>
      </c>
      <c r="X131" s="373" t="s">
        <v>2351</v>
      </c>
      <c r="Y131" s="141">
        <f>IF(ISERROR(SEARCH(Y$1,$Q131)),0,1)</f>
        <v>0</v>
      </c>
      <c r="Z131" s="141">
        <f>IF(ISERROR(SEARCH(Z$1,$Q131)),0,1)</f>
        <v>0</v>
      </c>
      <c r="AA131" s="141">
        <f>IF(ISERROR(SEARCH(AA$1,$Q131)),0,1)</f>
        <v>0</v>
      </c>
      <c r="AB131" s="141">
        <f>IF(ISERROR(SEARCH(AB$1,$Q131)),0,1)</f>
        <v>0</v>
      </c>
      <c r="AC131" s="141">
        <f>IF(ISERROR(SEARCH(AC$1,$Q131)),0,1)</f>
        <v>1</v>
      </c>
      <c r="AD131" s="141">
        <f>IF(ISERROR(SEARCH(AD$1,$Q131)),0,1)</f>
        <v>0</v>
      </c>
      <c r="AE131" s="141">
        <f>IF(ISERROR(SEARCH(AE$1,$Q131)),0,1)</f>
        <v>0</v>
      </c>
      <c r="AF131" s="141">
        <f>IF(ISERROR(SEARCH(AF$1,$Q131)),0,1)</f>
        <v>0</v>
      </c>
      <c r="AG131" s="141">
        <f>IF(ISERROR(SEARCH(AG$1,$Q131)),0,1)</f>
        <v>0</v>
      </c>
      <c r="AI131" s="141">
        <f>_xlfn.XLOOKUP(I131,'api2.3'!B:B,'api2.3'!D:D,"")</f>
        <v>0</v>
      </c>
      <c r="AJ131" t="s">
        <v>44</v>
      </c>
      <c r="AK131" s="41" t="s">
        <v>44</v>
      </c>
      <c r="AL131" s="210">
        <f>_xlfn.XLOOKUP(AK131,sortorder!$I$15:$I$20,sortorder!$J$15:$J$20)</f>
        <v>1</v>
      </c>
      <c r="AM131" t="s">
        <v>423</v>
      </c>
      <c r="AN131" t="s">
        <v>423</v>
      </c>
      <c r="AO131" t="s">
        <v>424</v>
      </c>
      <c r="AP131" s="32">
        <v>1</v>
      </c>
      <c r="AQ131" t="s">
        <v>1125</v>
      </c>
      <c r="AR131" t="s">
        <v>1132</v>
      </c>
      <c r="AS131" t="s">
        <v>1126</v>
      </c>
      <c r="AT131" t="s">
        <v>1132</v>
      </c>
      <c r="AU131">
        <v>1</v>
      </c>
      <c r="AV131" s="39" t="str">
        <f>IFERROR(_xlfn.XLOOKUP(Q131,wtd!$B:$B,wtd!$C:$C),"")</f>
        <v/>
      </c>
      <c r="AW131" s="141" t="b">
        <f>IFERROR(Q131=_xlfn.XLOOKUP(Q131,wtd!$B:$B,wtd!$B:$B),FALSE)</f>
        <v>0</v>
      </c>
      <c r="AX131" t="s">
        <v>2797</v>
      </c>
      <c r="AY131">
        <v>2</v>
      </c>
      <c r="AZ131">
        <v>0</v>
      </c>
      <c r="BA131" t="b">
        <v>0</v>
      </c>
      <c r="BB131" t="b">
        <v>1</v>
      </c>
      <c r="BC131" t="b">
        <v>0</v>
      </c>
      <c r="BE131" t="s">
        <v>5149</v>
      </c>
      <c r="BF131" s="9" t="s">
        <v>2358</v>
      </c>
      <c r="BG131" s="9" t="s">
        <v>2358</v>
      </c>
      <c r="BJ131" s="618" t="s">
        <v>2887</v>
      </c>
      <c r="BK131" s="534" t="s">
        <v>2887</v>
      </c>
      <c r="BN131" s="225">
        <v>999</v>
      </c>
      <c r="BS131" s="639" t="s">
        <v>411</v>
      </c>
      <c r="BT131" s="639" t="s">
        <v>55</v>
      </c>
    </row>
    <row r="132" spans="1:72">
      <c r="A132">
        <v>131</v>
      </c>
      <c r="B132" s="158" t="str">
        <f>IFERROR(TEXT(AL132,"00"),"99")&amp;IFERROR(TEXT(W132,"00"),"99")&amp;IFERROR(TEXT(S132,"00"),"99")&amp;IFERROR(TEXT(BN132,"000"),"999")</f>
        <v>011442999</v>
      </c>
      <c r="C132" s="158" t="str">
        <f>IFERROR(TEXT(AL132,"00"),"99")&amp;IFERROR(TEXT(V132,"00"),"99")&amp;IFERROR(TEXT(R132,"000"),"999")</f>
        <v>0114023</v>
      </c>
      <c r="D132" s="645">
        <f>IF(NOT(ISBLANK(I132)),1,0)</f>
        <v>0</v>
      </c>
      <c r="E132" s="645">
        <f>IF(NOT(ISBLANK(L132)),1,0)</f>
        <v>0</v>
      </c>
      <c r="F132" s="645">
        <f>IF(NOT(ISBLANK(O132)),1,0)</f>
        <v>0</v>
      </c>
      <c r="G132" s="364" t="str">
        <f>IF(ISBLANK(H132), IF(OR(NOT(ISBLANK(L132)),NOT(ISBLANK(I132)), NOT(ISBLANK(O132))),"no oldname but should be",""),IF(H132=I132,"api",IF(H132=O132,"csv","no match or acs")))</f>
        <v/>
      </c>
      <c r="Q132" s="64" t="s">
        <v>2359</v>
      </c>
      <c r="R132" s="147">
        <f>IFERROR(_xlfn.XLOOKUP(T132,sortorder!$E$62:$E$136,sortorder!$F$62:$F$136),999)</f>
        <v>23</v>
      </c>
      <c r="S132" s="147">
        <f>IFERROR(_xlfn.XLOOKUP(T132,sortorder!$E$62:$E$136,sortorder!$D$62:$D$136),99)</f>
        <v>42</v>
      </c>
      <c r="T132" s="127" t="s">
        <v>2297</v>
      </c>
      <c r="U132" s="59" t="s">
        <v>2297</v>
      </c>
      <c r="V132" s="152">
        <f>IFERROR(_xlfn.XLOOKUP(X132,sortorder!$E$4:$E$55,sortorder!$D$4:$D$55),99)</f>
        <v>14</v>
      </c>
      <c r="W132" s="152">
        <f>IFERROR(_xlfn.XLOOKUP(X132,sortorder!$E$4:$E$55,sortorder!$D$4:$D$55),99)</f>
        <v>14</v>
      </c>
      <c r="X132" s="373" t="s">
        <v>2351</v>
      </c>
      <c r="Y132" s="141">
        <f>IF(ISERROR(SEARCH(Y$1,$Q132)),0,1)</f>
        <v>0</v>
      </c>
      <c r="Z132" s="141">
        <f>IF(ISERROR(SEARCH(Z$1,$Q132)),0,1)</f>
        <v>0</v>
      </c>
      <c r="AA132" s="141">
        <f>IF(ISERROR(SEARCH(AA$1,$Q132)),0,1)</f>
        <v>0</v>
      </c>
      <c r="AB132" s="141">
        <f>IF(ISERROR(SEARCH(AB$1,$Q132)),0,1)</f>
        <v>0</v>
      </c>
      <c r="AC132" s="141">
        <f>IF(ISERROR(SEARCH(AC$1,$Q132)),0,1)</f>
        <v>1</v>
      </c>
      <c r="AD132" s="141">
        <f>IF(ISERROR(SEARCH(AD$1,$Q132)),0,1)</f>
        <v>0</v>
      </c>
      <c r="AE132" s="141">
        <f>IF(ISERROR(SEARCH(AE$1,$Q132)),0,1)</f>
        <v>0</v>
      </c>
      <c r="AF132" s="141">
        <f>IF(ISERROR(SEARCH(AF$1,$Q132)),0,1)</f>
        <v>0</v>
      </c>
      <c r="AG132" s="141">
        <f>IF(ISERROR(SEARCH(AG$1,$Q132)),0,1)</f>
        <v>0</v>
      </c>
      <c r="AI132" s="141">
        <f>_xlfn.XLOOKUP(I132,'api2.3'!B:B,'api2.3'!D:D,"")</f>
        <v>0</v>
      </c>
      <c r="AJ132" t="s">
        <v>44</v>
      </c>
      <c r="AK132" s="41" t="s">
        <v>44</v>
      </c>
      <c r="AL132" s="210">
        <f>_xlfn.XLOOKUP(AK132,sortorder!$I$15:$I$20,sortorder!$J$15:$J$20)</f>
        <v>1</v>
      </c>
      <c r="AM132" t="s">
        <v>423</v>
      </c>
      <c r="AN132" t="s">
        <v>423</v>
      </c>
      <c r="AO132" t="s">
        <v>424</v>
      </c>
      <c r="AP132" s="32">
        <v>1</v>
      </c>
      <c r="AQ132" t="s">
        <v>1125</v>
      </c>
      <c r="AR132" t="s">
        <v>1132</v>
      </c>
      <c r="AS132" t="s">
        <v>1126</v>
      </c>
      <c r="AT132" t="s">
        <v>1132</v>
      </c>
      <c r="AU132">
        <v>1</v>
      </c>
      <c r="AV132" s="39" t="str">
        <f>IFERROR(_xlfn.XLOOKUP(Q132,wtd!$B:$B,wtd!$C:$C),"")</f>
        <v/>
      </c>
      <c r="AW132" s="141" t="b">
        <f>IFERROR(Q132=_xlfn.XLOOKUP(Q132,wtd!$B:$B,wtd!$B:$B),FALSE)</f>
        <v>0</v>
      </c>
      <c r="AX132" t="s">
        <v>2797</v>
      </c>
      <c r="AY132">
        <v>2</v>
      </c>
      <c r="AZ132">
        <v>0</v>
      </c>
      <c r="BA132" t="b">
        <v>0</v>
      </c>
      <c r="BB132" t="b">
        <v>1</v>
      </c>
      <c r="BC132" t="b">
        <v>0</v>
      </c>
      <c r="BE132" t="s">
        <v>5253</v>
      </c>
      <c r="BF132" s="9" t="s">
        <v>2360</v>
      </c>
      <c r="BG132" s="9" t="s">
        <v>2360</v>
      </c>
      <c r="BJ132" s="618" t="s">
        <v>2887</v>
      </c>
      <c r="BK132" s="534" t="s">
        <v>2887</v>
      </c>
      <c r="BN132" s="225">
        <v>999</v>
      </c>
      <c r="BS132" s="639" t="s">
        <v>411</v>
      </c>
      <c r="BT132" s="639" t="s">
        <v>55</v>
      </c>
    </row>
    <row r="133" spans="1:72">
      <c r="A133">
        <v>132</v>
      </c>
      <c r="B133" s="158" t="str">
        <f>IFERROR(TEXT(AL133,"00"),"99")&amp;IFERROR(TEXT(W133,"00"),"99")&amp;IFERROR(TEXT(S133,"00"),"99")&amp;IFERROR(TEXT(BN133,"000"),"999")</f>
        <v>011443999</v>
      </c>
      <c r="C133" s="158" t="str">
        <f>IFERROR(TEXT(AL133,"00"),"99")&amp;IFERROR(TEXT(V133,"00"),"99")&amp;IFERROR(TEXT(R133,"000"),"999")</f>
        <v>0114024</v>
      </c>
      <c r="D133" s="645">
        <f>IF(NOT(ISBLANK(I133)),1,0)</f>
        <v>0</v>
      </c>
      <c r="E133" s="645">
        <f>IF(NOT(ISBLANK(L133)),1,0)</f>
        <v>0</v>
      </c>
      <c r="F133" s="645">
        <f>IF(NOT(ISBLANK(O133)),1,0)</f>
        <v>0</v>
      </c>
      <c r="G133" s="364" t="str">
        <f>IF(ISBLANK(H133), IF(OR(NOT(ISBLANK(L133)),NOT(ISBLANK(I133)), NOT(ISBLANK(O133))),"no oldname but should be",""),IF(H133=I133,"api",IF(H133=O133,"csv","no match or acs")))</f>
        <v/>
      </c>
      <c r="Q133" s="64" t="s">
        <v>2361</v>
      </c>
      <c r="R133" s="147">
        <f>IFERROR(_xlfn.XLOOKUP(T133,sortorder!$E$62:$E$136,sortorder!$F$62:$F$136),999)</f>
        <v>24</v>
      </c>
      <c r="S133" s="147">
        <f>IFERROR(_xlfn.XLOOKUP(T133,sortorder!$E$62:$E$136,sortorder!$D$62:$D$136),99)</f>
        <v>43</v>
      </c>
      <c r="T133" s="127" t="s">
        <v>2301</v>
      </c>
      <c r="U133" s="59" t="s">
        <v>2301</v>
      </c>
      <c r="V133" s="152">
        <f>IFERROR(_xlfn.XLOOKUP(X133,sortorder!$E$4:$E$55,sortorder!$D$4:$D$55),99)</f>
        <v>14</v>
      </c>
      <c r="W133" s="152">
        <f>IFERROR(_xlfn.XLOOKUP(X133,sortorder!$E$4:$E$55,sortorder!$D$4:$D$55),99)</f>
        <v>14</v>
      </c>
      <c r="X133" s="373" t="s">
        <v>2351</v>
      </c>
      <c r="Y133" s="141">
        <f>IF(ISERROR(SEARCH(Y$1,$Q133)),0,1)</f>
        <v>0</v>
      </c>
      <c r="Z133" s="141">
        <f>IF(ISERROR(SEARCH(Z$1,$Q133)),0,1)</f>
        <v>0</v>
      </c>
      <c r="AA133" s="141">
        <f>IF(ISERROR(SEARCH(AA$1,$Q133)),0,1)</f>
        <v>0</v>
      </c>
      <c r="AB133" s="141">
        <f>IF(ISERROR(SEARCH(AB$1,$Q133)),0,1)</f>
        <v>0</v>
      </c>
      <c r="AC133" s="141">
        <f>IF(ISERROR(SEARCH(AC$1,$Q133)),0,1)</f>
        <v>1</v>
      </c>
      <c r="AD133" s="141">
        <f>IF(ISERROR(SEARCH(AD$1,$Q133)),0,1)</f>
        <v>0</v>
      </c>
      <c r="AE133" s="141">
        <f>IF(ISERROR(SEARCH(AE$1,$Q133)),0,1)</f>
        <v>0</v>
      </c>
      <c r="AF133" s="141">
        <f>IF(ISERROR(SEARCH(AF$1,$Q133)),0,1)</f>
        <v>0</v>
      </c>
      <c r="AG133" s="141">
        <f>IF(ISERROR(SEARCH(AG$1,$Q133)),0,1)</f>
        <v>0</v>
      </c>
      <c r="AI133" s="141" t="str">
        <f>_xlfn.XLOOKUP(I133,'api2.3'!B:B,'api2.3'!D:D,"")</f>
        <v/>
      </c>
      <c r="AJ133" t="s">
        <v>44</v>
      </c>
      <c r="AK133" s="41" t="s">
        <v>44</v>
      </c>
      <c r="AL133" s="210">
        <f>_xlfn.XLOOKUP(AK133,sortorder!$I$15:$I$20,sortorder!$J$15:$J$20)</f>
        <v>1</v>
      </c>
      <c r="AM133" t="s">
        <v>423</v>
      </c>
      <c r="AN133" t="s">
        <v>423</v>
      </c>
      <c r="AO133" t="s">
        <v>424</v>
      </c>
      <c r="AP133" s="32">
        <v>1</v>
      </c>
      <c r="AQ133" t="s">
        <v>1125</v>
      </c>
      <c r="AR133" t="s">
        <v>1132</v>
      </c>
      <c r="AS133" t="s">
        <v>1126</v>
      </c>
      <c r="AT133" t="s">
        <v>1132</v>
      </c>
      <c r="AU133">
        <v>1</v>
      </c>
      <c r="AV133" s="39" t="str">
        <f>IFERROR(_xlfn.XLOOKUP(Q133,wtd!$B:$B,wtd!$C:$C),"")</f>
        <v/>
      </c>
      <c r="AW133" s="141" t="b">
        <f>IFERROR(Q133=_xlfn.XLOOKUP(Q133,wtd!$B:$B,wtd!$B:$B),FALSE)</f>
        <v>0</v>
      </c>
      <c r="AX133" t="s">
        <v>2797</v>
      </c>
      <c r="AY133">
        <v>2</v>
      </c>
      <c r="AZ133">
        <v>0</v>
      </c>
      <c r="BA133" t="b">
        <v>0</v>
      </c>
      <c r="BB133" t="b">
        <v>1</v>
      </c>
      <c r="BC133" t="b">
        <v>0</v>
      </c>
      <c r="BE133" t="s">
        <v>5097</v>
      </c>
      <c r="BF133" s="9" t="s">
        <v>2362</v>
      </c>
      <c r="BG133" s="9" t="s">
        <v>2362</v>
      </c>
      <c r="BJ133" s="618" t="s">
        <v>2887</v>
      </c>
      <c r="BK133" s="534">
        <v>0</v>
      </c>
      <c r="BN133" s="225">
        <v>999</v>
      </c>
      <c r="BS133" s="639" t="s">
        <v>411</v>
      </c>
      <c r="BT133" s="639" t="s">
        <v>55</v>
      </c>
    </row>
    <row r="134" spans="1:72">
      <c r="A134">
        <v>133</v>
      </c>
      <c r="B134" s="158" t="str">
        <f>IFERROR(TEXT(AL134,"00"),"99")&amp;IFERROR(TEXT(W134,"00"),"99")&amp;IFERROR(TEXT(S134,"00"),"99")&amp;IFERROR(TEXT(BN134,"000"),"999")</f>
        <v>011444999</v>
      </c>
      <c r="C134" s="158" t="str">
        <f>IFERROR(TEXT(AL134,"00"),"99")&amp;IFERROR(TEXT(V134,"00"),"99")&amp;IFERROR(TEXT(R134,"000"),"999")</f>
        <v>0114025</v>
      </c>
      <c r="D134" s="645">
        <f>IF(NOT(ISBLANK(I134)),1,0)</f>
        <v>0</v>
      </c>
      <c r="E134" s="645">
        <f>IF(NOT(ISBLANK(L134)),1,0)</f>
        <v>0</v>
      </c>
      <c r="F134" s="645">
        <f>IF(NOT(ISBLANK(O134)),1,0)</f>
        <v>0</v>
      </c>
      <c r="G134" s="364" t="str">
        <f>IF(ISBLANK(H134), IF(OR(NOT(ISBLANK(L134)),NOT(ISBLANK(I134)), NOT(ISBLANK(O134))),"no oldname but should be",""),IF(H134=I134,"api",IF(H134=O134,"csv","no match or acs")))</f>
        <v/>
      </c>
      <c r="Q134" s="64" t="s">
        <v>2363</v>
      </c>
      <c r="R134" s="147">
        <f>IFERROR(_xlfn.XLOOKUP(T134,sortorder!$E$62:$E$136,sortorder!$F$62:$F$136),999)</f>
        <v>25</v>
      </c>
      <c r="S134" s="147">
        <f>IFERROR(_xlfn.XLOOKUP(T134,sortorder!$E$62:$E$136,sortorder!$D$62:$D$136),99)</f>
        <v>44</v>
      </c>
      <c r="T134" s="127" t="s">
        <v>2305</v>
      </c>
      <c r="U134" s="59" t="s">
        <v>2305</v>
      </c>
      <c r="V134" s="152">
        <f>IFERROR(_xlfn.XLOOKUP(X134,sortorder!$E$4:$E$55,sortorder!$D$4:$D$55),99)</f>
        <v>14</v>
      </c>
      <c r="W134" s="152">
        <f>IFERROR(_xlfn.XLOOKUP(X134,sortorder!$E$4:$E$55,sortorder!$D$4:$D$55),99)</f>
        <v>14</v>
      </c>
      <c r="X134" s="373" t="s">
        <v>2351</v>
      </c>
      <c r="Y134" s="141">
        <f>IF(ISERROR(SEARCH(Y$1,$Q134)),0,1)</f>
        <v>0</v>
      </c>
      <c r="Z134" s="141">
        <f>IF(ISERROR(SEARCH(Z$1,$Q134)),0,1)</f>
        <v>0</v>
      </c>
      <c r="AA134" s="141">
        <f>IF(ISERROR(SEARCH(AA$1,$Q134)),0,1)</f>
        <v>0</v>
      </c>
      <c r="AB134" s="141">
        <f>IF(ISERROR(SEARCH(AB$1,$Q134)),0,1)</f>
        <v>0</v>
      </c>
      <c r="AC134" s="141">
        <f>IF(ISERROR(SEARCH(AC$1,$Q134)),0,1)</f>
        <v>1</v>
      </c>
      <c r="AD134" s="141">
        <f>IF(ISERROR(SEARCH(AD$1,$Q134)),0,1)</f>
        <v>0</v>
      </c>
      <c r="AE134" s="141">
        <f>IF(ISERROR(SEARCH(AE$1,$Q134)),0,1)</f>
        <v>0</v>
      </c>
      <c r="AF134" s="141">
        <f>IF(ISERROR(SEARCH(AF$1,$Q134)),0,1)</f>
        <v>0</v>
      </c>
      <c r="AG134" s="141">
        <f>IF(ISERROR(SEARCH(AG$1,$Q134)),0,1)</f>
        <v>0</v>
      </c>
      <c r="AI134" s="141">
        <f>_xlfn.XLOOKUP(I134,'api2.3'!B:B,'api2.3'!D:D,"")</f>
        <v>0</v>
      </c>
      <c r="AJ134" t="s">
        <v>44</v>
      </c>
      <c r="AK134" s="41" t="s">
        <v>44</v>
      </c>
      <c r="AL134" s="210">
        <f>_xlfn.XLOOKUP(AK134,sortorder!$I$15:$I$20,sortorder!$J$15:$J$20)</f>
        <v>1</v>
      </c>
      <c r="AM134" t="s">
        <v>423</v>
      </c>
      <c r="AN134" t="s">
        <v>423</v>
      </c>
      <c r="AO134" t="s">
        <v>424</v>
      </c>
      <c r="AP134" s="32">
        <v>1</v>
      </c>
      <c r="AQ134" t="s">
        <v>1125</v>
      </c>
      <c r="AR134" t="s">
        <v>1132</v>
      </c>
      <c r="AS134" t="s">
        <v>1126</v>
      </c>
      <c r="AT134" t="s">
        <v>1132</v>
      </c>
      <c r="AU134">
        <v>1</v>
      </c>
      <c r="AV134" s="39" t="str">
        <f>IFERROR(_xlfn.XLOOKUP(Q134,wtd!$B:$B,wtd!$C:$C),"")</f>
        <v/>
      </c>
      <c r="AW134" s="141" t="b">
        <f>IFERROR(Q134=_xlfn.XLOOKUP(Q134,wtd!$B:$B,wtd!$B:$B),FALSE)</f>
        <v>0</v>
      </c>
      <c r="AX134" t="s">
        <v>2797</v>
      </c>
      <c r="AY134">
        <v>2</v>
      </c>
      <c r="AZ134">
        <v>0</v>
      </c>
      <c r="BA134" t="b">
        <v>0</v>
      </c>
      <c r="BB134" t="b">
        <v>1</v>
      </c>
      <c r="BC134" t="b">
        <v>0</v>
      </c>
      <c r="BE134" t="s">
        <v>5338</v>
      </c>
      <c r="BF134" s="9" t="s">
        <v>2364</v>
      </c>
      <c r="BG134" s="9" t="s">
        <v>2364</v>
      </c>
      <c r="BJ134" s="618" t="s">
        <v>2887</v>
      </c>
      <c r="BK134" s="534">
        <v>0</v>
      </c>
      <c r="BN134" s="225">
        <v>999</v>
      </c>
      <c r="BS134" s="639" t="s">
        <v>411</v>
      </c>
      <c r="BT134" s="639" t="s">
        <v>55</v>
      </c>
    </row>
    <row r="135" spans="1:72">
      <c r="A135">
        <v>134</v>
      </c>
      <c r="B135" s="158" t="str">
        <f>IFERROR(TEXT(AL135,"00"),"99")&amp;IFERROR(TEXT(W135,"00"),"99")&amp;IFERROR(TEXT(S135,"00"),"99")&amp;IFERROR(TEXT(BN135,"000"),"999")</f>
        <v>011445999</v>
      </c>
      <c r="C135" s="158" t="str">
        <f>IFERROR(TEXT(AL135,"00"),"99")&amp;IFERROR(TEXT(V135,"00"),"99")&amp;IFERROR(TEXT(R135,"000"),"999")</f>
        <v>0114018</v>
      </c>
      <c r="D135" s="645">
        <f>IF(NOT(ISBLANK(I135)),1,0)</f>
        <v>0</v>
      </c>
      <c r="E135" s="645">
        <f>IF(NOT(ISBLANK(L135)),1,0)</f>
        <v>0</v>
      </c>
      <c r="F135" s="645">
        <f>IF(NOT(ISBLANK(O135)),1,0)</f>
        <v>0</v>
      </c>
      <c r="G135" s="364" t="str">
        <f>IF(ISBLANK(H135), IF(OR(NOT(ISBLANK(L135)),NOT(ISBLANK(I135)), NOT(ISBLANK(O135))),"no oldname but should be",""),IF(H135=I135,"api",IF(H135=O135,"csv","no match or acs")))</f>
        <v/>
      </c>
      <c r="Q135" s="64" t="s">
        <v>2365</v>
      </c>
      <c r="R135" s="147">
        <f>IFERROR(_xlfn.XLOOKUP(T135,sortorder!$E$62:$E$136,sortorder!$F$62:$F$136),999)</f>
        <v>18</v>
      </c>
      <c r="S135" s="147">
        <f>IFERROR(_xlfn.XLOOKUP(T135,sortorder!$E$62:$E$136,sortorder!$D$62:$D$136),99)</f>
        <v>45</v>
      </c>
      <c r="T135" s="127" t="s">
        <v>2274</v>
      </c>
      <c r="U135" s="59" t="s">
        <v>2274</v>
      </c>
      <c r="V135" s="152">
        <f>IFERROR(_xlfn.XLOOKUP(X135,sortorder!$E$4:$E$55,sortorder!$D$4:$D$55),99)</f>
        <v>14</v>
      </c>
      <c r="W135" s="152">
        <f>IFERROR(_xlfn.XLOOKUP(X135,sortorder!$E$4:$E$55,sortorder!$D$4:$D$55),99)</f>
        <v>14</v>
      </c>
      <c r="X135" s="373" t="s">
        <v>2351</v>
      </c>
      <c r="Y135" s="141">
        <f>IF(ISERROR(SEARCH(Y$1,$Q135)),0,1)</f>
        <v>0</v>
      </c>
      <c r="Z135" s="141">
        <f>IF(ISERROR(SEARCH(Z$1,$Q135)),0,1)</f>
        <v>0</v>
      </c>
      <c r="AA135" s="141">
        <f>IF(ISERROR(SEARCH(AA$1,$Q135)),0,1)</f>
        <v>0</v>
      </c>
      <c r="AB135" s="141">
        <f>IF(ISERROR(SEARCH(AB$1,$Q135)),0,1)</f>
        <v>0</v>
      </c>
      <c r="AC135" s="141">
        <f>IF(ISERROR(SEARCH(AC$1,$Q135)),0,1)</f>
        <v>1</v>
      </c>
      <c r="AD135" s="141">
        <f>IF(ISERROR(SEARCH(AD$1,$Q135)),0,1)</f>
        <v>0</v>
      </c>
      <c r="AE135" s="141">
        <f>IF(ISERROR(SEARCH(AE$1,$Q135)),0,1)</f>
        <v>0</v>
      </c>
      <c r="AF135" s="141">
        <f>IF(ISERROR(SEARCH(AF$1,$Q135)),0,1)</f>
        <v>0</v>
      </c>
      <c r="AG135" s="141">
        <f>IF(ISERROR(SEARCH(AG$1,$Q135)),0,1)</f>
        <v>0</v>
      </c>
      <c r="AI135" s="141">
        <f>_xlfn.XLOOKUP(I135,'api2.3'!B:B,'api2.3'!D:D,"")</f>
        <v>0</v>
      </c>
      <c r="AJ135" t="s">
        <v>44</v>
      </c>
      <c r="AK135" s="41" t="s">
        <v>44</v>
      </c>
      <c r="AL135" s="210">
        <f>_xlfn.XLOOKUP(AK135,sortorder!$I$15:$I$20,sortorder!$J$15:$J$20)</f>
        <v>1</v>
      </c>
      <c r="AM135" t="s">
        <v>423</v>
      </c>
      <c r="AN135" t="s">
        <v>423</v>
      </c>
      <c r="AO135" t="s">
        <v>424</v>
      </c>
      <c r="AP135" s="32">
        <v>1</v>
      </c>
      <c r="AQ135" t="s">
        <v>1125</v>
      </c>
      <c r="AR135" t="s">
        <v>1132</v>
      </c>
      <c r="AS135" t="s">
        <v>1126</v>
      </c>
      <c r="AT135" t="s">
        <v>1132</v>
      </c>
      <c r="AU135">
        <v>1</v>
      </c>
      <c r="AV135" s="39" t="str">
        <f>IFERROR(_xlfn.XLOOKUP(Q135,wtd!$B:$B,wtd!$C:$C),"")</f>
        <v/>
      </c>
      <c r="AW135" s="141" t="b">
        <f>IFERROR(Q135=_xlfn.XLOOKUP(Q135,wtd!$B:$B,wtd!$B:$B),FALSE)</f>
        <v>0</v>
      </c>
      <c r="AX135" t="s">
        <v>2797</v>
      </c>
      <c r="AY135">
        <v>2</v>
      </c>
      <c r="AZ135">
        <v>0</v>
      </c>
      <c r="BA135" t="b">
        <v>0</v>
      </c>
      <c r="BB135" t="b">
        <v>1</v>
      </c>
      <c r="BC135" t="b">
        <v>0</v>
      </c>
      <c r="BE135" t="s">
        <v>5098</v>
      </c>
      <c r="BF135" s="9" t="s">
        <v>2366</v>
      </c>
      <c r="BG135" s="9" t="s">
        <v>2366</v>
      </c>
      <c r="BJ135" s="618" t="s">
        <v>2887</v>
      </c>
      <c r="BK135" s="534" t="s">
        <v>2887</v>
      </c>
      <c r="BN135" s="225">
        <v>999</v>
      </c>
      <c r="BS135" s="639" t="s">
        <v>411</v>
      </c>
      <c r="BT135" s="639" t="s">
        <v>55</v>
      </c>
    </row>
    <row r="136" spans="1:72">
      <c r="A136">
        <v>135</v>
      </c>
      <c r="B136" s="158" t="str">
        <f>IFERROR(TEXT(AL136,"00"),"99")&amp;IFERROR(TEXT(W136,"00"),"99")&amp;IFERROR(TEXT(S136,"00"),"99")&amp;IFERROR(TEXT(BN136,"000"),"999")</f>
        <v>011538999</v>
      </c>
      <c r="C136" s="158" t="str">
        <f>IFERROR(TEXT(AL136,"00"),"99")&amp;IFERROR(TEXT(V136,"00"),"99")&amp;IFERROR(TEXT(R136,"000"),"999")</f>
        <v>0115021</v>
      </c>
      <c r="D136" s="645">
        <f>IF(NOT(ISBLANK(I136)),1,0)</f>
        <v>0</v>
      </c>
      <c r="E136" s="645">
        <f>IF(NOT(ISBLANK(L136)),1,0)</f>
        <v>0</v>
      </c>
      <c r="F136" s="645">
        <f>IF(NOT(ISBLANK(O136)),1,0)</f>
        <v>0</v>
      </c>
      <c r="G136" s="364" t="str">
        <f>IF(ISBLANK(H136), IF(OR(NOT(ISBLANK(L136)),NOT(ISBLANK(I136)), NOT(ISBLANK(O136))),"no oldname but should be",""),IF(H136=I136,"api",IF(H136=O136,"csv","no match or acs")))</f>
        <v/>
      </c>
      <c r="Q136" s="64" t="s">
        <v>2367</v>
      </c>
      <c r="R136" s="147">
        <f>IFERROR(_xlfn.XLOOKUP(T136,sortorder!$E$62:$E$136,sortorder!$F$62:$F$136),999)</f>
        <v>21</v>
      </c>
      <c r="S136" s="147">
        <f>IFERROR(_xlfn.XLOOKUP(T136,sortorder!$E$62:$E$136,sortorder!$D$62:$D$136),99)</f>
        <v>38</v>
      </c>
      <c r="T136" s="127" t="s">
        <v>2288</v>
      </c>
      <c r="U136" s="59" t="s">
        <v>2288</v>
      </c>
      <c r="V136" s="152">
        <f>IFERROR(_xlfn.XLOOKUP(X136,sortorder!$E$4:$E$55,sortorder!$D$4:$D$55),99)</f>
        <v>15</v>
      </c>
      <c r="W136" s="152">
        <f>IFERROR(_xlfn.XLOOKUP(X136,sortorder!$E$4:$E$55,sortorder!$D$4:$D$55),99)</f>
        <v>15</v>
      </c>
      <c r="X136" s="22" t="s">
        <v>2368</v>
      </c>
      <c r="Y136" s="141">
        <f>IF(ISERROR(SEARCH(Y$1,$Q136)),0,1)</f>
        <v>0</v>
      </c>
      <c r="Z136" s="141">
        <f>IF(ISERROR(SEARCH(Z$1,$Q136)),0,1)</f>
        <v>1</v>
      </c>
      <c r="AA136" s="141">
        <f>IF(ISERROR(SEARCH(AA$1,$Q136)),0,1)</f>
        <v>0</v>
      </c>
      <c r="AB136" s="141">
        <f>IF(ISERROR(SEARCH(AB$1,$Q136)),0,1)</f>
        <v>0</v>
      </c>
      <c r="AC136" s="141">
        <f>IF(ISERROR(SEARCH(AC$1,$Q136)),0,1)</f>
        <v>1</v>
      </c>
      <c r="AD136" s="141">
        <f>IF(ISERROR(SEARCH(AD$1,$Q136)),0,1)</f>
        <v>0</v>
      </c>
      <c r="AE136" s="141">
        <f>IF(ISERROR(SEARCH(AE$1,$Q136)),0,1)</f>
        <v>0</v>
      </c>
      <c r="AF136" s="141">
        <f>IF(ISERROR(SEARCH(AF$1,$Q136)),0,1)</f>
        <v>0</v>
      </c>
      <c r="AG136" s="141">
        <f>IF(ISERROR(SEARCH(AG$1,$Q136)),0,1)</f>
        <v>0</v>
      </c>
      <c r="AH136" t="s">
        <v>1075</v>
      </c>
      <c r="AI136" s="141">
        <f>_xlfn.XLOOKUP(I136,'api2.3'!B:B,'api2.3'!D:D,"")</f>
        <v>0</v>
      </c>
      <c r="AJ136" t="s">
        <v>44</v>
      </c>
      <c r="AK136" s="41" t="s">
        <v>44</v>
      </c>
      <c r="AL136" s="210">
        <f>_xlfn.XLOOKUP(AK136,sortorder!$I$15:$I$20,sortorder!$J$15:$J$20)</f>
        <v>1</v>
      </c>
      <c r="AM136" t="s">
        <v>1784</v>
      </c>
      <c r="AN136" t="s">
        <v>1784</v>
      </c>
      <c r="AO136" t="s">
        <v>1785</v>
      </c>
      <c r="AP136" s="32">
        <v>3</v>
      </c>
      <c r="AQ136" t="s">
        <v>1795</v>
      </c>
      <c r="AR136" t="s">
        <v>1132</v>
      </c>
      <c r="AS136" t="s">
        <v>1126</v>
      </c>
      <c r="AT136" t="s">
        <v>1132</v>
      </c>
      <c r="AU136">
        <v>1</v>
      </c>
      <c r="AV136" s="39" t="str">
        <f>IFERROR(_xlfn.XLOOKUP(Q136,wtd!$B:$B,wtd!$C:$C),"")</f>
        <v/>
      </c>
      <c r="AW136" s="141" t="b">
        <f>IFERROR(Q136=_xlfn.XLOOKUP(Q136,wtd!$B:$B,wtd!$B:$B),FALSE)</f>
        <v>0</v>
      </c>
      <c r="AX136" t="s">
        <v>2797</v>
      </c>
      <c r="AY136">
        <v>2</v>
      </c>
      <c r="AZ136">
        <v>0</v>
      </c>
      <c r="BA136" t="b">
        <v>0</v>
      </c>
      <c r="BB136" t="b">
        <v>1</v>
      </c>
      <c r="BC136" t="b">
        <v>0</v>
      </c>
      <c r="BE136" t="s">
        <v>5099</v>
      </c>
      <c r="BF136" s="9" t="s">
        <v>2369</v>
      </c>
      <c r="BG136" s="9" t="s">
        <v>2369</v>
      </c>
      <c r="BJ136" s="618" t="s">
        <v>2887</v>
      </c>
      <c r="BK136" s="534">
        <v>0</v>
      </c>
      <c r="BN136" s="225">
        <v>999</v>
      </c>
      <c r="BS136" s="639" t="s">
        <v>411</v>
      </c>
      <c r="BT136" s="639" t="s">
        <v>55</v>
      </c>
    </row>
    <row r="137" spans="1:72">
      <c r="A137">
        <v>136</v>
      </c>
      <c r="B137" s="158" t="str">
        <f>IFERROR(TEXT(AL137,"00"),"99")&amp;IFERROR(TEXT(W137,"00"),"99")&amp;IFERROR(TEXT(S137,"00"),"99")&amp;IFERROR(TEXT(BN137,"000"),"999")</f>
        <v>011539999</v>
      </c>
      <c r="C137" s="158" t="str">
        <f>IFERROR(TEXT(AL137,"00"),"99")&amp;IFERROR(TEXT(V137,"00"),"99")&amp;IFERROR(TEXT(R137,"000"),"999")</f>
        <v>0115019</v>
      </c>
      <c r="D137" s="645">
        <f>IF(NOT(ISBLANK(I137)),1,0)</f>
        <v>0</v>
      </c>
      <c r="E137" s="645">
        <f>IF(NOT(ISBLANK(L137)),1,0)</f>
        <v>0</v>
      </c>
      <c r="F137" s="645">
        <f>IF(NOT(ISBLANK(O137)),1,0)</f>
        <v>0</v>
      </c>
      <c r="G137" s="364" t="str">
        <f>IF(ISBLANK(H137), IF(OR(NOT(ISBLANK(L137)),NOT(ISBLANK(I137)), NOT(ISBLANK(O137))),"no oldname but should be",""),IF(H137=I137,"api",IF(H137=O137,"csv","no match or acs")))</f>
        <v/>
      </c>
      <c r="Q137" s="64" t="s">
        <v>2370</v>
      </c>
      <c r="R137" s="147">
        <f>IFERROR(_xlfn.XLOOKUP(T137,sortorder!$E$62:$E$136,sortorder!$F$62:$F$136),999)</f>
        <v>19</v>
      </c>
      <c r="S137" s="147">
        <f>IFERROR(_xlfn.XLOOKUP(T137,sortorder!$E$62:$E$136,sortorder!$D$62:$D$136),99)</f>
        <v>39</v>
      </c>
      <c r="T137" s="127" t="s">
        <v>2280</v>
      </c>
      <c r="U137" s="59" t="s">
        <v>2280</v>
      </c>
      <c r="V137" s="152">
        <f>IFERROR(_xlfn.XLOOKUP(X137,sortorder!$E$4:$E$55,sortorder!$D$4:$D$55),99)</f>
        <v>15</v>
      </c>
      <c r="W137" s="152">
        <f>IFERROR(_xlfn.XLOOKUP(X137,sortorder!$E$4:$E$55,sortorder!$D$4:$D$55),99)</f>
        <v>15</v>
      </c>
      <c r="X137" s="22" t="s">
        <v>2368</v>
      </c>
      <c r="Y137" s="141">
        <f>IF(ISERROR(SEARCH(Y$1,$Q137)),0,1)</f>
        <v>0</v>
      </c>
      <c r="Z137" s="141">
        <f>IF(ISERROR(SEARCH(Z$1,$Q137)),0,1)</f>
        <v>1</v>
      </c>
      <c r="AA137" s="141">
        <f>IF(ISERROR(SEARCH(AA$1,$Q137)),0,1)</f>
        <v>0</v>
      </c>
      <c r="AB137" s="141">
        <f>IF(ISERROR(SEARCH(AB$1,$Q137)),0,1)</f>
        <v>0</v>
      </c>
      <c r="AC137" s="141">
        <f>IF(ISERROR(SEARCH(AC$1,$Q137)),0,1)</f>
        <v>1</v>
      </c>
      <c r="AD137" s="141">
        <f>IF(ISERROR(SEARCH(AD$1,$Q137)),0,1)</f>
        <v>0</v>
      </c>
      <c r="AE137" s="141">
        <f>IF(ISERROR(SEARCH(AE$1,$Q137)),0,1)</f>
        <v>0</v>
      </c>
      <c r="AF137" s="141">
        <f>IF(ISERROR(SEARCH(AF$1,$Q137)),0,1)</f>
        <v>0</v>
      </c>
      <c r="AG137" s="141">
        <f>IF(ISERROR(SEARCH(AG$1,$Q137)),0,1)</f>
        <v>0</v>
      </c>
      <c r="AH137" t="s">
        <v>1075</v>
      </c>
      <c r="AI137" s="141">
        <f>_xlfn.XLOOKUP(I137,'api2.3'!B:B,'api2.3'!D:D,"")</f>
        <v>0</v>
      </c>
      <c r="AJ137" t="s">
        <v>44</v>
      </c>
      <c r="AK137" s="41" t="s">
        <v>44</v>
      </c>
      <c r="AL137" s="210">
        <f>_xlfn.XLOOKUP(AK137,sortorder!$I$15:$I$20,sortorder!$J$15:$J$20)</f>
        <v>1</v>
      </c>
      <c r="AM137" t="s">
        <v>1784</v>
      </c>
      <c r="AN137" t="s">
        <v>1784</v>
      </c>
      <c r="AO137" t="s">
        <v>1785</v>
      </c>
      <c r="AP137" s="32">
        <v>3</v>
      </c>
      <c r="AQ137" t="s">
        <v>1795</v>
      </c>
      <c r="AR137" t="s">
        <v>1132</v>
      </c>
      <c r="AS137" t="s">
        <v>1126</v>
      </c>
      <c r="AT137" t="s">
        <v>1132</v>
      </c>
      <c r="AU137">
        <v>1</v>
      </c>
      <c r="AV137" s="39" t="str">
        <f>IFERROR(_xlfn.XLOOKUP(Q137,wtd!$B:$B,wtd!$C:$C),"")</f>
        <v/>
      </c>
      <c r="AW137" s="141" t="b">
        <f>IFERROR(Q137=_xlfn.XLOOKUP(Q137,wtd!$B:$B,wtd!$B:$B),FALSE)</f>
        <v>0</v>
      </c>
      <c r="AX137" t="s">
        <v>2797</v>
      </c>
      <c r="AY137">
        <v>2</v>
      </c>
      <c r="AZ137">
        <v>0</v>
      </c>
      <c r="BA137" t="b">
        <v>0</v>
      </c>
      <c r="BB137" t="b">
        <v>1</v>
      </c>
      <c r="BC137" t="b">
        <v>0</v>
      </c>
      <c r="BE137" t="s">
        <v>5100</v>
      </c>
      <c r="BF137" s="9" t="s">
        <v>2371</v>
      </c>
      <c r="BG137" s="9" t="s">
        <v>2371</v>
      </c>
      <c r="BJ137" s="618" t="s">
        <v>2887</v>
      </c>
      <c r="BK137" s="534">
        <v>0</v>
      </c>
      <c r="BN137" s="225">
        <v>999</v>
      </c>
      <c r="BS137" s="639" t="s">
        <v>411</v>
      </c>
      <c r="BT137" s="639" t="s">
        <v>55</v>
      </c>
    </row>
    <row r="138" spans="1:72">
      <c r="A138">
        <v>137</v>
      </c>
      <c r="B138" s="158" t="str">
        <f>IFERROR(TEXT(AL138,"00"),"99")&amp;IFERROR(TEXT(W138,"00"),"99")&amp;IFERROR(TEXT(S138,"00"),"99")&amp;IFERROR(TEXT(BN138,"000"),"999")</f>
        <v>011540999</v>
      </c>
      <c r="C138" s="158" t="str">
        <f>IFERROR(TEXT(AL138,"00"),"99")&amp;IFERROR(TEXT(V138,"00"),"99")&amp;IFERROR(TEXT(R138,"000"),"999")</f>
        <v>0115020</v>
      </c>
      <c r="D138" s="645">
        <f>IF(NOT(ISBLANK(I138)),1,0)</f>
        <v>0</v>
      </c>
      <c r="E138" s="645">
        <f>IF(NOT(ISBLANK(L138)),1,0)</f>
        <v>0</v>
      </c>
      <c r="F138" s="645">
        <f>IF(NOT(ISBLANK(O138)),1,0)</f>
        <v>0</v>
      </c>
      <c r="G138" s="364" t="str">
        <f>IF(ISBLANK(H138), IF(OR(NOT(ISBLANK(L138)),NOT(ISBLANK(I138)), NOT(ISBLANK(O138))),"no oldname but should be",""),IF(H138=I138,"api",IF(H138=O138,"csv","no match or acs")))</f>
        <v/>
      </c>
      <c r="Q138" s="64" t="s">
        <v>2372</v>
      </c>
      <c r="R138" s="147">
        <f>IFERROR(_xlfn.XLOOKUP(T138,sortorder!$E$62:$E$136,sortorder!$F$62:$F$136),999)</f>
        <v>20</v>
      </c>
      <c r="S138" s="147">
        <f>IFERROR(_xlfn.XLOOKUP(T138,sortorder!$E$62:$E$136,sortorder!$D$62:$D$136),99)</f>
        <v>40</v>
      </c>
      <c r="T138" s="127" t="s">
        <v>2284</v>
      </c>
      <c r="U138" s="59" t="s">
        <v>2284</v>
      </c>
      <c r="V138" s="152">
        <f>IFERROR(_xlfn.XLOOKUP(X138,sortorder!$E$4:$E$55,sortorder!$D$4:$D$55),99)</f>
        <v>15</v>
      </c>
      <c r="W138" s="152">
        <f>IFERROR(_xlfn.XLOOKUP(X138,sortorder!$E$4:$E$55,sortorder!$D$4:$D$55),99)</f>
        <v>15</v>
      </c>
      <c r="X138" s="22" t="s">
        <v>2368</v>
      </c>
      <c r="Y138" s="141">
        <f>IF(ISERROR(SEARCH(Y$1,$Q138)),0,1)</f>
        <v>0</v>
      </c>
      <c r="Z138" s="141">
        <f>IF(ISERROR(SEARCH(Z$1,$Q138)),0,1)</f>
        <v>1</v>
      </c>
      <c r="AA138" s="141">
        <f>IF(ISERROR(SEARCH(AA$1,$Q138)),0,1)</f>
        <v>0</v>
      </c>
      <c r="AB138" s="141">
        <f>IF(ISERROR(SEARCH(AB$1,$Q138)),0,1)</f>
        <v>0</v>
      </c>
      <c r="AC138" s="141">
        <f>IF(ISERROR(SEARCH(AC$1,$Q138)),0,1)</f>
        <v>1</v>
      </c>
      <c r="AD138" s="141">
        <f>IF(ISERROR(SEARCH(AD$1,$Q138)),0,1)</f>
        <v>0</v>
      </c>
      <c r="AE138" s="141">
        <f>IF(ISERROR(SEARCH(AE$1,$Q138)),0,1)</f>
        <v>0</v>
      </c>
      <c r="AF138" s="141">
        <f>IF(ISERROR(SEARCH(AF$1,$Q138)),0,1)</f>
        <v>0</v>
      </c>
      <c r="AG138" s="141">
        <f>IF(ISERROR(SEARCH(AG$1,$Q138)),0,1)</f>
        <v>0</v>
      </c>
      <c r="AH138" t="s">
        <v>1075</v>
      </c>
      <c r="AI138" s="141">
        <f>_xlfn.XLOOKUP(I138,'api2.3'!B:B,'api2.3'!D:D,"")</f>
        <v>0</v>
      </c>
      <c r="AJ138" t="s">
        <v>44</v>
      </c>
      <c r="AK138" s="41" t="s">
        <v>44</v>
      </c>
      <c r="AL138" s="210">
        <f>_xlfn.XLOOKUP(AK138,sortorder!$I$15:$I$20,sortorder!$J$15:$J$20)</f>
        <v>1</v>
      </c>
      <c r="AM138" t="s">
        <v>1784</v>
      </c>
      <c r="AN138" t="s">
        <v>1784</v>
      </c>
      <c r="AO138" t="s">
        <v>1785</v>
      </c>
      <c r="AP138" s="32">
        <v>3</v>
      </c>
      <c r="AQ138" t="s">
        <v>1795</v>
      </c>
      <c r="AR138" t="s">
        <v>1132</v>
      </c>
      <c r="AS138" t="s">
        <v>1126</v>
      </c>
      <c r="AT138" t="s">
        <v>1132</v>
      </c>
      <c r="AU138">
        <v>1</v>
      </c>
      <c r="AV138" s="39" t="str">
        <f>IFERROR(_xlfn.XLOOKUP(Q138,wtd!$B:$B,wtd!$C:$C),"")</f>
        <v/>
      </c>
      <c r="AW138" s="141" t="b">
        <f>IFERROR(Q138=_xlfn.XLOOKUP(Q138,wtd!$B:$B,wtd!$B:$B),FALSE)</f>
        <v>0</v>
      </c>
      <c r="AX138" t="s">
        <v>2797</v>
      </c>
      <c r="AY138">
        <v>2</v>
      </c>
      <c r="AZ138">
        <v>0</v>
      </c>
      <c r="BA138" t="b">
        <v>0</v>
      </c>
      <c r="BB138" t="b">
        <v>1</v>
      </c>
      <c r="BC138" t="b">
        <v>0</v>
      </c>
      <c r="BE138" t="s">
        <v>5101</v>
      </c>
      <c r="BF138" s="9" t="s">
        <v>2373</v>
      </c>
      <c r="BG138" s="9" t="s">
        <v>2373</v>
      </c>
      <c r="BJ138" s="618" t="s">
        <v>2887</v>
      </c>
      <c r="BK138" s="534">
        <v>0</v>
      </c>
      <c r="BN138" s="225">
        <v>999</v>
      </c>
      <c r="BS138" s="639" t="s">
        <v>411</v>
      </c>
      <c r="BT138" s="639" t="s">
        <v>55</v>
      </c>
    </row>
    <row r="139" spans="1:72">
      <c r="A139">
        <v>138</v>
      </c>
      <c r="B139" s="158" t="str">
        <f>IFERROR(TEXT(AL139,"00"),"99")&amp;IFERROR(TEXT(W139,"00"),"99")&amp;IFERROR(TEXT(S139,"00"),"99")&amp;IFERROR(TEXT(BN139,"000"),"999")</f>
        <v>011541999</v>
      </c>
      <c r="C139" s="158" t="str">
        <f>IFERROR(TEXT(AL139,"00"),"99")&amp;IFERROR(TEXT(V139,"00"),"99")&amp;IFERROR(TEXT(R139,"000"),"999")</f>
        <v>0115022</v>
      </c>
      <c r="D139" s="645">
        <f>IF(NOT(ISBLANK(I139)),1,0)</f>
        <v>0</v>
      </c>
      <c r="E139" s="645">
        <f>IF(NOT(ISBLANK(L139)),1,0)</f>
        <v>0</v>
      </c>
      <c r="F139" s="645">
        <f>IF(NOT(ISBLANK(O139)),1,0)</f>
        <v>0</v>
      </c>
      <c r="G139" s="364" t="str">
        <f>IF(ISBLANK(H139), IF(OR(NOT(ISBLANK(L139)),NOT(ISBLANK(I139)), NOT(ISBLANK(O139))),"no oldname but should be",""),IF(H139=I139,"api",IF(H139=O139,"csv","no match or acs")))</f>
        <v/>
      </c>
      <c r="Q139" s="64" t="s">
        <v>2374</v>
      </c>
      <c r="R139" s="147">
        <f>IFERROR(_xlfn.XLOOKUP(T139,sortorder!$E$62:$E$136,sortorder!$F$62:$F$136),999)</f>
        <v>22</v>
      </c>
      <c r="S139" s="147">
        <f>IFERROR(_xlfn.XLOOKUP(T139,sortorder!$E$62:$E$136,sortorder!$D$62:$D$136),99)</f>
        <v>41</v>
      </c>
      <c r="T139" s="127" t="s">
        <v>2293</v>
      </c>
      <c r="U139" s="59" t="s">
        <v>2293</v>
      </c>
      <c r="V139" s="152">
        <f>IFERROR(_xlfn.XLOOKUP(X139,sortorder!$E$4:$E$55,sortorder!$D$4:$D$55),99)</f>
        <v>15</v>
      </c>
      <c r="W139" s="152">
        <f>IFERROR(_xlfn.XLOOKUP(X139,sortorder!$E$4:$E$55,sortorder!$D$4:$D$55),99)</f>
        <v>15</v>
      </c>
      <c r="X139" s="22" t="s">
        <v>2368</v>
      </c>
      <c r="Y139" s="141">
        <f>IF(ISERROR(SEARCH(Y$1,$Q139)),0,1)</f>
        <v>0</v>
      </c>
      <c r="Z139" s="141">
        <f>IF(ISERROR(SEARCH(Z$1,$Q139)),0,1)</f>
        <v>1</v>
      </c>
      <c r="AA139" s="141">
        <f>IF(ISERROR(SEARCH(AA$1,$Q139)),0,1)</f>
        <v>0</v>
      </c>
      <c r="AB139" s="141">
        <f>IF(ISERROR(SEARCH(AB$1,$Q139)),0,1)</f>
        <v>0</v>
      </c>
      <c r="AC139" s="141">
        <f>IF(ISERROR(SEARCH(AC$1,$Q139)),0,1)</f>
        <v>1</v>
      </c>
      <c r="AD139" s="141">
        <f>IF(ISERROR(SEARCH(AD$1,$Q139)),0,1)</f>
        <v>0</v>
      </c>
      <c r="AE139" s="141">
        <f>IF(ISERROR(SEARCH(AE$1,$Q139)),0,1)</f>
        <v>0</v>
      </c>
      <c r="AF139" s="141">
        <f>IF(ISERROR(SEARCH(AF$1,$Q139)),0,1)</f>
        <v>0</v>
      </c>
      <c r="AG139" s="141">
        <f>IF(ISERROR(SEARCH(AG$1,$Q139)),0,1)</f>
        <v>0</v>
      </c>
      <c r="AH139" t="s">
        <v>1075</v>
      </c>
      <c r="AI139" s="141">
        <f>_xlfn.XLOOKUP(I139,'api2.3'!B:B,'api2.3'!D:D,"")</f>
        <v>0</v>
      </c>
      <c r="AJ139" t="s">
        <v>44</v>
      </c>
      <c r="AK139" s="41" t="s">
        <v>44</v>
      </c>
      <c r="AL139" s="210">
        <f>_xlfn.XLOOKUP(AK139,sortorder!$I$15:$I$20,sortorder!$J$15:$J$20)</f>
        <v>1</v>
      </c>
      <c r="AM139" t="s">
        <v>1784</v>
      </c>
      <c r="AN139" t="s">
        <v>1784</v>
      </c>
      <c r="AO139" t="s">
        <v>1785</v>
      </c>
      <c r="AP139" s="32">
        <v>3</v>
      </c>
      <c r="AQ139" t="s">
        <v>1795</v>
      </c>
      <c r="AR139" t="s">
        <v>1132</v>
      </c>
      <c r="AS139" t="s">
        <v>1126</v>
      </c>
      <c r="AT139" t="s">
        <v>1132</v>
      </c>
      <c r="AU139">
        <v>1</v>
      </c>
      <c r="AV139" s="39" t="str">
        <f>IFERROR(_xlfn.XLOOKUP(Q139,wtd!$B:$B,wtd!$C:$C),"")</f>
        <v/>
      </c>
      <c r="AW139" s="141" t="b">
        <f>IFERROR(Q139=_xlfn.XLOOKUP(Q139,wtd!$B:$B,wtd!$B:$B),FALSE)</f>
        <v>0</v>
      </c>
      <c r="AX139" t="s">
        <v>2797</v>
      </c>
      <c r="AY139">
        <v>2</v>
      </c>
      <c r="AZ139">
        <v>0</v>
      </c>
      <c r="BA139" t="b">
        <v>0</v>
      </c>
      <c r="BB139" t="b">
        <v>1</v>
      </c>
      <c r="BC139" t="b">
        <v>0</v>
      </c>
      <c r="BE139" t="s">
        <v>5150</v>
      </c>
      <c r="BF139" s="9" t="s">
        <v>2375</v>
      </c>
      <c r="BG139" s="9" t="s">
        <v>2375</v>
      </c>
      <c r="BJ139" s="618" t="s">
        <v>2887</v>
      </c>
      <c r="BK139" s="534" t="s">
        <v>2887</v>
      </c>
      <c r="BN139" s="225">
        <v>999</v>
      </c>
      <c r="BS139" s="639" t="s">
        <v>411</v>
      </c>
      <c r="BT139" s="639" t="s">
        <v>55</v>
      </c>
    </row>
    <row r="140" spans="1:72">
      <c r="A140">
        <v>139</v>
      </c>
      <c r="B140" s="158" t="str">
        <f>IFERROR(TEXT(AL140,"00"),"99")&amp;IFERROR(TEXT(W140,"00"),"99")&amp;IFERROR(TEXT(S140,"00"),"99")&amp;IFERROR(TEXT(BN140,"000"),"999")</f>
        <v>011542999</v>
      </c>
      <c r="C140" s="158" t="str">
        <f>IFERROR(TEXT(AL140,"00"),"99")&amp;IFERROR(TEXT(V140,"00"),"99")&amp;IFERROR(TEXT(R140,"000"),"999")</f>
        <v>0115023</v>
      </c>
      <c r="D140" s="645">
        <f>IF(NOT(ISBLANK(I140)),1,0)</f>
        <v>0</v>
      </c>
      <c r="E140" s="645">
        <f>IF(NOT(ISBLANK(L140)),1,0)</f>
        <v>0</v>
      </c>
      <c r="F140" s="645">
        <f>IF(NOT(ISBLANK(O140)),1,0)</f>
        <v>0</v>
      </c>
      <c r="G140" s="364" t="str">
        <f>IF(ISBLANK(H140), IF(OR(NOT(ISBLANK(L140)),NOT(ISBLANK(I140)), NOT(ISBLANK(O140))),"no oldname but should be",""),IF(H140=I140,"api",IF(H140=O140,"csv","no match or acs")))</f>
        <v/>
      </c>
      <c r="Q140" s="64" t="s">
        <v>2376</v>
      </c>
      <c r="R140" s="147">
        <f>IFERROR(_xlfn.XLOOKUP(T140,sortorder!$E$62:$E$136,sortorder!$F$62:$F$136),999)</f>
        <v>23</v>
      </c>
      <c r="S140" s="147">
        <f>IFERROR(_xlfn.XLOOKUP(T140,sortorder!$E$62:$E$136,sortorder!$D$62:$D$136),99)</f>
        <v>42</v>
      </c>
      <c r="T140" s="127" t="s">
        <v>2297</v>
      </c>
      <c r="U140" s="59" t="s">
        <v>2297</v>
      </c>
      <c r="V140" s="152">
        <f>IFERROR(_xlfn.XLOOKUP(X140,sortorder!$E$4:$E$55,sortorder!$D$4:$D$55),99)</f>
        <v>15</v>
      </c>
      <c r="W140" s="152">
        <f>IFERROR(_xlfn.XLOOKUP(X140,sortorder!$E$4:$E$55,sortorder!$D$4:$D$55),99)</f>
        <v>15</v>
      </c>
      <c r="X140" s="22" t="s">
        <v>2368</v>
      </c>
      <c r="Y140" s="141">
        <f>IF(ISERROR(SEARCH(Y$1,$Q140)),0,1)</f>
        <v>0</v>
      </c>
      <c r="Z140" s="141">
        <f>IF(ISERROR(SEARCH(Z$1,$Q140)),0,1)</f>
        <v>1</v>
      </c>
      <c r="AA140" s="141">
        <f>IF(ISERROR(SEARCH(AA$1,$Q140)),0,1)</f>
        <v>0</v>
      </c>
      <c r="AB140" s="141">
        <f>IF(ISERROR(SEARCH(AB$1,$Q140)),0,1)</f>
        <v>0</v>
      </c>
      <c r="AC140" s="141">
        <f>IF(ISERROR(SEARCH(AC$1,$Q140)),0,1)</f>
        <v>1</v>
      </c>
      <c r="AD140" s="141">
        <f>IF(ISERROR(SEARCH(AD$1,$Q140)),0,1)</f>
        <v>0</v>
      </c>
      <c r="AE140" s="141">
        <f>IF(ISERROR(SEARCH(AE$1,$Q140)),0,1)</f>
        <v>0</v>
      </c>
      <c r="AF140" s="141">
        <f>IF(ISERROR(SEARCH(AF$1,$Q140)),0,1)</f>
        <v>0</v>
      </c>
      <c r="AG140" s="141">
        <f>IF(ISERROR(SEARCH(AG$1,$Q140)),0,1)</f>
        <v>0</v>
      </c>
      <c r="AH140" t="s">
        <v>1075</v>
      </c>
      <c r="AI140" s="141">
        <f>_xlfn.XLOOKUP(I140,'api2.3'!B:B,'api2.3'!D:D,"")</f>
        <v>0</v>
      </c>
      <c r="AJ140" t="s">
        <v>44</v>
      </c>
      <c r="AK140" s="41" t="s">
        <v>44</v>
      </c>
      <c r="AL140" s="210">
        <f>_xlfn.XLOOKUP(AK140,sortorder!$I$15:$I$20,sortorder!$J$15:$J$20)</f>
        <v>1</v>
      </c>
      <c r="AM140" t="s">
        <v>1784</v>
      </c>
      <c r="AN140" t="s">
        <v>1784</v>
      </c>
      <c r="AO140" t="s">
        <v>1785</v>
      </c>
      <c r="AP140" s="32">
        <v>3</v>
      </c>
      <c r="AQ140" t="s">
        <v>1795</v>
      </c>
      <c r="AR140" t="s">
        <v>1132</v>
      </c>
      <c r="AS140" t="s">
        <v>1126</v>
      </c>
      <c r="AT140" t="s">
        <v>1132</v>
      </c>
      <c r="AU140">
        <v>1</v>
      </c>
      <c r="AV140" s="39" t="str">
        <f>IFERROR(_xlfn.XLOOKUP(Q140,wtd!$B:$B,wtd!$C:$C),"")</f>
        <v/>
      </c>
      <c r="AW140" s="141" t="b">
        <f>IFERROR(Q140=_xlfn.XLOOKUP(Q140,wtd!$B:$B,wtd!$B:$B),FALSE)</f>
        <v>0</v>
      </c>
      <c r="AX140" t="s">
        <v>2797</v>
      </c>
      <c r="AY140">
        <v>2</v>
      </c>
      <c r="AZ140">
        <v>0</v>
      </c>
      <c r="BA140" t="b">
        <v>0</v>
      </c>
      <c r="BB140" t="b">
        <v>1</v>
      </c>
      <c r="BC140" t="b">
        <v>0</v>
      </c>
      <c r="BE140" t="s">
        <v>5254</v>
      </c>
      <c r="BF140" s="9" t="s">
        <v>2377</v>
      </c>
      <c r="BG140" s="9" t="s">
        <v>2377</v>
      </c>
      <c r="BJ140" s="618" t="s">
        <v>2887</v>
      </c>
      <c r="BK140" s="534" t="s">
        <v>2887</v>
      </c>
      <c r="BN140" s="225">
        <v>999</v>
      </c>
      <c r="BS140" s="639" t="s">
        <v>411</v>
      </c>
      <c r="BT140" s="639" t="s">
        <v>55</v>
      </c>
    </row>
    <row r="141" spans="1:72">
      <c r="A141">
        <v>140</v>
      </c>
      <c r="B141" s="158" t="str">
        <f>IFERROR(TEXT(AL141,"00"),"99")&amp;IFERROR(TEXT(W141,"00"),"99")&amp;IFERROR(TEXT(S141,"00"),"99")&amp;IFERROR(TEXT(BN141,"000"),"999")</f>
        <v>011543999</v>
      </c>
      <c r="C141" s="158" t="str">
        <f>IFERROR(TEXT(AL141,"00"),"99")&amp;IFERROR(TEXT(V141,"00"),"99")&amp;IFERROR(TEXT(R141,"000"),"999")</f>
        <v>0115024</v>
      </c>
      <c r="D141" s="645">
        <f>IF(NOT(ISBLANK(I141)),1,0)</f>
        <v>0</v>
      </c>
      <c r="E141" s="645">
        <f>IF(NOT(ISBLANK(L141)),1,0)</f>
        <v>0</v>
      </c>
      <c r="F141" s="645">
        <f>IF(NOT(ISBLANK(O141)),1,0)</f>
        <v>0</v>
      </c>
      <c r="G141" s="364" t="str">
        <f>IF(ISBLANK(H141), IF(OR(NOT(ISBLANK(L141)),NOT(ISBLANK(I141)), NOT(ISBLANK(O141))),"no oldname but should be",""),IF(H141=I141,"api",IF(H141=O141,"csv","no match or acs")))</f>
        <v/>
      </c>
      <c r="Q141" s="64" t="s">
        <v>2378</v>
      </c>
      <c r="R141" s="147">
        <f>IFERROR(_xlfn.XLOOKUP(T141,sortorder!$E$62:$E$136,sortorder!$F$62:$F$136),999)</f>
        <v>24</v>
      </c>
      <c r="S141" s="147">
        <f>IFERROR(_xlfn.XLOOKUP(T141,sortorder!$E$62:$E$136,sortorder!$D$62:$D$136),99)</f>
        <v>43</v>
      </c>
      <c r="T141" s="127" t="s">
        <v>2301</v>
      </c>
      <c r="U141" s="59" t="s">
        <v>2301</v>
      </c>
      <c r="V141" s="152">
        <f>IFERROR(_xlfn.XLOOKUP(X141,sortorder!$E$4:$E$55,sortorder!$D$4:$D$55),99)</f>
        <v>15</v>
      </c>
      <c r="W141" s="152">
        <f>IFERROR(_xlfn.XLOOKUP(X141,sortorder!$E$4:$E$55,sortorder!$D$4:$D$55),99)</f>
        <v>15</v>
      </c>
      <c r="X141" s="22" t="s">
        <v>2368</v>
      </c>
      <c r="Y141" s="141">
        <f>IF(ISERROR(SEARCH(Y$1,$Q141)),0,1)</f>
        <v>0</v>
      </c>
      <c r="Z141" s="141">
        <f>IF(ISERROR(SEARCH(Z$1,$Q141)),0,1)</f>
        <v>1</v>
      </c>
      <c r="AA141" s="141">
        <f>IF(ISERROR(SEARCH(AA$1,$Q141)),0,1)</f>
        <v>0</v>
      </c>
      <c r="AB141" s="141">
        <f>IF(ISERROR(SEARCH(AB$1,$Q141)),0,1)</f>
        <v>0</v>
      </c>
      <c r="AC141" s="141">
        <f>IF(ISERROR(SEARCH(AC$1,$Q141)),0,1)</f>
        <v>1</v>
      </c>
      <c r="AD141" s="141">
        <f>IF(ISERROR(SEARCH(AD$1,$Q141)),0,1)</f>
        <v>0</v>
      </c>
      <c r="AE141" s="141">
        <f>IF(ISERROR(SEARCH(AE$1,$Q141)),0,1)</f>
        <v>0</v>
      </c>
      <c r="AF141" s="141">
        <f>IF(ISERROR(SEARCH(AF$1,$Q141)),0,1)</f>
        <v>0</v>
      </c>
      <c r="AG141" s="141">
        <f>IF(ISERROR(SEARCH(AG$1,$Q141)),0,1)</f>
        <v>0</v>
      </c>
      <c r="AH141" t="s">
        <v>1075</v>
      </c>
      <c r="AI141" s="141">
        <f>_xlfn.XLOOKUP(I141,'api2.3'!B:B,'api2.3'!D:D,"")</f>
        <v>0</v>
      </c>
      <c r="AJ141" t="s">
        <v>44</v>
      </c>
      <c r="AK141" s="41" t="s">
        <v>44</v>
      </c>
      <c r="AL141" s="210">
        <f>_xlfn.XLOOKUP(AK141,sortorder!$I$15:$I$20,sortorder!$J$15:$J$20)</f>
        <v>1</v>
      </c>
      <c r="AM141" t="s">
        <v>1784</v>
      </c>
      <c r="AN141" t="s">
        <v>1784</v>
      </c>
      <c r="AO141" t="s">
        <v>1785</v>
      </c>
      <c r="AP141" s="32">
        <v>3</v>
      </c>
      <c r="AQ141" t="s">
        <v>1795</v>
      </c>
      <c r="AR141" t="s">
        <v>1132</v>
      </c>
      <c r="AS141" t="s">
        <v>1126</v>
      </c>
      <c r="AT141" t="s">
        <v>1132</v>
      </c>
      <c r="AU141">
        <v>1</v>
      </c>
      <c r="AV141" s="39" t="str">
        <f>IFERROR(_xlfn.XLOOKUP(Q141,wtd!$B:$B,wtd!$C:$C),"")</f>
        <v/>
      </c>
      <c r="AW141" s="141" t="b">
        <f>IFERROR(Q141=_xlfn.XLOOKUP(Q141,wtd!$B:$B,wtd!$B:$B),FALSE)</f>
        <v>0</v>
      </c>
      <c r="AX141" t="s">
        <v>2797</v>
      </c>
      <c r="AY141">
        <v>2</v>
      </c>
      <c r="AZ141">
        <v>0</v>
      </c>
      <c r="BA141" t="b">
        <v>0</v>
      </c>
      <c r="BB141" t="b">
        <v>1</v>
      </c>
      <c r="BC141" t="b">
        <v>0</v>
      </c>
      <c r="BE141" t="s">
        <v>5102</v>
      </c>
      <c r="BF141" s="9" t="s">
        <v>2379</v>
      </c>
      <c r="BG141" s="9" t="s">
        <v>2379</v>
      </c>
      <c r="BJ141" s="618" t="s">
        <v>2887</v>
      </c>
      <c r="BK141" s="534">
        <v>0</v>
      </c>
      <c r="BN141" s="225">
        <v>999</v>
      </c>
      <c r="BS141" s="639" t="s">
        <v>411</v>
      </c>
      <c r="BT141" s="639" t="s">
        <v>55</v>
      </c>
    </row>
    <row r="142" spans="1:72">
      <c r="A142">
        <v>141</v>
      </c>
      <c r="B142" s="158" t="str">
        <f>IFERROR(TEXT(AL142,"00"),"99")&amp;IFERROR(TEXT(W142,"00"),"99")&amp;IFERROR(TEXT(S142,"00"),"99")&amp;IFERROR(TEXT(BN142,"000"),"999")</f>
        <v>011544999</v>
      </c>
      <c r="C142" s="158" t="str">
        <f>IFERROR(TEXT(AL142,"00"),"99")&amp;IFERROR(TEXT(V142,"00"),"99")&amp;IFERROR(TEXT(R142,"000"),"999")</f>
        <v>0115025</v>
      </c>
      <c r="D142" s="645">
        <f>IF(NOT(ISBLANK(I142)),1,0)</f>
        <v>0</v>
      </c>
      <c r="E142" s="645">
        <f>IF(NOT(ISBLANK(L142)),1,0)</f>
        <v>0</v>
      </c>
      <c r="F142" s="645">
        <f>IF(NOT(ISBLANK(O142)),1,0)</f>
        <v>0</v>
      </c>
      <c r="G142" s="364" t="str">
        <f>IF(ISBLANK(H142), IF(OR(NOT(ISBLANK(L142)),NOT(ISBLANK(I142)), NOT(ISBLANK(O142))),"no oldname but should be",""),IF(H142=I142,"api",IF(H142=O142,"csv","no match or acs")))</f>
        <v/>
      </c>
      <c r="Q142" s="64" t="s">
        <v>2380</v>
      </c>
      <c r="R142" s="147">
        <f>IFERROR(_xlfn.XLOOKUP(T142,sortorder!$E$62:$E$136,sortorder!$F$62:$F$136),999)</f>
        <v>25</v>
      </c>
      <c r="S142" s="147">
        <f>IFERROR(_xlfn.XLOOKUP(T142,sortorder!$E$62:$E$136,sortorder!$D$62:$D$136),99)</f>
        <v>44</v>
      </c>
      <c r="T142" s="127" t="s">
        <v>2305</v>
      </c>
      <c r="U142" s="59" t="s">
        <v>2305</v>
      </c>
      <c r="V142" s="152">
        <f>IFERROR(_xlfn.XLOOKUP(X142,sortorder!$E$4:$E$55,sortorder!$D$4:$D$55),99)</f>
        <v>15</v>
      </c>
      <c r="W142" s="152">
        <f>IFERROR(_xlfn.XLOOKUP(X142,sortorder!$E$4:$E$55,sortorder!$D$4:$D$55),99)</f>
        <v>15</v>
      </c>
      <c r="X142" s="22" t="s">
        <v>2368</v>
      </c>
      <c r="Y142" s="141">
        <f>IF(ISERROR(SEARCH(Y$1,$Q142)),0,1)</f>
        <v>0</v>
      </c>
      <c r="Z142" s="141">
        <f>IF(ISERROR(SEARCH(Z$1,$Q142)),0,1)</f>
        <v>1</v>
      </c>
      <c r="AA142" s="141">
        <f>IF(ISERROR(SEARCH(AA$1,$Q142)),0,1)</f>
        <v>0</v>
      </c>
      <c r="AB142" s="141">
        <f>IF(ISERROR(SEARCH(AB$1,$Q142)),0,1)</f>
        <v>0</v>
      </c>
      <c r="AC142" s="141">
        <f>IF(ISERROR(SEARCH(AC$1,$Q142)),0,1)</f>
        <v>1</v>
      </c>
      <c r="AD142" s="141">
        <f>IF(ISERROR(SEARCH(AD$1,$Q142)),0,1)</f>
        <v>0</v>
      </c>
      <c r="AE142" s="141">
        <f>IF(ISERROR(SEARCH(AE$1,$Q142)),0,1)</f>
        <v>0</v>
      </c>
      <c r="AF142" s="141">
        <f>IF(ISERROR(SEARCH(AF$1,$Q142)),0,1)</f>
        <v>0</v>
      </c>
      <c r="AG142" s="141">
        <f>IF(ISERROR(SEARCH(AG$1,$Q142)),0,1)</f>
        <v>0</v>
      </c>
      <c r="AH142" t="s">
        <v>1075</v>
      </c>
      <c r="AI142" s="141">
        <f>_xlfn.XLOOKUP(I142,'api2.3'!B:B,'api2.3'!D:D,"")</f>
        <v>0</v>
      </c>
      <c r="AJ142" t="s">
        <v>44</v>
      </c>
      <c r="AK142" s="41" t="s">
        <v>44</v>
      </c>
      <c r="AL142" s="210">
        <f>_xlfn.XLOOKUP(AK142,sortorder!$I$15:$I$20,sortorder!$J$15:$J$20)</f>
        <v>1</v>
      </c>
      <c r="AM142" t="s">
        <v>1784</v>
      </c>
      <c r="AN142" t="s">
        <v>1784</v>
      </c>
      <c r="AO142" t="s">
        <v>1785</v>
      </c>
      <c r="AP142" s="32">
        <v>3</v>
      </c>
      <c r="AQ142" t="s">
        <v>1795</v>
      </c>
      <c r="AR142" t="s">
        <v>1132</v>
      </c>
      <c r="AS142" t="s">
        <v>1126</v>
      </c>
      <c r="AT142" t="s">
        <v>1132</v>
      </c>
      <c r="AU142">
        <v>1</v>
      </c>
      <c r="AV142" s="39" t="str">
        <f>IFERROR(_xlfn.XLOOKUP(Q142,wtd!$B:$B,wtd!$C:$C),"")</f>
        <v/>
      </c>
      <c r="AW142" s="141" t="b">
        <f>IFERROR(Q142=_xlfn.XLOOKUP(Q142,wtd!$B:$B,wtd!$B:$B),FALSE)</f>
        <v>0</v>
      </c>
      <c r="AX142" t="s">
        <v>2797</v>
      </c>
      <c r="AY142">
        <v>2</v>
      </c>
      <c r="AZ142">
        <v>0</v>
      </c>
      <c r="BA142" t="b">
        <v>0</v>
      </c>
      <c r="BB142" t="b">
        <v>1</v>
      </c>
      <c r="BC142" t="b">
        <v>0</v>
      </c>
      <c r="BE142" t="s">
        <v>5339</v>
      </c>
      <c r="BF142" s="9" t="s">
        <v>2381</v>
      </c>
      <c r="BG142" s="9" t="s">
        <v>2381</v>
      </c>
      <c r="BJ142" s="618" t="s">
        <v>2887</v>
      </c>
      <c r="BK142" s="534">
        <v>0</v>
      </c>
      <c r="BN142" s="225">
        <v>999</v>
      </c>
      <c r="BS142" s="639" t="s">
        <v>411</v>
      </c>
      <c r="BT142" s="639" t="s">
        <v>55</v>
      </c>
    </row>
    <row r="143" spans="1:72">
      <c r="A143">
        <v>142</v>
      </c>
      <c r="B143" s="158" t="str">
        <f>IFERROR(TEXT(AL143,"00"),"99")&amp;IFERROR(TEXT(W143,"00"),"99")&amp;IFERROR(TEXT(S143,"00"),"99")&amp;IFERROR(TEXT(BN143,"000"),"999")</f>
        <v>011545999</v>
      </c>
      <c r="C143" s="158" t="str">
        <f>IFERROR(TEXT(AL143,"00"),"99")&amp;IFERROR(TEXT(V143,"00"),"99")&amp;IFERROR(TEXT(R143,"000"),"999")</f>
        <v>0115018</v>
      </c>
      <c r="D143" s="645">
        <f>IF(NOT(ISBLANK(I143)),1,0)</f>
        <v>0</v>
      </c>
      <c r="E143" s="645">
        <f>IF(NOT(ISBLANK(L143)),1,0)</f>
        <v>0</v>
      </c>
      <c r="F143" s="645">
        <f>IF(NOT(ISBLANK(O143)),1,0)</f>
        <v>0</v>
      </c>
      <c r="G143" s="364" t="str">
        <f>IF(ISBLANK(H143), IF(OR(NOT(ISBLANK(L143)),NOT(ISBLANK(I143)), NOT(ISBLANK(O143))),"no oldname but should be",""),IF(H143=I143,"api",IF(H143=O143,"csv","no match or acs")))</f>
        <v/>
      </c>
      <c r="Q143" s="64" t="s">
        <v>2382</v>
      </c>
      <c r="R143" s="147">
        <f>IFERROR(_xlfn.XLOOKUP(T143,sortorder!$E$62:$E$136,sortorder!$F$62:$F$136),999)</f>
        <v>18</v>
      </c>
      <c r="S143" s="147">
        <f>IFERROR(_xlfn.XLOOKUP(T143,sortorder!$E$62:$E$136,sortorder!$D$62:$D$136),99)</f>
        <v>45</v>
      </c>
      <c r="T143" s="127" t="s">
        <v>2274</v>
      </c>
      <c r="U143" s="59" t="s">
        <v>2274</v>
      </c>
      <c r="V143" s="152">
        <f>IFERROR(_xlfn.XLOOKUP(X143,sortorder!$E$4:$E$55,sortorder!$D$4:$D$55),99)</f>
        <v>15</v>
      </c>
      <c r="W143" s="152">
        <f>IFERROR(_xlfn.XLOOKUP(X143,sortorder!$E$4:$E$55,sortorder!$D$4:$D$55),99)</f>
        <v>15</v>
      </c>
      <c r="X143" s="22" t="s">
        <v>2368</v>
      </c>
      <c r="Y143" s="141">
        <f>IF(ISERROR(SEARCH(Y$1,$Q143)),0,1)</f>
        <v>0</v>
      </c>
      <c r="Z143" s="141">
        <f>IF(ISERROR(SEARCH(Z$1,$Q143)),0,1)</f>
        <v>1</v>
      </c>
      <c r="AA143" s="141">
        <f>IF(ISERROR(SEARCH(AA$1,$Q143)),0,1)</f>
        <v>0</v>
      </c>
      <c r="AB143" s="141">
        <f>IF(ISERROR(SEARCH(AB$1,$Q143)),0,1)</f>
        <v>0</v>
      </c>
      <c r="AC143" s="141">
        <f>IF(ISERROR(SEARCH(AC$1,$Q143)),0,1)</f>
        <v>1</v>
      </c>
      <c r="AD143" s="141">
        <f>IF(ISERROR(SEARCH(AD$1,$Q143)),0,1)</f>
        <v>0</v>
      </c>
      <c r="AE143" s="141">
        <f>IF(ISERROR(SEARCH(AE$1,$Q143)),0,1)</f>
        <v>0</v>
      </c>
      <c r="AF143" s="141">
        <f>IF(ISERROR(SEARCH(AF$1,$Q143)),0,1)</f>
        <v>0</v>
      </c>
      <c r="AG143" s="141">
        <f>IF(ISERROR(SEARCH(AG$1,$Q143)),0,1)</f>
        <v>0</v>
      </c>
      <c r="AH143" t="s">
        <v>1075</v>
      </c>
      <c r="AI143" s="141">
        <f>_xlfn.XLOOKUP(I143,'api2.3'!B:B,'api2.3'!D:D,"")</f>
        <v>0</v>
      </c>
      <c r="AJ143" t="s">
        <v>44</v>
      </c>
      <c r="AK143" s="41" t="s">
        <v>44</v>
      </c>
      <c r="AL143" s="210">
        <f>_xlfn.XLOOKUP(AK143,sortorder!$I$15:$I$20,sortorder!$J$15:$J$20)</f>
        <v>1</v>
      </c>
      <c r="AM143" t="s">
        <v>1784</v>
      </c>
      <c r="AN143" t="s">
        <v>1784</v>
      </c>
      <c r="AO143" t="s">
        <v>1785</v>
      </c>
      <c r="AP143" s="32">
        <v>3</v>
      </c>
      <c r="AQ143" t="s">
        <v>1795</v>
      </c>
      <c r="AR143" t="s">
        <v>1132</v>
      </c>
      <c r="AS143" t="s">
        <v>1126</v>
      </c>
      <c r="AT143" t="s">
        <v>1132</v>
      </c>
      <c r="AU143">
        <v>1</v>
      </c>
      <c r="AV143" s="39" t="str">
        <f>IFERROR(_xlfn.XLOOKUP(Q143,wtd!$B:$B,wtd!$C:$C),"")</f>
        <v/>
      </c>
      <c r="AW143" s="141" t="b">
        <f>IFERROR(Q143=_xlfn.XLOOKUP(Q143,wtd!$B:$B,wtd!$B:$B),FALSE)</f>
        <v>0</v>
      </c>
      <c r="AX143" t="s">
        <v>2797</v>
      </c>
      <c r="AY143">
        <v>2</v>
      </c>
      <c r="AZ143">
        <v>0</v>
      </c>
      <c r="BA143" t="b">
        <v>0</v>
      </c>
      <c r="BB143" t="b">
        <v>1</v>
      </c>
      <c r="BC143" t="b">
        <v>0</v>
      </c>
      <c r="BE143" t="s">
        <v>5103</v>
      </c>
      <c r="BF143" s="9" t="s">
        <v>2383</v>
      </c>
      <c r="BG143" s="9" t="s">
        <v>2383</v>
      </c>
      <c r="BJ143" s="618" t="s">
        <v>2887</v>
      </c>
      <c r="BK143" s="534" t="s">
        <v>2887</v>
      </c>
      <c r="BN143" s="225">
        <v>999</v>
      </c>
      <c r="BS143" s="639" t="s">
        <v>411</v>
      </c>
      <c r="BT143" s="639" t="s">
        <v>55</v>
      </c>
    </row>
    <row r="144" spans="1:72">
      <c r="A144">
        <v>143</v>
      </c>
      <c r="B144" s="158" t="str">
        <f>IFERROR(TEXT(AL144,"00"),"99")&amp;IFERROR(TEXT(W144,"00"),"99")&amp;IFERROR(TEXT(S144,"00"),"99")&amp;IFERROR(TEXT(BN144,"000"),"999")</f>
        <v>011638999</v>
      </c>
      <c r="C144" s="158" t="str">
        <f>IFERROR(TEXT(AL144,"00"),"99")&amp;IFERROR(TEXT(V144,"00"),"99")&amp;IFERROR(TEXT(R144,"000"),"999")</f>
        <v>0116021</v>
      </c>
      <c r="D144" s="645">
        <f>IF(NOT(ISBLANK(I144)),1,0)</f>
        <v>0</v>
      </c>
      <c r="E144" s="645">
        <f>IF(NOT(ISBLANK(L144)),1,0)</f>
        <v>1</v>
      </c>
      <c r="F144" s="645">
        <f>IF(NOT(ISBLANK(O144)),1,0)</f>
        <v>0</v>
      </c>
      <c r="G144" s="364" t="str">
        <f>IF(ISBLANK(H144), IF(OR(NOT(ISBLANK(L144)),NOT(ISBLANK(I144)), NOT(ISBLANK(O144))),"no oldname but should be",""),IF(H144=I144,"api",IF(H144=O144,"csv","no match or acs")))</f>
        <v>no match or acs</v>
      </c>
      <c r="H144" s="57" t="s">
        <v>3077</v>
      </c>
      <c r="L144" s="57" t="s">
        <v>3077</v>
      </c>
      <c r="M144" s="59" t="s">
        <v>3077</v>
      </c>
      <c r="O144" s="24"/>
      <c r="Q144" s="64" t="s">
        <v>2333</v>
      </c>
      <c r="R144" s="147">
        <f>IFERROR(_xlfn.XLOOKUP(T144,sortorder!$E$62:$E$136,sortorder!$F$62:$F$136),999)</f>
        <v>21</v>
      </c>
      <c r="S144" s="147">
        <f>IFERROR(_xlfn.XLOOKUP(T144,sortorder!$E$62:$E$136,sortorder!$D$62:$D$136),99)</f>
        <v>38</v>
      </c>
      <c r="T144" s="127" t="s">
        <v>2288</v>
      </c>
      <c r="U144" s="59" t="s">
        <v>2333</v>
      </c>
      <c r="V144" s="152">
        <f>IFERROR(_xlfn.XLOOKUP(X144,sortorder!$E$4:$E$55,sortorder!$D$4:$D$55),99)</f>
        <v>16</v>
      </c>
      <c r="W144" s="152">
        <f>IFERROR(_xlfn.XLOOKUP(X144,sortorder!$E$4:$E$55,sortorder!$D$4:$D$55),99)</f>
        <v>16</v>
      </c>
      <c r="X144" s="22" t="s">
        <v>2334</v>
      </c>
      <c r="Y144" s="141">
        <f>IF(ISERROR(SEARCH(Y$1,$Q144)),0,1)</f>
        <v>0</v>
      </c>
      <c r="Z144" s="141">
        <f>IF(ISERROR(SEARCH(Z$1,$Q144)),0,1)</f>
        <v>0</v>
      </c>
      <c r="AA144" s="141">
        <f>IF(ISERROR(SEARCH(AA$1,$Q144)),0,1)</f>
        <v>0</v>
      </c>
      <c r="AB144" s="141">
        <f>IF(ISERROR(SEARCH(AB$1,$Q144)),0,1)</f>
        <v>0</v>
      </c>
      <c r="AC144" s="141">
        <f>IF(ISERROR(SEARCH(AC$1,$Q144)),0,1)</f>
        <v>0</v>
      </c>
      <c r="AD144" s="141">
        <f>IF(ISERROR(SEARCH(AD$1,$Q144)),0,1)</f>
        <v>0</v>
      </c>
      <c r="AE144" s="141">
        <f>IF(ISERROR(SEARCH(AE$1,$Q144)),0,1)</f>
        <v>0</v>
      </c>
      <c r="AF144" s="141">
        <f>IF(ISERROR(SEARCH(AF$1,$Q144)),0,1)</f>
        <v>0</v>
      </c>
      <c r="AG144" s="141">
        <f>IF(ISERROR(SEARCH(AG$1,$Q144)),0,1)</f>
        <v>0</v>
      </c>
      <c r="AI144" s="141">
        <f>_xlfn.XLOOKUP(I144,'api2.3'!B:B,'api2.3'!D:D,"")</f>
        <v>0</v>
      </c>
      <c r="AJ144" t="s">
        <v>44</v>
      </c>
      <c r="AK144" s="41" t="s">
        <v>44</v>
      </c>
      <c r="AL144" s="210">
        <f>_xlfn.XLOOKUP(AK144,sortorder!$I$15:$I$20,sortorder!$J$15:$J$20)</f>
        <v>1</v>
      </c>
      <c r="AP144" s="30">
        <v>0</v>
      </c>
      <c r="AQ144" t="s">
        <v>43</v>
      </c>
      <c r="AR144" t="s">
        <v>43</v>
      </c>
      <c r="AS144" t="s">
        <v>52</v>
      </c>
      <c r="AT144" t="s">
        <v>43</v>
      </c>
      <c r="AV144" s="39" t="str">
        <f>IFERROR(_xlfn.XLOOKUP(Q144,wtd!$B:$B,wtd!$C:$C),"")</f>
        <v/>
      </c>
      <c r="AW144" s="141" t="b">
        <f>IFERROR(Q144=_xlfn.XLOOKUP(Q144,wtd!$B:$B,wtd!$B:$B),FALSE)</f>
        <v>0</v>
      </c>
      <c r="AX144" t="s">
        <v>45</v>
      </c>
      <c r="AY144">
        <v>0</v>
      </c>
      <c r="AZ144">
        <v>0</v>
      </c>
      <c r="BA144" t="b">
        <v>0</v>
      </c>
      <c r="BB144" t="b">
        <v>0</v>
      </c>
      <c r="BC144" t="b">
        <v>0</v>
      </c>
      <c r="BE144" t="s">
        <v>4964</v>
      </c>
      <c r="BF144" s="9" t="s">
        <v>2335</v>
      </c>
      <c r="BG144" s="9" t="s">
        <v>2335</v>
      </c>
      <c r="BJ144" s="618" t="s">
        <v>6000</v>
      </c>
      <c r="BK144" s="534" t="s">
        <v>2887</v>
      </c>
      <c r="BN144" s="225">
        <v>999</v>
      </c>
      <c r="BS144" s="639" t="s">
        <v>411</v>
      </c>
      <c r="BT144" s="639" t="s">
        <v>55</v>
      </c>
    </row>
    <row r="145" spans="1:72">
      <c r="A145">
        <v>144</v>
      </c>
      <c r="B145" s="158" t="str">
        <f>IFERROR(TEXT(AL145,"00"),"99")&amp;IFERROR(TEXT(W145,"00"),"99")&amp;IFERROR(TEXT(S145,"00"),"99")&amp;IFERROR(TEXT(BN145,"000"),"999")</f>
        <v>011639999</v>
      </c>
      <c r="C145" s="158" t="str">
        <f>IFERROR(TEXT(AL145,"00"),"99")&amp;IFERROR(TEXT(V145,"00"),"99")&amp;IFERROR(TEXT(R145,"000"),"999")</f>
        <v>0116019</v>
      </c>
      <c r="D145" s="645">
        <f>IF(NOT(ISBLANK(I145)),1,0)</f>
        <v>0</v>
      </c>
      <c r="E145" s="645">
        <f>IF(NOT(ISBLANK(L145)),1,0)</f>
        <v>1</v>
      </c>
      <c r="F145" s="645">
        <f>IF(NOT(ISBLANK(O145)),1,0)</f>
        <v>0</v>
      </c>
      <c r="G145" s="364" t="str">
        <f>IF(ISBLANK(H145), IF(OR(NOT(ISBLANK(L145)),NOT(ISBLANK(I145)), NOT(ISBLANK(O145))),"no oldname but should be",""),IF(H145=I145,"api",IF(H145=O145,"csv","no match or acs")))</f>
        <v>no match or acs</v>
      </c>
      <c r="H145" s="57" t="s">
        <v>3088</v>
      </c>
      <c r="L145" s="57" t="s">
        <v>3088</v>
      </c>
      <c r="M145" s="59" t="s">
        <v>3088</v>
      </c>
      <c r="O145" s="24"/>
      <c r="Q145" s="64" t="s">
        <v>2336</v>
      </c>
      <c r="R145" s="147">
        <f>IFERROR(_xlfn.XLOOKUP(T145,sortorder!$E$62:$E$136,sortorder!$F$62:$F$136),999)</f>
        <v>19</v>
      </c>
      <c r="S145" s="147">
        <f>IFERROR(_xlfn.XLOOKUP(T145,sortorder!$E$62:$E$136,sortorder!$D$62:$D$136),99)</f>
        <v>39</v>
      </c>
      <c r="T145" s="127" t="s">
        <v>2280</v>
      </c>
      <c r="U145" s="59" t="s">
        <v>2336</v>
      </c>
      <c r="V145" s="152">
        <f>IFERROR(_xlfn.XLOOKUP(X145,sortorder!$E$4:$E$55,sortorder!$D$4:$D$55),99)</f>
        <v>16</v>
      </c>
      <c r="W145" s="152">
        <f>IFERROR(_xlfn.XLOOKUP(X145,sortorder!$E$4:$E$55,sortorder!$D$4:$D$55),99)</f>
        <v>16</v>
      </c>
      <c r="X145" s="22" t="s">
        <v>2334</v>
      </c>
      <c r="Y145" s="141">
        <f>IF(ISERROR(SEARCH(Y$1,$Q145)),0,1)</f>
        <v>0</v>
      </c>
      <c r="Z145" s="141">
        <f>IF(ISERROR(SEARCH(Z$1,$Q145)),0,1)</f>
        <v>0</v>
      </c>
      <c r="AA145" s="141">
        <f>IF(ISERROR(SEARCH(AA$1,$Q145)),0,1)</f>
        <v>0</v>
      </c>
      <c r="AB145" s="141">
        <f>IF(ISERROR(SEARCH(AB$1,$Q145)),0,1)</f>
        <v>0</v>
      </c>
      <c r="AC145" s="141">
        <f>IF(ISERROR(SEARCH(AC$1,$Q145)),0,1)</f>
        <v>0</v>
      </c>
      <c r="AD145" s="141">
        <f>IF(ISERROR(SEARCH(AD$1,$Q145)),0,1)</f>
        <v>0</v>
      </c>
      <c r="AE145" s="141">
        <f>IF(ISERROR(SEARCH(AE$1,$Q145)),0,1)</f>
        <v>0</v>
      </c>
      <c r="AF145" s="141">
        <f>IF(ISERROR(SEARCH(AF$1,$Q145)),0,1)</f>
        <v>0</v>
      </c>
      <c r="AG145" s="141">
        <f>IF(ISERROR(SEARCH(AG$1,$Q145)),0,1)</f>
        <v>0</v>
      </c>
      <c r="AI145" s="141">
        <f>_xlfn.XLOOKUP(I145,'api2.3'!B:B,'api2.3'!D:D,"")</f>
        <v>0</v>
      </c>
      <c r="AJ145" t="s">
        <v>44</v>
      </c>
      <c r="AK145" s="41" t="s">
        <v>44</v>
      </c>
      <c r="AL145" s="210">
        <f>_xlfn.XLOOKUP(AK145,sortorder!$I$15:$I$20,sortorder!$J$15:$J$20)</f>
        <v>1</v>
      </c>
      <c r="AP145" s="30">
        <v>0</v>
      </c>
      <c r="AQ145" t="s">
        <v>43</v>
      </c>
      <c r="AR145" t="s">
        <v>43</v>
      </c>
      <c r="AS145" t="s">
        <v>52</v>
      </c>
      <c r="AT145" t="s">
        <v>43</v>
      </c>
      <c r="AV145" s="39" t="str">
        <f>IFERROR(_xlfn.XLOOKUP(Q145,wtd!$B:$B,wtd!$C:$C),"")</f>
        <v/>
      </c>
      <c r="AW145" s="141" t="b">
        <f>IFERROR(Q145=_xlfn.XLOOKUP(Q145,wtd!$B:$B,wtd!$B:$B),FALSE)</f>
        <v>0</v>
      </c>
      <c r="AX145" t="s">
        <v>45</v>
      </c>
      <c r="AY145">
        <v>0</v>
      </c>
      <c r="AZ145">
        <v>0</v>
      </c>
      <c r="BA145" t="b">
        <v>0</v>
      </c>
      <c r="BB145" t="b">
        <v>0</v>
      </c>
      <c r="BC145" t="b">
        <v>0</v>
      </c>
      <c r="BE145" t="s">
        <v>5019</v>
      </c>
      <c r="BF145" s="9" t="s">
        <v>2337</v>
      </c>
      <c r="BG145" s="9" t="s">
        <v>2337</v>
      </c>
      <c r="BJ145" s="618" t="s">
        <v>6014</v>
      </c>
      <c r="BK145" s="534" t="s">
        <v>2887</v>
      </c>
      <c r="BN145" s="225">
        <v>999</v>
      </c>
      <c r="BS145" s="639" t="s">
        <v>411</v>
      </c>
      <c r="BT145" s="639" t="s">
        <v>55</v>
      </c>
    </row>
    <row r="146" spans="1:72">
      <c r="A146">
        <v>145</v>
      </c>
      <c r="B146" s="158" t="str">
        <f>IFERROR(TEXT(AL146,"00"),"99")&amp;IFERROR(TEXT(W146,"00"),"99")&amp;IFERROR(TEXT(S146,"00"),"99")&amp;IFERROR(TEXT(BN146,"000"),"999")</f>
        <v>011640999</v>
      </c>
      <c r="C146" s="158" t="str">
        <f>IFERROR(TEXT(AL146,"00"),"99")&amp;IFERROR(TEXT(V146,"00"),"99")&amp;IFERROR(TEXT(R146,"000"),"999")</f>
        <v>0116020</v>
      </c>
      <c r="D146" s="645">
        <f>IF(NOT(ISBLANK(I146)),1,0)</f>
        <v>0</v>
      </c>
      <c r="E146" s="645">
        <f>IF(NOT(ISBLANK(L146)),1,0)</f>
        <v>1</v>
      </c>
      <c r="F146" s="645">
        <f>IF(NOT(ISBLANK(O146)),1,0)</f>
        <v>0</v>
      </c>
      <c r="G146" s="364" t="str">
        <f>IF(ISBLANK(H146), IF(OR(NOT(ISBLANK(L146)),NOT(ISBLANK(I146)), NOT(ISBLANK(O146))),"no oldname but should be",""),IF(H146=I146,"api",IF(H146=O146,"csv","no match or acs")))</f>
        <v>no match or acs</v>
      </c>
      <c r="H146" s="57" t="s">
        <v>3089</v>
      </c>
      <c r="L146" s="57" t="s">
        <v>3089</v>
      </c>
      <c r="M146" s="59" t="s">
        <v>3089</v>
      </c>
      <c r="O146" s="24"/>
      <c r="Q146" s="64" t="s">
        <v>2338</v>
      </c>
      <c r="R146" s="147">
        <f>IFERROR(_xlfn.XLOOKUP(T146,sortorder!$E$62:$E$136,sortorder!$F$62:$F$136),999)</f>
        <v>20</v>
      </c>
      <c r="S146" s="147">
        <f>IFERROR(_xlfn.XLOOKUP(T146,sortorder!$E$62:$E$136,sortorder!$D$62:$D$136),99)</f>
        <v>40</v>
      </c>
      <c r="T146" s="127" t="s">
        <v>2284</v>
      </c>
      <c r="U146" s="59" t="s">
        <v>2338</v>
      </c>
      <c r="V146" s="152">
        <f>IFERROR(_xlfn.XLOOKUP(X146,sortorder!$E$4:$E$55,sortorder!$D$4:$D$55),99)</f>
        <v>16</v>
      </c>
      <c r="W146" s="152">
        <f>IFERROR(_xlfn.XLOOKUP(X146,sortorder!$E$4:$E$55,sortorder!$D$4:$D$55),99)</f>
        <v>16</v>
      </c>
      <c r="X146" s="22" t="s">
        <v>2334</v>
      </c>
      <c r="Y146" s="141">
        <f>IF(ISERROR(SEARCH(Y$1,$Q146)),0,1)</f>
        <v>0</v>
      </c>
      <c r="Z146" s="141">
        <f>IF(ISERROR(SEARCH(Z$1,$Q146)),0,1)</f>
        <v>0</v>
      </c>
      <c r="AA146" s="141">
        <f>IF(ISERROR(SEARCH(AA$1,$Q146)),0,1)</f>
        <v>0</v>
      </c>
      <c r="AB146" s="141">
        <f>IF(ISERROR(SEARCH(AB$1,$Q146)),0,1)</f>
        <v>0</v>
      </c>
      <c r="AC146" s="141">
        <f>IF(ISERROR(SEARCH(AC$1,$Q146)),0,1)</f>
        <v>0</v>
      </c>
      <c r="AD146" s="141">
        <f>IF(ISERROR(SEARCH(AD$1,$Q146)),0,1)</f>
        <v>0</v>
      </c>
      <c r="AE146" s="141">
        <f>IF(ISERROR(SEARCH(AE$1,$Q146)),0,1)</f>
        <v>0</v>
      </c>
      <c r="AF146" s="141">
        <f>IF(ISERROR(SEARCH(AF$1,$Q146)),0,1)</f>
        <v>0</v>
      </c>
      <c r="AG146" s="141">
        <f>IF(ISERROR(SEARCH(AG$1,$Q146)),0,1)</f>
        <v>0</v>
      </c>
      <c r="AI146" s="141">
        <f>_xlfn.XLOOKUP(I146,'api2.3'!B:B,'api2.3'!D:D,"")</f>
        <v>0</v>
      </c>
      <c r="AJ146" t="s">
        <v>44</v>
      </c>
      <c r="AK146" s="41" t="s">
        <v>44</v>
      </c>
      <c r="AL146" s="210">
        <f>_xlfn.XLOOKUP(AK146,sortorder!$I$15:$I$20,sortorder!$J$15:$J$20)</f>
        <v>1</v>
      </c>
      <c r="AP146" s="30">
        <v>0</v>
      </c>
      <c r="AQ146" t="s">
        <v>43</v>
      </c>
      <c r="AR146" t="s">
        <v>43</v>
      </c>
      <c r="AS146" t="s">
        <v>52</v>
      </c>
      <c r="AT146" t="s">
        <v>43</v>
      </c>
      <c r="AV146" s="39" t="str">
        <f>IFERROR(_xlfn.XLOOKUP(Q146,wtd!$B:$B,wtd!$C:$C),"")</f>
        <v/>
      </c>
      <c r="AW146" s="141" t="b">
        <f>IFERROR(Q146=_xlfn.XLOOKUP(Q146,wtd!$B:$B,wtd!$B:$B),FALSE)</f>
        <v>0</v>
      </c>
      <c r="AX146" t="s">
        <v>45</v>
      </c>
      <c r="AY146">
        <v>0</v>
      </c>
      <c r="AZ146">
        <v>0</v>
      </c>
      <c r="BA146" t="b">
        <v>0</v>
      </c>
      <c r="BB146" t="b">
        <v>0</v>
      </c>
      <c r="BC146" t="b">
        <v>0</v>
      </c>
      <c r="BE146" t="s">
        <v>5020</v>
      </c>
      <c r="BF146" s="9" t="s">
        <v>2339</v>
      </c>
      <c r="BG146" s="9" t="s">
        <v>2339</v>
      </c>
      <c r="BJ146" s="618" t="s">
        <v>6016</v>
      </c>
      <c r="BK146" s="534" t="s">
        <v>2887</v>
      </c>
      <c r="BN146" s="225">
        <v>999</v>
      </c>
      <c r="BS146" s="639" t="s">
        <v>411</v>
      </c>
      <c r="BT146" s="639" t="s">
        <v>55</v>
      </c>
    </row>
    <row r="147" spans="1:72">
      <c r="A147">
        <v>146</v>
      </c>
      <c r="B147" s="158" t="str">
        <f>IFERROR(TEXT(AL147,"00"),"99")&amp;IFERROR(TEXT(W147,"00"),"99")&amp;IFERROR(TEXT(S147,"00"),"99")&amp;IFERROR(TEXT(BN147,"000"),"999")</f>
        <v>011641999</v>
      </c>
      <c r="C147" s="158" t="str">
        <f>IFERROR(TEXT(AL147,"00"),"99")&amp;IFERROR(TEXT(V147,"00"),"99")&amp;IFERROR(TEXT(R147,"000"),"999")</f>
        <v>0116022</v>
      </c>
      <c r="D147" s="645">
        <f>IF(NOT(ISBLANK(I147)),1,0)</f>
        <v>0</v>
      </c>
      <c r="E147" s="645">
        <f>IF(NOT(ISBLANK(L147)),1,0)</f>
        <v>1</v>
      </c>
      <c r="F147" s="645">
        <f>IF(NOT(ISBLANK(O147)),1,0)</f>
        <v>0</v>
      </c>
      <c r="G147" s="364" t="str">
        <f>IF(ISBLANK(H147), IF(OR(NOT(ISBLANK(L147)),NOT(ISBLANK(I147)), NOT(ISBLANK(O147))),"no oldname but should be",""),IF(H147=I147,"api",IF(H147=O147,"csv","no match or acs")))</f>
        <v>no match or acs</v>
      </c>
      <c r="H147" s="57" t="s">
        <v>3090</v>
      </c>
      <c r="L147" s="57" t="s">
        <v>3090</v>
      </c>
      <c r="M147" s="59" t="s">
        <v>3090</v>
      </c>
      <c r="O147" s="24"/>
      <c r="Q147" s="64" t="s">
        <v>2340</v>
      </c>
      <c r="R147" s="147">
        <f>IFERROR(_xlfn.XLOOKUP(T147,sortorder!$E$62:$E$136,sortorder!$F$62:$F$136),999)</f>
        <v>22</v>
      </c>
      <c r="S147" s="147">
        <f>IFERROR(_xlfn.XLOOKUP(T147,sortorder!$E$62:$E$136,sortorder!$D$62:$D$136),99)</f>
        <v>41</v>
      </c>
      <c r="T147" s="127" t="s">
        <v>2293</v>
      </c>
      <c r="U147" s="59" t="s">
        <v>2340</v>
      </c>
      <c r="V147" s="152">
        <f>IFERROR(_xlfn.XLOOKUP(X147,sortorder!$E$4:$E$55,sortorder!$D$4:$D$55),99)</f>
        <v>16</v>
      </c>
      <c r="W147" s="152">
        <f>IFERROR(_xlfn.XLOOKUP(X147,sortorder!$E$4:$E$55,sortorder!$D$4:$D$55),99)</f>
        <v>16</v>
      </c>
      <c r="X147" s="22" t="s">
        <v>2334</v>
      </c>
      <c r="Y147" s="141">
        <f>IF(ISERROR(SEARCH(Y$1,$Q147)),0,1)</f>
        <v>0</v>
      </c>
      <c r="Z147" s="141">
        <f>IF(ISERROR(SEARCH(Z$1,$Q147)),0,1)</f>
        <v>0</v>
      </c>
      <c r="AA147" s="141">
        <f>IF(ISERROR(SEARCH(AA$1,$Q147)),0,1)</f>
        <v>0</v>
      </c>
      <c r="AB147" s="141">
        <f>IF(ISERROR(SEARCH(AB$1,$Q147)),0,1)</f>
        <v>0</v>
      </c>
      <c r="AC147" s="141">
        <f>IF(ISERROR(SEARCH(AC$1,$Q147)),0,1)</f>
        <v>0</v>
      </c>
      <c r="AD147" s="141">
        <f>IF(ISERROR(SEARCH(AD$1,$Q147)),0,1)</f>
        <v>0</v>
      </c>
      <c r="AE147" s="141">
        <f>IF(ISERROR(SEARCH(AE$1,$Q147)),0,1)</f>
        <v>0</v>
      </c>
      <c r="AF147" s="141">
        <f>IF(ISERROR(SEARCH(AF$1,$Q147)),0,1)</f>
        <v>0</v>
      </c>
      <c r="AG147" s="141">
        <f>IF(ISERROR(SEARCH(AG$1,$Q147)),0,1)</f>
        <v>0</v>
      </c>
      <c r="AI147" s="141">
        <f>_xlfn.XLOOKUP(I147,'api2.3'!B:B,'api2.3'!D:D,"")</f>
        <v>0</v>
      </c>
      <c r="AJ147" t="s">
        <v>44</v>
      </c>
      <c r="AK147" s="41" t="s">
        <v>44</v>
      </c>
      <c r="AL147" s="210">
        <f>_xlfn.XLOOKUP(AK147,sortorder!$I$15:$I$20,sortorder!$J$15:$J$20)</f>
        <v>1</v>
      </c>
      <c r="AP147" s="30">
        <v>0</v>
      </c>
      <c r="AQ147" t="s">
        <v>43</v>
      </c>
      <c r="AR147" t="s">
        <v>43</v>
      </c>
      <c r="AS147" t="s">
        <v>52</v>
      </c>
      <c r="AT147" t="s">
        <v>43</v>
      </c>
      <c r="AV147" s="39" t="str">
        <f>IFERROR(_xlfn.XLOOKUP(Q147,wtd!$B:$B,wtd!$C:$C),"")</f>
        <v/>
      </c>
      <c r="AW147" s="141" t="b">
        <f>IFERROR(Q147=_xlfn.XLOOKUP(Q147,wtd!$B:$B,wtd!$B:$B),FALSE)</f>
        <v>0</v>
      </c>
      <c r="AX147" t="s">
        <v>45</v>
      </c>
      <c r="AY147">
        <v>0</v>
      </c>
      <c r="AZ147">
        <v>0</v>
      </c>
      <c r="BA147" t="b">
        <v>0</v>
      </c>
      <c r="BB147" t="b">
        <v>0</v>
      </c>
      <c r="BC147" t="b">
        <v>0</v>
      </c>
      <c r="BE147" t="s">
        <v>5151</v>
      </c>
      <c r="BF147" s="9" t="s">
        <v>2341</v>
      </c>
      <c r="BG147" s="9" t="s">
        <v>2341</v>
      </c>
      <c r="BJ147" s="618" t="s">
        <v>6018</v>
      </c>
      <c r="BK147" s="534">
        <v>0</v>
      </c>
      <c r="BN147" s="225">
        <v>999</v>
      </c>
      <c r="BS147" s="639" t="s">
        <v>411</v>
      </c>
      <c r="BT147" s="639" t="s">
        <v>55</v>
      </c>
    </row>
    <row r="148" spans="1:72">
      <c r="A148">
        <v>147</v>
      </c>
      <c r="B148" s="158" t="str">
        <f>IFERROR(TEXT(AL148,"00"),"99")&amp;IFERROR(TEXT(W148,"00"),"99")&amp;IFERROR(TEXT(S148,"00"),"99")&amp;IFERROR(TEXT(BN148,"000"),"999")</f>
        <v>011642999</v>
      </c>
      <c r="C148" s="158" t="str">
        <f>IFERROR(TEXT(AL148,"00"),"99")&amp;IFERROR(TEXT(V148,"00"),"99")&amp;IFERROR(TEXT(R148,"000"),"999")</f>
        <v>0116023</v>
      </c>
      <c r="D148" s="645">
        <f>IF(NOT(ISBLANK(I148)),1,0)</f>
        <v>0</v>
      </c>
      <c r="E148" s="645">
        <f>IF(NOT(ISBLANK(L148)),1,0)</f>
        <v>1</v>
      </c>
      <c r="F148" s="645">
        <f>IF(NOT(ISBLANK(O148)),1,0)</f>
        <v>0</v>
      </c>
      <c r="G148" s="364" t="str">
        <f>IF(ISBLANK(H148), IF(OR(NOT(ISBLANK(L148)),NOT(ISBLANK(I148)), NOT(ISBLANK(O148))),"no oldname but should be",""),IF(H148=I148,"api",IF(H148=O148,"csv","no match or acs")))</f>
        <v>no match or acs</v>
      </c>
      <c r="H148" s="57" t="s">
        <v>3091</v>
      </c>
      <c r="L148" s="57" t="s">
        <v>3091</v>
      </c>
      <c r="M148" s="59" t="s">
        <v>3091</v>
      </c>
      <c r="O148" s="24"/>
      <c r="Q148" s="64" t="s">
        <v>2342</v>
      </c>
      <c r="R148" s="147">
        <f>IFERROR(_xlfn.XLOOKUP(T148,sortorder!$E$62:$E$136,sortorder!$F$62:$F$136),999)</f>
        <v>23</v>
      </c>
      <c r="S148" s="147">
        <f>IFERROR(_xlfn.XLOOKUP(T148,sortorder!$E$62:$E$136,sortorder!$D$62:$D$136),99)</f>
        <v>42</v>
      </c>
      <c r="T148" s="127" t="s">
        <v>2297</v>
      </c>
      <c r="U148" s="59" t="s">
        <v>2342</v>
      </c>
      <c r="V148" s="152">
        <f>IFERROR(_xlfn.XLOOKUP(X148,sortorder!$E$4:$E$55,sortorder!$D$4:$D$55),99)</f>
        <v>16</v>
      </c>
      <c r="W148" s="152">
        <f>IFERROR(_xlfn.XLOOKUP(X148,sortorder!$E$4:$E$55,sortorder!$D$4:$D$55),99)</f>
        <v>16</v>
      </c>
      <c r="X148" s="22" t="s">
        <v>2334</v>
      </c>
      <c r="Y148" s="141">
        <f>IF(ISERROR(SEARCH(Y$1,$Q148)),0,1)</f>
        <v>0</v>
      </c>
      <c r="Z148" s="141">
        <f>IF(ISERROR(SEARCH(Z$1,$Q148)),0,1)</f>
        <v>0</v>
      </c>
      <c r="AA148" s="141">
        <f>IF(ISERROR(SEARCH(AA$1,$Q148)),0,1)</f>
        <v>0</v>
      </c>
      <c r="AB148" s="141">
        <f>IF(ISERROR(SEARCH(AB$1,$Q148)),0,1)</f>
        <v>0</v>
      </c>
      <c r="AC148" s="141">
        <f>IF(ISERROR(SEARCH(AC$1,$Q148)),0,1)</f>
        <v>0</v>
      </c>
      <c r="AD148" s="141">
        <f>IF(ISERROR(SEARCH(AD$1,$Q148)),0,1)</f>
        <v>0</v>
      </c>
      <c r="AE148" s="141">
        <f>IF(ISERROR(SEARCH(AE$1,$Q148)),0,1)</f>
        <v>0</v>
      </c>
      <c r="AF148" s="141">
        <f>IF(ISERROR(SEARCH(AF$1,$Q148)),0,1)</f>
        <v>0</v>
      </c>
      <c r="AG148" s="141">
        <f>IF(ISERROR(SEARCH(AG$1,$Q148)),0,1)</f>
        <v>0</v>
      </c>
      <c r="AI148" s="141">
        <f>_xlfn.XLOOKUP(I148,'api2.3'!B:B,'api2.3'!D:D,"")</f>
        <v>0</v>
      </c>
      <c r="AJ148" t="s">
        <v>44</v>
      </c>
      <c r="AK148" s="41" t="s">
        <v>44</v>
      </c>
      <c r="AL148" s="210">
        <f>_xlfn.XLOOKUP(AK148,sortorder!$I$15:$I$20,sortorder!$J$15:$J$20)</f>
        <v>1</v>
      </c>
      <c r="AP148" s="30">
        <v>0</v>
      </c>
      <c r="AQ148" t="s">
        <v>43</v>
      </c>
      <c r="AR148" t="s">
        <v>43</v>
      </c>
      <c r="AS148" t="s">
        <v>52</v>
      </c>
      <c r="AT148" t="s">
        <v>43</v>
      </c>
      <c r="AV148" s="39" t="str">
        <f>IFERROR(_xlfn.XLOOKUP(Q148,wtd!$B:$B,wtd!$C:$C),"")</f>
        <v/>
      </c>
      <c r="AW148" s="141" t="b">
        <f>IFERROR(Q148=_xlfn.XLOOKUP(Q148,wtd!$B:$B,wtd!$B:$B),FALSE)</f>
        <v>0</v>
      </c>
      <c r="AX148" t="s">
        <v>45</v>
      </c>
      <c r="AY148">
        <v>0</v>
      </c>
      <c r="AZ148">
        <v>0</v>
      </c>
      <c r="BA148" t="b">
        <v>0</v>
      </c>
      <c r="BB148" t="b">
        <v>0</v>
      </c>
      <c r="BC148" t="b">
        <v>0</v>
      </c>
      <c r="BE148" t="s">
        <v>5255</v>
      </c>
      <c r="BF148" s="9" t="s">
        <v>2343</v>
      </c>
      <c r="BG148" s="9" t="s">
        <v>2343</v>
      </c>
      <c r="BJ148" s="618" t="s">
        <v>6020</v>
      </c>
      <c r="BK148" s="534" t="s">
        <v>2887</v>
      </c>
      <c r="BN148" s="225">
        <v>999</v>
      </c>
      <c r="BS148" s="639" t="s">
        <v>411</v>
      </c>
      <c r="BT148" s="639" t="s">
        <v>55</v>
      </c>
    </row>
    <row r="149" spans="1:72">
      <c r="A149">
        <v>148</v>
      </c>
      <c r="B149" s="158" t="str">
        <f>IFERROR(TEXT(AL149,"00"),"99")&amp;IFERROR(TEXT(W149,"00"),"99")&amp;IFERROR(TEXT(S149,"00"),"99")&amp;IFERROR(TEXT(BN149,"000"),"999")</f>
        <v>011643999</v>
      </c>
      <c r="C149" s="158" t="str">
        <f>IFERROR(TEXT(AL149,"00"),"99")&amp;IFERROR(TEXT(V149,"00"),"99")&amp;IFERROR(TEXT(R149,"000"),"999")</f>
        <v>0116024</v>
      </c>
      <c r="D149" s="645">
        <f>IF(NOT(ISBLANK(I149)),1,0)</f>
        <v>0</v>
      </c>
      <c r="E149" s="645">
        <f>IF(NOT(ISBLANK(L149)),1,0)</f>
        <v>1</v>
      </c>
      <c r="F149" s="645">
        <f>IF(NOT(ISBLANK(O149)),1,0)</f>
        <v>0</v>
      </c>
      <c r="G149" s="364" t="str">
        <f>IF(ISBLANK(H149), IF(OR(NOT(ISBLANK(L149)),NOT(ISBLANK(I149)), NOT(ISBLANK(O149))),"no oldname but should be",""),IF(H149=I149,"api",IF(H149=O149,"csv","no match or acs")))</f>
        <v>no match or acs</v>
      </c>
      <c r="H149" s="57" t="s">
        <v>3092</v>
      </c>
      <c r="L149" s="57" t="s">
        <v>3092</v>
      </c>
      <c r="M149" s="59" t="s">
        <v>3092</v>
      </c>
      <c r="O149" s="24"/>
      <c r="Q149" s="64" t="s">
        <v>2344</v>
      </c>
      <c r="R149" s="147">
        <f>IFERROR(_xlfn.XLOOKUP(T149,sortorder!$E$62:$E$136,sortorder!$F$62:$F$136),999)</f>
        <v>24</v>
      </c>
      <c r="S149" s="147">
        <f>IFERROR(_xlfn.XLOOKUP(T149,sortorder!$E$62:$E$136,sortorder!$D$62:$D$136),99)</f>
        <v>43</v>
      </c>
      <c r="T149" s="127" t="s">
        <v>2301</v>
      </c>
      <c r="U149" s="59" t="s">
        <v>2344</v>
      </c>
      <c r="V149" s="152">
        <f>IFERROR(_xlfn.XLOOKUP(X149,sortorder!$E$4:$E$55,sortorder!$D$4:$D$55),99)</f>
        <v>16</v>
      </c>
      <c r="W149" s="152">
        <f>IFERROR(_xlfn.XLOOKUP(X149,sortorder!$E$4:$E$55,sortorder!$D$4:$D$55),99)</f>
        <v>16</v>
      </c>
      <c r="X149" s="22" t="s">
        <v>2334</v>
      </c>
      <c r="Y149" s="141">
        <f>IF(ISERROR(SEARCH(Y$1,$Q149)),0,1)</f>
        <v>0</v>
      </c>
      <c r="Z149" s="141">
        <f>IF(ISERROR(SEARCH(Z$1,$Q149)),0,1)</f>
        <v>0</v>
      </c>
      <c r="AA149" s="141">
        <f>IF(ISERROR(SEARCH(AA$1,$Q149)),0,1)</f>
        <v>0</v>
      </c>
      <c r="AB149" s="141">
        <f>IF(ISERROR(SEARCH(AB$1,$Q149)),0,1)</f>
        <v>0</v>
      </c>
      <c r="AC149" s="141">
        <f>IF(ISERROR(SEARCH(AC$1,$Q149)),0,1)</f>
        <v>0</v>
      </c>
      <c r="AD149" s="141">
        <f>IF(ISERROR(SEARCH(AD$1,$Q149)),0,1)</f>
        <v>0</v>
      </c>
      <c r="AE149" s="141">
        <f>IF(ISERROR(SEARCH(AE$1,$Q149)),0,1)</f>
        <v>0</v>
      </c>
      <c r="AF149" s="141">
        <f>IF(ISERROR(SEARCH(AF$1,$Q149)),0,1)</f>
        <v>0</v>
      </c>
      <c r="AG149" s="141">
        <f>IF(ISERROR(SEARCH(AG$1,$Q149)),0,1)</f>
        <v>0</v>
      </c>
      <c r="AI149" s="141" t="str">
        <f>_xlfn.XLOOKUP(I149,'api2.3'!B:B,'api2.3'!D:D,"")</f>
        <v/>
      </c>
      <c r="AJ149" t="s">
        <v>44</v>
      </c>
      <c r="AK149" s="41" t="s">
        <v>44</v>
      </c>
      <c r="AL149" s="210">
        <f>_xlfn.XLOOKUP(AK149,sortorder!$I$15:$I$20,sortorder!$J$15:$J$20)</f>
        <v>1</v>
      </c>
      <c r="AP149" s="30">
        <v>0</v>
      </c>
      <c r="AQ149" t="s">
        <v>43</v>
      </c>
      <c r="AR149" t="s">
        <v>43</v>
      </c>
      <c r="AS149" t="s">
        <v>52</v>
      </c>
      <c r="AT149" t="s">
        <v>43</v>
      </c>
      <c r="AV149" s="39" t="str">
        <f>IFERROR(_xlfn.XLOOKUP(Q149,wtd!$B:$B,wtd!$C:$C),"")</f>
        <v/>
      </c>
      <c r="AW149" s="141" t="b">
        <f>IFERROR(Q149=_xlfn.XLOOKUP(Q149,wtd!$B:$B,wtd!$B:$B),FALSE)</f>
        <v>0</v>
      </c>
      <c r="AX149" t="s">
        <v>45</v>
      </c>
      <c r="AY149">
        <v>0</v>
      </c>
      <c r="AZ149">
        <v>0</v>
      </c>
      <c r="BA149" t="b">
        <v>0</v>
      </c>
      <c r="BB149" t="b">
        <v>0</v>
      </c>
      <c r="BC149" t="b">
        <v>0</v>
      </c>
      <c r="BE149" t="s">
        <v>5021</v>
      </c>
      <c r="BF149" s="9" t="s">
        <v>2345</v>
      </c>
      <c r="BG149" s="9" t="s">
        <v>2345</v>
      </c>
      <c r="BJ149" s="618" t="s">
        <v>6022</v>
      </c>
      <c r="BK149" s="534">
        <v>0</v>
      </c>
      <c r="BN149" s="225">
        <v>999</v>
      </c>
      <c r="BS149" s="639" t="s">
        <v>411</v>
      </c>
      <c r="BT149" s="639" t="s">
        <v>55</v>
      </c>
    </row>
    <row r="150" spans="1:72">
      <c r="A150">
        <v>149</v>
      </c>
      <c r="B150" s="158" t="str">
        <f>IFERROR(TEXT(AL150,"00"),"99")&amp;IFERROR(TEXT(W150,"00"),"99")&amp;IFERROR(TEXT(S150,"00"),"99")&amp;IFERROR(TEXT(BN150,"000"),"999")</f>
        <v>011644999</v>
      </c>
      <c r="C150" s="158" t="str">
        <f>IFERROR(TEXT(AL150,"00"),"99")&amp;IFERROR(TEXT(V150,"00"),"99")&amp;IFERROR(TEXT(R150,"000"),"999")</f>
        <v>0116025</v>
      </c>
      <c r="D150" s="645">
        <f>IF(NOT(ISBLANK(I150)),1,0)</f>
        <v>0</v>
      </c>
      <c r="E150" s="645">
        <f>IF(NOT(ISBLANK(L150)),1,0)</f>
        <v>1</v>
      </c>
      <c r="F150" s="645">
        <f>IF(NOT(ISBLANK(O150)),1,0)</f>
        <v>0</v>
      </c>
      <c r="G150" s="364" t="str">
        <f>IF(ISBLANK(H150), IF(OR(NOT(ISBLANK(L150)),NOT(ISBLANK(I150)), NOT(ISBLANK(O150))),"no oldname but should be",""),IF(H150=I150,"api",IF(H150=O150,"csv","no match or acs")))</f>
        <v>no match or acs</v>
      </c>
      <c r="H150" s="57" t="s">
        <v>3093</v>
      </c>
      <c r="L150" s="57" t="s">
        <v>3093</v>
      </c>
      <c r="M150" s="59" t="s">
        <v>3093</v>
      </c>
      <c r="O150" s="24"/>
      <c r="Q150" s="64" t="s">
        <v>2346</v>
      </c>
      <c r="R150" s="147">
        <f>IFERROR(_xlfn.XLOOKUP(T150,sortorder!$E$62:$E$136,sortorder!$F$62:$F$136),999)</f>
        <v>25</v>
      </c>
      <c r="S150" s="147">
        <f>IFERROR(_xlfn.XLOOKUP(T150,sortorder!$E$62:$E$136,sortorder!$D$62:$D$136),99)</f>
        <v>44</v>
      </c>
      <c r="T150" s="127" t="s">
        <v>2305</v>
      </c>
      <c r="U150" s="59" t="s">
        <v>2346</v>
      </c>
      <c r="V150" s="152">
        <f>IFERROR(_xlfn.XLOOKUP(X150,sortorder!$E$4:$E$55,sortorder!$D$4:$D$55),99)</f>
        <v>16</v>
      </c>
      <c r="W150" s="152">
        <f>IFERROR(_xlfn.XLOOKUP(X150,sortorder!$E$4:$E$55,sortorder!$D$4:$D$55),99)</f>
        <v>16</v>
      </c>
      <c r="X150" s="22" t="s">
        <v>2334</v>
      </c>
      <c r="Y150" s="141">
        <f>IF(ISERROR(SEARCH(Y$1,$Q150)),0,1)</f>
        <v>0</v>
      </c>
      <c r="Z150" s="141">
        <f>IF(ISERROR(SEARCH(Z$1,$Q150)),0,1)</f>
        <v>0</v>
      </c>
      <c r="AA150" s="141">
        <f>IF(ISERROR(SEARCH(AA$1,$Q150)),0,1)</f>
        <v>0</v>
      </c>
      <c r="AB150" s="141">
        <f>IF(ISERROR(SEARCH(AB$1,$Q150)),0,1)</f>
        <v>0</v>
      </c>
      <c r="AC150" s="141">
        <f>IF(ISERROR(SEARCH(AC$1,$Q150)),0,1)</f>
        <v>0</v>
      </c>
      <c r="AD150" s="141">
        <f>IF(ISERROR(SEARCH(AD$1,$Q150)),0,1)</f>
        <v>0</v>
      </c>
      <c r="AE150" s="141">
        <f>IF(ISERROR(SEARCH(AE$1,$Q150)),0,1)</f>
        <v>0</v>
      </c>
      <c r="AF150" s="141">
        <f>IF(ISERROR(SEARCH(AF$1,$Q150)),0,1)</f>
        <v>0</v>
      </c>
      <c r="AG150" s="141">
        <f>IF(ISERROR(SEARCH(AG$1,$Q150)),0,1)</f>
        <v>0</v>
      </c>
      <c r="AI150" s="141">
        <f>_xlfn.XLOOKUP(I150,'api2.3'!B:B,'api2.3'!D:D,"")</f>
        <v>0</v>
      </c>
      <c r="AJ150" t="s">
        <v>44</v>
      </c>
      <c r="AK150" s="41" t="s">
        <v>44</v>
      </c>
      <c r="AL150" s="210">
        <f>_xlfn.XLOOKUP(AK150,sortorder!$I$15:$I$20,sortorder!$J$15:$J$20)</f>
        <v>1</v>
      </c>
      <c r="AP150" s="30">
        <v>0</v>
      </c>
      <c r="AQ150" t="s">
        <v>43</v>
      </c>
      <c r="AR150" t="s">
        <v>43</v>
      </c>
      <c r="AS150" t="s">
        <v>52</v>
      </c>
      <c r="AT150" t="s">
        <v>43</v>
      </c>
      <c r="AV150" s="39" t="str">
        <f>IFERROR(_xlfn.XLOOKUP(Q150,wtd!$B:$B,wtd!$C:$C),"")</f>
        <v/>
      </c>
      <c r="AW150" s="141" t="b">
        <f>IFERROR(Q150=_xlfn.XLOOKUP(Q150,wtd!$B:$B,wtd!$B:$B),FALSE)</f>
        <v>0</v>
      </c>
      <c r="AX150" t="s">
        <v>45</v>
      </c>
      <c r="AY150">
        <v>0</v>
      </c>
      <c r="AZ150">
        <v>0</v>
      </c>
      <c r="BA150" t="b">
        <v>0</v>
      </c>
      <c r="BB150" t="b">
        <v>0</v>
      </c>
      <c r="BC150" t="b">
        <v>0</v>
      </c>
      <c r="BE150" t="s">
        <v>5340</v>
      </c>
      <c r="BF150" s="9" t="s">
        <v>2347</v>
      </c>
      <c r="BG150" s="9" t="s">
        <v>2347</v>
      </c>
      <c r="BJ150" s="618" t="s">
        <v>6024</v>
      </c>
      <c r="BK150" s="534">
        <v>0</v>
      </c>
      <c r="BN150" s="225">
        <v>999</v>
      </c>
      <c r="BS150" s="639" t="s">
        <v>411</v>
      </c>
      <c r="BT150" s="639" t="s">
        <v>55</v>
      </c>
    </row>
    <row r="151" spans="1:72">
      <c r="A151">
        <v>150</v>
      </c>
      <c r="B151" s="158" t="str">
        <f>IFERROR(TEXT(AL151,"00"),"99")&amp;IFERROR(TEXT(W151,"00"),"99")&amp;IFERROR(TEXT(S151,"00"),"99")&amp;IFERROR(TEXT(BN151,"000"),"999")</f>
        <v>011645999</v>
      </c>
      <c r="C151" s="158" t="str">
        <f>IFERROR(TEXT(AL151,"00"),"99")&amp;IFERROR(TEXT(V151,"00"),"99")&amp;IFERROR(TEXT(R151,"000"),"999")</f>
        <v>0116018</v>
      </c>
      <c r="D151" s="645">
        <f>IF(NOT(ISBLANK(I151)),1,0)</f>
        <v>0</v>
      </c>
      <c r="E151" s="645">
        <f>IF(NOT(ISBLANK(L151)),1,0)</f>
        <v>1</v>
      </c>
      <c r="F151" s="645">
        <f>IF(NOT(ISBLANK(O151)),1,0)</f>
        <v>0</v>
      </c>
      <c r="G151" s="364" t="str">
        <f>IF(ISBLANK(H151), IF(OR(NOT(ISBLANK(L151)),NOT(ISBLANK(I151)), NOT(ISBLANK(O151))),"no oldname but should be",""),IF(H151=I151,"api",IF(H151=O151,"csv","no match or acs")))</f>
        <v>no match or acs</v>
      </c>
      <c r="H151" s="57" t="s">
        <v>3094</v>
      </c>
      <c r="L151" s="57" t="s">
        <v>3094</v>
      </c>
      <c r="M151" s="59" t="s">
        <v>3094</v>
      </c>
      <c r="O151" s="24"/>
      <c r="Q151" s="64" t="s">
        <v>2348</v>
      </c>
      <c r="R151" s="147">
        <f>IFERROR(_xlfn.XLOOKUP(T151,sortorder!$E$62:$E$136,sortorder!$F$62:$F$136),999)</f>
        <v>18</v>
      </c>
      <c r="S151" s="147">
        <f>IFERROR(_xlfn.XLOOKUP(T151,sortorder!$E$62:$E$136,sortorder!$D$62:$D$136),99)</f>
        <v>45</v>
      </c>
      <c r="T151" s="127" t="s">
        <v>2274</v>
      </c>
      <c r="U151" s="59" t="s">
        <v>2348</v>
      </c>
      <c r="V151" s="152">
        <f>IFERROR(_xlfn.XLOOKUP(X151,sortorder!$E$4:$E$55,sortorder!$D$4:$D$55),99)</f>
        <v>16</v>
      </c>
      <c r="W151" s="152">
        <f>IFERROR(_xlfn.XLOOKUP(X151,sortorder!$E$4:$E$55,sortorder!$D$4:$D$55),99)</f>
        <v>16</v>
      </c>
      <c r="X151" s="22" t="s">
        <v>2334</v>
      </c>
      <c r="Y151" s="141">
        <f>IF(ISERROR(SEARCH(Y$1,$Q151)),0,1)</f>
        <v>0</v>
      </c>
      <c r="Z151" s="141">
        <f>IF(ISERROR(SEARCH(Z$1,$Q151)),0,1)</f>
        <v>0</v>
      </c>
      <c r="AA151" s="141">
        <f>IF(ISERROR(SEARCH(AA$1,$Q151)),0,1)</f>
        <v>0</v>
      </c>
      <c r="AB151" s="141">
        <f>IF(ISERROR(SEARCH(AB$1,$Q151)),0,1)</f>
        <v>0</v>
      </c>
      <c r="AC151" s="141">
        <f>IF(ISERROR(SEARCH(AC$1,$Q151)),0,1)</f>
        <v>0</v>
      </c>
      <c r="AD151" s="141">
        <f>IF(ISERROR(SEARCH(AD$1,$Q151)),0,1)</f>
        <v>0</v>
      </c>
      <c r="AE151" s="141">
        <f>IF(ISERROR(SEARCH(AE$1,$Q151)),0,1)</f>
        <v>0</v>
      </c>
      <c r="AF151" s="141">
        <f>IF(ISERROR(SEARCH(AF$1,$Q151)),0,1)</f>
        <v>0</v>
      </c>
      <c r="AG151" s="141">
        <f>IF(ISERROR(SEARCH(AG$1,$Q151)),0,1)</f>
        <v>0</v>
      </c>
      <c r="AI151" s="141">
        <f>_xlfn.XLOOKUP(I151,'api2.3'!B:B,'api2.3'!D:D,"")</f>
        <v>0</v>
      </c>
      <c r="AJ151" t="s">
        <v>44</v>
      </c>
      <c r="AK151" s="41" t="s">
        <v>44</v>
      </c>
      <c r="AL151" s="210">
        <f>_xlfn.XLOOKUP(AK151,sortorder!$I$15:$I$20,sortorder!$J$15:$J$20)</f>
        <v>1</v>
      </c>
      <c r="AP151" s="30">
        <v>0</v>
      </c>
      <c r="AQ151" t="s">
        <v>43</v>
      </c>
      <c r="AR151" t="s">
        <v>43</v>
      </c>
      <c r="AS151" t="s">
        <v>52</v>
      </c>
      <c r="AT151" t="s">
        <v>43</v>
      </c>
      <c r="AV151" s="39" t="str">
        <f>IFERROR(_xlfn.XLOOKUP(Q151,wtd!$B:$B,wtd!$C:$C),"")</f>
        <v/>
      </c>
      <c r="AW151" s="141" t="b">
        <f>IFERROR(Q151=_xlfn.XLOOKUP(Q151,wtd!$B:$B,wtd!$B:$B),FALSE)</f>
        <v>0</v>
      </c>
      <c r="AX151" t="s">
        <v>45</v>
      </c>
      <c r="AY151">
        <v>0</v>
      </c>
      <c r="AZ151">
        <v>0</v>
      </c>
      <c r="BA151" t="b">
        <v>0</v>
      </c>
      <c r="BB151" t="b">
        <v>0</v>
      </c>
      <c r="BC151" t="b">
        <v>0</v>
      </c>
      <c r="BE151" t="s">
        <v>5022</v>
      </c>
      <c r="BF151" s="9" t="s">
        <v>2349</v>
      </c>
      <c r="BG151" s="9" t="s">
        <v>2349</v>
      </c>
      <c r="BJ151" s="618" t="s">
        <v>6012</v>
      </c>
      <c r="BK151" s="534" t="s">
        <v>2887</v>
      </c>
      <c r="BN151" s="225">
        <v>999</v>
      </c>
      <c r="BS151" s="639" t="s">
        <v>411</v>
      </c>
      <c r="BT151" s="639" t="s">
        <v>55</v>
      </c>
    </row>
    <row r="152" spans="1:72">
      <c r="A152">
        <v>151</v>
      </c>
      <c r="B152" s="158" t="str">
        <f>IFERROR(TEXT(AL152,"00"),"99")&amp;IFERROR(TEXT(W152,"00"),"99")&amp;IFERROR(TEXT(S152,"00"),"99")&amp;IFERROR(TEXT(BN152,"000"),"999")</f>
        <v>011738021</v>
      </c>
      <c r="C152" s="158" t="str">
        <f>IFERROR(TEXT(AL152,"00"),"99")&amp;IFERROR(TEXT(V152,"00"),"99")&amp;IFERROR(TEXT(R152,"000"),"999")</f>
        <v>0117021</v>
      </c>
      <c r="D152" s="46"/>
      <c r="E152" s="645">
        <f>IF(NOT(ISBLANK(L152)),1,0)</f>
        <v>1</v>
      </c>
      <c r="F152" s="645">
        <f>IF(NOT(ISBLANK(O152)),1,0)</f>
        <v>0</v>
      </c>
      <c r="G152" s="364" t="str">
        <f>IF(ISBLANK(H152), IF(OR(NOT(ISBLANK(L152)),NOT(ISBLANK(I152)), NOT(ISBLANK(O152))),"no oldname but should be",""),IF(H152=I152,"api",IF(H152=O152,"csv","no match or acs")))</f>
        <v>no match or acs</v>
      </c>
      <c r="H152" s="9" t="s">
        <v>3070</v>
      </c>
      <c r="I152" s="1" t="s">
        <v>2289</v>
      </c>
      <c r="J152" s="59" t="s">
        <v>2289</v>
      </c>
      <c r="K152" s="1"/>
      <c r="L152" s="125" t="s">
        <v>3070</v>
      </c>
      <c r="M152" s="197" t="s">
        <v>3070</v>
      </c>
      <c r="O152" s="1"/>
      <c r="Q152" s="125" t="s">
        <v>2288</v>
      </c>
      <c r="R152" s="147">
        <f>IFERROR(_xlfn.XLOOKUP(T152,sortorder!$E$62:$E$136,sortorder!$F$62:$F$136),999)</f>
        <v>21</v>
      </c>
      <c r="S152" s="147">
        <f>IFERROR(_xlfn.XLOOKUP(T152,sortorder!$E$62:$E$136,sortorder!$D$62:$D$136),99)</f>
        <v>38</v>
      </c>
      <c r="T152" s="127" t="s">
        <v>2288</v>
      </c>
      <c r="V152" s="152">
        <f>IFERROR(_xlfn.XLOOKUP(X152,sortorder!$E$4:$E$55,sortorder!$D$4:$D$55),99)</f>
        <v>17</v>
      </c>
      <c r="W152" s="152">
        <f>IFERROR(_xlfn.XLOOKUP(X152,sortorder!$E$4:$E$55,sortorder!$D$4:$D$55),99)</f>
        <v>17</v>
      </c>
      <c r="X152" s="22" t="s">
        <v>2960</v>
      </c>
      <c r="Y152" s="141">
        <f>IF(ISERROR(SEARCH(Y$1,$Q152)),0,1)</f>
        <v>0</v>
      </c>
      <c r="Z152" s="141">
        <f>IF(ISERROR(SEARCH(Z$1,$Q152)),0,1)</f>
        <v>0</v>
      </c>
      <c r="AA152" s="141">
        <f>IF(ISERROR(SEARCH(AA$1,$Q152)),0,1)</f>
        <v>0</v>
      </c>
      <c r="AB152" s="141">
        <f>IF(ISERROR(SEARCH(AB$1,$Q152)),0,1)</f>
        <v>0</v>
      </c>
      <c r="AC152" s="141">
        <f>IF(ISERROR(SEARCH(AC$1,$Q152)),0,1)</f>
        <v>0</v>
      </c>
      <c r="AD152" s="141">
        <f>IF(ISERROR(SEARCH(AD$1,$Q152)),0,1)</f>
        <v>0</v>
      </c>
      <c r="AE152" s="141">
        <f>IF(ISERROR(SEARCH(AE$1,$Q152)),0,1)</f>
        <v>0</v>
      </c>
      <c r="AF152" s="141">
        <f>IF(ISERROR(SEARCH(AF$1,$Q152)),0,1)</f>
        <v>0</v>
      </c>
      <c r="AG152" s="141">
        <f>IF(ISERROR(SEARCH(AG$1,$Q152)),0,1)</f>
        <v>0</v>
      </c>
      <c r="AH152" t="s">
        <v>1083</v>
      </c>
      <c r="AI152" s="141" t="str">
        <f>_xlfn.XLOOKUP(I152,'api2.3'!B:B,'api2.3'!D:D,"")</f>
        <v>Breakdown by Race</v>
      </c>
      <c r="AJ152" t="s">
        <v>44</v>
      </c>
      <c r="AK152" s="41" t="s">
        <v>44</v>
      </c>
      <c r="AL152" s="210">
        <f>_xlfn.XLOOKUP(AK152,sortorder!$I$15:$I$20,sortorder!$J$15:$J$20)</f>
        <v>1</v>
      </c>
      <c r="AP152" s="30">
        <v>0</v>
      </c>
      <c r="AQ152" t="s">
        <v>43</v>
      </c>
      <c r="AR152" t="s">
        <v>43</v>
      </c>
      <c r="AS152" t="s">
        <v>286</v>
      </c>
      <c r="AT152" t="s">
        <v>43</v>
      </c>
      <c r="AU152">
        <v>1</v>
      </c>
      <c r="AV152" s="39" t="str">
        <f>IFERROR(_xlfn.XLOOKUP(Q152,wtd!$B:$B,wtd!$C:$C),"")</f>
        <v>pop</v>
      </c>
      <c r="AW152" s="141" t="b">
        <f>IFERROR(Q152=_xlfn.XLOOKUP(Q152,wtd!$B:$B,wtd!$B:$B),FALSE)</f>
        <v>1</v>
      </c>
      <c r="AX152" s="234" t="s">
        <v>1616</v>
      </c>
      <c r="AY152">
        <v>2</v>
      </c>
      <c r="AZ152">
        <v>0</v>
      </c>
      <c r="BA152" t="b">
        <v>0</v>
      </c>
      <c r="BB152" t="b">
        <v>1</v>
      </c>
      <c r="BC152" t="b">
        <v>0</v>
      </c>
      <c r="BE152" t="s">
        <v>5073</v>
      </c>
      <c r="BF152" s="194" t="s">
        <v>2290</v>
      </c>
      <c r="BG152" s="42" t="s">
        <v>2290</v>
      </c>
      <c r="BJ152" s="618" t="s">
        <v>6001</v>
      </c>
      <c r="BK152" s="534" t="s">
        <v>2291</v>
      </c>
      <c r="BL152" s="59" t="s">
        <v>2292</v>
      </c>
      <c r="BN152" s="221">
        <v>21</v>
      </c>
      <c r="BO152" s="42"/>
      <c r="BP152" s="639" t="s">
        <v>113</v>
      </c>
    </row>
    <row r="153" spans="1:72">
      <c r="A153">
        <v>152</v>
      </c>
      <c r="B153" s="158" t="str">
        <f>IFERROR(TEXT(AL153,"00"),"99")&amp;IFERROR(TEXT(W153,"00"),"99")&amp;IFERROR(TEXT(S153,"00"),"99")&amp;IFERROR(TEXT(BN153,"000"),"999")</f>
        <v>011754019</v>
      </c>
      <c r="C153" s="158" t="str">
        <f>IFERROR(TEXT(AL153,"00"),"99")&amp;IFERROR(TEXT(V153,"00"),"99")&amp;IFERROR(TEXT(R153,"000"),"999")</f>
        <v>0117019</v>
      </c>
      <c r="D153" s="46"/>
      <c r="E153" s="645">
        <f>IF(NOT(ISBLANK(L153)),1,0)</f>
        <v>1</v>
      </c>
      <c r="F153" s="645">
        <f>IF(NOT(ISBLANK(O153)),1,0)</f>
        <v>0</v>
      </c>
      <c r="G153" s="364" t="str">
        <f>IF(ISBLANK(H153), IF(OR(NOT(ISBLANK(L153)),NOT(ISBLANK(I153)), NOT(ISBLANK(O153))),"no oldname but should be",""),IF(H153=I153,"api",IF(H153=O153,"csv","no match or acs")))</f>
        <v>api</v>
      </c>
      <c r="H153" s="42" t="s">
        <v>2281</v>
      </c>
      <c r="I153" s="42" t="s">
        <v>2281</v>
      </c>
      <c r="J153" s="59" t="s">
        <v>2281</v>
      </c>
      <c r="L153" s="194" t="s">
        <v>3067</v>
      </c>
      <c r="M153" s="197" t="s">
        <v>3067</v>
      </c>
      <c r="O153" s="24"/>
      <c r="Q153" s="123" t="s">
        <v>2880</v>
      </c>
      <c r="R153" s="147">
        <f>IFERROR(_xlfn.XLOOKUP(T153,sortorder!$E$62:$E$136,sortorder!$F$62:$F$136),999)</f>
        <v>19</v>
      </c>
      <c r="S153" s="147">
        <f>IFERROR(_xlfn.XLOOKUP(T153,sortorder!$E$62:$E$136,sortorder!$D$62:$D$136),99)</f>
        <v>54</v>
      </c>
      <c r="T153" s="127" t="s">
        <v>2880</v>
      </c>
      <c r="V153" s="152">
        <f>IFERROR(_xlfn.XLOOKUP(X153,sortorder!$E$4:$E$55,sortorder!$D$4:$D$55),99)</f>
        <v>17</v>
      </c>
      <c r="W153" s="152">
        <f>IFERROR(_xlfn.XLOOKUP(X153,sortorder!$E$4:$E$55,sortorder!$D$4:$D$55),99)</f>
        <v>17</v>
      </c>
      <c r="X153" s="22" t="s">
        <v>2960</v>
      </c>
      <c r="Y153" s="141">
        <f>IF(ISERROR(SEARCH(Y$1,$Q153)),0,1)</f>
        <v>0</v>
      </c>
      <c r="Z153" s="141">
        <f>IF(ISERROR(SEARCH(Z$1,$Q153)),0,1)</f>
        <v>0</v>
      </c>
      <c r="AA153" s="141">
        <f>IF(ISERROR(SEARCH(AA$1,$Q153)),0,1)</f>
        <v>0</v>
      </c>
      <c r="AB153" s="141">
        <f>IF(ISERROR(SEARCH(AB$1,$Q153)),0,1)</f>
        <v>0</v>
      </c>
      <c r="AC153" s="141">
        <f>IF(ISERROR(SEARCH(AC$1,$Q153)),0,1)</f>
        <v>0</v>
      </c>
      <c r="AD153" s="141">
        <f>IF(ISERROR(SEARCH(AD$1,$Q153)),0,1)</f>
        <v>0</v>
      </c>
      <c r="AE153" s="141">
        <f>IF(ISERROR(SEARCH(AE$1,$Q153)),0,1)</f>
        <v>0</v>
      </c>
      <c r="AF153" s="141">
        <f>IF(ISERROR(SEARCH(AF$1,$Q153)),0,1)</f>
        <v>0</v>
      </c>
      <c r="AG153" s="141">
        <f>IF(ISERROR(SEARCH(AG$1,$Q153)),0,1)</f>
        <v>0</v>
      </c>
      <c r="AH153" t="s">
        <v>1083</v>
      </c>
      <c r="AI153" s="141" t="str">
        <f>_xlfn.XLOOKUP(I153,'api2.3'!B:B,'api2.3'!D:D,"")</f>
        <v/>
      </c>
      <c r="AJ153" t="s">
        <v>44</v>
      </c>
      <c r="AK153" s="41" t="s">
        <v>44</v>
      </c>
      <c r="AL153" s="210">
        <f>_xlfn.XLOOKUP(AK153,sortorder!$I$15:$I$20,sortorder!$J$15:$J$20)</f>
        <v>1</v>
      </c>
      <c r="AP153" s="30">
        <v>0</v>
      </c>
      <c r="AQ153" t="s">
        <v>43</v>
      </c>
      <c r="AR153" t="s">
        <v>43</v>
      </c>
      <c r="AS153" t="s">
        <v>286</v>
      </c>
      <c r="AT153" t="s">
        <v>43</v>
      </c>
      <c r="AU153">
        <v>1</v>
      </c>
      <c r="AV153" s="39" t="str">
        <f>IFERROR(_xlfn.XLOOKUP(Q153,wtd!$B:$B,wtd!$C:$C),"")</f>
        <v>pop</v>
      </c>
      <c r="AW153" s="141" t="b">
        <f>IFERROR(Q153=_xlfn.XLOOKUP(Q153,wtd!$B:$B,wtd!$B:$B),FALSE)</f>
        <v>1</v>
      </c>
      <c r="AX153" s="234" t="s">
        <v>1616</v>
      </c>
      <c r="AY153">
        <v>2</v>
      </c>
      <c r="AZ153">
        <v>0</v>
      </c>
      <c r="BA153" t="b">
        <v>0</v>
      </c>
      <c r="BB153" t="b">
        <v>1</v>
      </c>
      <c r="BC153" t="b">
        <v>0</v>
      </c>
      <c r="BE153" t="s">
        <v>5166</v>
      </c>
      <c r="BF153" s="42" t="s">
        <v>2968</v>
      </c>
      <c r="BG153" s="42" t="s">
        <v>2968</v>
      </c>
      <c r="BJ153" s="618" t="s">
        <v>5999</v>
      </c>
      <c r="BK153" s="534" t="s">
        <v>2887</v>
      </c>
      <c r="BL153" s="59" t="s">
        <v>2283</v>
      </c>
      <c r="BN153" s="221">
        <v>19</v>
      </c>
      <c r="BO153" s="42"/>
      <c r="BP153" s="639" t="s">
        <v>55</v>
      </c>
    </row>
    <row r="154" spans="1:72">
      <c r="A154">
        <v>153</v>
      </c>
      <c r="B154" s="158" t="str">
        <f>IFERROR(TEXT(AL154,"00"),"99")&amp;IFERROR(TEXT(W154,"00"),"99")&amp;IFERROR(TEXT(S154,"00"),"99")&amp;IFERROR(TEXT(BN154,"000"),"999")</f>
        <v>011755020</v>
      </c>
      <c r="C154" s="158" t="str">
        <f>IFERROR(TEXT(AL154,"00"),"99")&amp;IFERROR(TEXT(V154,"00"),"99")&amp;IFERROR(TEXT(R154,"000"),"999")</f>
        <v>0117020</v>
      </c>
      <c r="D154" s="46"/>
      <c r="E154" s="645">
        <f>IF(NOT(ISBLANK(L154)),1,0)</f>
        <v>1</v>
      </c>
      <c r="F154" s="645">
        <f>IF(NOT(ISBLANK(O154)),1,0)</f>
        <v>0</v>
      </c>
      <c r="G154" s="364" t="str">
        <f>IF(ISBLANK(H154), IF(OR(NOT(ISBLANK(L154)),NOT(ISBLANK(I154)), NOT(ISBLANK(O154))),"no oldname but should be",""),IF(H154=I154,"api",IF(H154=O154,"csv","no match or acs")))</f>
        <v>api</v>
      </c>
      <c r="H154" s="42" t="s">
        <v>2285</v>
      </c>
      <c r="I154" s="42" t="s">
        <v>2285</v>
      </c>
      <c r="J154" s="59" t="s">
        <v>2285</v>
      </c>
      <c r="L154" s="194" t="s">
        <v>3071</v>
      </c>
      <c r="M154" s="197" t="s">
        <v>3071</v>
      </c>
      <c r="O154" s="24"/>
      <c r="Q154" s="123" t="s">
        <v>2881</v>
      </c>
      <c r="R154" s="147">
        <f>IFERROR(_xlfn.XLOOKUP(T154,sortorder!$E$62:$E$136,sortorder!$F$62:$F$136),999)</f>
        <v>20</v>
      </c>
      <c r="S154" s="147">
        <f>IFERROR(_xlfn.XLOOKUP(T154,sortorder!$E$62:$E$136,sortorder!$D$62:$D$136),99)</f>
        <v>55</v>
      </c>
      <c r="T154" s="127" t="s">
        <v>2881</v>
      </c>
      <c r="V154" s="152">
        <f>IFERROR(_xlfn.XLOOKUP(X154,sortorder!$E$4:$E$55,sortorder!$D$4:$D$55),99)</f>
        <v>17</v>
      </c>
      <c r="W154" s="152">
        <f>IFERROR(_xlfn.XLOOKUP(X154,sortorder!$E$4:$E$55,sortorder!$D$4:$D$55),99)</f>
        <v>17</v>
      </c>
      <c r="X154" s="22" t="s">
        <v>2960</v>
      </c>
      <c r="Y154" s="141">
        <f>IF(ISERROR(SEARCH(Y$1,$Q154)),0,1)</f>
        <v>0</v>
      </c>
      <c r="Z154" s="141">
        <f>IF(ISERROR(SEARCH(Z$1,$Q154)),0,1)</f>
        <v>0</v>
      </c>
      <c r="AA154" s="141">
        <f>IF(ISERROR(SEARCH(AA$1,$Q154)),0,1)</f>
        <v>0</v>
      </c>
      <c r="AB154" s="141">
        <f>IF(ISERROR(SEARCH(AB$1,$Q154)),0,1)</f>
        <v>0</v>
      </c>
      <c r="AC154" s="141">
        <f>IF(ISERROR(SEARCH(AC$1,$Q154)),0,1)</f>
        <v>0</v>
      </c>
      <c r="AD154" s="141">
        <f>IF(ISERROR(SEARCH(AD$1,$Q154)),0,1)</f>
        <v>0</v>
      </c>
      <c r="AE154" s="141">
        <f>IF(ISERROR(SEARCH(AE$1,$Q154)),0,1)</f>
        <v>0</v>
      </c>
      <c r="AF154" s="141">
        <f>IF(ISERROR(SEARCH(AF$1,$Q154)),0,1)</f>
        <v>0</v>
      </c>
      <c r="AG154" s="141">
        <f>IF(ISERROR(SEARCH(AG$1,$Q154)),0,1)</f>
        <v>0</v>
      </c>
      <c r="AH154" t="s">
        <v>1083</v>
      </c>
      <c r="AI154" s="141" t="str">
        <f>_xlfn.XLOOKUP(I154,'api2.3'!B:B,'api2.3'!D:D,"")</f>
        <v/>
      </c>
      <c r="AJ154" t="s">
        <v>44</v>
      </c>
      <c r="AK154" s="41" t="s">
        <v>44</v>
      </c>
      <c r="AL154" s="210">
        <f>_xlfn.XLOOKUP(AK154,sortorder!$I$15:$I$20,sortorder!$J$15:$J$20)</f>
        <v>1</v>
      </c>
      <c r="AP154" s="30">
        <v>0</v>
      </c>
      <c r="AQ154" t="s">
        <v>43</v>
      </c>
      <c r="AR154" t="s">
        <v>43</v>
      </c>
      <c r="AS154" t="s">
        <v>286</v>
      </c>
      <c r="AT154" t="s">
        <v>43</v>
      </c>
      <c r="AU154">
        <v>1</v>
      </c>
      <c r="AV154" s="39" t="str">
        <f>IFERROR(_xlfn.XLOOKUP(Q154,wtd!$B:$B,wtd!$C:$C),"")</f>
        <v>pop</v>
      </c>
      <c r="AW154" s="141" t="b">
        <f>IFERROR(Q154=_xlfn.XLOOKUP(Q154,wtd!$B:$B,wtd!$B:$B),FALSE)</f>
        <v>1</v>
      </c>
      <c r="AX154" s="234" t="s">
        <v>1616</v>
      </c>
      <c r="AY154">
        <v>2</v>
      </c>
      <c r="AZ154">
        <v>0</v>
      </c>
      <c r="BA154" t="b">
        <v>0</v>
      </c>
      <c r="BB154" t="b">
        <v>1</v>
      </c>
      <c r="BC154" t="b">
        <v>0</v>
      </c>
      <c r="BE154" t="s">
        <v>5167</v>
      </c>
      <c r="BF154" s="42" t="s">
        <v>2969</v>
      </c>
      <c r="BG154" s="42" t="s">
        <v>2969</v>
      </c>
      <c r="BJ154" s="618" t="s">
        <v>6003</v>
      </c>
      <c r="BK154" s="534" t="s">
        <v>2887</v>
      </c>
      <c r="BL154" s="59" t="s">
        <v>2287</v>
      </c>
      <c r="BN154" s="221">
        <v>20</v>
      </c>
      <c r="BO154" s="42"/>
      <c r="BP154" s="639" t="s">
        <v>55</v>
      </c>
    </row>
    <row r="155" spans="1:72">
      <c r="A155">
        <v>154</v>
      </c>
      <c r="B155" s="158" t="str">
        <f>IFERROR(TEXT(AL155,"00"),"99")&amp;IFERROR(TEXT(W155,"00"),"99")&amp;IFERROR(TEXT(S155,"00"),"99")&amp;IFERROR(TEXT(BN155,"000"),"999")</f>
        <v>011756022</v>
      </c>
      <c r="C155" s="158" t="str">
        <f>IFERROR(TEXT(AL155,"00"),"99")&amp;IFERROR(TEXT(V155,"00"),"99")&amp;IFERROR(TEXT(R155,"000"),"999")</f>
        <v>0117022</v>
      </c>
      <c r="D155" s="46"/>
      <c r="E155" s="645">
        <f>IF(NOT(ISBLANK(L155)),1,0)</f>
        <v>1</v>
      </c>
      <c r="F155" s="645">
        <f>IF(NOT(ISBLANK(O155)),1,0)</f>
        <v>0</v>
      </c>
      <c r="G155" s="364" t="str">
        <f>IF(ISBLANK(H155), IF(OR(NOT(ISBLANK(L155)),NOT(ISBLANK(I155)), NOT(ISBLANK(O155))),"no oldname but should be",""),IF(H155=I155,"api",IF(H155=O155,"csv","no match or acs")))</f>
        <v>api</v>
      </c>
      <c r="H155" s="42" t="s">
        <v>2294</v>
      </c>
      <c r="I155" s="42" t="s">
        <v>2294</v>
      </c>
      <c r="J155" s="59" t="s">
        <v>2294</v>
      </c>
      <c r="L155" s="194" t="s">
        <v>3074</v>
      </c>
      <c r="M155" s="197" t="s">
        <v>3074</v>
      </c>
      <c r="O155" s="24"/>
      <c r="Q155" s="123" t="s">
        <v>2882</v>
      </c>
      <c r="R155" s="147">
        <f>IFERROR(_xlfn.XLOOKUP(T155,sortorder!$E$62:$E$136,sortorder!$F$62:$F$136),999)</f>
        <v>22</v>
      </c>
      <c r="S155" s="147">
        <f>IFERROR(_xlfn.XLOOKUP(T155,sortorder!$E$62:$E$136,sortorder!$D$62:$D$136),99)</f>
        <v>56</v>
      </c>
      <c r="T155" s="196" t="s">
        <v>2882</v>
      </c>
      <c r="V155" s="152">
        <f>IFERROR(_xlfn.XLOOKUP(X155,sortorder!$E$4:$E$55,sortorder!$D$4:$D$55),99)</f>
        <v>17</v>
      </c>
      <c r="W155" s="152">
        <f>IFERROR(_xlfn.XLOOKUP(X155,sortorder!$E$4:$E$55,sortorder!$D$4:$D$55),99)</f>
        <v>17</v>
      </c>
      <c r="X155" s="22" t="s">
        <v>2960</v>
      </c>
      <c r="Y155" s="141">
        <f>IF(ISERROR(SEARCH(Y$1,$Q155)),0,1)</f>
        <v>0</v>
      </c>
      <c r="Z155" s="141">
        <f>IF(ISERROR(SEARCH(Z$1,$Q155)),0,1)</f>
        <v>0</v>
      </c>
      <c r="AA155" s="141">
        <f>IF(ISERROR(SEARCH(AA$1,$Q155)),0,1)</f>
        <v>0</v>
      </c>
      <c r="AB155" s="141">
        <f>IF(ISERROR(SEARCH(AB$1,$Q155)),0,1)</f>
        <v>0</v>
      </c>
      <c r="AC155" s="141">
        <f>IF(ISERROR(SEARCH(AC$1,$Q155)),0,1)</f>
        <v>0</v>
      </c>
      <c r="AD155" s="141">
        <f>IF(ISERROR(SEARCH(AD$1,$Q155)),0,1)</f>
        <v>0</v>
      </c>
      <c r="AE155" s="141">
        <f>IF(ISERROR(SEARCH(AE$1,$Q155)),0,1)</f>
        <v>0</v>
      </c>
      <c r="AF155" s="141">
        <f>IF(ISERROR(SEARCH(AF$1,$Q155)),0,1)</f>
        <v>0</v>
      </c>
      <c r="AG155" s="141">
        <f>IF(ISERROR(SEARCH(AG$1,$Q155)),0,1)</f>
        <v>0</v>
      </c>
      <c r="AH155" t="s">
        <v>1083</v>
      </c>
      <c r="AI155" s="141" t="str">
        <f>_xlfn.XLOOKUP(I155,'api2.3'!B:B,'api2.3'!D:D,"")</f>
        <v/>
      </c>
      <c r="AJ155" t="s">
        <v>44</v>
      </c>
      <c r="AK155" s="41" t="s">
        <v>44</v>
      </c>
      <c r="AL155" s="210">
        <f>_xlfn.XLOOKUP(AK155,sortorder!$I$15:$I$20,sortorder!$J$15:$J$20)</f>
        <v>1</v>
      </c>
      <c r="AP155" s="30">
        <v>0</v>
      </c>
      <c r="AQ155" t="s">
        <v>43</v>
      </c>
      <c r="AR155" t="s">
        <v>43</v>
      </c>
      <c r="AS155" t="s">
        <v>286</v>
      </c>
      <c r="AT155" t="s">
        <v>43</v>
      </c>
      <c r="AU155">
        <v>1</v>
      </c>
      <c r="AV155" s="39" t="str">
        <f>IFERROR(_xlfn.XLOOKUP(Q155,wtd!$B:$B,wtd!$C:$C),"")</f>
        <v>pop</v>
      </c>
      <c r="AW155" s="141" t="b">
        <f>IFERROR(Q155=_xlfn.XLOOKUP(Q155,wtd!$B:$B,wtd!$B:$B),FALSE)</f>
        <v>1</v>
      </c>
      <c r="AX155" s="234" t="s">
        <v>1616</v>
      </c>
      <c r="AY155">
        <v>2</v>
      </c>
      <c r="AZ155">
        <v>0</v>
      </c>
      <c r="BA155" t="b">
        <v>0</v>
      </c>
      <c r="BB155" t="b">
        <v>1</v>
      </c>
      <c r="BC155" t="b">
        <v>0</v>
      </c>
      <c r="BE155" t="s">
        <v>5168</v>
      </c>
      <c r="BF155" s="42" t="s">
        <v>2970</v>
      </c>
      <c r="BG155" s="42" t="s">
        <v>2970</v>
      </c>
      <c r="BJ155" s="618" t="s">
        <v>6005</v>
      </c>
      <c r="BK155" s="534" t="s">
        <v>2887</v>
      </c>
      <c r="BL155" s="59" t="s">
        <v>2296</v>
      </c>
      <c r="BN155" s="221">
        <v>22</v>
      </c>
      <c r="BO155" s="42"/>
      <c r="BP155" s="639" t="s">
        <v>55</v>
      </c>
    </row>
    <row r="156" spans="1:72">
      <c r="A156">
        <v>155</v>
      </c>
      <c r="B156" s="158" t="str">
        <f>IFERROR(TEXT(AL156,"00"),"99")&amp;IFERROR(TEXT(W156,"00"),"99")&amp;IFERROR(TEXT(S156,"00"),"99")&amp;IFERROR(TEXT(BN156,"000"),"999")</f>
        <v>011757023</v>
      </c>
      <c r="C156" s="158" t="str">
        <f>IFERROR(TEXT(AL156,"00"),"99")&amp;IFERROR(TEXT(V156,"00"),"99")&amp;IFERROR(TEXT(R156,"000"),"999")</f>
        <v>0117023</v>
      </c>
      <c r="D156" s="46"/>
      <c r="E156" s="645">
        <f>IF(NOT(ISBLANK(L156)),1,0)</f>
        <v>1</v>
      </c>
      <c r="F156" s="645">
        <f>IF(NOT(ISBLANK(O156)),1,0)</f>
        <v>0</v>
      </c>
      <c r="G156" s="364" t="str">
        <f>IF(ISBLANK(H156), IF(OR(NOT(ISBLANK(L156)),NOT(ISBLANK(I156)), NOT(ISBLANK(O156))),"no oldname but should be",""),IF(H156=I156,"api",IF(H156=O156,"csv","no match or acs")))</f>
        <v>api</v>
      </c>
      <c r="H156" s="42" t="s">
        <v>2298</v>
      </c>
      <c r="I156" s="42" t="s">
        <v>2298</v>
      </c>
      <c r="J156" s="59" t="s">
        <v>2298</v>
      </c>
      <c r="L156" s="194" t="s">
        <v>3073</v>
      </c>
      <c r="M156" s="197" t="s">
        <v>3073</v>
      </c>
      <c r="O156" s="24"/>
      <c r="Q156" s="123" t="s">
        <v>2883</v>
      </c>
      <c r="R156" s="147">
        <f>IFERROR(_xlfn.XLOOKUP(T156,sortorder!$E$62:$E$136,sortorder!$F$62:$F$136),999)</f>
        <v>23</v>
      </c>
      <c r="S156" s="147">
        <f>IFERROR(_xlfn.XLOOKUP(T156,sortorder!$E$62:$E$136,sortorder!$D$62:$D$136),99)</f>
        <v>57</v>
      </c>
      <c r="T156" s="127" t="s">
        <v>2883</v>
      </c>
      <c r="V156" s="152">
        <f>IFERROR(_xlfn.XLOOKUP(X156,sortorder!$E$4:$E$55,sortorder!$D$4:$D$55),99)</f>
        <v>17</v>
      </c>
      <c r="W156" s="152">
        <f>IFERROR(_xlfn.XLOOKUP(X156,sortorder!$E$4:$E$55,sortorder!$D$4:$D$55),99)</f>
        <v>17</v>
      </c>
      <c r="X156" s="22" t="s">
        <v>2960</v>
      </c>
      <c r="Y156" s="141">
        <f>IF(ISERROR(SEARCH(Y$1,$Q156)),0,1)</f>
        <v>0</v>
      </c>
      <c r="Z156" s="141">
        <f>IF(ISERROR(SEARCH(Z$1,$Q156)),0,1)</f>
        <v>0</v>
      </c>
      <c r="AA156" s="141">
        <f>IF(ISERROR(SEARCH(AA$1,$Q156)),0,1)</f>
        <v>0</v>
      </c>
      <c r="AB156" s="141">
        <f>IF(ISERROR(SEARCH(AB$1,$Q156)),0,1)</f>
        <v>0</v>
      </c>
      <c r="AC156" s="141">
        <f>IF(ISERROR(SEARCH(AC$1,$Q156)),0,1)</f>
        <v>0</v>
      </c>
      <c r="AD156" s="141">
        <f>IF(ISERROR(SEARCH(AD$1,$Q156)),0,1)</f>
        <v>0</v>
      </c>
      <c r="AE156" s="141">
        <f>IF(ISERROR(SEARCH(AE$1,$Q156)),0,1)</f>
        <v>0</v>
      </c>
      <c r="AF156" s="141">
        <f>IF(ISERROR(SEARCH(AF$1,$Q156)),0,1)</f>
        <v>0</v>
      </c>
      <c r="AG156" s="141">
        <f>IF(ISERROR(SEARCH(AG$1,$Q156)),0,1)</f>
        <v>0</v>
      </c>
      <c r="AH156" t="s">
        <v>1083</v>
      </c>
      <c r="AI156" s="141" t="str">
        <f>_xlfn.XLOOKUP(I156,'api2.3'!B:B,'api2.3'!D:D,"")</f>
        <v/>
      </c>
      <c r="AJ156" t="s">
        <v>44</v>
      </c>
      <c r="AK156" s="41" t="s">
        <v>44</v>
      </c>
      <c r="AL156" s="210">
        <f>_xlfn.XLOOKUP(AK156,sortorder!$I$15:$I$20,sortorder!$J$15:$J$20)</f>
        <v>1</v>
      </c>
      <c r="AP156" s="30">
        <v>0</v>
      </c>
      <c r="AQ156" t="s">
        <v>43</v>
      </c>
      <c r="AR156" t="s">
        <v>43</v>
      </c>
      <c r="AS156" t="s">
        <v>286</v>
      </c>
      <c r="AT156" t="s">
        <v>43</v>
      </c>
      <c r="AU156">
        <v>1</v>
      </c>
      <c r="AV156" s="39" t="str">
        <f>IFERROR(_xlfn.XLOOKUP(Q156,wtd!$B:$B,wtd!$C:$C),"")</f>
        <v>pop</v>
      </c>
      <c r="AW156" s="141" t="b">
        <f>IFERROR(Q156=_xlfn.XLOOKUP(Q156,wtd!$B:$B,wtd!$B:$B),FALSE)</f>
        <v>1</v>
      </c>
      <c r="AX156" s="234" t="s">
        <v>1616</v>
      </c>
      <c r="AY156">
        <v>2</v>
      </c>
      <c r="AZ156">
        <v>0</v>
      </c>
      <c r="BA156" t="b">
        <v>0</v>
      </c>
      <c r="BB156" t="b">
        <v>1</v>
      </c>
      <c r="BC156" t="b">
        <v>0</v>
      </c>
      <c r="BE156" t="s">
        <v>5256</v>
      </c>
      <c r="BF156" s="42" t="s">
        <v>2971</v>
      </c>
      <c r="BG156" s="42" t="s">
        <v>2971</v>
      </c>
      <c r="BJ156" s="618" t="s">
        <v>6007</v>
      </c>
      <c r="BK156" s="534" t="s">
        <v>2887</v>
      </c>
      <c r="BL156" s="59" t="s">
        <v>2300</v>
      </c>
      <c r="BN156" s="221">
        <v>23</v>
      </c>
      <c r="BO156" s="42"/>
      <c r="BP156" s="639" t="s">
        <v>55</v>
      </c>
    </row>
    <row r="157" spans="1:72">
      <c r="A157">
        <v>156</v>
      </c>
      <c r="B157" s="158" t="str">
        <f>IFERROR(TEXT(AL157,"00"),"99")&amp;IFERROR(TEXT(W157,"00"),"99")&amp;IFERROR(TEXT(S157,"00"),"99")&amp;IFERROR(TEXT(BN157,"000"),"999")</f>
        <v>011758024</v>
      </c>
      <c r="C157" s="158" t="str">
        <f>IFERROR(TEXT(AL157,"00"),"99")&amp;IFERROR(TEXT(V157,"00"),"99")&amp;IFERROR(TEXT(R157,"000"),"999")</f>
        <v>0117024</v>
      </c>
      <c r="D157" s="46"/>
      <c r="E157" s="645">
        <f>IF(NOT(ISBLANK(L157)),1,0)</f>
        <v>1</v>
      </c>
      <c r="F157" s="645">
        <f>IF(NOT(ISBLANK(O157)),1,0)</f>
        <v>0</v>
      </c>
      <c r="G157" s="364" t="str">
        <f>IF(ISBLANK(H157), IF(OR(NOT(ISBLANK(L157)),NOT(ISBLANK(I157)), NOT(ISBLANK(O157))),"no oldname but should be",""),IF(H157=I157,"api",IF(H157=O157,"csv","no match or acs")))</f>
        <v>api</v>
      </c>
      <c r="H157" s="42" t="s">
        <v>2302</v>
      </c>
      <c r="I157" s="42" t="s">
        <v>2302</v>
      </c>
      <c r="J157" s="59" t="s">
        <v>2302</v>
      </c>
      <c r="L157" s="194" t="s">
        <v>3075</v>
      </c>
      <c r="M157" s="197" t="s">
        <v>3075</v>
      </c>
      <c r="O157" s="24"/>
      <c r="Q157" s="123" t="s">
        <v>2884</v>
      </c>
      <c r="R157" s="147">
        <f>IFERROR(_xlfn.XLOOKUP(T157,sortorder!$E$62:$E$136,sortorder!$F$62:$F$136),999)</f>
        <v>24</v>
      </c>
      <c r="S157" s="147">
        <f>IFERROR(_xlfn.XLOOKUP(T157,sortorder!$E$62:$E$136,sortorder!$D$62:$D$136),99)</f>
        <v>58</v>
      </c>
      <c r="T157" s="127" t="s">
        <v>2884</v>
      </c>
      <c r="V157" s="152">
        <f>IFERROR(_xlfn.XLOOKUP(X157,sortorder!$E$4:$E$55,sortorder!$D$4:$D$55),99)</f>
        <v>17</v>
      </c>
      <c r="W157" s="152">
        <f>IFERROR(_xlfn.XLOOKUP(X157,sortorder!$E$4:$E$55,sortorder!$D$4:$D$55),99)</f>
        <v>17</v>
      </c>
      <c r="X157" s="22" t="s">
        <v>2960</v>
      </c>
      <c r="Y157" s="141">
        <f>IF(ISERROR(SEARCH(Y$1,$Q157)),0,1)</f>
        <v>0</v>
      </c>
      <c r="Z157" s="141">
        <f>IF(ISERROR(SEARCH(Z$1,$Q157)),0,1)</f>
        <v>0</v>
      </c>
      <c r="AA157" s="141">
        <f>IF(ISERROR(SEARCH(AA$1,$Q157)),0,1)</f>
        <v>0</v>
      </c>
      <c r="AB157" s="141">
        <f>IF(ISERROR(SEARCH(AB$1,$Q157)),0,1)</f>
        <v>0</v>
      </c>
      <c r="AC157" s="141">
        <f>IF(ISERROR(SEARCH(AC$1,$Q157)),0,1)</f>
        <v>0</v>
      </c>
      <c r="AD157" s="141">
        <f>IF(ISERROR(SEARCH(AD$1,$Q157)),0,1)</f>
        <v>0</v>
      </c>
      <c r="AE157" s="141">
        <f>IF(ISERROR(SEARCH(AE$1,$Q157)),0,1)</f>
        <v>0</v>
      </c>
      <c r="AF157" s="141">
        <f>IF(ISERROR(SEARCH(AF$1,$Q157)),0,1)</f>
        <v>0</v>
      </c>
      <c r="AG157" s="141">
        <f>IF(ISERROR(SEARCH(AG$1,$Q157)),0,1)</f>
        <v>0</v>
      </c>
      <c r="AH157" t="s">
        <v>1083</v>
      </c>
      <c r="AI157" s="141" t="str">
        <f>_xlfn.XLOOKUP(I157,'api2.3'!B:B,'api2.3'!D:D,"")</f>
        <v/>
      </c>
      <c r="AJ157" t="s">
        <v>44</v>
      </c>
      <c r="AK157" s="41" t="s">
        <v>44</v>
      </c>
      <c r="AL157" s="210">
        <f>_xlfn.XLOOKUP(AK157,sortorder!$I$15:$I$20,sortorder!$J$15:$J$20)</f>
        <v>1</v>
      </c>
      <c r="AP157" s="30">
        <v>0</v>
      </c>
      <c r="AQ157" t="s">
        <v>43</v>
      </c>
      <c r="AR157" t="s">
        <v>43</v>
      </c>
      <c r="AS157" t="s">
        <v>286</v>
      </c>
      <c r="AT157" t="s">
        <v>43</v>
      </c>
      <c r="AU157">
        <v>1</v>
      </c>
      <c r="AV157" s="39" t="str">
        <f>IFERROR(_xlfn.XLOOKUP(Q157,wtd!$B:$B,wtd!$C:$C),"")</f>
        <v>pop</v>
      </c>
      <c r="AW157" s="141" t="b">
        <f>IFERROR(Q157=_xlfn.XLOOKUP(Q157,wtd!$B:$B,wtd!$B:$B),FALSE)</f>
        <v>1</v>
      </c>
      <c r="AX157" s="234" t="s">
        <v>1616</v>
      </c>
      <c r="AY157">
        <v>2</v>
      </c>
      <c r="AZ157">
        <v>0</v>
      </c>
      <c r="BA157" t="b">
        <v>0</v>
      </c>
      <c r="BB157" t="b">
        <v>1</v>
      </c>
      <c r="BC157" t="b">
        <v>0</v>
      </c>
      <c r="BE157" t="s">
        <v>5169</v>
      </c>
      <c r="BF157" s="42" t="s">
        <v>2972</v>
      </c>
      <c r="BG157" s="42" t="s">
        <v>2972</v>
      </c>
      <c r="BJ157" s="618" t="s">
        <v>6009</v>
      </c>
      <c r="BK157" s="534" t="s">
        <v>2887</v>
      </c>
      <c r="BL157" s="59" t="s">
        <v>2304</v>
      </c>
      <c r="BN157" s="221">
        <v>24</v>
      </c>
      <c r="BO157" s="42"/>
      <c r="BP157" s="639" t="s">
        <v>113</v>
      </c>
    </row>
    <row r="158" spans="1:72">
      <c r="A158">
        <v>157</v>
      </c>
      <c r="B158" s="158" t="str">
        <f>IFERROR(TEXT(AL158,"00"),"99")&amp;IFERROR(TEXT(W158,"00"),"99")&amp;IFERROR(TEXT(S158,"00"),"99")&amp;IFERROR(TEXT(BN158,"000"),"999")</f>
        <v>011759025</v>
      </c>
      <c r="C158" s="158" t="str">
        <f>IFERROR(TEXT(AL158,"00"),"99")&amp;IFERROR(TEXT(V158,"00"),"99")&amp;IFERROR(TEXT(R158,"000"),"999")</f>
        <v>0117025</v>
      </c>
      <c r="D158" s="46"/>
      <c r="E158" s="645">
        <f>IF(NOT(ISBLANK(L158)),1,0)</f>
        <v>1</v>
      </c>
      <c r="F158" s="645">
        <f>IF(NOT(ISBLANK(O158)),1,0)</f>
        <v>0</v>
      </c>
      <c r="G158" s="364" t="str">
        <f>IF(ISBLANK(H158), IF(OR(NOT(ISBLANK(L158)),NOT(ISBLANK(I158)), NOT(ISBLANK(O158))),"no oldname but should be",""),IF(H158=I158,"api",IF(H158=O158,"csv","no match or acs")))</f>
        <v>api</v>
      </c>
      <c r="H158" s="42" t="s">
        <v>2306</v>
      </c>
      <c r="I158" s="42" t="s">
        <v>2306</v>
      </c>
      <c r="J158" s="59" t="s">
        <v>2306</v>
      </c>
      <c r="L158" s="194" t="s">
        <v>3076</v>
      </c>
      <c r="M158" s="197" t="s">
        <v>3076</v>
      </c>
      <c r="O158" s="24"/>
      <c r="Q158" s="123" t="s">
        <v>2885</v>
      </c>
      <c r="R158" s="147">
        <f>IFERROR(_xlfn.XLOOKUP(T158,sortorder!$E$62:$E$136,sortorder!$F$62:$F$136),999)</f>
        <v>25</v>
      </c>
      <c r="S158" s="147">
        <f>IFERROR(_xlfn.XLOOKUP(T158,sortorder!$E$62:$E$136,sortorder!$D$62:$D$136),99)</f>
        <v>59</v>
      </c>
      <c r="T158" s="127" t="s">
        <v>2885</v>
      </c>
      <c r="V158" s="152">
        <f>IFERROR(_xlfn.XLOOKUP(X158,sortorder!$E$4:$E$55,sortorder!$D$4:$D$55),99)</f>
        <v>17</v>
      </c>
      <c r="W158" s="152">
        <f>IFERROR(_xlfn.XLOOKUP(X158,sortorder!$E$4:$E$55,sortorder!$D$4:$D$55),99)</f>
        <v>17</v>
      </c>
      <c r="X158" s="22" t="s">
        <v>2960</v>
      </c>
      <c r="Y158" s="141">
        <f>IF(ISERROR(SEARCH(Y$1,$Q158)),0,1)</f>
        <v>0</v>
      </c>
      <c r="Z158" s="141">
        <f>IF(ISERROR(SEARCH(Z$1,$Q158)),0,1)</f>
        <v>0</v>
      </c>
      <c r="AA158" s="141">
        <f>IF(ISERROR(SEARCH(AA$1,$Q158)),0,1)</f>
        <v>0</v>
      </c>
      <c r="AB158" s="141">
        <f>IF(ISERROR(SEARCH(AB$1,$Q158)),0,1)</f>
        <v>0</v>
      </c>
      <c r="AC158" s="141">
        <f>IF(ISERROR(SEARCH(AC$1,$Q158)),0,1)</f>
        <v>0</v>
      </c>
      <c r="AD158" s="141">
        <f>IF(ISERROR(SEARCH(AD$1,$Q158)),0,1)</f>
        <v>0</v>
      </c>
      <c r="AE158" s="141">
        <f>IF(ISERROR(SEARCH(AE$1,$Q158)),0,1)</f>
        <v>0</v>
      </c>
      <c r="AF158" s="141">
        <f>IF(ISERROR(SEARCH(AF$1,$Q158)),0,1)</f>
        <v>0</v>
      </c>
      <c r="AG158" s="141">
        <f>IF(ISERROR(SEARCH(AG$1,$Q158)),0,1)</f>
        <v>0</v>
      </c>
      <c r="AH158" t="s">
        <v>1083</v>
      </c>
      <c r="AI158" s="141" t="str">
        <f>_xlfn.XLOOKUP(I158,'api2.3'!B:B,'api2.3'!D:D,"")</f>
        <v/>
      </c>
      <c r="AJ158" t="s">
        <v>44</v>
      </c>
      <c r="AK158" s="41" t="s">
        <v>44</v>
      </c>
      <c r="AL158" s="210">
        <f>_xlfn.XLOOKUP(AK158,sortorder!$I$15:$I$20,sortorder!$J$15:$J$20)</f>
        <v>1</v>
      </c>
      <c r="AP158" s="30">
        <v>0</v>
      </c>
      <c r="AQ158" t="s">
        <v>43</v>
      </c>
      <c r="AR158" t="s">
        <v>43</v>
      </c>
      <c r="AS158" t="s">
        <v>286</v>
      </c>
      <c r="AT158" t="s">
        <v>43</v>
      </c>
      <c r="AU158">
        <v>1</v>
      </c>
      <c r="AV158" s="39" t="str">
        <f>IFERROR(_xlfn.XLOOKUP(Q158,wtd!$B:$B,wtd!$C:$C),"")</f>
        <v>pop</v>
      </c>
      <c r="AW158" s="141" t="b">
        <f>IFERROR(Q158=_xlfn.XLOOKUP(Q158,wtd!$B:$B,wtd!$B:$B),FALSE)</f>
        <v>1</v>
      </c>
      <c r="AX158" s="234" t="s">
        <v>1616</v>
      </c>
      <c r="AY158">
        <v>2</v>
      </c>
      <c r="AZ158">
        <v>0</v>
      </c>
      <c r="BA158" t="b">
        <v>0</v>
      </c>
      <c r="BB158" t="b">
        <v>1</v>
      </c>
      <c r="BC158" t="b">
        <v>0</v>
      </c>
      <c r="BE158" t="s">
        <v>5342</v>
      </c>
      <c r="BF158" s="42" t="s">
        <v>2973</v>
      </c>
      <c r="BG158" s="42" t="s">
        <v>2973</v>
      </c>
      <c r="BJ158" s="618" t="s">
        <v>6011</v>
      </c>
      <c r="BK158" s="534" t="s">
        <v>2887</v>
      </c>
      <c r="BL158" s="59" t="s">
        <v>2308</v>
      </c>
      <c r="BN158" s="221">
        <v>25</v>
      </c>
      <c r="BO158" s="42"/>
      <c r="BP158" s="639" t="s">
        <v>109</v>
      </c>
    </row>
    <row r="159" spans="1:72">
      <c r="A159">
        <v>158</v>
      </c>
      <c r="B159" s="158" t="str">
        <f>IFERROR(TEXT(AL159,"00"),"99")&amp;IFERROR(TEXT(W159,"00"),"99")&amp;IFERROR(TEXT(S159,"00"),"99")&amp;IFERROR(TEXT(BN159,"000"),"999")</f>
        <v>011760018</v>
      </c>
      <c r="C159" s="158" t="str">
        <f>IFERROR(TEXT(AL159,"00"),"99")&amp;IFERROR(TEXT(V159,"00"),"99")&amp;IFERROR(TEXT(R159,"000"),"999")</f>
        <v>0117018</v>
      </c>
      <c r="D159" s="46"/>
      <c r="E159" s="645">
        <f>IF(NOT(ISBLANK(L159)),1,0)</f>
        <v>1</v>
      </c>
      <c r="F159" s="645">
        <f>IF(NOT(ISBLANK(O159)),1,0)</f>
        <v>0</v>
      </c>
      <c r="G159" s="364" t="str">
        <f>IF(ISBLANK(H159), IF(OR(NOT(ISBLANK(L159)),NOT(ISBLANK(I159)), NOT(ISBLANK(O159))),"no oldname but should be",""),IF(H159=I159,"api",IF(H159=O159,"csv","no match or acs")))</f>
        <v>api</v>
      </c>
      <c r="H159" s="42" t="s">
        <v>2275</v>
      </c>
      <c r="I159" s="42" t="s">
        <v>2275</v>
      </c>
      <c r="J159" s="59" t="s">
        <v>2275</v>
      </c>
      <c r="L159" s="194" t="s">
        <v>3066</v>
      </c>
      <c r="M159" s="197" t="s">
        <v>3066</v>
      </c>
      <c r="O159" s="24"/>
      <c r="Q159" s="123" t="s">
        <v>2886</v>
      </c>
      <c r="R159" s="147">
        <f>IFERROR(_xlfn.XLOOKUP(T159,sortorder!$E$62:$E$136,sortorder!$F$62:$F$136),999)</f>
        <v>18</v>
      </c>
      <c r="S159" s="147">
        <f>IFERROR(_xlfn.XLOOKUP(T159,sortorder!$E$62:$E$136,sortorder!$D$62:$D$136),99)</f>
        <v>60</v>
      </c>
      <c r="T159" s="127" t="s">
        <v>2886</v>
      </c>
      <c r="V159" s="152">
        <f>IFERROR(_xlfn.XLOOKUP(X159,sortorder!$E$4:$E$55,sortorder!$D$4:$D$55),99)</f>
        <v>17</v>
      </c>
      <c r="W159" s="152">
        <f>IFERROR(_xlfn.XLOOKUP(X159,sortorder!$E$4:$E$55,sortorder!$D$4:$D$55),99)</f>
        <v>17</v>
      </c>
      <c r="X159" s="22" t="s">
        <v>2960</v>
      </c>
      <c r="Y159" s="141">
        <f>IF(ISERROR(SEARCH(Y$1,$Q159)),0,1)</f>
        <v>0</v>
      </c>
      <c r="Z159" s="141">
        <f>IF(ISERROR(SEARCH(Z$1,$Q159)),0,1)</f>
        <v>0</v>
      </c>
      <c r="AA159" s="141">
        <f>IF(ISERROR(SEARCH(AA$1,$Q159)),0,1)</f>
        <v>0</v>
      </c>
      <c r="AB159" s="141">
        <f>IF(ISERROR(SEARCH(AB$1,$Q159)),0,1)</f>
        <v>0</v>
      </c>
      <c r="AC159" s="141">
        <f>IF(ISERROR(SEARCH(AC$1,$Q159)),0,1)</f>
        <v>0</v>
      </c>
      <c r="AD159" s="141">
        <f>IF(ISERROR(SEARCH(AD$1,$Q159)),0,1)</f>
        <v>0</v>
      </c>
      <c r="AE159" s="141">
        <f>IF(ISERROR(SEARCH(AE$1,$Q159)),0,1)</f>
        <v>0</v>
      </c>
      <c r="AF159" s="141">
        <f>IF(ISERROR(SEARCH(AF$1,$Q159)),0,1)</f>
        <v>0</v>
      </c>
      <c r="AG159" s="141">
        <f>IF(ISERROR(SEARCH(AG$1,$Q159)),0,1)</f>
        <v>0</v>
      </c>
      <c r="AH159" t="s">
        <v>1083</v>
      </c>
      <c r="AI159" s="141" t="str">
        <f>_xlfn.XLOOKUP(I159,'api2.3'!B:B,'api2.3'!D:D,"")</f>
        <v/>
      </c>
      <c r="AJ159" t="s">
        <v>44</v>
      </c>
      <c r="AK159" s="41" t="s">
        <v>44</v>
      </c>
      <c r="AL159" s="210">
        <f>_xlfn.XLOOKUP(AK159,sortorder!$I$15:$I$20,sortorder!$J$15:$J$20)</f>
        <v>1</v>
      </c>
      <c r="AP159" s="30">
        <v>0</v>
      </c>
      <c r="AQ159" t="s">
        <v>43</v>
      </c>
      <c r="AR159" t="s">
        <v>43</v>
      </c>
      <c r="AS159" t="s">
        <v>286</v>
      </c>
      <c r="AT159" t="s">
        <v>43</v>
      </c>
      <c r="AU159">
        <v>1</v>
      </c>
      <c r="AV159" s="39" t="str">
        <f>IFERROR(_xlfn.XLOOKUP(Q159,wtd!$B:$B,wtd!$C:$C),"")</f>
        <v>pop</v>
      </c>
      <c r="AW159" s="141" t="b">
        <f>IFERROR(Q159=_xlfn.XLOOKUP(Q159,wtd!$B:$B,wtd!$B:$B),FALSE)</f>
        <v>1</v>
      </c>
      <c r="AX159" s="234" t="s">
        <v>1616</v>
      </c>
      <c r="AY159">
        <v>2</v>
      </c>
      <c r="AZ159">
        <v>0</v>
      </c>
      <c r="BA159" t="b">
        <v>0</v>
      </c>
      <c r="BB159" t="b">
        <v>1</v>
      </c>
      <c r="BC159" t="b">
        <v>0</v>
      </c>
      <c r="BE159" t="s">
        <v>5170</v>
      </c>
      <c r="BF159" s="42" t="s">
        <v>2974</v>
      </c>
      <c r="BG159" s="42" t="s">
        <v>2974</v>
      </c>
      <c r="BJ159" s="618" t="s">
        <v>5997</v>
      </c>
      <c r="BK159" s="534" t="s">
        <v>2887</v>
      </c>
      <c r="BL159" s="59" t="s">
        <v>2279</v>
      </c>
      <c r="BN159" s="221">
        <v>18</v>
      </c>
      <c r="BO159" s="42"/>
      <c r="BP159" s="639" t="s">
        <v>1597</v>
      </c>
    </row>
    <row r="160" spans="1:72">
      <c r="A160">
        <v>159</v>
      </c>
      <c r="B160" s="158" t="str">
        <f>IFERROR(TEXT(AL160,"00"),"99")&amp;IFERROR(TEXT(W160,"00"),"99")&amp;IFERROR(TEXT(S160,"00"),"99")&amp;IFERROR(TEXT(BN160,"000"),"999")</f>
        <v>011838999</v>
      </c>
      <c r="C160" s="158" t="str">
        <f>IFERROR(TEXT(AL160,"00"),"99")&amp;IFERROR(TEXT(V160,"00"),"99")&amp;IFERROR(TEXT(R160,"000"),"999")</f>
        <v>0118021</v>
      </c>
      <c r="D160" s="29">
        <v>0</v>
      </c>
      <c r="E160" s="645">
        <f>IF(NOT(ISBLANK(L160)),1,0)</f>
        <v>0</v>
      </c>
      <c r="F160" s="645">
        <f>IF(NOT(ISBLANK(O160)),1,0)</f>
        <v>0</v>
      </c>
      <c r="G160" s="364" t="str">
        <f>IF(ISBLANK(H160), IF(OR(NOT(ISBLANK(L160)),NOT(ISBLANK(I160)), NOT(ISBLANK(O160))),"no oldname but should be",""),IF(H160=I160,"api",IF(H160=O160,"csv","no match or acs")))</f>
        <v/>
      </c>
      <c r="Q160" s="64" t="s">
        <v>2440</v>
      </c>
      <c r="R160" s="147">
        <f>IFERROR(_xlfn.XLOOKUP(T160,sortorder!$E$62:$E$136,sortorder!$F$62:$F$136),999)</f>
        <v>21</v>
      </c>
      <c r="S160" s="147">
        <f>IFERROR(_xlfn.XLOOKUP(T160,sortorder!$E$62:$E$136,sortorder!$D$62:$D$136),99)</f>
        <v>38</v>
      </c>
      <c r="T160" s="127" t="s">
        <v>2288</v>
      </c>
      <c r="V160" s="152">
        <f>IFERROR(_xlfn.XLOOKUP(X160,sortorder!$E$4:$E$55,sortorder!$D$4:$D$55),99)</f>
        <v>18</v>
      </c>
      <c r="W160" s="152">
        <f>IFERROR(_xlfn.XLOOKUP(X160,sortorder!$E$4:$E$55,sortorder!$D$4:$D$55),99)</f>
        <v>18</v>
      </c>
      <c r="X160" s="22" t="s">
        <v>2961</v>
      </c>
      <c r="Y160" s="141">
        <f>IF(ISERROR(SEARCH(Y$1,$Q160)),0,1)</f>
        <v>1</v>
      </c>
      <c r="Z160" s="141">
        <f>IF(ISERROR(SEARCH(Z$1,$Q160)),0,1)</f>
        <v>0</v>
      </c>
      <c r="AA160" s="141">
        <f>IF(ISERROR(SEARCH(AA$1,$Q160)),0,1)</f>
        <v>0</v>
      </c>
      <c r="AB160" s="141">
        <f>IF(ISERROR(SEARCH(AB$1,$Q160)),0,1)</f>
        <v>0</v>
      </c>
      <c r="AC160" s="141">
        <f>IF(ISERROR(SEARCH(AC$1,$Q160)),0,1)</f>
        <v>1</v>
      </c>
      <c r="AD160" s="141">
        <f>IF(ISERROR(SEARCH(AD$1,$Q160)),0,1)</f>
        <v>0</v>
      </c>
      <c r="AE160" s="141">
        <f>IF(ISERROR(SEARCH(AE$1,$Q160)),0,1)</f>
        <v>0</v>
      </c>
      <c r="AF160" s="141">
        <f>IF(ISERROR(SEARCH(AF$1,$Q160)),0,1)</f>
        <v>0</v>
      </c>
      <c r="AG160" s="141">
        <f>IF(ISERROR(SEARCH(AG$1,$Q160)),0,1)</f>
        <v>0</v>
      </c>
      <c r="AI160" s="141">
        <f>_xlfn.XLOOKUP(I160,'api2.3'!B:B,'api2.3'!D:D,"")</f>
        <v>0</v>
      </c>
      <c r="AJ160" t="s">
        <v>44</v>
      </c>
      <c r="AK160" s="41" t="s">
        <v>44</v>
      </c>
      <c r="AL160" s="210">
        <f>_xlfn.XLOOKUP(AK160,sortorder!$I$15:$I$20,sortorder!$J$15:$J$20)</f>
        <v>1</v>
      </c>
      <c r="AM160" t="s">
        <v>423</v>
      </c>
      <c r="AN160" t="s">
        <v>423</v>
      </c>
      <c r="AO160" t="s">
        <v>424</v>
      </c>
      <c r="AP160" s="32">
        <v>1</v>
      </c>
      <c r="AQ160" t="s">
        <v>2420</v>
      </c>
      <c r="AR160" t="s">
        <v>1743</v>
      </c>
      <c r="AS160" t="s">
        <v>1743</v>
      </c>
      <c r="AT160" t="s">
        <v>1743</v>
      </c>
      <c r="AV160" s="39" t="str">
        <f>IFERROR(_xlfn.XLOOKUP(Q160,wtd!$B:$B,wtd!$C:$C),"")</f>
        <v/>
      </c>
      <c r="AW160" s="141" t="b">
        <f>IFERROR(Q160=_xlfn.XLOOKUP(Q160,wtd!$B:$B,wtd!$B:$B),FALSE)</f>
        <v>0</v>
      </c>
      <c r="AX160" t="s">
        <v>3036</v>
      </c>
      <c r="AY160">
        <v>2</v>
      </c>
      <c r="AZ160">
        <v>1</v>
      </c>
      <c r="BA160" t="b">
        <v>0</v>
      </c>
      <c r="BB160" t="b">
        <v>0</v>
      </c>
      <c r="BC160" t="b">
        <v>0</v>
      </c>
      <c r="BE160" t="s">
        <v>5078</v>
      </c>
      <c r="BF160" s="42" t="s">
        <v>2975</v>
      </c>
      <c r="BG160" s="42" t="s">
        <v>2975</v>
      </c>
      <c r="BJ160" s="618" t="s">
        <v>2887</v>
      </c>
      <c r="BK160" s="534" t="s">
        <v>2887</v>
      </c>
      <c r="BN160" s="225">
        <v>999</v>
      </c>
    </row>
    <row r="161" spans="1:66">
      <c r="A161">
        <v>160</v>
      </c>
      <c r="B161" s="158" t="str">
        <f>IFERROR(TEXT(AL161,"00"),"99")&amp;IFERROR(TEXT(W161,"00"),"99")&amp;IFERROR(TEXT(S161,"00"),"99")&amp;IFERROR(TEXT(BN161,"000"),"999")</f>
        <v>011854999</v>
      </c>
      <c r="C161" s="158" t="str">
        <f>IFERROR(TEXT(AL161,"00"),"99")&amp;IFERROR(TEXT(V161,"00"),"99")&amp;IFERROR(TEXT(R161,"000"),"999")</f>
        <v>0118019</v>
      </c>
      <c r="D161" s="29">
        <v>0</v>
      </c>
      <c r="E161" s="645">
        <f>IF(NOT(ISBLANK(L161)),1,0)</f>
        <v>0</v>
      </c>
      <c r="F161" s="645">
        <f>IF(NOT(ISBLANK(O161)),1,0)</f>
        <v>0</v>
      </c>
      <c r="G161" s="364" t="str">
        <f>IF(ISBLANK(H161), IF(OR(NOT(ISBLANK(L161)),NOT(ISBLANK(I161)), NOT(ISBLANK(O161))),"no oldname but should be",""),IF(H161=I161,"api",IF(H161=O161,"csv","no match or acs")))</f>
        <v/>
      </c>
      <c r="Q161" s="64" t="s">
        <v>2918</v>
      </c>
      <c r="R161" s="147">
        <f>IFERROR(_xlfn.XLOOKUP(T161,sortorder!$E$62:$E$136,sortorder!$F$62:$F$136),999)</f>
        <v>19</v>
      </c>
      <c r="S161" s="147">
        <f>IFERROR(_xlfn.XLOOKUP(T161,sortorder!$E$62:$E$136,sortorder!$D$62:$D$136),99)</f>
        <v>54</v>
      </c>
      <c r="T161" s="127" t="s">
        <v>2880</v>
      </c>
      <c r="V161" s="152">
        <f>IFERROR(_xlfn.XLOOKUP(X161,sortorder!$E$4:$E$55,sortorder!$D$4:$D$55),99)</f>
        <v>18</v>
      </c>
      <c r="W161" s="152">
        <f>IFERROR(_xlfn.XLOOKUP(X161,sortorder!$E$4:$E$55,sortorder!$D$4:$D$55),99)</f>
        <v>18</v>
      </c>
      <c r="X161" s="22" t="s">
        <v>2961</v>
      </c>
      <c r="Y161" s="141">
        <f>IF(ISERROR(SEARCH(Y$1,$Q161)),0,1)</f>
        <v>1</v>
      </c>
      <c r="Z161" s="141">
        <f>IF(ISERROR(SEARCH(Z$1,$Q161)),0,1)</f>
        <v>0</v>
      </c>
      <c r="AA161" s="141">
        <f>IF(ISERROR(SEARCH(AA$1,$Q161)),0,1)</f>
        <v>0</v>
      </c>
      <c r="AB161" s="141">
        <f>IF(ISERROR(SEARCH(AB$1,$Q161)),0,1)</f>
        <v>0</v>
      </c>
      <c r="AC161" s="141">
        <f>IF(ISERROR(SEARCH(AC$1,$Q161)),0,1)</f>
        <v>1</v>
      </c>
      <c r="AD161" s="141">
        <f>IF(ISERROR(SEARCH(AD$1,$Q161)),0,1)</f>
        <v>0</v>
      </c>
      <c r="AE161" s="141">
        <f>IF(ISERROR(SEARCH(AE$1,$Q161)),0,1)</f>
        <v>0</v>
      </c>
      <c r="AF161" s="141">
        <f>IF(ISERROR(SEARCH(AF$1,$Q161)),0,1)</f>
        <v>0</v>
      </c>
      <c r="AG161" s="141">
        <f>IF(ISERROR(SEARCH(AG$1,$Q161)),0,1)</f>
        <v>0</v>
      </c>
      <c r="AI161" s="141">
        <f>_xlfn.XLOOKUP(I161,'api2.3'!B:B,'api2.3'!D:D,"")</f>
        <v>0</v>
      </c>
      <c r="AJ161" t="s">
        <v>44</v>
      </c>
      <c r="AK161" s="41" t="s">
        <v>44</v>
      </c>
      <c r="AL161" s="210">
        <f>_xlfn.XLOOKUP(AK161,sortorder!$I$15:$I$20,sortorder!$J$15:$J$20)</f>
        <v>1</v>
      </c>
      <c r="AM161" t="s">
        <v>423</v>
      </c>
      <c r="AN161" t="s">
        <v>423</v>
      </c>
      <c r="AO161" t="s">
        <v>424</v>
      </c>
      <c r="AP161" s="32">
        <v>1</v>
      </c>
      <c r="AQ161" t="s">
        <v>2420</v>
      </c>
      <c r="AR161" t="s">
        <v>1743</v>
      </c>
      <c r="AS161" t="s">
        <v>1743</v>
      </c>
      <c r="AT161" t="s">
        <v>1743</v>
      </c>
      <c r="AV161" s="39" t="str">
        <f>IFERROR(_xlfn.XLOOKUP(Q161,wtd!$B:$B,wtd!$C:$C),"")</f>
        <v/>
      </c>
      <c r="AW161" s="141" t="b">
        <f>IFERROR(Q161=_xlfn.XLOOKUP(Q161,wtd!$B:$B,wtd!$B:$B),FALSE)</f>
        <v>0</v>
      </c>
      <c r="AX161" t="s">
        <v>3036</v>
      </c>
      <c r="AY161">
        <v>2</v>
      </c>
      <c r="AZ161">
        <v>1</v>
      </c>
      <c r="BA161" t="b">
        <v>0</v>
      </c>
      <c r="BB161" t="b">
        <v>0</v>
      </c>
      <c r="BC161" t="b">
        <v>0</v>
      </c>
      <c r="BE161" t="s">
        <v>5171</v>
      </c>
      <c r="BF161" s="42" t="s">
        <v>2976</v>
      </c>
      <c r="BG161" s="42" t="s">
        <v>2976</v>
      </c>
      <c r="BJ161" s="618" t="s">
        <v>2887</v>
      </c>
      <c r="BK161" s="534" t="s">
        <v>2887</v>
      </c>
      <c r="BN161" s="225">
        <v>999</v>
      </c>
    </row>
    <row r="162" spans="1:66">
      <c r="A162">
        <v>161</v>
      </c>
      <c r="B162" s="158" t="str">
        <f>IFERROR(TEXT(AL162,"00"),"99")&amp;IFERROR(TEXT(W162,"00"),"99")&amp;IFERROR(TEXT(S162,"00"),"99")&amp;IFERROR(TEXT(BN162,"000"),"999")</f>
        <v>011855999</v>
      </c>
      <c r="C162" s="158" t="str">
        <f>IFERROR(TEXT(AL162,"00"),"99")&amp;IFERROR(TEXT(V162,"00"),"99")&amp;IFERROR(TEXT(R162,"000"),"999")</f>
        <v>0118020</v>
      </c>
      <c r="D162" s="29">
        <v>0</v>
      </c>
      <c r="E162" s="645">
        <f>IF(NOT(ISBLANK(L162)),1,0)</f>
        <v>0</v>
      </c>
      <c r="F162" s="645">
        <f>IF(NOT(ISBLANK(O162)),1,0)</f>
        <v>0</v>
      </c>
      <c r="G162" s="364" t="str">
        <f>IF(ISBLANK(H162), IF(OR(NOT(ISBLANK(L162)),NOT(ISBLANK(I162)), NOT(ISBLANK(O162))),"no oldname but should be",""),IF(H162=I162,"api",IF(H162=O162,"csv","no match or acs")))</f>
        <v/>
      </c>
      <c r="Q162" s="64" t="s">
        <v>2919</v>
      </c>
      <c r="R162" s="147">
        <f>IFERROR(_xlfn.XLOOKUP(T162,sortorder!$E$62:$E$136,sortorder!$F$62:$F$136),999)</f>
        <v>20</v>
      </c>
      <c r="S162" s="147">
        <f>IFERROR(_xlfn.XLOOKUP(T162,sortorder!$E$62:$E$136,sortorder!$D$62:$D$136),99)</f>
        <v>55</v>
      </c>
      <c r="T162" s="127" t="s">
        <v>2881</v>
      </c>
      <c r="V162" s="152">
        <f>IFERROR(_xlfn.XLOOKUP(X162,sortorder!$E$4:$E$55,sortorder!$D$4:$D$55),99)</f>
        <v>18</v>
      </c>
      <c r="W162" s="152">
        <f>IFERROR(_xlfn.XLOOKUP(X162,sortorder!$E$4:$E$55,sortorder!$D$4:$D$55),99)</f>
        <v>18</v>
      </c>
      <c r="X162" s="22" t="s">
        <v>2961</v>
      </c>
      <c r="Y162" s="141">
        <f>IF(ISERROR(SEARCH(Y$1,$Q162)),0,1)</f>
        <v>1</v>
      </c>
      <c r="Z162" s="141">
        <f>IF(ISERROR(SEARCH(Z$1,$Q162)),0,1)</f>
        <v>0</v>
      </c>
      <c r="AA162" s="141">
        <f>IF(ISERROR(SEARCH(AA$1,$Q162)),0,1)</f>
        <v>0</v>
      </c>
      <c r="AB162" s="141">
        <f>IF(ISERROR(SEARCH(AB$1,$Q162)),0,1)</f>
        <v>0</v>
      </c>
      <c r="AC162" s="141">
        <f>IF(ISERROR(SEARCH(AC$1,$Q162)),0,1)</f>
        <v>1</v>
      </c>
      <c r="AD162" s="141">
        <f>IF(ISERROR(SEARCH(AD$1,$Q162)),0,1)</f>
        <v>0</v>
      </c>
      <c r="AE162" s="141">
        <f>IF(ISERROR(SEARCH(AE$1,$Q162)),0,1)</f>
        <v>0</v>
      </c>
      <c r="AF162" s="141">
        <f>IF(ISERROR(SEARCH(AF$1,$Q162)),0,1)</f>
        <v>0</v>
      </c>
      <c r="AG162" s="141">
        <f>IF(ISERROR(SEARCH(AG$1,$Q162)),0,1)</f>
        <v>0</v>
      </c>
      <c r="AI162" s="141">
        <f>_xlfn.XLOOKUP(I162,'api2.3'!B:B,'api2.3'!D:D,"")</f>
        <v>0</v>
      </c>
      <c r="AJ162" t="s">
        <v>44</v>
      </c>
      <c r="AK162" s="41" t="s">
        <v>44</v>
      </c>
      <c r="AL162" s="210">
        <f>_xlfn.XLOOKUP(AK162,sortorder!$I$15:$I$20,sortorder!$J$15:$J$20)</f>
        <v>1</v>
      </c>
      <c r="AM162" t="s">
        <v>423</v>
      </c>
      <c r="AN162" t="s">
        <v>423</v>
      </c>
      <c r="AO162" t="s">
        <v>424</v>
      </c>
      <c r="AP162" s="32">
        <v>1</v>
      </c>
      <c r="AQ162" t="s">
        <v>2420</v>
      </c>
      <c r="AR162" t="s">
        <v>1743</v>
      </c>
      <c r="AS162" t="s">
        <v>1743</v>
      </c>
      <c r="AT162" t="s">
        <v>1743</v>
      </c>
      <c r="AV162" s="39" t="str">
        <f>IFERROR(_xlfn.XLOOKUP(Q162,wtd!$B:$B,wtd!$C:$C),"")</f>
        <v/>
      </c>
      <c r="AW162" s="141" t="b">
        <f>IFERROR(Q162=_xlfn.XLOOKUP(Q162,wtd!$B:$B,wtd!$B:$B),FALSE)</f>
        <v>0</v>
      </c>
      <c r="AX162" t="s">
        <v>3036</v>
      </c>
      <c r="AY162">
        <v>2</v>
      </c>
      <c r="AZ162">
        <v>1</v>
      </c>
      <c r="BA162" t="b">
        <v>0</v>
      </c>
      <c r="BB162" t="b">
        <v>0</v>
      </c>
      <c r="BC162" t="b">
        <v>0</v>
      </c>
      <c r="BE162" t="s">
        <v>5172</v>
      </c>
      <c r="BF162" s="42" t="s">
        <v>2977</v>
      </c>
      <c r="BG162" s="42" t="s">
        <v>2977</v>
      </c>
      <c r="BJ162" s="618" t="s">
        <v>2887</v>
      </c>
      <c r="BK162" s="534" t="s">
        <v>2887</v>
      </c>
      <c r="BN162" s="225">
        <v>999</v>
      </c>
    </row>
    <row r="163" spans="1:66">
      <c r="A163">
        <v>162</v>
      </c>
      <c r="B163" s="158" t="str">
        <f>IFERROR(TEXT(AL163,"00"),"99")&amp;IFERROR(TEXT(W163,"00"),"99")&amp;IFERROR(TEXT(S163,"00"),"99")&amp;IFERROR(TEXT(BN163,"000"),"999")</f>
        <v>011856999</v>
      </c>
      <c r="C163" s="158" t="str">
        <f>IFERROR(TEXT(AL163,"00"),"99")&amp;IFERROR(TEXT(V163,"00"),"99")&amp;IFERROR(TEXT(R163,"000"),"999")</f>
        <v>0118022</v>
      </c>
      <c r="D163" s="29">
        <v>0</v>
      </c>
      <c r="E163" s="645">
        <f>IF(NOT(ISBLANK(L163)),1,0)</f>
        <v>0</v>
      </c>
      <c r="F163" s="645">
        <f>IF(NOT(ISBLANK(O163)),1,0)</f>
        <v>0</v>
      </c>
      <c r="G163" s="364" t="str">
        <f>IF(ISBLANK(H163), IF(OR(NOT(ISBLANK(L163)),NOT(ISBLANK(I163)), NOT(ISBLANK(O163))),"no oldname but should be",""),IF(H163=I163,"api",IF(H163=O163,"csv","no match or acs")))</f>
        <v/>
      </c>
      <c r="Q163" s="64" t="s">
        <v>2920</v>
      </c>
      <c r="R163" s="147">
        <f>IFERROR(_xlfn.XLOOKUP(T163,sortorder!$E$62:$E$136,sortorder!$F$62:$F$136),999)</f>
        <v>22</v>
      </c>
      <c r="S163" s="147">
        <f>IFERROR(_xlfn.XLOOKUP(T163,sortorder!$E$62:$E$136,sortorder!$D$62:$D$136),99)</f>
        <v>56</v>
      </c>
      <c r="T163" s="127" t="s">
        <v>2882</v>
      </c>
      <c r="V163" s="152">
        <f>IFERROR(_xlfn.XLOOKUP(X163,sortorder!$E$4:$E$55,sortorder!$D$4:$D$55),99)</f>
        <v>18</v>
      </c>
      <c r="W163" s="152">
        <f>IFERROR(_xlfn.XLOOKUP(X163,sortorder!$E$4:$E$55,sortorder!$D$4:$D$55),99)</f>
        <v>18</v>
      </c>
      <c r="X163" s="22" t="s">
        <v>2961</v>
      </c>
      <c r="Y163" s="141">
        <f>IF(ISERROR(SEARCH(Y$1,$Q163)),0,1)</f>
        <v>1</v>
      </c>
      <c r="Z163" s="141">
        <f>IF(ISERROR(SEARCH(Z$1,$Q163)),0,1)</f>
        <v>0</v>
      </c>
      <c r="AA163" s="141">
        <f>IF(ISERROR(SEARCH(AA$1,$Q163)),0,1)</f>
        <v>0</v>
      </c>
      <c r="AB163" s="141">
        <f>IF(ISERROR(SEARCH(AB$1,$Q163)),0,1)</f>
        <v>0</v>
      </c>
      <c r="AC163" s="141">
        <f>IF(ISERROR(SEARCH(AC$1,$Q163)),0,1)</f>
        <v>1</v>
      </c>
      <c r="AD163" s="141">
        <f>IF(ISERROR(SEARCH(AD$1,$Q163)),0,1)</f>
        <v>0</v>
      </c>
      <c r="AE163" s="141">
        <f>IF(ISERROR(SEARCH(AE$1,$Q163)),0,1)</f>
        <v>0</v>
      </c>
      <c r="AF163" s="141">
        <f>IF(ISERROR(SEARCH(AF$1,$Q163)),0,1)</f>
        <v>0</v>
      </c>
      <c r="AG163" s="141">
        <f>IF(ISERROR(SEARCH(AG$1,$Q163)),0,1)</f>
        <v>0</v>
      </c>
      <c r="AI163" s="141">
        <f>_xlfn.XLOOKUP(I163,'api2.3'!B:B,'api2.3'!D:D,"")</f>
        <v>0</v>
      </c>
      <c r="AJ163" t="s">
        <v>44</v>
      </c>
      <c r="AK163" s="41" t="s">
        <v>44</v>
      </c>
      <c r="AL163" s="210">
        <f>_xlfn.XLOOKUP(AK163,sortorder!$I$15:$I$20,sortorder!$J$15:$J$20)</f>
        <v>1</v>
      </c>
      <c r="AM163" t="s">
        <v>423</v>
      </c>
      <c r="AN163" t="s">
        <v>423</v>
      </c>
      <c r="AO163" t="s">
        <v>424</v>
      </c>
      <c r="AP163" s="32">
        <v>1</v>
      </c>
      <c r="AQ163" t="s">
        <v>2420</v>
      </c>
      <c r="AR163" t="s">
        <v>1743</v>
      </c>
      <c r="AS163" t="s">
        <v>1743</v>
      </c>
      <c r="AT163" t="s">
        <v>1743</v>
      </c>
      <c r="AV163" s="39" t="str">
        <f>IFERROR(_xlfn.XLOOKUP(Q163,wtd!$B:$B,wtd!$C:$C),"")</f>
        <v/>
      </c>
      <c r="AW163" s="141" t="b">
        <f>IFERROR(Q163=_xlfn.XLOOKUP(Q163,wtd!$B:$B,wtd!$B:$B),FALSE)</f>
        <v>0</v>
      </c>
      <c r="AX163" t="s">
        <v>3036</v>
      </c>
      <c r="AY163">
        <v>2</v>
      </c>
      <c r="AZ163">
        <v>1</v>
      </c>
      <c r="BA163" t="b">
        <v>0</v>
      </c>
      <c r="BB163" t="b">
        <v>0</v>
      </c>
      <c r="BC163" t="b">
        <v>0</v>
      </c>
      <c r="BE163" t="s">
        <v>5173</v>
      </c>
      <c r="BF163" s="42" t="s">
        <v>2978</v>
      </c>
      <c r="BG163" s="42" t="s">
        <v>2978</v>
      </c>
      <c r="BJ163" s="618" t="s">
        <v>2887</v>
      </c>
      <c r="BK163" s="534">
        <v>0</v>
      </c>
      <c r="BN163" s="225">
        <v>999</v>
      </c>
    </row>
    <row r="164" spans="1:66">
      <c r="A164">
        <v>163</v>
      </c>
      <c r="B164" s="158" t="str">
        <f>IFERROR(TEXT(AL164,"00"),"99")&amp;IFERROR(TEXT(W164,"00"),"99")&amp;IFERROR(TEXT(S164,"00"),"99")&amp;IFERROR(TEXT(BN164,"000"),"999")</f>
        <v>011857999</v>
      </c>
      <c r="C164" s="158" t="str">
        <f>IFERROR(TEXT(AL164,"00"),"99")&amp;IFERROR(TEXT(V164,"00"),"99")&amp;IFERROR(TEXT(R164,"000"),"999")</f>
        <v>0118023</v>
      </c>
      <c r="D164" s="29">
        <v>0</v>
      </c>
      <c r="E164" s="645">
        <f>IF(NOT(ISBLANK(L164)),1,0)</f>
        <v>0</v>
      </c>
      <c r="F164" s="645">
        <f>IF(NOT(ISBLANK(O164)),1,0)</f>
        <v>0</v>
      </c>
      <c r="G164" s="364" t="str">
        <f>IF(ISBLANK(H164), IF(OR(NOT(ISBLANK(L164)),NOT(ISBLANK(I164)), NOT(ISBLANK(O164))),"no oldname but should be",""),IF(H164=I164,"api",IF(H164=O164,"csv","no match or acs")))</f>
        <v/>
      </c>
      <c r="Q164" s="64" t="s">
        <v>2921</v>
      </c>
      <c r="R164" s="147">
        <f>IFERROR(_xlfn.XLOOKUP(T164,sortorder!$E$62:$E$136,sortorder!$F$62:$F$136),999)</f>
        <v>23</v>
      </c>
      <c r="S164" s="147">
        <f>IFERROR(_xlfn.XLOOKUP(T164,sortorder!$E$62:$E$136,sortorder!$D$62:$D$136),99)</f>
        <v>57</v>
      </c>
      <c r="T164" s="127" t="s">
        <v>2883</v>
      </c>
      <c r="V164" s="152">
        <f>IFERROR(_xlfn.XLOOKUP(X164,sortorder!$E$4:$E$55,sortorder!$D$4:$D$55),99)</f>
        <v>18</v>
      </c>
      <c r="W164" s="152">
        <f>IFERROR(_xlfn.XLOOKUP(X164,sortorder!$E$4:$E$55,sortorder!$D$4:$D$55),99)</f>
        <v>18</v>
      </c>
      <c r="X164" s="22" t="s">
        <v>2961</v>
      </c>
      <c r="Y164" s="141">
        <f>IF(ISERROR(SEARCH(Y$1,$Q164)),0,1)</f>
        <v>1</v>
      </c>
      <c r="Z164" s="141">
        <f>IF(ISERROR(SEARCH(Z$1,$Q164)),0,1)</f>
        <v>0</v>
      </c>
      <c r="AA164" s="141">
        <f>IF(ISERROR(SEARCH(AA$1,$Q164)),0,1)</f>
        <v>0</v>
      </c>
      <c r="AB164" s="141">
        <f>IF(ISERROR(SEARCH(AB$1,$Q164)),0,1)</f>
        <v>0</v>
      </c>
      <c r="AC164" s="141">
        <f>IF(ISERROR(SEARCH(AC$1,$Q164)),0,1)</f>
        <v>1</v>
      </c>
      <c r="AD164" s="141">
        <f>IF(ISERROR(SEARCH(AD$1,$Q164)),0,1)</f>
        <v>0</v>
      </c>
      <c r="AE164" s="141">
        <f>IF(ISERROR(SEARCH(AE$1,$Q164)),0,1)</f>
        <v>0</v>
      </c>
      <c r="AF164" s="141">
        <f>IF(ISERROR(SEARCH(AF$1,$Q164)),0,1)</f>
        <v>0</v>
      </c>
      <c r="AG164" s="141">
        <f>IF(ISERROR(SEARCH(AG$1,$Q164)),0,1)</f>
        <v>0</v>
      </c>
      <c r="AI164" s="141">
        <f>_xlfn.XLOOKUP(I164,'api2.3'!B:B,'api2.3'!D:D,"")</f>
        <v>0</v>
      </c>
      <c r="AJ164" t="s">
        <v>44</v>
      </c>
      <c r="AK164" s="41" t="s">
        <v>44</v>
      </c>
      <c r="AL164" s="210">
        <f>_xlfn.XLOOKUP(AK164,sortorder!$I$15:$I$20,sortorder!$J$15:$J$20)</f>
        <v>1</v>
      </c>
      <c r="AM164" t="s">
        <v>423</v>
      </c>
      <c r="AN164" t="s">
        <v>423</v>
      </c>
      <c r="AO164" t="s">
        <v>424</v>
      </c>
      <c r="AP164" s="32">
        <v>1</v>
      </c>
      <c r="AQ164" t="s">
        <v>2420</v>
      </c>
      <c r="AR164" t="s">
        <v>1743</v>
      </c>
      <c r="AS164" t="s">
        <v>1743</v>
      </c>
      <c r="AT164" t="s">
        <v>1743</v>
      </c>
      <c r="AV164" s="39" t="str">
        <f>IFERROR(_xlfn.XLOOKUP(Q164,wtd!$B:$B,wtd!$C:$C),"")</f>
        <v/>
      </c>
      <c r="AW164" s="141" t="b">
        <f>IFERROR(Q164=_xlfn.XLOOKUP(Q164,wtd!$B:$B,wtd!$B:$B),FALSE)</f>
        <v>0</v>
      </c>
      <c r="AX164" t="s">
        <v>3036</v>
      </c>
      <c r="AY164">
        <v>2</v>
      </c>
      <c r="AZ164">
        <v>1</v>
      </c>
      <c r="BA164" t="b">
        <v>0</v>
      </c>
      <c r="BB164" t="b">
        <v>0</v>
      </c>
      <c r="BC164" t="b">
        <v>0</v>
      </c>
      <c r="BE164" t="s">
        <v>5257</v>
      </c>
      <c r="BF164" s="42" t="s">
        <v>2979</v>
      </c>
      <c r="BG164" s="42" t="s">
        <v>2979</v>
      </c>
      <c r="BJ164" s="618" t="s">
        <v>2887</v>
      </c>
      <c r="BK164" s="534" t="s">
        <v>2887</v>
      </c>
      <c r="BN164" s="225">
        <v>999</v>
      </c>
    </row>
    <row r="165" spans="1:66">
      <c r="A165">
        <v>164</v>
      </c>
      <c r="B165" s="158" t="str">
        <f>IFERROR(TEXT(AL165,"00"),"99")&amp;IFERROR(TEXT(W165,"00"),"99")&amp;IFERROR(TEXT(S165,"00"),"99")&amp;IFERROR(TEXT(BN165,"000"),"999")</f>
        <v>011858999</v>
      </c>
      <c r="C165" s="158" t="str">
        <f>IFERROR(TEXT(AL165,"00"),"99")&amp;IFERROR(TEXT(V165,"00"),"99")&amp;IFERROR(TEXT(R165,"000"),"999")</f>
        <v>0118024</v>
      </c>
      <c r="D165" s="29">
        <v>0</v>
      </c>
      <c r="E165" s="645">
        <f>IF(NOT(ISBLANK(L165)),1,0)</f>
        <v>0</v>
      </c>
      <c r="F165" s="645">
        <f>IF(NOT(ISBLANK(O165)),1,0)</f>
        <v>0</v>
      </c>
      <c r="G165" s="364" t="str">
        <f>IF(ISBLANK(H165), IF(OR(NOT(ISBLANK(L165)),NOT(ISBLANK(I165)), NOT(ISBLANK(O165))),"no oldname but should be",""),IF(H165=I165,"api",IF(H165=O165,"csv","no match or acs")))</f>
        <v/>
      </c>
      <c r="Q165" s="64" t="s">
        <v>2922</v>
      </c>
      <c r="R165" s="147">
        <f>IFERROR(_xlfn.XLOOKUP(T165,sortorder!$E$62:$E$136,sortorder!$F$62:$F$136),999)</f>
        <v>24</v>
      </c>
      <c r="S165" s="147">
        <f>IFERROR(_xlfn.XLOOKUP(T165,sortorder!$E$62:$E$136,sortorder!$D$62:$D$136),99)</f>
        <v>58</v>
      </c>
      <c r="T165" s="127" t="s">
        <v>2884</v>
      </c>
      <c r="V165" s="152">
        <f>IFERROR(_xlfn.XLOOKUP(X165,sortorder!$E$4:$E$55,sortorder!$D$4:$D$55),99)</f>
        <v>18</v>
      </c>
      <c r="W165" s="152">
        <f>IFERROR(_xlfn.XLOOKUP(X165,sortorder!$E$4:$E$55,sortorder!$D$4:$D$55),99)</f>
        <v>18</v>
      </c>
      <c r="X165" s="22" t="s">
        <v>2961</v>
      </c>
      <c r="Y165" s="141">
        <f>IF(ISERROR(SEARCH(Y$1,$Q165)),0,1)</f>
        <v>1</v>
      </c>
      <c r="Z165" s="141">
        <f>IF(ISERROR(SEARCH(Z$1,$Q165)),0,1)</f>
        <v>0</v>
      </c>
      <c r="AA165" s="141">
        <f>IF(ISERROR(SEARCH(AA$1,$Q165)),0,1)</f>
        <v>0</v>
      </c>
      <c r="AB165" s="141">
        <f>IF(ISERROR(SEARCH(AB$1,$Q165)),0,1)</f>
        <v>0</v>
      </c>
      <c r="AC165" s="141">
        <f>IF(ISERROR(SEARCH(AC$1,$Q165)),0,1)</f>
        <v>1</v>
      </c>
      <c r="AD165" s="141">
        <f>IF(ISERROR(SEARCH(AD$1,$Q165)),0,1)</f>
        <v>0</v>
      </c>
      <c r="AE165" s="141">
        <f>IF(ISERROR(SEARCH(AE$1,$Q165)),0,1)</f>
        <v>0</v>
      </c>
      <c r="AF165" s="141">
        <f>IF(ISERROR(SEARCH(AF$1,$Q165)),0,1)</f>
        <v>0</v>
      </c>
      <c r="AG165" s="141">
        <f>IF(ISERROR(SEARCH(AG$1,$Q165)),0,1)</f>
        <v>0</v>
      </c>
      <c r="AI165" s="141" t="str">
        <f>_xlfn.XLOOKUP(I165,'api2.3'!B:B,'api2.3'!D:D,"")</f>
        <v/>
      </c>
      <c r="AJ165" t="s">
        <v>44</v>
      </c>
      <c r="AK165" s="41" t="s">
        <v>44</v>
      </c>
      <c r="AL165" s="210">
        <f>_xlfn.XLOOKUP(AK165,sortorder!$I$15:$I$20,sortorder!$J$15:$J$20)</f>
        <v>1</v>
      </c>
      <c r="AM165" t="s">
        <v>423</v>
      </c>
      <c r="AN165" t="s">
        <v>423</v>
      </c>
      <c r="AO165" t="s">
        <v>424</v>
      </c>
      <c r="AP165" s="32">
        <v>1</v>
      </c>
      <c r="AQ165" t="s">
        <v>2420</v>
      </c>
      <c r="AR165" t="s">
        <v>1743</v>
      </c>
      <c r="AS165" t="s">
        <v>1743</v>
      </c>
      <c r="AT165" t="s">
        <v>1743</v>
      </c>
      <c r="AV165" s="39" t="str">
        <f>IFERROR(_xlfn.XLOOKUP(Q165,wtd!$B:$B,wtd!$C:$C),"")</f>
        <v/>
      </c>
      <c r="AW165" s="141" t="b">
        <f>IFERROR(Q165=_xlfn.XLOOKUP(Q165,wtd!$B:$B,wtd!$B:$B),FALSE)</f>
        <v>0</v>
      </c>
      <c r="AX165" t="s">
        <v>3036</v>
      </c>
      <c r="AY165">
        <v>2</v>
      </c>
      <c r="AZ165">
        <v>1</v>
      </c>
      <c r="BA165" t="b">
        <v>0</v>
      </c>
      <c r="BB165" t="b">
        <v>0</v>
      </c>
      <c r="BC165" t="b">
        <v>0</v>
      </c>
      <c r="BE165" t="s">
        <v>5174</v>
      </c>
      <c r="BF165" s="42" t="s">
        <v>2980</v>
      </c>
      <c r="BG165" s="42" t="s">
        <v>2980</v>
      </c>
      <c r="BJ165" s="618" t="s">
        <v>2887</v>
      </c>
      <c r="BK165" s="534">
        <v>0</v>
      </c>
      <c r="BN165" s="225">
        <v>999</v>
      </c>
    </row>
    <row r="166" spans="1:66">
      <c r="A166">
        <v>165</v>
      </c>
      <c r="B166" s="158" t="str">
        <f>IFERROR(TEXT(AL166,"00"),"99")&amp;IFERROR(TEXT(W166,"00"),"99")&amp;IFERROR(TEXT(S166,"00"),"99")&amp;IFERROR(TEXT(BN166,"000"),"999")</f>
        <v>011859999</v>
      </c>
      <c r="C166" s="158" t="str">
        <f>IFERROR(TEXT(AL166,"00"),"99")&amp;IFERROR(TEXT(V166,"00"),"99")&amp;IFERROR(TEXT(R166,"000"),"999")</f>
        <v>0118025</v>
      </c>
      <c r="D166" s="29">
        <v>0</v>
      </c>
      <c r="E166" s="645">
        <f>IF(NOT(ISBLANK(L166)),1,0)</f>
        <v>0</v>
      </c>
      <c r="F166" s="645">
        <f>IF(NOT(ISBLANK(O166)),1,0)</f>
        <v>0</v>
      </c>
      <c r="G166" s="364" t="str">
        <f>IF(ISBLANK(H166), IF(OR(NOT(ISBLANK(L166)),NOT(ISBLANK(I166)), NOT(ISBLANK(O166))),"no oldname but should be",""),IF(H166=I166,"api",IF(H166=O166,"csv","no match or acs")))</f>
        <v/>
      </c>
      <c r="Q166" s="64" t="s">
        <v>2923</v>
      </c>
      <c r="R166" s="147">
        <f>IFERROR(_xlfn.XLOOKUP(T166,sortorder!$E$62:$E$136,sortorder!$F$62:$F$136),999)</f>
        <v>25</v>
      </c>
      <c r="S166" s="147">
        <f>IFERROR(_xlfn.XLOOKUP(T166,sortorder!$E$62:$E$136,sortorder!$D$62:$D$136),99)</f>
        <v>59</v>
      </c>
      <c r="T166" s="127" t="s">
        <v>2885</v>
      </c>
      <c r="V166" s="152">
        <f>IFERROR(_xlfn.XLOOKUP(X166,sortorder!$E$4:$E$55,sortorder!$D$4:$D$55),99)</f>
        <v>18</v>
      </c>
      <c r="W166" s="152">
        <f>IFERROR(_xlfn.XLOOKUP(X166,sortorder!$E$4:$E$55,sortorder!$D$4:$D$55),99)</f>
        <v>18</v>
      </c>
      <c r="X166" s="22" t="s">
        <v>2961</v>
      </c>
      <c r="Y166" s="141">
        <f>IF(ISERROR(SEARCH(Y$1,$Q166)),0,1)</f>
        <v>1</v>
      </c>
      <c r="Z166" s="141">
        <f>IF(ISERROR(SEARCH(Z$1,$Q166)),0,1)</f>
        <v>0</v>
      </c>
      <c r="AA166" s="141">
        <f>IF(ISERROR(SEARCH(AA$1,$Q166)),0,1)</f>
        <v>0</v>
      </c>
      <c r="AB166" s="141">
        <f>IF(ISERROR(SEARCH(AB$1,$Q166)),0,1)</f>
        <v>0</v>
      </c>
      <c r="AC166" s="141">
        <f>IF(ISERROR(SEARCH(AC$1,$Q166)),0,1)</f>
        <v>1</v>
      </c>
      <c r="AD166" s="141">
        <f>IF(ISERROR(SEARCH(AD$1,$Q166)),0,1)</f>
        <v>0</v>
      </c>
      <c r="AE166" s="141">
        <f>IF(ISERROR(SEARCH(AE$1,$Q166)),0,1)</f>
        <v>0</v>
      </c>
      <c r="AF166" s="141">
        <f>IF(ISERROR(SEARCH(AF$1,$Q166)),0,1)</f>
        <v>0</v>
      </c>
      <c r="AG166" s="141">
        <f>IF(ISERROR(SEARCH(AG$1,$Q166)),0,1)</f>
        <v>0</v>
      </c>
      <c r="AI166" s="141">
        <f>_xlfn.XLOOKUP(I166,'api2.3'!B:B,'api2.3'!D:D,"")</f>
        <v>0</v>
      </c>
      <c r="AJ166" t="s">
        <v>44</v>
      </c>
      <c r="AK166" s="41" t="s">
        <v>44</v>
      </c>
      <c r="AL166" s="210">
        <f>_xlfn.XLOOKUP(AK166,sortorder!$I$15:$I$20,sortorder!$J$15:$J$20)</f>
        <v>1</v>
      </c>
      <c r="AM166" t="s">
        <v>423</v>
      </c>
      <c r="AN166" t="s">
        <v>423</v>
      </c>
      <c r="AO166" t="s">
        <v>424</v>
      </c>
      <c r="AP166" s="32">
        <v>1</v>
      </c>
      <c r="AQ166" t="s">
        <v>2420</v>
      </c>
      <c r="AR166" t="s">
        <v>1743</v>
      </c>
      <c r="AS166" t="s">
        <v>1743</v>
      </c>
      <c r="AT166" t="s">
        <v>1743</v>
      </c>
      <c r="AV166" s="39" t="str">
        <f>IFERROR(_xlfn.XLOOKUP(Q166,wtd!$B:$B,wtd!$C:$C),"")</f>
        <v/>
      </c>
      <c r="AW166" s="141" t="b">
        <f>IFERROR(Q166=_xlfn.XLOOKUP(Q166,wtd!$B:$B,wtd!$B:$B),FALSE)</f>
        <v>0</v>
      </c>
      <c r="AX166" t="s">
        <v>3036</v>
      </c>
      <c r="AY166">
        <v>2</v>
      </c>
      <c r="AZ166">
        <v>1</v>
      </c>
      <c r="BA166" t="b">
        <v>0</v>
      </c>
      <c r="BB166" t="b">
        <v>0</v>
      </c>
      <c r="BC166" t="b">
        <v>0</v>
      </c>
      <c r="BE166" t="s">
        <v>5343</v>
      </c>
      <c r="BF166" s="42" t="s">
        <v>2981</v>
      </c>
      <c r="BG166" s="42" t="s">
        <v>2981</v>
      </c>
      <c r="BJ166" s="618" t="s">
        <v>2887</v>
      </c>
      <c r="BK166" s="534">
        <v>0</v>
      </c>
      <c r="BN166" s="225">
        <v>999</v>
      </c>
    </row>
    <row r="167" spans="1:66">
      <c r="A167">
        <v>166</v>
      </c>
      <c r="B167" s="158" t="str">
        <f>IFERROR(TEXT(AL167,"00"),"99")&amp;IFERROR(TEXT(W167,"00"),"99")&amp;IFERROR(TEXT(S167,"00"),"99")&amp;IFERROR(TEXT(BN167,"000"),"999")</f>
        <v>011860999</v>
      </c>
      <c r="C167" s="158" t="str">
        <f>IFERROR(TEXT(AL167,"00"),"99")&amp;IFERROR(TEXT(V167,"00"),"99")&amp;IFERROR(TEXT(R167,"000"),"999")</f>
        <v>0118018</v>
      </c>
      <c r="D167" s="29">
        <v>0</v>
      </c>
      <c r="E167" s="645">
        <f>IF(NOT(ISBLANK(L167)),1,0)</f>
        <v>0</v>
      </c>
      <c r="F167" s="645">
        <f>IF(NOT(ISBLANK(O167)),1,0)</f>
        <v>0</v>
      </c>
      <c r="G167" s="364" t="str">
        <f>IF(ISBLANK(H167), IF(OR(NOT(ISBLANK(L167)),NOT(ISBLANK(I167)), NOT(ISBLANK(O167))),"no oldname but should be",""),IF(H167=I167,"api",IF(H167=O167,"csv","no match or acs")))</f>
        <v/>
      </c>
      <c r="Q167" s="64" t="s">
        <v>2924</v>
      </c>
      <c r="R167" s="147">
        <f>IFERROR(_xlfn.XLOOKUP(T167,sortorder!$E$62:$E$136,sortorder!$F$62:$F$136),999)</f>
        <v>18</v>
      </c>
      <c r="S167" s="147">
        <f>IFERROR(_xlfn.XLOOKUP(T167,sortorder!$E$62:$E$136,sortorder!$D$62:$D$136),99)</f>
        <v>60</v>
      </c>
      <c r="T167" s="127" t="s">
        <v>2886</v>
      </c>
      <c r="V167" s="152">
        <f>IFERROR(_xlfn.XLOOKUP(X167,sortorder!$E$4:$E$55,sortorder!$D$4:$D$55),99)</f>
        <v>18</v>
      </c>
      <c r="W167" s="152">
        <f>IFERROR(_xlfn.XLOOKUP(X167,sortorder!$E$4:$E$55,sortorder!$D$4:$D$55),99)</f>
        <v>18</v>
      </c>
      <c r="X167" s="22" t="s">
        <v>2961</v>
      </c>
      <c r="Y167" s="141">
        <f>IF(ISERROR(SEARCH(Y$1,$Q167)),0,1)</f>
        <v>1</v>
      </c>
      <c r="Z167" s="141">
        <f>IF(ISERROR(SEARCH(Z$1,$Q167)),0,1)</f>
        <v>0</v>
      </c>
      <c r="AA167" s="141">
        <f>IF(ISERROR(SEARCH(AA$1,$Q167)),0,1)</f>
        <v>0</v>
      </c>
      <c r="AB167" s="141">
        <f>IF(ISERROR(SEARCH(AB$1,$Q167)),0,1)</f>
        <v>0</v>
      </c>
      <c r="AC167" s="141">
        <f>IF(ISERROR(SEARCH(AC$1,$Q167)),0,1)</f>
        <v>1</v>
      </c>
      <c r="AD167" s="141">
        <f>IF(ISERROR(SEARCH(AD$1,$Q167)),0,1)</f>
        <v>0</v>
      </c>
      <c r="AE167" s="141">
        <f>IF(ISERROR(SEARCH(AE$1,$Q167)),0,1)</f>
        <v>0</v>
      </c>
      <c r="AF167" s="141">
        <f>IF(ISERROR(SEARCH(AF$1,$Q167)),0,1)</f>
        <v>0</v>
      </c>
      <c r="AG167" s="141">
        <f>IF(ISERROR(SEARCH(AG$1,$Q167)),0,1)</f>
        <v>0</v>
      </c>
      <c r="AI167" s="141">
        <f>_xlfn.XLOOKUP(I167,'api2.3'!B:B,'api2.3'!D:D,"")</f>
        <v>0</v>
      </c>
      <c r="AJ167" t="s">
        <v>44</v>
      </c>
      <c r="AK167" s="41" t="s">
        <v>44</v>
      </c>
      <c r="AL167" s="210">
        <f>_xlfn.XLOOKUP(AK167,sortorder!$I$15:$I$20,sortorder!$J$15:$J$20)</f>
        <v>1</v>
      </c>
      <c r="AM167" t="s">
        <v>423</v>
      </c>
      <c r="AN167" t="s">
        <v>423</v>
      </c>
      <c r="AO167" t="s">
        <v>424</v>
      </c>
      <c r="AP167" s="32">
        <v>1</v>
      </c>
      <c r="AQ167" t="s">
        <v>2420</v>
      </c>
      <c r="AR167" t="s">
        <v>1743</v>
      </c>
      <c r="AS167" t="s">
        <v>1743</v>
      </c>
      <c r="AT167" t="s">
        <v>1743</v>
      </c>
      <c r="AV167" s="39" t="str">
        <f>IFERROR(_xlfn.XLOOKUP(Q167,wtd!$B:$B,wtd!$C:$C),"")</f>
        <v/>
      </c>
      <c r="AW167" s="141" t="b">
        <f>IFERROR(Q167=_xlfn.XLOOKUP(Q167,wtd!$B:$B,wtd!$B:$B),FALSE)</f>
        <v>0</v>
      </c>
      <c r="AX167" t="s">
        <v>3036</v>
      </c>
      <c r="AY167">
        <v>2</v>
      </c>
      <c r="AZ167">
        <v>1</v>
      </c>
      <c r="BA167" t="b">
        <v>0</v>
      </c>
      <c r="BB167" t="b">
        <v>0</v>
      </c>
      <c r="BC167" t="b">
        <v>0</v>
      </c>
      <c r="BE167" t="s">
        <v>5175</v>
      </c>
      <c r="BF167" s="42" t="s">
        <v>2982</v>
      </c>
      <c r="BG167" s="42" t="s">
        <v>2982</v>
      </c>
      <c r="BJ167" s="618" t="s">
        <v>2887</v>
      </c>
      <c r="BK167" s="534" t="s">
        <v>2887</v>
      </c>
      <c r="BN167" s="225">
        <v>999</v>
      </c>
    </row>
    <row r="168" spans="1:66">
      <c r="A168">
        <v>167</v>
      </c>
      <c r="B168" s="158" t="str">
        <f>IFERROR(TEXT(AL168,"00"),"99")&amp;IFERROR(TEXT(W168,"00"),"99")&amp;IFERROR(TEXT(S168,"00"),"99")&amp;IFERROR(TEXT(BN168,"000"),"999")</f>
        <v>011938999</v>
      </c>
      <c r="C168" s="158" t="str">
        <f>IFERROR(TEXT(AL168,"00"),"99")&amp;IFERROR(TEXT(V168,"00"),"99")&amp;IFERROR(TEXT(R168,"000"),"999")</f>
        <v>0119021</v>
      </c>
      <c r="D168" s="29">
        <v>0</v>
      </c>
      <c r="E168" s="645">
        <f>IF(NOT(ISBLANK(L168)),1,0)</f>
        <v>0</v>
      </c>
      <c r="F168" s="645">
        <f>IF(NOT(ISBLANK(O168)),1,0)</f>
        <v>0</v>
      </c>
      <c r="G168" s="364" t="str">
        <f>IF(ISBLANK(H168), IF(OR(NOT(ISBLANK(L168)),NOT(ISBLANK(I168)), NOT(ISBLANK(O168))),"no oldname but should be",""),IF(H168=I168,"api",IF(H168=O168,"csv","no match or acs")))</f>
        <v/>
      </c>
      <c r="Q168" s="64" t="s">
        <v>2498</v>
      </c>
      <c r="R168" s="147">
        <f>IFERROR(_xlfn.XLOOKUP(T168,sortorder!$E$62:$E$136,sortorder!$F$62:$F$136),999)</f>
        <v>21</v>
      </c>
      <c r="S168" s="147">
        <f>IFERROR(_xlfn.XLOOKUP(T168,sortorder!$E$62:$E$136,sortorder!$D$62:$D$136),99)</f>
        <v>38</v>
      </c>
      <c r="T168" s="127" t="s">
        <v>2288</v>
      </c>
      <c r="V168" s="152">
        <f>IFERROR(_xlfn.XLOOKUP(X168,sortorder!$E$4:$E$55,sortorder!$D$4:$D$55),99)</f>
        <v>19</v>
      </c>
      <c r="W168" s="152">
        <f>IFERROR(_xlfn.XLOOKUP(X168,sortorder!$E$4:$E$55,sortorder!$D$4:$D$55),99)</f>
        <v>19</v>
      </c>
      <c r="X168" s="22" t="s">
        <v>2962</v>
      </c>
      <c r="Y168" s="141">
        <f>IF(ISERROR(SEARCH(Y$1,$Q168)),0,1)</f>
        <v>1</v>
      </c>
      <c r="Z168" s="141">
        <f>IF(ISERROR(SEARCH(Z$1,$Q168)),0,1)</f>
        <v>1</v>
      </c>
      <c r="AA168" s="141">
        <f>IF(ISERROR(SEARCH(AA$1,$Q168)),0,1)</f>
        <v>0</v>
      </c>
      <c r="AB168" s="141">
        <f>IF(ISERROR(SEARCH(AB$1,$Q168)),0,1)</f>
        <v>0</v>
      </c>
      <c r="AC168" s="141">
        <f>IF(ISERROR(SEARCH(AC$1,$Q168)),0,1)</f>
        <v>1</v>
      </c>
      <c r="AD168" s="141">
        <f>IF(ISERROR(SEARCH(AD$1,$Q168)),0,1)</f>
        <v>0</v>
      </c>
      <c r="AE168" s="141">
        <f>IF(ISERROR(SEARCH(AE$1,$Q168)),0,1)</f>
        <v>0</v>
      </c>
      <c r="AF168" s="141">
        <f>IF(ISERROR(SEARCH(AF$1,$Q168)),0,1)</f>
        <v>0</v>
      </c>
      <c r="AG168" s="141">
        <f>IF(ISERROR(SEARCH(AG$1,$Q168)),0,1)</f>
        <v>0</v>
      </c>
      <c r="AI168" s="141">
        <f>_xlfn.XLOOKUP(I168,'api2.3'!B:B,'api2.3'!D:D,"")</f>
        <v>0</v>
      </c>
      <c r="AJ168" t="s">
        <v>44</v>
      </c>
      <c r="AK168" s="41" t="s">
        <v>44</v>
      </c>
      <c r="AL168" s="210">
        <f>_xlfn.XLOOKUP(AK168,sortorder!$I$15:$I$20,sortorder!$J$15:$J$20)</f>
        <v>1</v>
      </c>
      <c r="AM168" t="s">
        <v>1784</v>
      </c>
      <c r="AN168" t="s">
        <v>1784</v>
      </c>
      <c r="AO168" t="s">
        <v>1785</v>
      </c>
      <c r="AP168" s="32">
        <v>3</v>
      </c>
      <c r="AQ168" t="s">
        <v>2478</v>
      </c>
      <c r="AR168" t="s">
        <v>1743</v>
      </c>
      <c r="AS168" t="s">
        <v>1743</v>
      </c>
      <c r="AT168" t="s">
        <v>1743</v>
      </c>
      <c r="AV168" s="39" t="str">
        <f>IFERROR(_xlfn.XLOOKUP(Q168,wtd!$B:$B,wtd!$C:$C),"")</f>
        <v/>
      </c>
      <c r="AW168" s="141" t="b">
        <f>IFERROR(Q168=_xlfn.XLOOKUP(Q168,wtd!$B:$B,wtd!$B:$B),FALSE)</f>
        <v>0</v>
      </c>
      <c r="AX168" t="s">
        <v>3036</v>
      </c>
      <c r="AY168">
        <v>2</v>
      </c>
      <c r="AZ168">
        <v>1</v>
      </c>
      <c r="BA168" t="b">
        <v>0</v>
      </c>
      <c r="BB168" t="b">
        <v>0</v>
      </c>
      <c r="BC168" t="b">
        <v>0</v>
      </c>
      <c r="BE168" s="140" t="s">
        <v>5081</v>
      </c>
      <c r="BF168" s="140" t="s">
        <v>2983</v>
      </c>
      <c r="BG168" s="140" t="s">
        <v>2983</v>
      </c>
      <c r="BJ168" s="618" t="s">
        <v>2887</v>
      </c>
      <c r="BK168" s="534">
        <v>0</v>
      </c>
      <c r="BN168" s="225">
        <v>999</v>
      </c>
    </row>
    <row r="169" spans="1:66">
      <c r="A169">
        <v>168</v>
      </c>
      <c r="B169" s="158" t="str">
        <f>IFERROR(TEXT(AL169,"00"),"99")&amp;IFERROR(TEXT(W169,"00"),"99")&amp;IFERROR(TEXT(S169,"00"),"99")&amp;IFERROR(TEXT(BN169,"000"),"999")</f>
        <v>011954999</v>
      </c>
      <c r="C169" s="158" t="str">
        <f>IFERROR(TEXT(AL169,"00"),"99")&amp;IFERROR(TEXT(V169,"00"),"99")&amp;IFERROR(TEXT(R169,"000"),"999")</f>
        <v>0119019</v>
      </c>
      <c r="D169" s="29">
        <v>0</v>
      </c>
      <c r="E169" s="645">
        <f>IF(NOT(ISBLANK(L169)),1,0)</f>
        <v>0</v>
      </c>
      <c r="F169" s="645">
        <f>IF(NOT(ISBLANK(O169)),1,0)</f>
        <v>0</v>
      </c>
      <c r="G169" s="364" t="str">
        <f>IF(ISBLANK(H169), IF(OR(NOT(ISBLANK(L169)),NOT(ISBLANK(I169)), NOT(ISBLANK(O169))),"no oldname but should be",""),IF(H169=I169,"api",IF(H169=O169,"csv","no match or acs")))</f>
        <v/>
      </c>
      <c r="Q169" s="64" t="s">
        <v>2927</v>
      </c>
      <c r="R169" s="147">
        <f>IFERROR(_xlfn.XLOOKUP(T169,sortorder!$E$62:$E$136,sortorder!$F$62:$F$136),999)</f>
        <v>19</v>
      </c>
      <c r="S169" s="147">
        <f>IFERROR(_xlfn.XLOOKUP(T169,sortorder!$E$62:$E$136,sortorder!$D$62:$D$136),99)</f>
        <v>54</v>
      </c>
      <c r="T169" s="127" t="s">
        <v>2880</v>
      </c>
      <c r="V169" s="152">
        <f>IFERROR(_xlfn.XLOOKUP(X169,sortorder!$E$4:$E$55,sortorder!$D$4:$D$55),99)</f>
        <v>19</v>
      </c>
      <c r="W169" s="152">
        <f>IFERROR(_xlfn.XLOOKUP(X169,sortorder!$E$4:$E$55,sortorder!$D$4:$D$55),99)</f>
        <v>19</v>
      </c>
      <c r="X169" s="22" t="s">
        <v>2962</v>
      </c>
      <c r="Y169" s="141">
        <f>IF(ISERROR(SEARCH(Y$1,$Q169)),0,1)</f>
        <v>1</v>
      </c>
      <c r="Z169" s="141">
        <f>IF(ISERROR(SEARCH(Z$1,$Q169)),0,1)</f>
        <v>1</v>
      </c>
      <c r="AA169" s="141">
        <f>IF(ISERROR(SEARCH(AA$1,$Q169)),0,1)</f>
        <v>0</v>
      </c>
      <c r="AB169" s="141">
        <f>IF(ISERROR(SEARCH(AB$1,$Q169)),0,1)</f>
        <v>0</v>
      </c>
      <c r="AC169" s="141">
        <f>IF(ISERROR(SEARCH(AC$1,$Q169)),0,1)</f>
        <v>1</v>
      </c>
      <c r="AD169" s="141">
        <f>IF(ISERROR(SEARCH(AD$1,$Q169)),0,1)</f>
        <v>0</v>
      </c>
      <c r="AE169" s="141">
        <f>IF(ISERROR(SEARCH(AE$1,$Q169)),0,1)</f>
        <v>0</v>
      </c>
      <c r="AF169" s="141">
        <f>IF(ISERROR(SEARCH(AF$1,$Q169)),0,1)</f>
        <v>0</v>
      </c>
      <c r="AG169" s="141">
        <f>IF(ISERROR(SEARCH(AG$1,$Q169)),0,1)</f>
        <v>0</v>
      </c>
      <c r="AI169" s="141">
        <f>_xlfn.XLOOKUP(I169,'api2.3'!B:B,'api2.3'!D:D,"")</f>
        <v>0</v>
      </c>
      <c r="AJ169" t="s">
        <v>44</v>
      </c>
      <c r="AK169" s="41" t="s">
        <v>44</v>
      </c>
      <c r="AL169" s="210">
        <f>_xlfn.XLOOKUP(AK169,sortorder!$I$15:$I$20,sortorder!$J$15:$J$20)</f>
        <v>1</v>
      </c>
      <c r="AM169" t="s">
        <v>1784</v>
      </c>
      <c r="AN169" t="s">
        <v>1784</v>
      </c>
      <c r="AO169" t="s">
        <v>1785</v>
      </c>
      <c r="AP169" s="32">
        <v>3</v>
      </c>
      <c r="AQ169" t="s">
        <v>2478</v>
      </c>
      <c r="AR169" t="s">
        <v>1743</v>
      </c>
      <c r="AS169" t="s">
        <v>1743</v>
      </c>
      <c r="AT169" t="s">
        <v>1743</v>
      </c>
      <c r="AV169" s="39" t="str">
        <f>IFERROR(_xlfn.XLOOKUP(Q169,wtd!$B:$B,wtd!$C:$C),"")</f>
        <v/>
      </c>
      <c r="AW169" s="141" t="b">
        <f>IFERROR(Q169=_xlfn.XLOOKUP(Q169,wtd!$B:$B,wtd!$B:$B),FALSE)</f>
        <v>0</v>
      </c>
      <c r="AX169" t="s">
        <v>3036</v>
      </c>
      <c r="AY169">
        <v>2</v>
      </c>
      <c r="AZ169">
        <v>1</v>
      </c>
      <c r="BA169" t="b">
        <v>0</v>
      </c>
      <c r="BB169" t="b">
        <v>0</v>
      </c>
      <c r="BC169" t="b">
        <v>0</v>
      </c>
      <c r="BE169" s="140" t="s">
        <v>5177</v>
      </c>
      <c r="BF169" s="140" t="s">
        <v>2984</v>
      </c>
      <c r="BG169" s="140" t="s">
        <v>2984</v>
      </c>
      <c r="BJ169" s="618" t="s">
        <v>2887</v>
      </c>
      <c r="BK169" s="534">
        <v>0</v>
      </c>
      <c r="BN169" s="225">
        <v>999</v>
      </c>
    </row>
    <row r="170" spans="1:66">
      <c r="A170">
        <v>169</v>
      </c>
      <c r="B170" s="158" t="str">
        <f>IFERROR(TEXT(AL170,"00"),"99")&amp;IFERROR(TEXT(W170,"00"),"99")&amp;IFERROR(TEXT(S170,"00"),"99")&amp;IFERROR(TEXT(BN170,"000"),"999")</f>
        <v>011955999</v>
      </c>
      <c r="C170" s="158" t="str">
        <f>IFERROR(TEXT(AL170,"00"),"99")&amp;IFERROR(TEXT(V170,"00"),"99")&amp;IFERROR(TEXT(R170,"000"),"999")</f>
        <v>0119020</v>
      </c>
      <c r="D170" s="29">
        <v>0</v>
      </c>
      <c r="E170" s="645">
        <f>IF(NOT(ISBLANK(L170)),1,0)</f>
        <v>0</v>
      </c>
      <c r="F170" s="645">
        <f>IF(NOT(ISBLANK(O170)),1,0)</f>
        <v>0</v>
      </c>
      <c r="G170" s="364" t="str">
        <f>IF(ISBLANK(H170), IF(OR(NOT(ISBLANK(L170)),NOT(ISBLANK(I170)), NOT(ISBLANK(O170))),"no oldname but should be",""),IF(H170=I170,"api",IF(H170=O170,"csv","no match or acs")))</f>
        <v/>
      </c>
      <c r="Q170" s="64" t="s">
        <v>2925</v>
      </c>
      <c r="R170" s="147">
        <f>IFERROR(_xlfn.XLOOKUP(T170,sortorder!$E$62:$E$136,sortorder!$F$62:$F$136),999)</f>
        <v>20</v>
      </c>
      <c r="S170" s="147">
        <f>IFERROR(_xlfn.XLOOKUP(T170,sortorder!$E$62:$E$136,sortorder!$D$62:$D$136),99)</f>
        <v>55</v>
      </c>
      <c r="T170" s="127" t="s">
        <v>2881</v>
      </c>
      <c r="V170" s="152">
        <f>IFERROR(_xlfn.XLOOKUP(X170,sortorder!$E$4:$E$55,sortorder!$D$4:$D$55),99)</f>
        <v>19</v>
      </c>
      <c r="W170" s="152">
        <f>IFERROR(_xlfn.XLOOKUP(X170,sortorder!$E$4:$E$55,sortorder!$D$4:$D$55),99)</f>
        <v>19</v>
      </c>
      <c r="X170" s="22" t="s">
        <v>2962</v>
      </c>
      <c r="Y170" s="141">
        <f>IF(ISERROR(SEARCH(Y$1,$Q170)),0,1)</f>
        <v>1</v>
      </c>
      <c r="Z170" s="141">
        <f>IF(ISERROR(SEARCH(Z$1,$Q170)),0,1)</f>
        <v>1</v>
      </c>
      <c r="AA170" s="141">
        <f>IF(ISERROR(SEARCH(AA$1,$Q170)),0,1)</f>
        <v>0</v>
      </c>
      <c r="AB170" s="141">
        <f>IF(ISERROR(SEARCH(AB$1,$Q170)),0,1)</f>
        <v>0</v>
      </c>
      <c r="AC170" s="141">
        <f>IF(ISERROR(SEARCH(AC$1,$Q170)),0,1)</f>
        <v>1</v>
      </c>
      <c r="AD170" s="141">
        <f>IF(ISERROR(SEARCH(AD$1,$Q170)),0,1)</f>
        <v>0</v>
      </c>
      <c r="AE170" s="141">
        <f>IF(ISERROR(SEARCH(AE$1,$Q170)),0,1)</f>
        <v>0</v>
      </c>
      <c r="AF170" s="141">
        <f>IF(ISERROR(SEARCH(AF$1,$Q170)),0,1)</f>
        <v>0</v>
      </c>
      <c r="AG170" s="141">
        <f>IF(ISERROR(SEARCH(AG$1,$Q170)),0,1)</f>
        <v>0</v>
      </c>
      <c r="AI170" s="141">
        <f>_xlfn.XLOOKUP(I170,'api2.3'!B:B,'api2.3'!D:D,"")</f>
        <v>0</v>
      </c>
      <c r="AJ170" t="s">
        <v>44</v>
      </c>
      <c r="AK170" s="41" t="s">
        <v>44</v>
      </c>
      <c r="AL170" s="210">
        <f>_xlfn.XLOOKUP(AK170,sortorder!$I$15:$I$20,sortorder!$J$15:$J$20)</f>
        <v>1</v>
      </c>
      <c r="AM170" t="s">
        <v>1784</v>
      </c>
      <c r="AN170" t="s">
        <v>1784</v>
      </c>
      <c r="AO170" t="s">
        <v>1785</v>
      </c>
      <c r="AP170" s="32">
        <v>3</v>
      </c>
      <c r="AQ170" t="s">
        <v>2478</v>
      </c>
      <c r="AR170" t="s">
        <v>1743</v>
      </c>
      <c r="AS170" t="s">
        <v>1743</v>
      </c>
      <c r="AT170" t="s">
        <v>1743</v>
      </c>
      <c r="AV170" s="39" t="str">
        <f>IFERROR(_xlfn.XLOOKUP(Q170,wtd!$B:$B,wtd!$C:$C),"")</f>
        <v/>
      </c>
      <c r="AW170" s="141" t="b">
        <f>IFERROR(Q170=_xlfn.XLOOKUP(Q170,wtd!$B:$B,wtd!$B:$B),FALSE)</f>
        <v>0</v>
      </c>
      <c r="AX170" t="s">
        <v>3036</v>
      </c>
      <c r="AY170">
        <v>2</v>
      </c>
      <c r="AZ170">
        <v>1</v>
      </c>
      <c r="BA170" t="b">
        <v>0</v>
      </c>
      <c r="BB170" t="b">
        <v>0</v>
      </c>
      <c r="BC170" t="b">
        <v>0</v>
      </c>
      <c r="BE170" s="140" t="s">
        <v>5178</v>
      </c>
      <c r="BF170" s="140" t="s">
        <v>2985</v>
      </c>
      <c r="BG170" s="140" t="s">
        <v>2985</v>
      </c>
      <c r="BJ170" s="618" t="s">
        <v>2887</v>
      </c>
      <c r="BK170" s="534">
        <v>0</v>
      </c>
      <c r="BN170" s="225">
        <v>999</v>
      </c>
    </row>
    <row r="171" spans="1:66">
      <c r="A171">
        <v>170</v>
      </c>
      <c r="B171" s="158" t="str">
        <f>IFERROR(TEXT(AL171,"00"),"99")&amp;IFERROR(TEXT(W171,"00"),"99")&amp;IFERROR(TEXT(S171,"00"),"99")&amp;IFERROR(TEXT(BN171,"000"),"999")</f>
        <v>011956999</v>
      </c>
      <c r="C171" s="158" t="str">
        <f>IFERROR(TEXT(AL171,"00"),"99")&amp;IFERROR(TEXT(V171,"00"),"99")&amp;IFERROR(TEXT(R171,"000"),"999")</f>
        <v>0119022</v>
      </c>
      <c r="D171" s="29">
        <v>0</v>
      </c>
      <c r="E171" s="645">
        <f>IF(NOT(ISBLANK(L171)),1,0)</f>
        <v>0</v>
      </c>
      <c r="F171" s="645">
        <f>IF(NOT(ISBLANK(O171)),1,0)</f>
        <v>0</v>
      </c>
      <c r="G171" s="364" t="str">
        <f>IF(ISBLANK(H171), IF(OR(NOT(ISBLANK(L171)),NOT(ISBLANK(I171)), NOT(ISBLANK(O171))),"no oldname but should be",""),IF(H171=I171,"api",IF(H171=O171,"csv","no match or acs")))</f>
        <v/>
      </c>
      <c r="Q171" s="64" t="s">
        <v>2926</v>
      </c>
      <c r="R171" s="147">
        <f>IFERROR(_xlfn.XLOOKUP(T171,sortorder!$E$62:$E$136,sortorder!$F$62:$F$136),999)</f>
        <v>22</v>
      </c>
      <c r="S171" s="147">
        <f>IFERROR(_xlfn.XLOOKUP(T171,sortorder!$E$62:$E$136,sortorder!$D$62:$D$136),99)</f>
        <v>56</v>
      </c>
      <c r="T171" s="127" t="s">
        <v>2882</v>
      </c>
      <c r="V171" s="152">
        <f>IFERROR(_xlfn.XLOOKUP(X171,sortorder!$E$4:$E$55,sortorder!$D$4:$D$55),99)</f>
        <v>19</v>
      </c>
      <c r="W171" s="152">
        <f>IFERROR(_xlfn.XLOOKUP(X171,sortorder!$E$4:$E$55,sortorder!$D$4:$D$55),99)</f>
        <v>19</v>
      </c>
      <c r="X171" s="22" t="s">
        <v>2962</v>
      </c>
      <c r="Y171" s="141">
        <f>IF(ISERROR(SEARCH(Y$1,$Q171)),0,1)</f>
        <v>1</v>
      </c>
      <c r="Z171" s="141">
        <f>IF(ISERROR(SEARCH(Z$1,$Q171)),0,1)</f>
        <v>1</v>
      </c>
      <c r="AA171" s="141">
        <f>IF(ISERROR(SEARCH(AA$1,$Q171)),0,1)</f>
        <v>0</v>
      </c>
      <c r="AB171" s="141">
        <f>IF(ISERROR(SEARCH(AB$1,$Q171)),0,1)</f>
        <v>0</v>
      </c>
      <c r="AC171" s="141">
        <f>IF(ISERROR(SEARCH(AC$1,$Q171)),0,1)</f>
        <v>1</v>
      </c>
      <c r="AD171" s="141">
        <f>IF(ISERROR(SEARCH(AD$1,$Q171)),0,1)</f>
        <v>0</v>
      </c>
      <c r="AE171" s="141">
        <f>IF(ISERROR(SEARCH(AE$1,$Q171)),0,1)</f>
        <v>0</v>
      </c>
      <c r="AF171" s="141">
        <f>IF(ISERROR(SEARCH(AF$1,$Q171)),0,1)</f>
        <v>0</v>
      </c>
      <c r="AG171" s="141">
        <f>IF(ISERROR(SEARCH(AG$1,$Q171)),0,1)</f>
        <v>0</v>
      </c>
      <c r="AI171" s="141">
        <f>_xlfn.XLOOKUP(I171,'api2.3'!B:B,'api2.3'!D:D,"")</f>
        <v>0</v>
      </c>
      <c r="AJ171" t="s">
        <v>44</v>
      </c>
      <c r="AK171" s="41" t="s">
        <v>44</v>
      </c>
      <c r="AL171" s="210">
        <f>_xlfn.XLOOKUP(AK171,sortorder!$I$15:$I$20,sortorder!$J$15:$J$20)</f>
        <v>1</v>
      </c>
      <c r="AM171" t="s">
        <v>1784</v>
      </c>
      <c r="AN171" t="s">
        <v>1784</v>
      </c>
      <c r="AO171" t="s">
        <v>1785</v>
      </c>
      <c r="AP171" s="32">
        <v>3</v>
      </c>
      <c r="AQ171" t="s">
        <v>2478</v>
      </c>
      <c r="AR171" t="s">
        <v>1743</v>
      </c>
      <c r="AS171" t="s">
        <v>1743</v>
      </c>
      <c r="AT171" t="s">
        <v>1743</v>
      </c>
      <c r="AV171" s="39" t="str">
        <f>IFERROR(_xlfn.XLOOKUP(Q171,wtd!$B:$B,wtd!$C:$C),"")</f>
        <v/>
      </c>
      <c r="AW171" s="141" t="b">
        <f>IFERROR(Q171=_xlfn.XLOOKUP(Q171,wtd!$B:$B,wtd!$B:$B),FALSE)</f>
        <v>0</v>
      </c>
      <c r="AX171" t="s">
        <v>3036</v>
      </c>
      <c r="AY171">
        <v>2</v>
      </c>
      <c r="AZ171">
        <v>1</v>
      </c>
      <c r="BA171" t="b">
        <v>0</v>
      </c>
      <c r="BB171" t="b">
        <v>0</v>
      </c>
      <c r="BC171" t="b">
        <v>0</v>
      </c>
      <c r="BE171" s="140" t="s">
        <v>5176</v>
      </c>
      <c r="BF171" s="140" t="s">
        <v>2986</v>
      </c>
      <c r="BG171" s="140" t="s">
        <v>2986</v>
      </c>
      <c r="BJ171" s="618" t="s">
        <v>2887</v>
      </c>
      <c r="BK171" s="534" t="s">
        <v>2887</v>
      </c>
      <c r="BN171" s="225">
        <v>999</v>
      </c>
    </row>
    <row r="172" spans="1:66">
      <c r="A172">
        <v>171</v>
      </c>
      <c r="B172" s="158" t="str">
        <f>IFERROR(TEXT(AL172,"00"),"99")&amp;IFERROR(TEXT(W172,"00"),"99")&amp;IFERROR(TEXT(S172,"00"),"99")&amp;IFERROR(TEXT(BN172,"000"),"999")</f>
        <v>011957999</v>
      </c>
      <c r="C172" s="158" t="str">
        <f>IFERROR(TEXT(AL172,"00"),"99")&amp;IFERROR(TEXT(V172,"00"),"99")&amp;IFERROR(TEXT(R172,"000"),"999")</f>
        <v>0119023</v>
      </c>
      <c r="D172" s="29">
        <v>0</v>
      </c>
      <c r="E172" s="645">
        <f>IF(NOT(ISBLANK(L172)),1,0)</f>
        <v>0</v>
      </c>
      <c r="F172" s="645">
        <f>IF(NOT(ISBLANK(O172)),1,0)</f>
        <v>0</v>
      </c>
      <c r="G172" s="364" t="str">
        <f>IF(ISBLANK(H172), IF(OR(NOT(ISBLANK(L172)),NOT(ISBLANK(I172)), NOT(ISBLANK(O172))),"no oldname but should be",""),IF(H172=I172,"api",IF(H172=O172,"csv","no match or acs")))</f>
        <v/>
      </c>
      <c r="Q172" s="64" t="s">
        <v>2929</v>
      </c>
      <c r="R172" s="147">
        <f>IFERROR(_xlfn.XLOOKUP(T172,sortorder!$E$62:$E$136,sortorder!$F$62:$F$136),999)</f>
        <v>23</v>
      </c>
      <c r="S172" s="147">
        <f>IFERROR(_xlfn.XLOOKUP(T172,sortorder!$E$62:$E$136,sortorder!$D$62:$D$136),99)</f>
        <v>57</v>
      </c>
      <c r="T172" s="127" t="s">
        <v>2883</v>
      </c>
      <c r="V172" s="152">
        <f>IFERROR(_xlfn.XLOOKUP(X172,sortorder!$E$4:$E$55,sortorder!$D$4:$D$55),99)</f>
        <v>19</v>
      </c>
      <c r="W172" s="152">
        <f>IFERROR(_xlfn.XLOOKUP(X172,sortorder!$E$4:$E$55,sortorder!$D$4:$D$55),99)</f>
        <v>19</v>
      </c>
      <c r="X172" s="22" t="s">
        <v>2962</v>
      </c>
      <c r="Y172" s="141">
        <f>IF(ISERROR(SEARCH(Y$1,$Q172)),0,1)</f>
        <v>1</v>
      </c>
      <c r="Z172" s="141">
        <f>IF(ISERROR(SEARCH(Z$1,$Q172)),0,1)</f>
        <v>1</v>
      </c>
      <c r="AA172" s="141">
        <f>IF(ISERROR(SEARCH(AA$1,$Q172)),0,1)</f>
        <v>0</v>
      </c>
      <c r="AB172" s="141">
        <f>IF(ISERROR(SEARCH(AB$1,$Q172)),0,1)</f>
        <v>0</v>
      </c>
      <c r="AC172" s="141">
        <f>IF(ISERROR(SEARCH(AC$1,$Q172)),0,1)</f>
        <v>1</v>
      </c>
      <c r="AD172" s="141">
        <f>IF(ISERROR(SEARCH(AD$1,$Q172)),0,1)</f>
        <v>0</v>
      </c>
      <c r="AE172" s="141">
        <f>IF(ISERROR(SEARCH(AE$1,$Q172)),0,1)</f>
        <v>0</v>
      </c>
      <c r="AF172" s="141">
        <f>IF(ISERROR(SEARCH(AF$1,$Q172)),0,1)</f>
        <v>0</v>
      </c>
      <c r="AG172" s="141">
        <f>IF(ISERROR(SEARCH(AG$1,$Q172)),0,1)</f>
        <v>0</v>
      </c>
      <c r="AI172" s="141">
        <f>_xlfn.XLOOKUP(I172,'api2.3'!B:B,'api2.3'!D:D,"")</f>
        <v>0</v>
      </c>
      <c r="AJ172" t="s">
        <v>44</v>
      </c>
      <c r="AK172" s="41" t="s">
        <v>44</v>
      </c>
      <c r="AL172" s="210">
        <f>_xlfn.XLOOKUP(AK172,sortorder!$I$15:$I$20,sortorder!$J$15:$J$20)</f>
        <v>1</v>
      </c>
      <c r="AM172" t="s">
        <v>1784</v>
      </c>
      <c r="AN172" t="s">
        <v>1784</v>
      </c>
      <c r="AO172" t="s">
        <v>1785</v>
      </c>
      <c r="AP172" s="32">
        <v>3</v>
      </c>
      <c r="AQ172" t="s">
        <v>2478</v>
      </c>
      <c r="AR172" t="s">
        <v>1743</v>
      </c>
      <c r="AS172" t="s">
        <v>1743</v>
      </c>
      <c r="AT172" t="s">
        <v>1743</v>
      </c>
      <c r="AV172" s="39" t="str">
        <f>IFERROR(_xlfn.XLOOKUP(Q172,wtd!$B:$B,wtd!$C:$C),"")</f>
        <v/>
      </c>
      <c r="AW172" s="141" t="b">
        <f>IFERROR(Q172=_xlfn.XLOOKUP(Q172,wtd!$B:$B,wtd!$B:$B),FALSE)</f>
        <v>0</v>
      </c>
      <c r="AX172" t="s">
        <v>3036</v>
      </c>
      <c r="AY172">
        <v>2</v>
      </c>
      <c r="AZ172">
        <v>1</v>
      </c>
      <c r="BA172" t="b">
        <v>0</v>
      </c>
      <c r="BB172" t="b">
        <v>0</v>
      </c>
      <c r="BC172" t="b">
        <v>0</v>
      </c>
      <c r="BE172" s="140" t="s">
        <v>5258</v>
      </c>
      <c r="BF172" s="140" t="s">
        <v>2987</v>
      </c>
      <c r="BG172" s="140" t="s">
        <v>2987</v>
      </c>
      <c r="BJ172" s="618" t="s">
        <v>2887</v>
      </c>
      <c r="BK172" s="534" t="s">
        <v>2887</v>
      </c>
      <c r="BN172" s="225">
        <v>999</v>
      </c>
    </row>
    <row r="173" spans="1:66">
      <c r="A173">
        <v>172</v>
      </c>
      <c r="B173" s="158" t="str">
        <f>IFERROR(TEXT(AL173,"00"),"99")&amp;IFERROR(TEXT(W173,"00"),"99")&amp;IFERROR(TEXT(S173,"00"),"99")&amp;IFERROR(TEXT(BN173,"000"),"999")</f>
        <v>011958999</v>
      </c>
      <c r="C173" s="158" t="str">
        <f>IFERROR(TEXT(AL173,"00"),"99")&amp;IFERROR(TEXT(V173,"00"),"99")&amp;IFERROR(TEXT(R173,"000"),"999")</f>
        <v>0119024</v>
      </c>
      <c r="D173" s="29">
        <v>0</v>
      </c>
      <c r="E173" s="645">
        <f>IF(NOT(ISBLANK(L173)),1,0)</f>
        <v>0</v>
      </c>
      <c r="F173" s="645">
        <f>IF(NOT(ISBLANK(O173)),1,0)</f>
        <v>0</v>
      </c>
      <c r="G173" s="364" t="str">
        <f>IF(ISBLANK(H173), IF(OR(NOT(ISBLANK(L173)),NOT(ISBLANK(I173)), NOT(ISBLANK(O173))),"no oldname but should be",""),IF(H173=I173,"api",IF(H173=O173,"csv","no match or acs")))</f>
        <v/>
      </c>
      <c r="Q173" s="64" t="s">
        <v>2930</v>
      </c>
      <c r="R173" s="147">
        <f>IFERROR(_xlfn.XLOOKUP(T173,sortorder!$E$62:$E$136,sortorder!$F$62:$F$136),999)</f>
        <v>24</v>
      </c>
      <c r="S173" s="147">
        <f>IFERROR(_xlfn.XLOOKUP(T173,sortorder!$E$62:$E$136,sortorder!$D$62:$D$136),99)</f>
        <v>58</v>
      </c>
      <c r="T173" s="127" t="s">
        <v>2884</v>
      </c>
      <c r="V173" s="152">
        <f>IFERROR(_xlfn.XLOOKUP(X173,sortorder!$E$4:$E$55,sortorder!$D$4:$D$55),99)</f>
        <v>19</v>
      </c>
      <c r="W173" s="152">
        <f>IFERROR(_xlfn.XLOOKUP(X173,sortorder!$E$4:$E$55,sortorder!$D$4:$D$55),99)</f>
        <v>19</v>
      </c>
      <c r="X173" s="22" t="s">
        <v>2962</v>
      </c>
      <c r="Y173" s="141">
        <f>IF(ISERROR(SEARCH(Y$1,$Q173)),0,1)</f>
        <v>1</v>
      </c>
      <c r="Z173" s="141">
        <f>IF(ISERROR(SEARCH(Z$1,$Q173)),0,1)</f>
        <v>1</v>
      </c>
      <c r="AA173" s="141">
        <f>IF(ISERROR(SEARCH(AA$1,$Q173)),0,1)</f>
        <v>0</v>
      </c>
      <c r="AB173" s="141">
        <f>IF(ISERROR(SEARCH(AB$1,$Q173)),0,1)</f>
        <v>0</v>
      </c>
      <c r="AC173" s="141">
        <f>IF(ISERROR(SEARCH(AC$1,$Q173)),0,1)</f>
        <v>1</v>
      </c>
      <c r="AD173" s="141">
        <f>IF(ISERROR(SEARCH(AD$1,$Q173)),0,1)</f>
        <v>0</v>
      </c>
      <c r="AE173" s="141">
        <f>IF(ISERROR(SEARCH(AE$1,$Q173)),0,1)</f>
        <v>0</v>
      </c>
      <c r="AF173" s="141">
        <f>IF(ISERROR(SEARCH(AF$1,$Q173)),0,1)</f>
        <v>0</v>
      </c>
      <c r="AG173" s="141">
        <f>IF(ISERROR(SEARCH(AG$1,$Q173)),0,1)</f>
        <v>0</v>
      </c>
      <c r="AI173" s="141" t="str">
        <f>_xlfn.XLOOKUP(I173,'api2.3'!B:B,'api2.3'!D:D,"")</f>
        <v/>
      </c>
      <c r="AJ173" t="s">
        <v>44</v>
      </c>
      <c r="AK173" s="41" t="s">
        <v>44</v>
      </c>
      <c r="AL173" s="210">
        <f>_xlfn.XLOOKUP(AK173,sortorder!$I$15:$I$20,sortorder!$J$15:$J$20)</f>
        <v>1</v>
      </c>
      <c r="AM173" t="s">
        <v>1784</v>
      </c>
      <c r="AN173" t="s">
        <v>1784</v>
      </c>
      <c r="AO173" t="s">
        <v>1785</v>
      </c>
      <c r="AP173" s="32">
        <v>3</v>
      </c>
      <c r="AQ173" t="s">
        <v>2478</v>
      </c>
      <c r="AR173" t="s">
        <v>1743</v>
      </c>
      <c r="AS173" t="s">
        <v>1743</v>
      </c>
      <c r="AT173" t="s">
        <v>1743</v>
      </c>
      <c r="AV173" s="39" t="str">
        <f>IFERROR(_xlfn.XLOOKUP(Q173,wtd!$B:$B,wtd!$C:$C),"")</f>
        <v/>
      </c>
      <c r="AW173" s="141" t="b">
        <f>IFERROR(Q173=_xlfn.XLOOKUP(Q173,wtd!$B:$B,wtd!$B:$B),FALSE)</f>
        <v>0</v>
      </c>
      <c r="AX173" t="s">
        <v>3036</v>
      </c>
      <c r="AY173">
        <v>2</v>
      </c>
      <c r="AZ173">
        <v>1</v>
      </c>
      <c r="BA173" t="b">
        <v>0</v>
      </c>
      <c r="BB173" t="b">
        <v>0</v>
      </c>
      <c r="BC173" t="b">
        <v>0</v>
      </c>
      <c r="BE173" s="140" t="s">
        <v>5179</v>
      </c>
      <c r="BF173" s="140" t="s">
        <v>2988</v>
      </c>
      <c r="BG173" s="140" t="s">
        <v>2988</v>
      </c>
      <c r="BJ173" s="618" t="s">
        <v>2887</v>
      </c>
      <c r="BK173" s="534" t="s">
        <v>2887</v>
      </c>
      <c r="BN173" s="225">
        <v>999</v>
      </c>
    </row>
    <row r="174" spans="1:66">
      <c r="A174">
        <v>173</v>
      </c>
      <c r="B174" s="158" t="str">
        <f>IFERROR(TEXT(AL174,"00"),"99")&amp;IFERROR(TEXT(W174,"00"),"99")&amp;IFERROR(TEXT(S174,"00"),"99")&amp;IFERROR(TEXT(BN174,"000"),"999")</f>
        <v>011959999</v>
      </c>
      <c r="C174" s="158" t="str">
        <f>IFERROR(TEXT(AL174,"00"),"99")&amp;IFERROR(TEXT(V174,"00"),"99")&amp;IFERROR(TEXT(R174,"000"),"999")</f>
        <v>0119025</v>
      </c>
      <c r="D174" s="29">
        <v>0</v>
      </c>
      <c r="E174" s="645">
        <f>IF(NOT(ISBLANK(L174)),1,0)</f>
        <v>0</v>
      </c>
      <c r="F174" s="645">
        <f>IF(NOT(ISBLANK(O174)),1,0)</f>
        <v>0</v>
      </c>
      <c r="G174" s="364" t="str">
        <f>IF(ISBLANK(H174), IF(OR(NOT(ISBLANK(L174)),NOT(ISBLANK(I174)), NOT(ISBLANK(O174))),"no oldname but should be",""),IF(H174=I174,"api",IF(H174=O174,"csv","no match or acs")))</f>
        <v/>
      </c>
      <c r="Q174" s="64" t="s">
        <v>2928</v>
      </c>
      <c r="R174" s="147">
        <f>IFERROR(_xlfn.XLOOKUP(T174,sortorder!$E$62:$E$136,sortorder!$F$62:$F$136),999)</f>
        <v>25</v>
      </c>
      <c r="S174" s="147">
        <f>IFERROR(_xlfn.XLOOKUP(T174,sortorder!$E$62:$E$136,sortorder!$D$62:$D$136),99)</f>
        <v>59</v>
      </c>
      <c r="T174" s="127" t="s">
        <v>2885</v>
      </c>
      <c r="V174" s="152">
        <f>IFERROR(_xlfn.XLOOKUP(X174,sortorder!$E$4:$E$55,sortorder!$D$4:$D$55),99)</f>
        <v>19</v>
      </c>
      <c r="W174" s="152">
        <f>IFERROR(_xlfn.XLOOKUP(X174,sortorder!$E$4:$E$55,sortorder!$D$4:$D$55),99)</f>
        <v>19</v>
      </c>
      <c r="X174" s="22" t="s">
        <v>2962</v>
      </c>
      <c r="Y174" s="141">
        <f>IF(ISERROR(SEARCH(Y$1,$Q174)),0,1)</f>
        <v>1</v>
      </c>
      <c r="Z174" s="141">
        <f>IF(ISERROR(SEARCH(Z$1,$Q174)),0,1)</f>
        <v>1</v>
      </c>
      <c r="AA174" s="141">
        <f>IF(ISERROR(SEARCH(AA$1,$Q174)),0,1)</f>
        <v>0</v>
      </c>
      <c r="AB174" s="141">
        <f>IF(ISERROR(SEARCH(AB$1,$Q174)),0,1)</f>
        <v>0</v>
      </c>
      <c r="AC174" s="141">
        <f>IF(ISERROR(SEARCH(AC$1,$Q174)),0,1)</f>
        <v>1</v>
      </c>
      <c r="AD174" s="141">
        <f>IF(ISERROR(SEARCH(AD$1,$Q174)),0,1)</f>
        <v>0</v>
      </c>
      <c r="AE174" s="141">
        <f>IF(ISERROR(SEARCH(AE$1,$Q174)),0,1)</f>
        <v>0</v>
      </c>
      <c r="AF174" s="141">
        <f>IF(ISERROR(SEARCH(AF$1,$Q174)),0,1)</f>
        <v>0</v>
      </c>
      <c r="AG174" s="141">
        <f>IF(ISERROR(SEARCH(AG$1,$Q174)),0,1)</f>
        <v>0</v>
      </c>
      <c r="AI174" s="141">
        <f>_xlfn.XLOOKUP(I174,'api2.3'!B:B,'api2.3'!D:D,"")</f>
        <v>0</v>
      </c>
      <c r="AJ174" t="s">
        <v>44</v>
      </c>
      <c r="AK174" s="41" t="s">
        <v>44</v>
      </c>
      <c r="AL174" s="210">
        <f>_xlfn.XLOOKUP(AK174,sortorder!$I$15:$I$20,sortorder!$J$15:$J$20)</f>
        <v>1</v>
      </c>
      <c r="AM174" t="s">
        <v>1784</v>
      </c>
      <c r="AN174" t="s">
        <v>1784</v>
      </c>
      <c r="AO174" t="s">
        <v>1785</v>
      </c>
      <c r="AP174" s="32">
        <v>3</v>
      </c>
      <c r="AQ174" t="s">
        <v>2478</v>
      </c>
      <c r="AR174" t="s">
        <v>1743</v>
      </c>
      <c r="AS174" t="s">
        <v>1743</v>
      </c>
      <c r="AT174" t="s">
        <v>1743</v>
      </c>
      <c r="AV174" s="39" t="str">
        <f>IFERROR(_xlfn.XLOOKUP(Q174,wtd!$B:$B,wtd!$C:$C),"")</f>
        <v/>
      </c>
      <c r="AW174" s="141" t="b">
        <f>IFERROR(Q174=_xlfn.XLOOKUP(Q174,wtd!$B:$B,wtd!$B:$B),FALSE)</f>
        <v>0</v>
      </c>
      <c r="AX174" t="s">
        <v>3036</v>
      </c>
      <c r="AY174">
        <v>2</v>
      </c>
      <c r="AZ174">
        <v>1</v>
      </c>
      <c r="BA174" t="b">
        <v>0</v>
      </c>
      <c r="BB174" t="b">
        <v>0</v>
      </c>
      <c r="BC174" t="b">
        <v>0</v>
      </c>
      <c r="BE174" s="140" t="s">
        <v>5344</v>
      </c>
      <c r="BF174" s="140" t="s">
        <v>2989</v>
      </c>
      <c r="BG174" s="140" t="s">
        <v>2989</v>
      </c>
      <c r="BJ174" s="618" t="s">
        <v>2887</v>
      </c>
      <c r="BK174" s="534">
        <v>0</v>
      </c>
      <c r="BN174" s="225">
        <v>999</v>
      </c>
    </row>
    <row r="175" spans="1:66">
      <c r="A175">
        <v>174</v>
      </c>
      <c r="B175" s="158" t="str">
        <f>IFERROR(TEXT(AL175,"00"),"99")&amp;IFERROR(TEXT(W175,"00"),"99")&amp;IFERROR(TEXT(S175,"00"),"99")&amp;IFERROR(TEXT(BN175,"000"),"999")</f>
        <v>011960999</v>
      </c>
      <c r="C175" s="158" t="str">
        <f>IFERROR(TEXT(AL175,"00"),"99")&amp;IFERROR(TEXT(V175,"00"),"99")&amp;IFERROR(TEXT(R175,"000"),"999")</f>
        <v>0119018</v>
      </c>
      <c r="D175" s="29">
        <v>0</v>
      </c>
      <c r="E175" s="645">
        <f>IF(NOT(ISBLANK(L175)),1,0)</f>
        <v>0</v>
      </c>
      <c r="F175" s="645">
        <f>IF(NOT(ISBLANK(O175)),1,0)</f>
        <v>0</v>
      </c>
      <c r="G175" s="364" t="str">
        <f>IF(ISBLANK(H175), IF(OR(NOT(ISBLANK(L175)),NOT(ISBLANK(I175)), NOT(ISBLANK(O175))),"no oldname but should be",""),IF(H175=I175,"api",IF(H175=O175,"csv","no match or acs")))</f>
        <v/>
      </c>
      <c r="Q175" s="64" t="s">
        <v>2931</v>
      </c>
      <c r="R175" s="147">
        <f>IFERROR(_xlfn.XLOOKUP(T175,sortorder!$E$62:$E$136,sortorder!$F$62:$F$136),999)</f>
        <v>18</v>
      </c>
      <c r="S175" s="147">
        <f>IFERROR(_xlfn.XLOOKUP(T175,sortorder!$E$62:$E$136,sortorder!$D$62:$D$136),99)</f>
        <v>60</v>
      </c>
      <c r="T175" s="127" t="s">
        <v>2886</v>
      </c>
      <c r="V175" s="152">
        <f>IFERROR(_xlfn.XLOOKUP(X175,sortorder!$E$4:$E$55,sortorder!$D$4:$D$55),99)</f>
        <v>19</v>
      </c>
      <c r="W175" s="152">
        <f>IFERROR(_xlfn.XLOOKUP(X175,sortorder!$E$4:$E$55,sortorder!$D$4:$D$55),99)</f>
        <v>19</v>
      </c>
      <c r="X175" s="22" t="s">
        <v>2962</v>
      </c>
      <c r="Y175" s="141">
        <f>IF(ISERROR(SEARCH(Y$1,$Q175)),0,1)</f>
        <v>1</v>
      </c>
      <c r="Z175" s="141">
        <f>IF(ISERROR(SEARCH(Z$1,$Q175)),0,1)</f>
        <v>1</v>
      </c>
      <c r="AA175" s="141">
        <f>IF(ISERROR(SEARCH(AA$1,$Q175)),0,1)</f>
        <v>0</v>
      </c>
      <c r="AB175" s="141">
        <f>IF(ISERROR(SEARCH(AB$1,$Q175)),0,1)</f>
        <v>0</v>
      </c>
      <c r="AC175" s="141">
        <f>IF(ISERROR(SEARCH(AC$1,$Q175)),0,1)</f>
        <v>1</v>
      </c>
      <c r="AD175" s="141">
        <f>IF(ISERROR(SEARCH(AD$1,$Q175)),0,1)</f>
        <v>0</v>
      </c>
      <c r="AE175" s="141">
        <f>IF(ISERROR(SEARCH(AE$1,$Q175)),0,1)</f>
        <v>0</v>
      </c>
      <c r="AF175" s="141">
        <f>IF(ISERROR(SEARCH(AF$1,$Q175)),0,1)</f>
        <v>0</v>
      </c>
      <c r="AG175" s="141">
        <f>IF(ISERROR(SEARCH(AG$1,$Q175)),0,1)</f>
        <v>0</v>
      </c>
      <c r="AI175" s="141">
        <f>_xlfn.XLOOKUP(I175,'api2.3'!B:B,'api2.3'!D:D,"")</f>
        <v>0</v>
      </c>
      <c r="AJ175" t="s">
        <v>44</v>
      </c>
      <c r="AK175" s="41" t="s">
        <v>44</v>
      </c>
      <c r="AL175" s="210">
        <f>_xlfn.XLOOKUP(AK175,sortorder!$I$15:$I$20,sortorder!$J$15:$J$20)</f>
        <v>1</v>
      </c>
      <c r="AM175" t="s">
        <v>1784</v>
      </c>
      <c r="AN175" t="s">
        <v>1784</v>
      </c>
      <c r="AO175" t="s">
        <v>1785</v>
      </c>
      <c r="AP175" s="32">
        <v>3</v>
      </c>
      <c r="AQ175" t="s">
        <v>2478</v>
      </c>
      <c r="AR175" t="s">
        <v>1743</v>
      </c>
      <c r="AS175" t="s">
        <v>1743</v>
      </c>
      <c r="AT175" t="s">
        <v>1743</v>
      </c>
      <c r="AV175" s="39" t="str">
        <f>IFERROR(_xlfn.XLOOKUP(Q175,wtd!$B:$B,wtd!$C:$C),"")</f>
        <v/>
      </c>
      <c r="AW175" s="141" t="b">
        <f>IFERROR(Q175=_xlfn.XLOOKUP(Q175,wtd!$B:$B,wtd!$B:$B),FALSE)</f>
        <v>0</v>
      </c>
      <c r="AX175" t="s">
        <v>3036</v>
      </c>
      <c r="AY175">
        <v>2</v>
      </c>
      <c r="AZ175">
        <v>1</v>
      </c>
      <c r="BA175" t="b">
        <v>0</v>
      </c>
      <c r="BB175" t="b">
        <v>0</v>
      </c>
      <c r="BC175" t="b">
        <v>0</v>
      </c>
      <c r="BE175" s="140" t="s">
        <v>5180</v>
      </c>
      <c r="BF175" s="140" t="s">
        <v>2990</v>
      </c>
      <c r="BG175" s="140" t="s">
        <v>2990</v>
      </c>
      <c r="BJ175" s="618" t="s">
        <v>2887</v>
      </c>
      <c r="BK175" s="534">
        <v>0</v>
      </c>
      <c r="BN175" s="225">
        <v>999</v>
      </c>
    </row>
    <row r="176" spans="1:66">
      <c r="A176">
        <v>175</v>
      </c>
      <c r="B176" s="158" t="str">
        <f>IFERROR(TEXT(AL176,"00"),"99")&amp;IFERROR(TEXT(W176,"00"),"99")&amp;IFERROR(TEXT(S176,"00"),"99")&amp;IFERROR(TEXT(BN176,"000"),"999")</f>
        <v>012038999</v>
      </c>
      <c r="C176" s="158" t="str">
        <f>IFERROR(TEXT(AL176,"00"),"99")&amp;IFERROR(TEXT(V176,"00"),"99")&amp;IFERROR(TEXT(R176,"000"),"999")</f>
        <v>0120021</v>
      </c>
      <c r="D176" s="29">
        <v>0</v>
      </c>
      <c r="E176" s="645">
        <f>IF(NOT(ISBLANK(L176)),1,0)</f>
        <v>0</v>
      </c>
      <c r="F176" s="645">
        <f>IF(NOT(ISBLANK(O176)),1,0)</f>
        <v>0</v>
      </c>
      <c r="G176" s="364" t="str">
        <f>IF(ISBLANK(H176), IF(OR(NOT(ISBLANK(L176)),NOT(ISBLANK(I176)), NOT(ISBLANK(O176))),"no oldname but should be",""),IF(H176=I176,"api",IF(H176=O176,"csv","no match or acs")))</f>
        <v/>
      </c>
      <c r="Q176" s="64" t="s">
        <v>2384</v>
      </c>
      <c r="R176" s="147">
        <f>IFERROR(_xlfn.XLOOKUP(T176,sortorder!$E$62:$E$136,sortorder!$F$62:$F$136),999)</f>
        <v>21</v>
      </c>
      <c r="S176" s="147">
        <f>IFERROR(_xlfn.XLOOKUP(T176,sortorder!$E$62:$E$136,sortorder!$D$62:$D$136),99)</f>
        <v>38</v>
      </c>
      <c r="T176" s="127" t="s">
        <v>2288</v>
      </c>
      <c r="V176" s="152">
        <f>IFERROR(_xlfn.XLOOKUP(X176,sortorder!$E$4:$E$55,sortorder!$D$4:$D$55),99)</f>
        <v>20</v>
      </c>
      <c r="W176" s="152">
        <f>IFERROR(_xlfn.XLOOKUP(X176,sortorder!$E$4:$E$55,sortorder!$D$4:$D$55),99)</f>
        <v>20</v>
      </c>
      <c r="X176" s="22" t="s">
        <v>2963</v>
      </c>
      <c r="Y176" s="141">
        <f>IF(ISERROR(SEARCH(Y$1,$Q176)),0,1)</f>
        <v>0</v>
      </c>
      <c r="Z176" s="141">
        <f>IF(ISERROR(SEARCH(Z$1,$Q176)),0,1)</f>
        <v>0</v>
      </c>
      <c r="AA176" s="141">
        <f>IF(ISERROR(SEARCH(AA$1,$Q176)),0,1)</f>
        <v>1</v>
      </c>
      <c r="AB176" s="141">
        <f>IF(ISERROR(SEARCH(AB$1,$Q176)),0,1)</f>
        <v>0</v>
      </c>
      <c r="AC176" s="141">
        <f>IF(ISERROR(SEARCH(AC$1,$Q176)),0,1)</f>
        <v>0</v>
      </c>
      <c r="AD176" s="141">
        <f>IF(ISERROR(SEARCH(AD$1,$Q176)),0,1)</f>
        <v>0</v>
      </c>
      <c r="AE176" s="141">
        <f>IF(ISERROR(SEARCH(AE$1,$Q176)),0,1)</f>
        <v>0</v>
      </c>
      <c r="AF176" s="141">
        <f>IF(ISERROR(SEARCH(AF$1,$Q176)),0,1)</f>
        <v>0</v>
      </c>
      <c r="AG176" s="141">
        <f>IF(ISERROR(SEARCH(AG$1,$Q176)),0,1)</f>
        <v>0</v>
      </c>
      <c r="AI176" s="141">
        <f>_xlfn.XLOOKUP(I176,'api2.3'!B:B,'api2.3'!D:D,"")</f>
        <v>0</v>
      </c>
      <c r="AJ176" t="s">
        <v>44</v>
      </c>
      <c r="AK176" s="41" t="s">
        <v>44</v>
      </c>
      <c r="AL176" s="210">
        <f>_xlfn.XLOOKUP(AK176,sortorder!$I$15:$I$20,sortorder!$J$15:$J$20)</f>
        <v>1</v>
      </c>
      <c r="AM176" t="s">
        <v>423</v>
      </c>
      <c r="AN176" t="s">
        <v>423</v>
      </c>
      <c r="AO176" t="s">
        <v>424</v>
      </c>
      <c r="AP176" s="32">
        <v>1</v>
      </c>
      <c r="AQ176" t="s">
        <v>1101</v>
      </c>
      <c r="AR176" t="s">
        <v>1111</v>
      </c>
      <c r="AS176" t="s">
        <v>1102</v>
      </c>
      <c r="AT176" t="s">
        <v>1111</v>
      </c>
      <c r="AV176" s="39" t="str">
        <f>IFERROR(_xlfn.XLOOKUP(Q176,wtd!$B:$B,wtd!$C:$C),"")</f>
        <v/>
      </c>
      <c r="AW176" s="141" t="b">
        <f>IFERROR(Q176=_xlfn.XLOOKUP(Q176,wtd!$B:$B,wtd!$B:$B),FALSE)</f>
        <v>0</v>
      </c>
      <c r="AX176" t="s">
        <v>1103</v>
      </c>
      <c r="AY176">
        <v>2</v>
      </c>
      <c r="AZ176">
        <v>0</v>
      </c>
      <c r="BA176" t="b">
        <v>0</v>
      </c>
      <c r="BB176" t="b">
        <v>0</v>
      </c>
      <c r="BC176" t="b">
        <v>0</v>
      </c>
      <c r="BE176" t="s">
        <v>5084</v>
      </c>
      <c r="BF176" s="42" t="s">
        <v>2386</v>
      </c>
      <c r="BG176" s="42" t="s">
        <v>2386</v>
      </c>
      <c r="BJ176" s="618" t="s">
        <v>2887</v>
      </c>
      <c r="BK176" s="534" t="s">
        <v>2887</v>
      </c>
      <c r="BN176" s="225">
        <v>999</v>
      </c>
    </row>
    <row r="177" spans="1:66">
      <c r="A177">
        <v>176</v>
      </c>
      <c r="B177" s="158" t="str">
        <f>IFERROR(TEXT(AL177,"00"),"99")&amp;IFERROR(TEXT(W177,"00"),"99")&amp;IFERROR(TEXT(S177,"00"),"99")&amp;IFERROR(TEXT(BN177,"000"),"999")</f>
        <v>012054999</v>
      </c>
      <c r="C177" s="158" t="str">
        <f>IFERROR(TEXT(AL177,"00"),"99")&amp;IFERROR(TEXT(V177,"00"),"99")&amp;IFERROR(TEXT(R177,"000"),"999")</f>
        <v>0120019</v>
      </c>
      <c r="D177" s="29">
        <v>0</v>
      </c>
      <c r="E177" s="645">
        <f>IF(NOT(ISBLANK(L177)),1,0)</f>
        <v>0</v>
      </c>
      <c r="F177" s="645">
        <f>IF(NOT(ISBLANK(O177)),1,0)</f>
        <v>0</v>
      </c>
      <c r="G177" s="364" t="str">
        <f>IF(ISBLANK(H177), IF(OR(NOT(ISBLANK(L177)),NOT(ISBLANK(I177)), NOT(ISBLANK(O177))),"no oldname but should be",""),IF(H177=I177,"api",IF(H177=O177,"csv","no match or acs")))</f>
        <v/>
      </c>
      <c r="Q177" s="64" t="s">
        <v>2932</v>
      </c>
      <c r="R177" s="147">
        <f>IFERROR(_xlfn.XLOOKUP(T177,sortorder!$E$62:$E$136,sortorder!$F$62:$F$136),999)</f>
        <v>19</v>
      </c>
      <c r="S177" s="147">
        <f>IFERROR(_xlfn.XLOOKUP(T177,sortorder!$E$62:$E$136,sortorder!$D$62:$D$136),99)</f>
        <v>54</v>
      </c>
      <c r="T177" s="127" t="s">
        <v>2880</v>
      </c>
      <c r="V177" s="152">
        <f>IFERROR(_xlfn.XLOOKUP(X177,sortorder!$E$4:$E$55,sortorder!$D$4:$D$55),99)</f>
        <v>20</v>
      </c>
      <c r="W177" s="152">
        <f>IFERROR(_xlfn.XLOOKUP(X177,sortorder!$E$4:$E$55,sortorder!$D$4:$D$55),99)</f>
        <v>20</v>
      </c>
      <c r="X177" s="22" t="s">
        <v>2963</v>
      </c>
      <c r="Y177" s="141">
        <f>IF(ISERROR(SEARCH(Y$1,$Q177)),0,1)</f>
        <v>0</v>
      </c>
      <c r="Z177" s="141">
        <f>IF(ISERROR(SEARCH(Z$1,$Q177)),0,1)</f>
        <v>0</v>
      </c>
      <c r="AA177" s="141">
        <f>IF(ISERROR(SEARCH(AA$1,$Q177)),0,1)</f>
        <v>1</v>
      </c>
      <c r="AB177" s="141">
        <f>IF(ISERROR(SEARCH(AB$1,$Q177)),0,1)</f>
        <v>0</v>
      </c>
      <c r="AC177" s="141">
        <f>IF(ISERROR(SEARCH(AC$1,$Q177)),0,1)</f>
        <v>0</v>
      </c>
      <c r="AD177" s="141">
        <f>IF(ISERROR(SEARCH(AD$1,$Q177)),0,1)</f>
        <v>0</v>
      </c>
      <c r="AE177" s="141">
        <f>IF(ISERROR(SEARCH(AE$1,$Q177)),0,1)</f>
        <v>0</v>
      </c>
      <c r="AF177" s="141">
        <f>IF(ISERROR(SEARCH(AF$1,$Q177)),0,1)</f>
        <v>0</v>
      </c>
      <c r="AG177" s="141">
        <f>IF(ISERROR(SEARCH(AG$1,$Q177)),0,1)</f>
        <v>0</v>
      </c>
      <c r="AI177" s="141">
        <f>_xlfn.XLOOKUP(I177,'api2.3'!B:B,'api2.3'!D:D,"")</f>
        <v>0</v>
      </c>
      <c r="AJ177" t="s">
        <v>44</v>
      </c>
      <c r="AK177" s="41" t="s">
        <v>44</v>
      </c>
      <c r="AL177" s="210">
        <f>_xlfn.XLOOKUP(AK177,sortorder!$I$15:$I$20,sortorder!$J$15:$J$20)</f>
        <v>1</v>
      </c>
      <c r="AM177" t="s">
        <v>423</v>
      </c>
      <c r="AN177" t="s">
        <v>423</v>
      </c>
      <c r="AO177" t="s">
        <v>424</v>
      </c>
      <c r="AP177" s="32">
        <v>1</v>
      </c>
      <c r="AQ177" t="s">
        <v>1101</v>
      </c>
      <c r="AR177" t="s">
        <v>1111</v>
      </c>
      <c r="AS177" t="s">
        <v>1102</v>
      </c>
      <c r="AT177" t="s">
        <v>1111</v>
      </c>
      <c r="AV177" s="39" t="str">
        <f>IFERROR(_xlfn.XLOOKUP(Q177,wtd!$B:$B,wtd!$C:$C),"")</f>
        <v/>
      </c>
      <c r="AW177" s="141" t="b">
        <f>IFERROR(Q177=_xlfn.XLOOKUP(Q177,wtd!$B:$B,wtd!$B:$B),FALSE)</f>
        <v>0</v>
      </c>
      <c r="AX177" t="s">
        <v>1103</v>
      </c>
      <c r="AY177">
        <v>2</v>
      </c>
      <c r="AZ177">
        <v>0</v>
      </c>
      <c r="BA177" t="b">
        <v>0</v>
      </c>
      <c r="BB177" t="b">
        <v>0</v>
      </c>
      <c r="BC177" t="b">
        <v>0</v>
      </c>
      <c r="BE177" t="s">
        <v>5181</v>
      </c>
      <c r="BF177" s="42" t="s">
        <v>2991</v>
      </c>
      <c r="BG177" s="42" t="s">
        <v>2991</v>
      </c>
      <c r="BJ177" s="618" t="s">
        <v>2887</v>
      </c>
      <c r="BK177" s="534" t="s">
        <v>2887</v>
      </c>
      <c r="BN177" s="225">
        <v>999</v>
      </c>
    </row>
    <row r="178" spans="1:66">
      <c r="A178">
        <v>177</v>
      </c>
      <c r="B178" s="158" t="str">
        <f>IFERROR(TEXT(AL178,"00"),"99")&amp;IFERROR(TEXT(W178,"00"),"99")&amp;IFERROR(TEXT(S178,"00"),"99")&amp;IFERROR(TEXT(BN178,"000"),"999")</f>
        <v>012055999</v>
      </c>
      <c r="C178" s="158" t="str">
        <f>IFERROR(TEXT(AL178,"00"),"99")&amp;IFERROR(TEXT(V178,"00"),"99")&amp;IFERROR(TEXT(R178,"000"),"999")</f>
        <v>0120020</v>
      </c>
      <c r="D178" s="29">
        <v>0</v>
      </c>
      <c r="E178" s="645">
        <f>IF(NOT(ISBLANK(L178)),1,0)</f>
        <v>0</v>
      </c>
      <c r="F178" s="645">
        <f>IF(NOT(ISBLANK(O178)),1,0)</f>
        <v>0</v>
      </c>
      <c r="G178" s="364" t="str">
        <f>IF(ISBLANK(H178), IF(OR(NOT(ISBLANK(L178)),NOT(ISBLANK(I178)), NOT(ISBLANK(O178))),"no oldname but should be",""),IF(H178=I178,"api",IF(H178=O178,"csv","no match or acs")))</f>
        <v/>
      </c>
      <c r="Q178" s="64" t="s">
        <v>2933</v>
      </c>
      <c r="R178" s="147">
        <f>IFERROR(_xlfn.XLOOKUP(T178,sortorder!$E$62:$E$136,sortorder!$F$62:$F$136),999)</f>
        <v>20</v>
      </c>
      <c r="S178" s="147">
        <f>IFERROR(_xlfn.XLOOKUP(T178,sortorder!$E$62:$E$136,sortorder!$D$62:$D$136),99)</f>
        <v>55</v>
      </c>
      <c r="T178" s="127" t="s">
        <v>2881</v>
      </c>
      <c r="V178" s="152">
        <f>IFERROR(_xlfn.XLOOKUP(X178,sortorder!$E$4:$E$55,sortorder!$D$4:$D$55),99)</f>
        <v>20</v>
      </c>
      <c r="W178" s="152">
        <f>IFERROR(_xlfn.XLOOKUP(X178,sortorder!$E$4:$E$55,sortorder!$D$4:$D$55),99)</f>
        <v>20</v>
      </c>
      <c r="X178" s="22" t="s">
        <v>2963</v>
      </c>
      <c r="Y178" s="141">
        <f>IF(ISERROR(SEARCH(Y$1,$Q178)),0,1)</f>
        <v>0</v>
      </c>
      <c r="Z178" s="141">
        <f>IF(ISERROR(SEARCH(Z$1,$Q178)),0,1)</f>
        <v>0</v>
      </c>
      <c r="AA178" s="141">
        <f>IF(ISERROR(SEARCH(AA$1,$Q178)),0,1)</f>
        <v>1</v>
      </c>
      <c r="AB178" s="141">
        <f>IF(ISERROR(SEARCH(AB$1,$Q178)),0,1)</f>
        <v>0</v>
      </c>
      <c r="AC178" s="141">
        <f>IF(ISERROR(SEARCH(AC$1,$Q178)),0,1)</f>
        <v>0</v>
      </c>
      <c r="AD178" s="141">
        <f>IF(ISERROR(SEARCH(AD$1,$Q178)),0,1)</f>
        <v>0</v>
      </c>
      <c r="AE178" s="141">
        <f>IF(ISERROR(SEARCH(AE$1,$Q178)),0,1)</f>
        <v>0</v>
      </c>
      <c r="AF178" s="141">
        <f>IF(ISERROR(SEARCH(AF$1,$Q178)),0,1)</f>
        <v>0</v>
      </c>
      <c r="AG178" s="141">
        <f>IF(ISERROR(SEARCH(AG$1,$Q178)),0,1)</f>
        <v>0</v>
      </c>
      <c r="AI178" s="141">
        <f>_xlfn.XLOOKUP(I178,'api2.3'!B:B,'api2.3'!D:D,"")</f>
        <v>0</v>
      </c>
      <c r="AJ178" t="s">
        <v>44</v>
      </c>
      <c r="AK178" s="41" t="s">
        <v>44</v>
      </c>
      <c r="AL178" s="210">
        <f>_xlfn.XLOOKUP(AK178,sortorder!$I$15:$I$20,sortorder!$J$15:$J$20)</f>
        <v>1</v>
      </c>
      <c r="AM178" t="s">
        <v>423</v>
      </c>
      <c r="AN178" t="s">
        <v>423</v>
      </c>
      <c r="AO178" t="s">
        <v>424</v>
      </c>
      <c r="AP178" s="32">
        <v>1</v>
      </c>
      <c r="AQ178" t="s">
        <v>1101</v>
      </c>
      <c r="AR178" t="s">
        <v>1111</v>
      </c>
      <c r="AS178" t="s">
        <v>1102</v>
      </c>
      <c r="AT178" t="s">
        <v>1111</v>
      </c>
      <c r="AV178" s="39" t="str">
        <f>IFERROR(_xlfn.XLOOKUP(Q178,wtd!$B:$B,wtd!$C:$C),"")</f>
        <v/>
      </c>
      <c r="AW178" s="141" t="b">
        <f>IFERROR(Q178=_xlfn.XLOOKUP(Q178,wtd!$B:$B,wtd!$B:$B),FALSE)</f>
        <v>0</v>
      </c>
      <c r="AX178" t="s">
        <v>1103</v>
      </c>
      <c r="AY178">
        <v>2</v>
      </c>
      <c r="AZ178">
        <v>0</v>
      </c>
      <c r="BA178" t="b">
        <v>0</v>
      </c>
      <c r="BB178" t="b">
        <v>0</v>
      </c>
      <c r="BC178" t="b">
        <v>0</v>
      </c>
      <c r="BE178" t="s">
        <v>5182</v>
      </c>
      <c r="BF178" s="42" t="s">
        <v>2992</v>
      </c>
      <c r="BG178" s="42" t="s">
        <v>2992</v>
      </c>
      <c r="BJ178" s="618" t="s">
        <v>2887</v>
      </c>
      <c r="BK178" s="534" t="s">
        <v>2887</v>
      </c>
      <c r="BN178" s="225">
        <v>999</v>
      </c>
    </row>
    <row r="179" spans="1:66">
      <c r="A179">
        <v>178</v>
      </c>
      <c r="B179" s="158" t="str">
        <f>IFERROR(TEXT(AL179,"00"),"99")&amp;IFERROR(TEXT(W179,"00"),"99")&amp;IFERROR(TEXT(S179,"00"),"99")&amp;IFERROR(TEXT(BN179,"000"),"999")</f>
        <v>012056999</v>
      </c>
      <c r="C179" s="158" t="str">
        <f>IFERROR(TEXT(AL179,"00"),"99")&amp;IFERROR(TEXT(V179,"00"),"99")&amp;IFERROR(TEXT(R179,"000"),"999")</f>
        <v>0120022</v>
      </c>
      <c r="D179" s="29">
        <v>0</v>
      </c>
      <c r="E179" s="645">
        <f>IF(NOT(ISBLANK(L179)),1,0)</f>
        <v>0</v>
      </c>
      <c r="F179" s="645">
        <f>IF(NOT(ISBLANK(O179)),1,0)</f>
        <v>0</v>
      </c>
      <c r="G179" s="364" t="str">
        <f>IF(ISBLANK(H179), IF(OR(NOT(ISBLANK(L179)),NOT(ISBLANK(I179)), NOT(ISBLANK(O179))),"no oldname but should be",""),IF(H179=I179,"api",IF(H179=O179,"csv","no match or acs")))</f>
        <v/>
      </c>
      <c r="Q179" s="64" t="s">
        <v>2934</v>
      </c>
      <c r="R179" s="147">
        <f>IFERROR(_xlfn.XLOOKUP(T179,sortorder!$E$62:$E$136,sortorder!$F$62:$F$136),999)</f>
        <v>22</v>
      </c>
      <c r="S179" s="147">
        <f>IFERROR(_xlfn.XLOOKUP(T179,sortorder!$E$62:$E$136,sortorder!$D$62:$D$136),99)</f>
        <v>56</v>
      </c>
      <c r="T179" s="127" t="s">
        <v>2882</v>
      </c>
      <c r="V179" s="152">
        <f>IFERROR(_xlfn.XLOOKUP(X179,sortorder!$E$4:$E$55,sortorder!$D$4:$D$55),99)</f>
        <v>20</v>
      </c>
      <c r="W179" s="152">
        <f>IFERROR(_xlfn.XLOOKUP(X179,sortorder!$E$4:$E$55,sortorder!$D$4:$D$55),99)</f>
        <v>20</v>
      </c>
      <c r="X179" s="22" t="s">
        <v>2963</v>
      </c>
      <c r="Y179" s="141">
        <f>IF(ISERROR(SEARCH(Y$1,$Q179)),0,1)</f>
        <v>0</v>
      </c>
      <c r="Z179" s="141">
        <f>IF(ISERROR(SEARCH(Z$1,$Q179)),0,1)</f>
        <v>0</v>
      </c>
      <c r="AA179" s="141">
        <f>IF(ISERROR(SEARCH(AA$1,$Q179)),0,1)</f>
        <v>1</v>
      </c>
      <c r="AB179" s="141">
        <f>IF(ISERROR(SEARCH(AB$1,$Q179)),0,1)</f>
        <v>0</v>
      </c>
      <c r="AC179" s="141">
        <f>IF(ISERROR(SEARCH(AC$1,$Q179)),0,1)</f>
        <v>0</v>
      </c>
      <c r="AD179" s="141">
        <f>IF(ISERROR(SEARCH(AD$1,$Q179)),0,1)</f>
        <v>0</v>
      </c>
      <c r="AE179" s="141">
        <f>IF(ISERROR(SEARCH(AE$1,$Q179)),0,1)</f>
        <v>0</v>
      </c>
      <c r="AF179" s="141">
        <f>IF(ISERROR(SEARCH(AF$1,$Q179)),0,1)</f>
        <v>0</v>
      </c>
      <c r="AG179" s="141">
        <f>IF(ISERROR(SEARCH(AG$1,$Q179)),0,1)</f>
        <v>0</v>
      </c>
      <c r="AI179" s="141">
        <f>_xlfn.XLOOKUP(I179,'api2.3'!B:B,'api2.3'!D:D,"")</f>
        <v>0</v>
      </c>
      <c r="AJ179" t="s">
        <v>44</v>
      </c>
      <c r="AK179" s="41" t="s">
        <v>44</v>
      </c>
      <c r="AL179" s="210">
        <f>_xlfn.XLOOKUP(AK179,sortorder!$I$15:$I$20,sortorder!$J$15:$J$20)</f>
        <v>1</v>
      </c>
      <c r="AM179" t="s">
        <v>423</v>
      </c>
      <c r="AN179" t="s">
        <v>423</v>
      </c>
      <c r="AO179" t="s">
        <v>424</v>
      </c>
      <c r="AP179" s="32">
        <v>1</v>
      </c>
      <c r="AQ179" t="s">
        <v>1101</v>
      </c>
      <c r="AR179" t="s">
        <v>1111</v>
      </c>
      <c r="AS179" t="s">
        <v>1102</v>
      </c>
      <c r="AT179" t="s">
        <v>1111</v>
      </c>
      <c r="AV179" s="39" t="str">
        <f>IFERROR(_xlfn.XLOOKUP(Q179,wtd!$B:$B,wtd!$C:$C),"")</f>
        <v/>
      </c>
      <c r="AW179" s="141" t="b">
        <f>IFERROR(Q179=_xlfn.XLOOKUP(Q179,wtd!$B:$B,wtd!$B:$B),FALSE)</f>
        <v>0</v>
      </c>
      <c r="AX179" t="s">
        <v>1103</v>
      </c>
      <c r="AY179">
        <v>2</v>
      </c>
      <c r="AZ179">
        <v>0</v>
      </c>
      <c r="BA179" t="b">
        <v>0</v>
      </c>
      <c r="BB179" t="b">
        <v>0</v>
      </c>
      <c r="BC179" t="b">
        <v>0</v>
      </c>
      <c r="BE179" t="s">
        <v>5183</v>
      </c>
      <c r="BF179" s="42" t="s">
        <v>2993</v>
      </c>
      <c r="BG179" s="42" t="s">
        <v>2993</v>
      </c>
      <c r="BJ179" s="618" t="s">
        <v>2887</v>
      </c>
      <c r="BK179" s="534" t="s">
        <v>2887</v>
      </c>
      <c r="BN179" s="225">
        <v>999</v>
      </c>
    </row>
    <row r="180" spans="1:66">
      <c r="A180">
        <v>179</v>
      </c>
      <c r="B180" s="158" t="str">
        <f>IFERROR(TEXT(AL180,"00"),"99")&amp;IFERROR(TEXT(W180,"00"),"99")&amp;IFERROR(TEXT(S180,"00"),"99")&amp;IFERROR(TEXT(BN180,"000"),"999")</f>
        <v>012057999</v>
      </c>
      <c r="C180" s="158" t="str">
        <f>IFERROR(TEXT(AL180,"00"),"99")&amp;IFERROR(TEXT(V180,"00"),"99")&amp;IFERROR(TEXT(R180,"000"),"999")</f>
        <v>0120023</v>
      </c>
      <c r="D180" s="29">
        <v>0</v>
      </c>
      <c r="E180" s="645">
        <f>IF(NOT(ISBLANK(L180)),1,0)</f>
        <v>0</v>
      </c>
      <c r="F180" s="645">
        <f>IF(NOT(ISBLANK(O180)),1,0)</f>
        <v>0</v>
      </c>
      <c r="G180" s="364" t="str">
        <f>IF(ISBLANK(H180), IF(OR(NOT(ISBLANK(L180)),NOT(ISBLANK(I180)), NOT(ISBLANK(O180))),"no oldname but should be",""),IF(H180=I180,"api",IF(H180=O180,"csv","no match or acs")))</f>
        <v/>
      </c>
      <c r="Q180" s="64" t="s">
        <v>2935</v>
      </c>
      <c r="R180" s="147">
        <f>IFERROR(_xlfn.XLOOKUP(T180,sortorder!$E$62:$E$136,sortorder!$F$62:$F$136),999)</f>
        <v>23</v>
      </c>
      <c r="S180" s="147">
        <f>IFERROR(_xlfn.XLOOKUP(T180,sortorder!$E$62:$E$136,sortorder!$D$62:$D$136),99)</f>
        <v>57</v>
      </c>
      <c r="T180" s="127" t="s">
        <v>2883</v>
      </c>
      <c r="V180" s="152">
        <f>IFERROR(_xlfn.XLOOKUP(X180,sortorder!$E$4:$E$55,sortorder!$D$4:$D$55),99)</f>
        <v>20</v>
      </c>
      <c r="W180" s="152">
        <f>IFERROR(_xlfn.XLOOKUP(X180,sortorder!$E$4:$E$55,sortorder!$D$4:$D$55),99)</f>
        <v>20</v>
      </c>
      <c r="X180" s="22" t="s">
        <v>2963</v>
      </c>
      <c r="Y180" s="141">
        <f>IF(ISERROR(SEARCH(Y$1,$Q180)),0,1)</f>
        <v>0</v>
      </c>
      <c r="Z180" s="141">
        <f>IF(ISERROR(SEARCH(Z$1,$Q180)),0,1)</f>
        <v>0</v>
      </c>
      <c r="AA180" s="141">
        <f>IF(ISERROR(SEARCH(AA$1,$Q180)),0,1)</f>
        <v>1</v>
      </c>
      <c r="AB180" s="141">
        <f>IF(ISERROR(SEARCH(AB$1,$Q180)),0,1)</f>
        <v>0</v>
      </c>
      <c r="AC180" s="141">
        <f>IF(ISERROR(SEARCH(AC$1,$Q180)),0,1)</f>
        <v>0</v>
      </c>
      <c r="AD180" s="141">
        <f>IF(ISERROR(SEARCH(AD$1,$Q180)),0,1)</f>
        <v>0</v>
      </c>
      <c r="AE180" s="141">
        <f>IF(ISERROR(SEARCH(AE$1,$Q180)),0,1)</f>
        <v>0</v>
      </c>
      <c r="AF180" s="141">
        <f>IF(ISERROR(SEARCH(AF$1,$Q180)),0,1)</f>
        <v>0</v>
      </c>
      <c r="AG180" s="141">
        <f>IF(ISERROR(SEARCH(AG$1,$Q180)),0,1)</f>
        <v>0</v>
      </c>
      <c r="AI180" s="141">
        <f>_xlfn.XLOOKUP(I180,'api2.3'!B:B,'api2.3'!D:D,"")</f>
        <v>0</v>
      </c>
      <c r="AJ180" t="s">
        <v>44</v>
      </c>
      <c r="AK180" s="41" t="s">
        <v>44</v>
      </c>
      <c r="AL180" s="210">
        <f>_xlfn.XLOOKUP(AK180,sortorder!$I$15:$I$20,sortorder!$J$15:$J$20)</f>
        <v>1</v>
      </c>
      <c r="AM180" t="s">
        <v>423</v>
      </c>
      <c r="AN180" t="s">
        <v>423</v>
      </c>
      <c r="AO180" t="s">
        <v>424</v>
      </c>
      <c r="AP180" s="32">
        <v>1</v>
      </c>
      <c r="AQ180" t="s">
        <v>1101</v>
      </c>
      <c r="AR180" t="s">
        <v>1111</v>
      </c>
      <c r="AS180" t="s">
        <v>1102</v>
      </c>
      <c r="AT180" t="s">
        <v>1111</v>
      </c>
      <c r="AV180" s="39" t="str">
        <f>IFERROR(_xlfn.XLOOKUP(Q180,wtd!$B:$B,wtd!$C:$C),"")</f>
        <v/>
      </c>
      <c r="AW180" s="141" t="b">
        <f>IFERROR(Q180=_xlfn.XLOOKUP(Q180,wtd!$B:$B,wtd!$B:$B),FALSE)</f>
        <v>0</v>
      </c>
      <c r="AX180" t="s">
        <v>1103</v>
      </c>
      <c r="AY180">
        <v>2</v>
      </c>
      <c r="AZ180">
        <v>0</v>
      </c>
      <c r="BA180" t="b">
        <v>0</v>
      </c>
      <c r="BB180" t="b">
        <v>0</v>
      </c>
      <c r="BC180" t="b">
        <v>0</v>
      </c>
      <c r="BE180" t="s">
        <v>5259</v>
      </c>
      <c r="BF180" s="42" t="s">
        <v>2994</v>
      </c>
      <c r="BG180" s="42" t="s">
        <v>2994</v>
      </c>
      <c r="BJ180" s="618" t="s">
        <v>2887</v>
      </c>
      <c r="BK180" s="534" t="s">
        <v>2887</v>
      </c>
      <c r="BN180" s="225">
        <v>999</v>
      </c>
    </row>
    <row r="181" spans="1:66">
      <c r="A181">
        <v>180</v>
      </c>
      <c r="B181" s="158" t="str">
        <f>IFERROR(TEXT(AL181,"00"),"99")&amp;IFERROR(TEXT(W181,"00"),"99")&amp;IFERROR(TEXT(S181,"00"),"99")&amp;IFERROR(TEXT(BN181,"000"),"999")</f>
        <v>012058999</v>
      </c>
      <c r="C181" s="158" t="str">
        <f>IFERROR(TEXT(AL181,"00"),"99")&amp;IFERROR(TEXT(V181,"00"),"99")&amp;IFERROR(TEXT(R181,"000"),"999")</f>
        <v>0120024</v>
      </c>
      <c r="D181" s="29">
        <v>0</v>
      </c>
      <c r="E181" s="645">
        <f>IF(NOT(ISBLANK(L181)),1,0)</f>
        <v>0</v>
      </c>
      <c r="F181" s="645">
        <f>IF(NOT(ISBLANK(O181)),1,0)</f>
        <v>0</v>
      </c>
      <c r="G181" s="364" t="str">
        <f>IF(ISBLANK(H181), IF(OR(NOT(ISBLANK(L181)),NOT(ISBLANK(I181)), NOT(ISBLANK(O181))),"no oldname but should be",""),IF(H181=I181,"api",IF(H181=O181,"csv","no match or acs")))</f>
        <v/>
      </c>
      <c r="Q181" s="64" t="s">
        <v>2936</v>
      </c>
      <c r="R181" s="147">
        <f>IFERROR(_xlfn.XLOOKUP(T181,sortorder!$E$62:$E$136,sortorder!$F$62:$F$136),999)</f>
        <v>24</v>
      </c>
      <c r="S181" s="147">
        <f>IFERROR(_xlfn.XLOOKUP(T181,sortorder!$E$62:$E$136,sortorder!$D$62:$D$136),99)</f>
        <v>58</v>
      </c>
      <c r="T181" s="127" t="s">
        <v>2884</v>
      </c>
      <c r="V181" s="152">
        <f>IFERROR(_xlfn.XLOOKUP(X181,sortorder!$E$4:$E$55,sortorder!$D$4:$D$55),99)</f>
        <v>20</v>
      </c>
      <c r="W181" s="152">
        <f>IFERROR(_xlfn.XLOOKUP(X181,sortorder!$E$4:$E$55,sortorder!$D$4:$D$55),99)</f>
        <v>20</v>
      </c>
      <c r="X181" s="22" t="s">
        <v>2963</v>
      </c>
      <c r="Y181" s="141">
        <f>IF(ISERROR(SEARCH(Y$1,$Q181)),0,1)</f>
        <v>0</v>
      </c>
      <c r="Z181" s="141">
        <f>IF(ISERROR(SEARCH(Z$1,$Q181)),0,1)</f>
        <v>0</v>
      </c>
      <c r="AA181" s="141">
        <f>IF(ISERROR(SEARCH(AA$1,$Q181)),0,1)</f>
        <v>1</v>
      </c>
      <c r="AB181" s="141">
        <f>IF(ISERROR(SEARCH(AB$1,$Q181)),0,1)</f>
        <v>0</v>
      </c>
      <c r="AC181" s="141">
        <f>IF(ISERROR(SEARCH(AC$1,$Q181)),0,1)</f>
        <v>0</v>
      </c>
      <c r="AD181" s="141">
        <f>IF(ISERROR(SEARCH(AD$1,$Q181)),0,1)</f>
        <v>0</v>
      </c>
      <c r="AE181" s="141">
        <f>IF(ISERROR(SEARCH(AE$1,$Q181)),0,1)</f>
        <v>0</v>
      </c>
      <c r="AF181" s="141">
        <f>IF(ISERROR(SEARCH(AF$1,$Q181)),0,1)</f>
        <v>0</v>
      </c>
      <c r="AG181" s="141">
        <f>IF(ISERROR(SEARCH(AG$1,$Q181)),0,1)</f>
        <v>0</v>
      </c>
      <c r="AI181" s="141" t="str">
        <f>_xlfn.XLOOKUP(I181,'api2.3'!B:B,'api2.3'!D:D,"")</f>
        <v/>
      </c>
      <c r="AJ181" t="s">
        <v>44</v>
      </c>
      <c r="AK181" s="41" t="s">
        <v>44</v>
      </c>
      <c r="AL181" s="210">
        <f>_xlfn.XLOOKUP(AK181,sortorder!$I$15:$I$20,sortorder!$J$15:$J$20)</f>
        <v>1</v>
      </c>
      <c r="AM181" t="s">
        <v>423</v>
      </c>
      <c r="AN181" t="s">
        <v>423</v>
      </c>
      <c r="AO181" t="s">
        <v>424</v>
      </c>
      <c r="AP181" s="32">
        <v>1</v>
      </c>
      <c r="AQ181" t="s">
        <v>1101</v>
      </c>
      <c r="AR181" t="s">
        <v>1111</v>
      </c>
      <c r="AS181" t="s">
        <v>1102</v>
      </c>
      <c r="AT181" t="s">
        <v>1111</v>
      </c>
      <c r="AV181" s="39" t="str">
        <f>IFERROR(_xlfn.XLOOKUP(Q181,wtd!$B:$B,wtd!$C:$C),"")</f>
        <v/>
      </c>
      <c r="AW181" s="141" t="b">
        <f>IFERROR(Q181=_xlfn.XLOOKUP(Q181,wtd!$B:$B,wtd!$B:$B),FALSE)</f>
        <v>0</v>
      </c>
      <c r="AX181" t="s">
        <v>1103</v>
      </c>
      <c r="AY181">
        <v>2</v>
      </c>
      <c r="AZ181">
        <v>0</v>
      </c>
      <c r="BA181" t="b">
        <v>0</v>
      </c>
      <c r="BB181" t="b">
        <v>0</v>
      </c>
      <c r="BC181" t="b">
        <v>0</v>
      </c>
      <c r="BE181" t="s">
        <v>5184</v>
      </c>
      <c r="BF181" s="42" t="s">
        <v>2995</v>
      </c>
      <c r="BG181" s="42" t="s">
        <v>2995</v>
      </c>
      <c r="BJ181" s="618" t="s">
        <v>2887</v>
      </c>
      <c r="BK181" s="534">
        <v>0</v>
      </c>
      <c r="BN181" s="225">
        <v>999</v>
      </c>
    </row>
    <row r="182" spans="1:66">
      <c r="A182">
        <v>181</v>
      </c>
      <c r="B182" s="158" t="str">
        <f>IFERROR(TEXT(AL182,"00"),"99")&amp;IFERROR(TEXT(W182,"00"),"99")&amp;IFERROR(TEXT(S182,"00"),"99")&amp;IFERROR(TEXT(BN182,"000"),"999")</f>
        <v>012059999</v>
      </c>
      <c r="C182" s="158" t="str">
        <f>IFERROR(TEXT(AL182,"00"),"99")&amp;IFERROR(TEXT(V182,"00"),"99")&amp;IFERROR(TEXT(R182,"000"),"999")</f>
        <v>0120025</v>
      </c>
      <c r="D182" s="29">
        <v>0</v>
      </c>
      <c r="E182" s="645">
        <f>IF(NOT(ISBLANK(L182)),1,0)</f>
        <v>0</v>
      </c>
      <c r="F182" s="645">
        <f>IF(NOT(ISBLANK(O182)),1,0)</f>
        <v>0</v>
      </c>
      <c r="G182" s="364" t="str">
        <f>IF(ISBLANK(H182), IF(OR(NOT(ISBLANK(L182)),NOT(ISBLANK(I182)), NOT(ISBLANK(O182))),"no oldname but should be",""),IF(H182=I182,"api",IF(H182=O182,"csv","no match or acs")))</f>
        <v/>
      </c>
      <c r="Q182" s="64" t="s">
        <v>2937</v>
      </c>
      <c r="R182" s="147">
        <f>IFERROR(_xlfn.XLOOKUP(T182,sortorder!$E$62:$E$136,sortorder!$F$62:$F$136),999)</f>
        <v>25</v>
      </c>
      <c r="S182" s="147">
        <f>IFERROR(_xlfn.XLOOKUP(T182,sortorder!$E$62:$E$136,sortorder!$D$62:$D$136),99)</f>
        <v>59</v>
      </c>
      <c r="T182" s="127" t="s">
        <v>2885</v>
      </c>
      <c r="V182" s="152">
        <f>IFERROR(_xlfn.XLOOKUP(X182,sortorder!$E$4:$E$55,sortorder!$D$4:$D$55),99)</f>
        <v>20</v>
      </c>
      <c r="W182" s="152">
        <f>IFERROR(_xlfn.XLOOKUP(X182,sortorder!$E$4:$E$55,sortorder!$D$4:$D$55),99)</f>
        <v>20</v>
      </c>
      <c r="X182" s="22" t="s">
        <v>2963</v>
      </c>
      <c r="Y182" s="141">
        <f>IF(ISERROR(SEARCH(Y$1,$Q182)),0,1)</f>
        <v>0</v>
      </c>
      <c r="Z182" s="141">
        <f>IF(ISERROR(SEARCH(Z$1,$Q182)),0,1)</f>
        <v>0</v>
      </c>
      <c r="AA182" s="141">
        <f>IF(ISERROR(SEARCH(AA$1,$Q182)),0,1)</f>
        <v>1</v>
      </c>
      <c r="AB182" s="141">
        <f>IF(ISERROR(SEARCH(AB$1,$Q182)),0,1)</f>
        <v>0</v>
      </c>
      <c r="AC182" s="141">
        <f>IF(ISERROR(SEARCH(AC$1,$Q182)),0,1)</f>
        <v>0</v>
      </c>
      <c r="AD182" s="141">
        <f>IF(ISERROR(SEARCH(AD$1,$Q182)),0,1)</f>
        <v>0</v>
      </c>
      <c r="AE182" s="141">
        <f>IF(ISERROR(SEARCH(AE$1,$Q182)),0,1)</f>
        <v>0</v>
      </c>
      <c r="AF182" s="141">
        <f>IF(ISERROR(SEARCH(AF$1,$Q182)),0,1)</f>
        <v>0</v>
      </c>
      <c r="AG182" s="141">
        <f>IF(ISERROR(SEARCH(AG$1,$Q182)),0,1)</f>
        <v>0</v>
      </c>
      <c r="AI182" s="141">
        <f>_xlfn.XLOOKUP(I182,'api2.3'!B:B,'api2.3'!D:D,"")</f>
        <v>0</v>
      </c>
      <c r="AJ182" t="s">
        <v>44</v>
      </c>
      <c r="AK182" s="41" t="s">
        <v>44</v>
      </c>
      <c r="AL182" s="210">
        <f>_xlfn.XLOOKUP(AK182,sortorder!$I$15:$I$20,sortorder!$J$15:$J$20)</f>
        <v>1</v>
      </c>
      <c r="AM182" t="s">
        <v>423</v>
      </c>
      <c r="AN182" t="s">
        <v>423</v>
      </c>
      <c r="AO182" t="s">
        <v>424</v>
      </c>
      <c r="AP182" s="32">
        <v>1</v>
      </c>
      <c r="AQ182" t="s">
        <v>1101</v>
      </c>
      <c r="AR182" t="s">
        <v>1111</v>
      </c>
      <c r="AS182" t="s">
        <v>1102</v>
      </c>
      <c r="AT182" t="s">
        <v>1111</v>
      </c>
      <c r="AV182" s="39" t="str">
        <f>IFERROR(_xlfn.XLOOKUP(Q182,wtd!$B:$B,wtd!$C:$C),"")</f>
        <v/>
      </c>
      <c r="AW182" s="141" t="b">
        <f>IFERROR(Q182=_xlfn.XLOOKUP(Q182,wtd!$B:$B,wtd!$B:$B),FALSE)</f>
        <v>0</v>
      </c>
      <c r="AX182" t="s">
        <v>1103</v>
      </c>
      <c r="AY182">
        <v>2</v>
      </c>
      <c r="AZ182">
        <v>0</v>
      </c>
      <c r="BA182" t="b">
        <v>0</v>
      </c>
      <c r="BB182" t="b">
        <v>0</v>
      </c>
      <c r="BC182" t="b">
        <v>0</v>
      </c>
      <c r="BE182" t="s">
        <v>5345</v>
      </c>
      <c r="BF182" s="42" t="s">
        <v>2996</v>
      </c>
      <c r="BG182" s="42" t="s">
        <v>2996</v>
      </c>
      <c r="BJ182" s="618" t="s">
        <v>2887</v>
      </c>
      <c r="BK182" s="534">
        <v>0</v>
      </c>
      <c r="BN182" s="225">
        <v>999</v>
      </c>
    </row>
    <row r="183" spans="1:66">
      <c r="A183">
        <v>182</v>
      </c>
      <c r="B183" s="158" t="str">
        <f>IFERROR(TEXT(AL183,"00"),"99")&amp;IFERROR(TEXT(W183,"00"),"99")&amp;IFERROR(TEXT(S183,"00"),"99")&amp;IFERROR(TEXT(BN183,"000"),"999")</f>
        <v>012060999</v>
      </c>
      <c r="C183" s="158" t="str">
        <f>IFERROR(TEXT(AL183,"00"),"99")&amp;IFERROR(TEXT(V183,"00"),"99")&amp;IFERROR(TEXT(R183,"000"),"999")</f>
        <v>0120018</v>
      </c>
      <c r="D183" s="29">
        <v>0</v>
      </c>
      <c r="E183" s="645">
        <f>IF(NOT(ISBLANK(L183)),1,0)</f>
        <v>0</v>
      </c>
      <c r="F183" s="645">
        <f>IF(NOT(ISBLANK(O183)),1,0)</f>
        <v>0</v>
      </c>
      <c r="G183" s="364" t="str">
        <f>IF(ISBLANK(H183), IF(OR(NOT(ISBLANK(L183)),NOT(ISBLANK(I183)), NOT(ISBLANK(O183))),"no oldname but should be",""),IF(H183=I183,"api",IF(H183=O183,"csv","no match or acs")))</f>
        <v/>
      </c>
      <c r="Q183" s="64" t="s">
        <v>2938</v>
      </c>
      <c r="R183" s="147">
        <f>IFERROR(_xlfn.XLOOKUP(T183,sortorder!$E$62:$E$136,sortorder!$F$62:$F$136),999)</f>
        <v>18</v>
      </c>
      <c r="S183" s="147">
        <f>IFERROR(_xlfn.XLOOKUP(T183,sortorder!$E$62:$E$136,sortorder!$D$62:$D$136),99)</f>
        <v>60</v>
      </c>
      <c r="T183" s="127" t="s">
        <v>2886</v>
      </c>
      <c r="V183" s="152">
        <f>IFERROR(_xlfn.XLOOKUP(X183,sortorder!$E$4:$E$55,sortorder!$D$4:$D$55),99)</f>
        <v>20</v>
      </c>
      <c r="W183" s="152">
        <f>IFERROR(_xlfn.XLOOKUP(X183,sortorder!$E$4:$E$55,sortorder!$D$4:$D$55),99)</f>
        <v>20</v>
      </c>
      <c r="X183" s="22" t="s">
        <v>2963</v>
      </c>
      <c r="Y183" s="141">
        <f>IF(ISERROR(SEARCH(Y$1,$Q183)),0,1)</f>
        <v>0</v>
      </c>
      <c r="Z183" s="141">
        <f>IF(ISERROR(SEARCH(Z$1,$Q183)),0,1)</f>
        <v>0</v>
      </c>
      <c r="AA183" s="141">
        <f>IF(ISERROR(SEARCH(AA$1,$Q183)),0,1)</f>
        <v>1</v>
      </c>
      <c r="AB183" s="141">
        <f>IF(ISERROR(SEARCH(AB$1,$Q183)),0,1)</f>
        <v>0</v>
      </c>
      <c r="AC183" s="141">
        <f>IF(ISERROR(SEARCH(AC$1,$Q183)),0,1)</f>
        <v>0</v>
      </c>
      <c r="AD183" s="141">
        <f>IF(ISERROR(SEARCH(AD$1,$Q183)),0,1)</f>
        <v>0</v>
      </c>
      <c r="AE183" s="141">
        <f>IF(ISERROR(SEARCH(AE$1,$Q183)),0,1)</f>
        <v>0</v>
      </c>
      <c r="AF183" s="141">
        <f>IF(ISERROR(SEARCH(AF$1,$Q183)),0,1)</f>
        <v>0</v>
      </c>
      <c r="AG183" s="141">
        <f>IF(ISERROR(SEARCH(AG$1,$Q183)),0,1)</f>
        <v>0</v>
      </c>
      <c r="AI183" s="141">
        <f>_xlfn.XLOOKUP(I183,'api2.3'!B:B,'api2.3'!D:D,"")</f>
        <v>0</v>
      </c>
      <c r="AJ183" t="s">
        <v>44</v>
      </c>
      <c r="AK183" s="41" t="s">
        <v>44</v>
      </c>
      <c r="AL183" s="210">
        <f>_xlfn.XLOOKUP(AK183,sortorder!$I$15:$I$20,sortorder!$J$15:$J$20)</f>
        <v>1</v>
      </c>
      <c r="AM183" t="s">
        <v>423</v>
      </c>
      <c r="AN183" t="s">
        <v>423</v>
      </c>
      <c r="AO183" t="s">
        <v>424</v>
      </c>
      <c r="AP183" s="32">
        <v>1</v>
      </c>
      <c r="AQ183" t="s">
        <v>1101</v>
      </c>
      <c r="AR183" t="s">
        <v>1111</v>
      </c>
      <c r="AS183" t="s">
        <v>1102</v>
      </c>
      <c r="AT183" t="s">
        <v>1111</v>
      </c>
      <c r="AV183" s="39" t="str">
        <f>IFERROR(_xlfn.XLOOKUP(Q183,wtd!$B:$B,wtd!$C:$C),"")</f>
        <v/>
      </c>
      <c r="AW183" s="141" t="b">
        <f>IFERROR(Q183=_xlfn.XLOOKUP(Q183,wtd!$B:$B,wtd!$B:$B),FALSE)</f>
        <v>0</v>
      </c>
      <c r="AX183" t="s">
        <v>1103</v>
      </c>
      <c r="AY183">
        <v>2</v>
      </c>
      <c r="AZ183">
        <v>0</v>
      </c>
      <c r="BA183" t="b">
        <v>0</v>
      </c>
      <c r="BB183" t="b">
        <v>0</v>
      </c>
      <c r="BC183" t="b">
        <v>0</v>
      </c>
      <c r="BE183" t="s">
        <v>5185</v>
      </c>
      <c r="BF183" s="42" t="s">
        <v>2997</v>
      </c>
      <c r="BG183" s="42" t="s">
        <v>2997</v>
      </c>
      <c r="BJ183" s="618" t="s">
        <v>2887</v>
      </c>
      <c r="BK183" s="534" t="s">
        <v>2887</v>
      </c>
      <c r="BN183" s="225">
        <v>999</v>
      </c>
    </row>
    <row r="184" spans="1:66">
      <c r="A184">
        <v>183</v>
      </c>
      <c r="B184" s="158" t="str">
        <f>IFERROR(TEXT(AL184,"00"),"99")&amp;IFERROR(TEXT(W184,"00"),"99")&amp;IFERROR(TEXT(S184,"00"),"99")&amp;IFERROR(TEXT(BN184,"000"),"999")</f>
        <v>012138999</v>
      </c>
      <c r="C184" s="158" t="str">
        <f>IFERROR(TEXT(AL184,"00"),"99")&amp;IFERROR(TEXT(V184,"00"),"99")&amp;IFERROR(TEXT(R184,"000"),"999")</f>
        <v>0121021</v>
      </c>
      <c r="D184" s="29">
        <v>0</v>
      </c>
      <c r="E184" s="645">
        <f>IF(NOT(ISBLANK(L184)),1,0)</f>
        <v>0</v>
      </c>
      <c r="F184" s="645">
        <f>IF(NOT(ISBLANK(O184)),1,0)</f>
        <v>0</v>
      </c>
      <c r="G184" s="364" t="str">
        <f>IF(ISBLANK(H184), IF(OR(NOT(ISBLANK(L184)),NOT(ISBLANK(I184)), NOT(ISBLANK(O184))),"no oldname but should be",""),IF(H184=I184,"api",IF(H184=O184,"csv","no match or acs")))</f>
        <v/>
      </c>
      <c r="Q184" s="64" t="s">
        <v>2401</v>
      </c>
      <c r="R184" s="147">
        <f>IFERROR(_xlfn.XLOOKUP(T184,sortorder!$E$62:$E$136,sortorder!$F$62:$F$136),999)</f>
        <v>21</v>
      </c>
      <c r="S184" s="147">
        <f>IFERROR(_xlfn.XLOOKUP(T184,sortorder!$E$62:$E$136,sortorder!$D$62:$D$136),99)</f>
        <v>38</v>
      </c>
      <c r="T184" s="127" t="s">
        <v>2288</v>
      </c>
      <c r="V184" s="152">
        <f>IFERROR(_xlfn.XLOOKUP(X184,sortorder!$E$4:$E$55,sortorder!$D$4:$D$55),99)</f>
        <v>21</v>
      </c>
      <c r="W184" s="152">
        <f>IFERROR(_xlfn.XLOOKUP(X184,sortorder!$E$4:$E$55,sortorder!$D$4:$D$55),99)</f>
        <v>21</v>
      </c>
      <c r="X184" s="22" t="s">
        <v>2964</v>
      </c>
      <c r="Y184" s="141">
        <f>IF(ISERROR(SEARCH(Y$1,$Q184)),0,1)</f>
        <v>0</v>
      </c>
      <c r="Z184" s="141">
        <f>IF(ISERROR(SEARCH(Z$1,$Q184)),0,1)</f>
        <v>1</v>
      </c>
      <c r="AA184" s="141">
        <f>IF(ISERROR(SEARCH(AA$1,$Q184)),0,1)</f>
        <v>1</v>
      </c>
      <c r="AB184" s="141">
        <f>IF(ISERROR(SEARCH(AB$1,$Q184)),0,1)</f>
        <v>0</v>
      </c>
      <c r="AC184" s="141">
        <f>IF(ISERROR(SEARCH(AC$1,$Q184)),0,1)</f>
        <v>0</v>
      </c>
      <c r="AD184" s="141">
        <f>IF(ISERROR(SEARCH(AD$1,$Q184)),0,1)</f>
        <v>0</v>
      </c>
      <c r="AE184" s="141">
        <f>IF(ISERROR(SEARCH(AE$1,$Q184)),0,1)</f>
        <v>0</v>
      </c>
      <c r="AF184" s="141">
        <f>IF(ISERROR(SEARCH(AF$1,$Q184)),0,1)</f>
        <v>0</v>
      </c>
      <c r="AG184" s="141">
        <f>IF(ISERROR(SEARCH(AG$1,$Q184)),0,1)</f>
        <v>0</v>
      </c>
      <c r="AI184" s="141">
        <f>_xlfn.XLOOKUP(I184,'api2.3'!B:B,'api2.3'!D:D,"")</f>
        <v>0</v>
      </c>
      <c r="AJ184" t="s">
        <v>44</v>
      </c>
      <c r="AK184" s="41" t="s">
        <v>44</v>
      </c>
      <c r="AL184" s="210">
        <f>_xlfn.XLOOKUP(AK184,sortorder!$I$15:$I$20,sortorder!$J$15:$J$20)</f>
        <v>1</v>
      </c>
      <c r="AM184" t="s">
        <v>1784</v>
      </c>
      <c r="AN184" t="s">
        <v>1784</v>
      </c>
      <c r="AO184" t="s">
        <v>1785</v>
      </c>
      <c r="AP184" s="32">
        <v>3</v>
      </c>
      <c r="AQ184" t="s">
        <v>1779</v>
      </c>
      <c r="AR184" t="s">
        <v>1111</v>
      </c>
      <c r="AS184" t="s">
        <v>1102</v>
      </c>
      <c r="AT184" t="s">
        <v>1111</v>
      </c>
      <c r="AV184" s="39" t="str">
        <f>IFERROR(_xlfn.XLOOKUP(Q184,wtd!$B:$B,wtd!$C:$C),"")</f>
        <v/>
      </c>
      <c r="AW184" s="141" t="b">
        <f>IFERROR(Q184=_xlfn.XLOOKUP(Q184,wtd!$B:$B,wtd!$B:$B),FALSE)</f>
        <v>0</v>
      </c>
      <c r="AX184" t="s">
        <v>1103</v>
      </c>
      <c r="AY184">
        <v>2</v>
      </c>
      <c r="AZ184">
        <v>0</v>
      </c>
      <c r="BA184" t="b">
        <v>0</v>
      </c>
      <c r="BB184" t="b">
        <v>0</v>
      </c>
      <c r="BC184" t="b">
        <v>0</v>
      </c>
      <c r="BE184" t="s">
        <v>5089</v>
      </c>
      <c r="BF184" s="42" t="s">
        <v>2403</v>
      </c>
      <c r="BG184" s="42" t="s">
        <v>2403</v>
      </c>
      <c r="BJ184" s="618" t="s">
        <v>2887</v>
      </c>
      <c r="BK184" s="534">
        <v>0</v>
      </c>
      <c r="BN184" s="225">
        <v>999</v>
      </c>
    </row>
    <row r="185" spans="1:66">
      <c r="A185">
        <v>184</v>
      </c>
      <c r="B185" s="158" t="str">
        <f>IFERROR(TEXT(AL185,"00"),"99")&amp;IFERROR(TEXT(W185,"00"),"99")&amp;IFERROR(TEXT(S185,"00"),"99")&amp;IFERROR(TEXT(BN185,"000"),"999")</f>
        <v>012154999</v>
      </c>
      <c r="C185" s="158" t="str">
        <f>IFERROR(TEXT(AL185,"00"),"99")&amp;IFERROR(TEXT(V185,"00"),"99")&amp;IFERROR(TEXT(R185,"000"),"999")</f>
        <v>0121019</v>
      </c>
      <c r="D185" s="29">
        <v>0</v>
      </c>
      <c r="E185" s="645">
        <f>IF(NOT(ISBLANK(L185)),1,0)</f>
        <v>0</v>
      </c>
      <c r="F185" s="645">
        <f>IF(NOT(ISBLANK(O185)),1,0)</f>
        <v>0</v>
      </c>
      <c r="G185" s="364" t="str">
        <f>IF(ISBLANK(H185), IF(OR(NOT(ISBLANK(L185)),NOT(ISBLANK(I185)), NOT(ISBLANK(O185))),"no oldname but should be",""),IF(H185=I185,"api",IF(H185=O185,"csv","no match or acs")))</f>
        <v/>
      </c>
      <c r="Q185" s="64" t="s">
        <v>2939</v>
      </c>
      <c r="R185" s="147">
        <f>IFERROR(_xlfn.XLOOKUP(T185,sortorder!$E$62:$E$136,sortorder!$F$62:$F$136),999)</f>
        <v>19</v>
      </c>
      <c r="S185" s="147">
        <f>IFERROR(_xlfn.XLOOKUP(T185,sortorder!$E$62:$E$136,sortorder!$D$62:$D$136),99)</f>
        <v>54</v>
      </c>
      <c r="T185" s="127" t="s">
        <v>2880</v>
      </c>
      <c r="V185" s="152">
        <f>IFERROR(_xlfn.XLOOKUP(X185,sortorder!$E$4:$E$55,sortorder!$D$4:$D$55),99)</f>
        <v>21</v>
      </c>
      <c r="W185" s="152">
        <f>IFERROR(_xlfn.XLOOKUP(X185,sortorder!$E$4:$E$55,sortorder!$D$4:$D$55),99)</f>
        <v>21</v>
      </c>
      <c r="X185" s="22" t="s">
        <v>2964</v>
      </c>
      <c r="Y185" s="141">
        <f>IF(ISERROR(SEARCH(Y$1,$Q185)),0,1)</f>
        <v>0</v>
      </c>
      <c r="Z185" s="141">
        <f>IF(ISERROR(SEARCH(Z$1,$Q185)),0,1)</f>
        <v>1</v>
      </c>
      <c r="AA185" s="141">
        <f>IF(ISERROR(SEARCH(AA$1,$Q185)),0,1)</f>
        <v>1</v>
      </c>
      <c r="AB185" s="141">
        <f>IF(ISERROR(SEARCH(AB$1,$Q185)),0,1)</f>
        <v>0</v>
      </c>
      <c r="AC185" s="141">
        <f>IF(ISERROR(SEARCH(AC$1,$Q185)),0,1)</f>
        <v>0</v>
      </c>
      <c r="AD185" s="141">
        <f>IF(ISERROR(SEARCH(AD$1,$Q185)),0,1)</f>
        <v>0</v>
      </c>
      <c r="AE185" s="141">
        <f>IF(ISERROR(SEARCH(AE$1,$Q185)),0,1)</f>
        <v>0</v>
      </c>
      <c r="AF185" s="141">
        <f>IF(ISERROR(SEARCH(AF$1,$Q185)),0,1)</f>
        <v>0</v>
      </c>
      <c r="AG185" s="141">
        <f>IF(ISERROR(SEARCH(AG$1,$Q185)),0,1)</f>
        <v>0</v>
      </c>
      <c r="AI185" s="141">
        <f>_xlfn.XLOOKUP(I185,'api2.3'!B:B,'api2.3'!D:D,"")</f>
        <v>0</v>
      </c>
      <c r="AJ185" t="s">
        <v>44</v>
      </c>
      <c r="AK185" s="41" t="s">
        <v>44</v>
      </c>
      <c r="AL185" s="210">
        <f>_xlfn.XLOOKUP(AK185,sortorder!$I$15:$I$20,sortorder!$J$15:$J$20)</f>
        <v>1</v>
      </c>
      <c r="AM185" t="s">
        <v>1784</v>
      </c>
      <c r="AN185" t="s">
        <v>1784</v>
      </c>
      <c r="AO185" t="s">
        <v>1785</v>
      </c>
      <c r="AP185" s="32">
        <v>3</v>
      </c>
      <c r="AQ185" t="s">
        <v>1779</v>
      </c>
      <c r="AR185" t="s">
        <v>1111</v>
      </c>
      <c r="AS185" t="s">
        <v>1102</v>
      </c>
      <c r="AT185" t="s">
        <v>1111</v>
      </c>
      <c r="AV185" s="39" t="str">
        <f>IFERROR(_xlfn.XLOOKUP(Q185,wtd!$B:$B,wtd!$C:$C),"")</f>
        <v/>
      </c>
      <c r="AW185" s="141" t="b">
        <f>IFERROR(Q185=_xlfn.XLOOKUP(Q185,wtd!$B:$B,wtd!$B:$B),FALSE)</f>
        <v>0</v>
      </c>
      <c r="AX185" t="s">
        <v>1103</v>
      </c>
      <c r="AY185">
        <v>2</v>
      </c>
      <c r="AZ185">
        <v>0</v>
      </c>
      <c r="BA185" t="b">
        <v>0</v>
      </c>
      <c r="BB185" t="b">
        <v>0</v>
      </c>
      <c r="BC185" t="b">
        <v>0</v>
      </c>
      <c r="BE185" t="s">
        <v>5186</v>
      </c>
      <c r="BF185" s="42" t="s">
        <v>2998</v>
      </c>
      <c r="BG185" s="42" t="s">
        <v>2998</v>
      </c>
      <c r="BJ185" s="618" t="s">
        <v>2887</v>
      </c>
      <c r="BK185" s="534">
        <v>0</v>
      </c>
      <c r="BN185" s="225">
        <v>999</v>
      </c>
    </row>
    <row r="186" spans="1:66">
      <c r="A186">
        <v>185</v>
      </c>
      <c r="B186" s="158" t="str">
        <f>IFERROR(TEXT(AL186,"00"),"99")&amp;IFERROR(TEXT(W186,"00"),"99")&amp;IFERROR(TEXT(S186,"00"),"99")&amp;IFERROR(TEXT(BN186,"000"),"999")</f>
        <v>012155999</v>
      </c>
      <c r="C186" s="158" t="str">
        <f>IFERROR(TEXT(AL186,"00"),"99")&amp;IFERROR(TEXT(V186,"00"),"99")&amp;IFERROR(TEXT(R186,"000"),"999")</f>
        <v>0121020</v>
      </c>
      <c r="D186" s="29">
        <v>0</v>
      </c>
      <c r="E186" s="645">
        <f>IF(NOT(ISBLANK(L186)),1,0)</f>
        <v>0</v>
      </c>
      <c r="F186" s="645">
        <f>IF(NOT(ISBLANK(O186)),1,0)</f>
        <v>0</v>
      </c>
      <c r="G186" s="364" t="str">
        <f>IF(ISBLANK(H186), IF(OR(NOT(ISBLANK(L186)),NOT(ISBLANK(I186)), NOT(ISBLANK(O186))),"no oldname but should be",""),IF(H186=I186,"api",IF(H186=O186,"csv","no match or acs")))</f>
        <v/>
      </c>
      <c r="Q186" s="64" t="s">
        <v>2940</v>
      </c>
      <c r="R186" s="147">
        <f>IFERROR(_xlfn.XLOOKUP(T186,sortorder!$E$62:$E$136,sortorder!$F$62:$F$136),999)</f>
        <v>20</v>
      </c>
      <c r="S186" s="147">
        <f>IFERROR(_xlfn.XLOOKUP(T186,sortorder!$E$62:$E$136,sortorder!$D$62:$D$136),99)</f>
        <v>55</v>
      </c>
      <c r="T186" s="127" t="s">
        <v>2881</v>
      </c>
      <c r="V186" s="152">
        <f>IFERROR(_xlfn.XLOOKUP(X186,sortorder!$E$4:$E$55,sortorder!$D$4:$D$55),99)</f>
        <v>21</v>
      </c>
      <c r="W186" s="152">
        <f>IFERROR(_xlfn.XLOOKUP(X186,sortorder!$E$4:$E$55,sortorder!$D$4:$D$55),99)</f>
        <v>21</v>
      </c>
      <c r="X186" s="22" t="s">
        <v>2964</v>
      </c>
      <c r="Y186" s="141">
        <f>IF(ISERROR(SEARCH(Y$1,$Q186)),0,1)</f>
        <v>0</v>
      </c>
      <c r="Z186" s="141">
        <f>IF(ISERROR(SEARCH(Z$1,$Q186)),0,1)</f>
        <v>1</v>
      </c>
      <c r="AA186" s="141">
        <f>IF(ISERROR(SEARCH(AA$1,$Q186)),0,1)</f>
        <v>1</v>
      </c>
      <c r="AB186" s="141">
        <f>IF(ISERROR(SEARCH(AB$1,$Q186)),0,1)</f>
        <v>0</v>
      </c>
      <c r="AC186" s="141">
        <f>IF(ISERROR(SEARCH(AC$1,$Q186)),0,1)</f>
        <v>0</v>
      </c>
      <c r="AD186" s="141">
        <f>IF(ISERROR(SEARCH(AD$1,$Q186)),0,1)</f>
        <v>0</v>
      </c>
      <c r="AE186" s="141">
        <f>IF(ISERROR(SEARCH(AE$1,$Q186)),0,1)</f>
        <v>0</v>
      </c>
      <c r="AF186" s="141">
        <f>IF(ISERROR(SEARCH(AF$1,$Q186)),0,1)</f>
        <v>0</v>
      </c>
      <c r="AG186" s="141">
        <f>IF(ISERROR(SEARCH(AG$1,$Q186)),0,1)</f>
        <v>0</v>
      </c>
      <c r="AI186" s="141">
        <f>_xlfn.XLOOKUP(I186,'api2.3'!B:B,'api2.3'!D:D,"")</f>
        <v>0</v>
      </c>
      <c r="AJ186" t="s">
        <v>44</v>
      </c>
      <c r="AK186" s="41" t="s">
        <v>44</v>
      </c>
      <c r="AL186" s="210">
        <f>_xlfn.XLOOKUP(AK186,sortorder!$I$15:$I$20,sortorder!$J$15:$J$20)</f>
        <v>1</v>
      </c>
      <c r="AM186" t="s">
        <v>1784</v>
      </c>
      <c r="AN186" t="s">
        <v>1784</v>
      </c>
      <c r="AO186" t="s">
        <v>1785</v>
      </c>
      <c r="AP186" s="32">
        <v>3</v>
      </c>
      <c r="AQ186" t="s">
        <v>1779</v>
      </c>
      <c r="AR186" t="s">
        <v>1111</v>
      </c>
      <c r="AS186" t="s">
        <v>1102</v>
      </c>
      <c r="AT186" t="s">
        <v>1111</v>
      </c>
      <c r="AV186" s="39" t="str">
        <f>IFERROR(_xlfn.XLOOKUP(Q186,wtd!$B:$B,wtd!$C:$C),"")</f>
        <v/>
      </c>
      <c r="AW186" s="141" t="b">
        <f>IFERROR(Q186=_xlfn.XLOOKUP(Q186,wtd!$B:$B,wtd!$B:$B),FALSE)</f>
        <v>0</v>
      </c>
      <c r="AX186" t="s">
        <v>1103</v>
      </c>
      <c r="AY186">
        <v>2</v>
      </c>
      <c r="AZ186">
        <v>0</v>
      </c>
      <c r="BA186" t="b">
        <v>0</v>
      </c>
      <c r="BB186" t="b">
        <v>0</v>
      </c>
      <c r="BC186" t="b">
        <v>0</v>
      </c>
      <c r="BE186" t="s">
        <v>5187</v>
      </c>
      <c r="BF186" s="42" t="s">
        <v>2999</v>
      </c>
      <c r="BG186" s="42" t="s">
        <v>2999</v>
      </c>
      <c r="BJ186" s="618" t="s">
        <v>2887</v>
      </c>
      <c r="BK186" s="534">
        <v>0</v>
      </c>
      <c r="BN186" s="225">
        <v>999</v>
      </c>
    </row>
    <row r="187" spans="1:66">
      <c r="A187">
        <v>186</v>
      </c>
      <c r="B187" s="158" t="str">
        <f>IFERROR(TEXT(AL187,"00"),"99")&amp;IFERROR(TEXT(W187,"00"),"99")&amp;IFERROR(TEXT(S187,"00"),"99")&amp;IFERROR(TEXT(BN187,"000"),"999")</f>
        <v>012156999</v>
      </c>
      <c r="C187" s="158" t="str">
        <f>IFERROR(TEXT(AL187,"00"),"99")&amp;IFERROR(TEXT(V187,"00"),"99")&amp;IFERROR(TEXT(R187,"000"),"999")</f>
        <v>0121022</v>
      </c>
      <c r="D187" s="29">
        <v>0</v>
      </c>
      <c r="E187" s="645">
        <f>IF(NOT(ISBLANK(L187)),1,0)</f>
        <v>0</v>
      </c>
      <c r="F187" s="645">
        <f>IF(NOT(ISBLANK(O187)),1,0)</f>
        <v>0</v>
      </c>
      <c r="G187" s="364" t="str">
        <f>IF(ISBLANK(H187), IF(OR(NOT(ISBLANK(L187)),NOT(ISBLANK(I187)), NOT(ISBLANK(O187))),"no oldname but should be",""),IF(H187=I187,"api",IF(H187=O187,"csv","no match or acs")))</f>
        <v/>
      </c>
      <c r="Q187" s="64" t="s">
        <v>2941</v>
      </c>
      <c r="R187" s="147">
        <f>IFERROR(_xlfn.XLOOKUP(T187,sortorder!$E$62:$E$136,sortorder!$F$62:$F$136),999)</f>
        <v>22</v>
      </c>
      <c r="S187" s="147">
        <f>IFERROR(_xlfn.XLOOKUP(T187,sortorder!$E$62:$E$136,sortorder!$D$62:$D$136),99)</f>
        <v>56</v>
      </c>
      <c r="T187" s="127" t="s">
        <v>2882</v>
      </c>
      <c r="V187" s="152">
        <f>IFERROR(_xlfn.XLOOKUP(X187,sortorder!$E$4:$E$55,sortorder!$D$4:$D$55),99)</f>
        <v>21</v>
      </c>
      <c r="W187" s="152">
        <f>IFERROR(_xlfn.XLOOKUP(X187,sortorder!$E$4:$E$55,sortorder!$D$4:$D$55),99)</f>
        <v>21</v>
      </c>
      <c r="X187" s="22" t="s">
        <v>2964</v>
      </c>
      <c r="Y187" s="141">
        <f>IF(ISERROR(SEARCH(Y$1,$Q187)),0,1)</f>
        <v>0</v>
      </c>
      <c r="Z187" s="141">
        <f>IF(ISERROR(SEARCH(Z$1,$Q187)),0,1)</f>
        <v>1</v>
      </c>
      <c r="AA187" s="141">
        <f>IF(ISERROR(SEARCH(AA$1,$Q187)),0,1)</f>
        <v>1</v>
      </c>
      <c r="AB187" s="141">
        <f>IF(ISERROR(SEARCH(AB$1,$Q187)),0,1)</f>
        <v>0</v>
      </c>
      <c r="AC187" s="141">
        <f>IF(ISERROR(SEARCH(AC$1,$Q187)),0,1)</f>
        <v>0</v>
      </c>
      <c r="AD187" s="141">
        <f>IF(ISERROR(SEARCH(AD$1,$Q187)),0,1)</f>
        <v>0</v>
      </c>
      <c r="AE187" s="141">
        <f>IF(ISERROR(SEARCH(AE$1,$Q187)),0,1)</f>
        <v>0</v>
      </c>
      <c r="AF187" s="141">
        <f>IF(ISERROR(SEARCH(AF$1,$Q187)),0,1)</f>
        <v>0</v>
      </c>
      <c r="AG187" s="141">
        <f>IF(ISERROR(SEARCH(AG$1,$Q187)),0,1)</f>
        <v>0</v>
      </c>
      <c r="AI187" s="141">
        <f>_xlfn.XLOOKUP(I187,'api2.3'!B:B,'api2.3'!D:D,"")</f>
        <v>0</v>
      </c>
      <c r="AJ187" t="s">
        <v>44</v>
      </c>
      <c r="AK187" s="41" t="s">
        <v>44</v>
      </c>
      <c r="AL187" s="210">
        <f>_xlfn.XLOOKUP(AK187,sortorder!$I$15:$I$20,sortorder!$J$15:$J$20)</f>
        <v>1</v>
      </c>
      <c r="AM187" t="s">
        <v>1784</v>
      </c>
      <c r="AN187" t="s">
        <v>1784</v>
      </c>
      <c r="AO187" t="s">
        <v>1785</v>
      </c>
      <c r="AP187" s="32">
        <v>3</v>
      </c>
      <c r="AQ187" t="s">
        <v>1779</v>
      </c>
      <c r="AR187" t="s">
        <v>1111</v>
      </c>
      <c r="AS187" t="s">
        <v>1102</v>
      </c>
      <c r="AT187" t="s">
        <v>1111</v>
      </c>
      <c r="AV187" s="39" t="str">
        <f>IFERROR(_xlfn.XLOOKUP(Q187,wtd!$B:$B,wtd!$C:$C),"")</f>
        <v/>
      </c>
      <c r="AW187" s="141" t="b">
        <f>IFERROR(Q187=_xlfn.XLOOKUP(Q187,wtd!$B:$B,wtd!$B:$B),FALSE)</f>
        <v>0</v>
      </c>
      <c r="AX187" t="s">
        <v>1103</v>
      </c>
      <c r="AY187">
        <v>2</v>
      </c>
      <c r="AZ187">
        <v>0</v>
      </c>
      <c r="BA187" t="b">
        <v>0</v>
      </c>
      <c r="BB187" t="b">
        <v>0</v>
      </c>
      <c r="BC187" t="b">
        <v>0</v>
      </c>
      <c r="BE187" t="s">
        <v>5188</v>
      </c>
      <c r="BF187" s="42" t="s">
        <v>3000</v>
      </c>
      <c r="BG187" s="42" t="s">
        <v>3000</v>
      </c>
      <c r="BJ187" s="618" t="s">
        <v>2887</v>
      </c>
      <c r="BK187" s="534" t="s">
        <v>2887</v>
      </c>
      <c r="BN187" s="225">
        <v>999</v>
      </c>
    </row>
    <row r="188" spans="1:66">
      <c r="A188">
        <v>187</v>
      </c>
      <c r="B188" s="158" t="str">
        <f>IFERROR(TEXT(AL188,"00"),"99")&amp;IFERROR(TEXT(W188,"00"),"99")&amp;IFERROR(TEXT(S188,"00"),"99")&amp;IFERROR(TEXT(BN188,"000"),"999")</f>
        <v>012157999</v>
      </c>
      <c r="C188" s="158" t="str">
        <f>IFERROR(TEXT(AL188,"00"),"99")&amp;IFERROR(TEXT(V188,"00"),"99")&amp;IFERROR(TEXT(R188,"000"),"999")</f>
        <v>0121023</v>
      </c>
      <c r="D188" s="29">
        <v>0</v>
      </c>
      <c r="E188" s="645">
        <f>IF(NOT(ISBLANK(L188)),1,0)</f>
        <v>0</v>
      </c>
      <c r="F188" s="645">
        <f>IF(NOT(ISBLANK(O188)),1,0)</f>
        <v>0</v>
      </c>
      <c r="G188" s="364" t="str">
        <f>IF(ISBLANK(H188), IF(OR(NOT(ISBLANK(L188)),NOT(ISBLANK(I188)), NOT(ISBLANK(O188))),"no oldname but should be",""),IF(H188=I188,"api",IF(H188=O188,"csv","no match or acs")))</f>
        <v/>
      </c>
      <c r="Q188" s="64" t="s">
        <v>2942</v>
      </c>
      <c r="R188" s="147">
        <f>IFERROR(_xlfn.XLOOKUP(T188,sortorder!$E$62:$E$136,sortorder!$F$62:$F$136),999)</f>
        <v>23</v>
      </c>
      <c r="S188" s="147">
        <f>IFERROR(_xlfn.XLOOKUP(T188,sortorder!$E$62:$E$136,sortorder!$D$62:$D$136),99)</f>
        <v>57</v>
      </c>
      <c r="T188" s="127" t="s">
        <v>2883</v>
      </c>
      <c r="V188" s="152">
        <f>IFERROR(_xlfn.XLOOKUP(X188,sortorder!$E$4:$E$55,sortorder!$D$4:$D$55),99)</f>
        <v>21</v>
      </c>
      <c r="W188" s="152">
        <f>IFERROR(_xlfn.XLOOKUP(X188,sortorder!$E$4:$E$55,sortorder!$D$4:$D$55),99)</f>
        <v>21</v>
      </c>
      <c r="X188" s="22" t="s">
        <v>2964</v>
      </c>
      <c r="Y188" s="141">
        <f>IF(ISERROR(SEARCH(Y$1,$Q188)),0,1)</f>
        <v>0</v>
      </c>
      <c r="Z188" s="141">
        <f>IF(ISERROR(SEARCH(Z$1,$Q188)),0,1)</f>
        <v>1</v>
      </c>
      <c r="AA188" s="141">
        <f>IF(ISERROR(SEARCH(AA$1,$Q188)),0,1)</f>
        <v>1</v>
      </c>
      <c r="AB188" s="141">
        <f>IF(ISERROR(SEARCH(AB$1,$Q188)),0,1)</f>
        <v>0</v>
      </c>
      <c r="AC188" s="141">
        <f>IF(ISERROR(SEARCH(AC$1,$Q188)),0,1)</f>
        <v>0</v>
      </c>
      <c r="AD188" s="141">
        <f>IF(ISERROR(SEARCH(AD$1,$Q188)),0,1)</f>
        <v>0</v>
      </c>
      <c r="AE188" s="141">
        <f>IF(ISERROR(SEARCH(AE$1,$Q188)),0,1)</f>
        <v>0</v>
      </c>
      <c r="AF188" s="141">
        <f>IF(ISERROR(SEARCH(AF$1,$Q188)),0,1)</f>
        <v>0</v>
      </c>
      <c r="AG188" s="141">
        <f>IF(ISERROR(SEARCH(AG$1,$Q188)),0,1)</f>
        <v>0</v>
      </c>
      <c r="AI188" s="141">
        <f>_xlfn.XLOOKUP(I188,'api2.3'!B:B,'api2.3'!D:D,"")</f>
        <v>0</v>
      </c>
      <c r="AJ188" t="s">
        <v>44</v>
      </c>
      <c r="AK188" s="41" t="s">
        <v>44</v>
      </c>
      <c r="AL188" s="210">
        <f>_xlfn.XLOOKUP(AK188,sortorder!$I$15:$I$20,sortorder!$J$15:$J$20)</f>
        <v>1</v>
      </c>
      <c r="AM188" t="s">
        <v>1784</v>
      </c>
      <c r="AN188" t="s">
        <v>1784</v>
      </c>
      <c r="AO188" t="s">
        <v>1785</v>
      </c>
      <c r="AP188" s="32">
        <v>3</v>
      </c>
      <c r="AQ188" t="s">
        <v>1779</v>
      </c>
      <c r="AR188" t="s">
        <v>1111</v>
      </c>
      <c r="AS188" t="s">
        <v>1102</v>
      </c>
      <c r="AT188" t="s">
        <v>1111</v>
      </c>
      <c r="AV188" s="39" t="str">
        <f>IFERROR(_xlfn.XLOOKUP(Q188,wtd!$B:$B,wtd!$C:$C),"")</f>
        <v/>
      </c>
      <c r="AW188" s="141" t="b">
        <f>IFERROR(Q188=_xlfn.XLOOKUP(Q188,wtd!$B:$B,wtd!$B:$B),FALSE)</f>
        <v>0</v>
      </c>
      <c r="AX188" t="s">
        <v>1103</v>
      </c>
      <c r="AY188">
        <v>2</v>
      </c>
      <c r="AZ188">
        <v>0</v>
      </c>
      <c r="BA188" t="b">
        <v>0</v>
      </c>
      <c r="BB188" t="b">
        <v>0</v>
      </c>
      <c r="BC188" t="b">
        <v>0</v>
      </c>
      <c r="BE188" t="s">
        <v>5260</v>
      </c>
      <c r="BF188" s="42" t="s">
        <v>3001</v>
      </c>
      <c r="BG188" s="42" t="s">
        <v>3001</v>
      </c>
      <c r="BJ188" s="618" t="s">
        <v>2887</v>
      </c>
      <c r="BK188" s="534" t="s">
        <v>2887</v>
      </c>
      <c r="BN188" s="225">
        <v>999</v>
      </c>
    </row>
    <row r="189" spans="1:66">
      <c r="A189">
        <v>188</v>
      </c>
      <c r="B189" s="158" t="str">
        <f>IFERROR(TEXT(AL189,"00"),"99")&amp;IFERROR(TEXT(W189,"00"),"99")&amp;IFERROR(TEXT(S189,"00"),"99")&amp;IFERROR(TEXT(BN189,"000"),"999")</f>
        <v>012158999</v>
      </c>
      <c r="C189" s="158" t="str">
        <f>IFERROR(TEXT(AL189,"00"),"99")&amp;IFERROR(TEXT(V189,"00"),"99")&amp;IFERROR(TEXT(R189,"000"),"999")</f>
        <v>0121024</v>
      </c>
      <c r="D189" s="29">
        <v>0</v>
      </c>
      <c r="E189" s="645">
        <f>IF(NOT(ISBLANK(L189)),1,0)</f>
        <v>0</v>
      </c>
      <c r="F189" s="645">
        <f>IF(NOT(ISBLANK(O189)),1,0)</f>
        <v>0</v>
      </c>
      <c r="G189" s="364" t="str">
        <f>IF(ISBLANK(H189), IF(OR(NOT(ISBLANK(L189)),NOT(ISBLANK(I189)), NOT(ISBLANK(O189))),"no oldname but should be",""),IF(H189=I189,"api",IF(H189=O189,"csv","no match or acs")))</f>
        <v/>
      </c>
      <c r="Q189" s="64" t="s">
        <v>2943</v>
      </c>
      <c r="R189" s="147">
        <f>IFERROR(_xlfn.XLOOKUP(T189,sortorder!$E$62:$E$136,sortorder!$F$62:$F$136),999)</f>
        <v>24</v>
      </c>
      <c r="S189" s="147">
        <f>IFERROR(_xlfn.XLOOKUP(T189,sortorder!$E$62:$E$136,sortorder!$D$62:$D$136),99)</f>
        <v>58</v>
      </c>
      <c r="T189" s="127" t="s">
        <v>2884</v>
      </c>
      <c r="V189" s="152">
        <f>IFERROR(_xlfn.XLOOKUP(X189,sortorder!$E$4:$E$55,sortorder!$D$4:$D$55),99)</f>
        <v>21</v>
      </c>
      <c r="W189" s="152">
        <f>IFERROR(_xlfn.XLOOKUP(X189,sortorder!$E$4:$E$55,sortorder!$D$4:$D$55),99)</f>
        <v>21</v>
      </c>
      <c r="X189" s="22" t="s">
        <v>2964</v>
      </c>
      <c r="Y189" s="141">
        <f>IF(ISERROR(SEARCH(Y$1,$Q189)),0,1)</f>
        <v>0</v>
      </c>
      <c r="Z189" s="141">
        <f>IF(ISERROR(SEARCH(Z$1,$Q189)),0,1)</f>
        <v>1</v>
      </c>
      <c r="AA189" s="141">
        <f>IF(ISERROR(SEARCH(AA$1,$Q189)),0,1)</f>
        <v>1</v>
      </c>
      <c r="AB189" s="141">
        <f>IF(ISERROR(SEARCH(AB$1,$Q189)),0,1)</f>
        <v>0</v>
      </c>
      <c r="AC189" s="141">
        <f>IF(ISERROR(SEARCH(AC$1,$Q189)),0,1)</f>
        <v>0</v>
      </c>
      <c r="AD189" s="141">
        <f>IF(ISERROR(SEARCH(AD$1,$Q189)),0,1)</f>
        <v>0</v>
      </c>
      <c r="AE189" s="141">
        <f>IF(ISERROR(SEARCH(AE$1,$Q189)),0,1)</f>
        <v>0</v>
      </c>
      <c r="AF189" s="141">
        <f>IF(ISERROR(SEARCH(AF$1,$Q189)),0,1)</f>
        <v>0</v>
      </c>
      <c r="AG189" s="141">
        <f>IF(ISERROR(SEARCH(AG$1,$Q189)),0,1)</f>
        <v>0</v>
      </c>
      <c r="AI189" s="141" t="str">
        <f>_xlfn.XLOOKUP(I189,'api2.3'!B:B,'api2.3'!D:D,"")</f>
        <v/>
      </c>
      <c r="AJ189" t="s">
        <v>44</v>
      </c>
      <c r="AK189" s="41" t="s">
        <v>44</v>
      </c>
      <c r="AL189" s="210">
        <f>_xlfn.XLOOKUP(AK189,sortorder!$I$15:$I$20,sortorder!$J$15:$J$20)</f>
        <v>1</v>
      </c>
      <c r="AM189" t="s">
        <v>1784</v>
      </c>
      <c r="AN189" t="s">
        <v>1784</v>
      </c>
      <c r="AO189" t="s">
        <v>1785</v>
      </c>
      <c r="AP189" s="32">
        <v>3</v>
      </c>
      <c r="AQ189" t="s">
        <v>1779</v>
      </c>
      <c r="AR189" t="s">
        <v>1111</v>
      </c>
      <c r="AS189" t="s">
        <v>1102</v>
      </c>
      <c r="AT189" t="s">
        <v>1111</v>
      </c>
      <c r="AV189" s="39" t="str">
        <f>IFERROR(_xlfn.XLOOKUP(Q189,wtd!$B:$B,wtd!$C:$C),"")</f>
        <v/>
      </c>
      <c r="AW189" s="141" t="b">
        <f>IFERROR(Q189=_xlfn.XLOOKUP(Q189,wtd!$B:$B,wtd!$B:$B),FALSE)</f>
        <v>0</v>
      </c>
      <c r="AX189" t="s">
        <v>1103</v>
      </c>
      <c r="AY189">
        <v>2</v>
      </c>
      <c r="AZ189">
        <v>0</v>
      </c>
      <c r="BA189" t="b">
        <v>0</v>
      </c>
      <c r="BB189" t="b">
        <v>0</v>
      </c>
      <c r="BC189" t="b">
        <v>0</v>
      </c>
      <c r="BE189" t="s">
        <v>5189</v>
      </c>
      <c r="BF189" s="42" t="s">
        <v>3002</v>
      </c>
      <c r="BG189" s="42" t="s">
        <v>3002</v>
      </c>
      <c r="BJ189" s="618" t="s">
        <v>2887</v>
      </c>
      <c r="BK189" s="534" t="s">
        <v>2887</v>
      </c>
      <c r="BN189" s="225">
        <v>999</v>
      </c>
    </row>
    <row r="190" spans="1:66">
      <c r="A190">
        <v>189</v>
      </c>
      <c r="B190" s="158" t="str">
        <f>IFERROR(TEXT(AL190,"00"),"99")&amp;IFERROR(TEXT(W190,"00"),"99")&amp;IFERROR(TEXT(S190,"00"),"99")&amp;IFERROR(TEXT(BN190,"000"),"999")</f>
        <v>012159999</v>
      </c>
      <c r="C190" s="158" t="str">
        <f>IFERROR(TEXT(AL190,"00"),"99")&amp;IFERROR(TEXT(V190,"00"),"99")&amp;IFERROR(TEXT(R190,"000"),"999")</f>
        <v>0121025</v>
      </c>
      <c r="D190" s="29">
        <v>0</v>
      </c>
      <c r="E190" s="645">
        <f>IF(NOT(ISBLANK(L190)),1,0)</f>
        <v>0</v>
      </c>
      <c r="F190" s="645">
        <f>IF(NOT(ISBLANK(O190)),1,0)</f>
        <v>0</v>
      </c>
      <c r="G190" s="364" t="str">
        <f>IF(ISBLANK(H190), IF(OR(NOT(ISBLANK(L190)),NOT(ISBLANK(I190)), NOT(ISBLANK(O190))),"no oldname but should be",""),IF(H190=I190,"api",IF(H190=O190,"csv","no match or acs")))</f>
        <v/>
      </c>
      <c r="Q190" s="64" t="s">
        <v>2944</v>
      </c>
      <c r="R190" s="147">
        <f>IFERROR(_xlfn.XLOOKUP(T190,sortorder!$E$62:$E$136,sortorder!$F$62:$F$136),999)</f>
        <v>25</v>
      </c>
      <c r="S190" s="147">
        <f>IFERROR(_xlfn.XLOOKUP(T190,sortorder!$E$62:$E$136,sortorder!$D$62:$D$136),99)</f>
        <v>59</v>
      </c>
      <c r="T190" s="127" t="s">
        <v>2885</v>
      </c>
      <c r="V190" s="152">
        <f>IFERROR(_xlfn.XLOOKUP(X190,sortorder!$E$4:$E$55,sortorder!$D$4:$D$55),99)</f>
        <v>21</v>
      </c>
      <c r="W190" s="152">
        <f>IFERROR(_xlfn.XLOOKUP(X190,sortorder!$E$4:$E$55,sortorder!$D$4:$D$55),99)</f>
        <v>21</v>
      </c>
      <c r="X190" s="22" t="s">
        <v>2964</v>
      </c>
      <c r="Y190" s="141">
        <f>IF(ISERROR(SEARCH(Y$1,$Q190)),0,1)</f>
        <v>0</v>
      </c>
      <c r="Z190" s="141">
        <f>IF(ISERROR(SEARCH(Z$1,$Q190)),0,1)</f>
        <v>1</v>
      </c>
      <c r="AA190" s="141">
        <f>IF(ISERROR(SEARCH(AA$1,$Q190)),0,1)</f>
        <v>1</v>
      </c>
      <c r="AB190" s="141">
        <f>IF(ISERROR(SEARCH(AB$1,$Q190)),0,1)</f>
        <v>0</v>
      </c>
      <c r="AC190" s="141">
        <f>IF(ISERROR(SEARCH(AC$1,$Q190)),0,1)</f>
        <v>0</v>
      </c>
      <c r="AD190" s="141">
        <f>IF(ISERROR(SEARCH(AD$1,$Q190)),0,1)</f>
        <v>0</v>
      </c>
      <c r="AE190" s="141">
        <f>IF(ISERROR(SEARCH(AE$1,$Q190)),0,1)</f>
        <v>0</v>
      </c>
      <c r="AF190" s="141">
        <f>IF(ISERROR(SEARCH(AF$1,$Q190)),0,1)</f>
        <v>0</v>
      </c>
      <c r="AG190" s="141">
        <f>IF(ISERROR(SEARCH(AG$1,$Q190)),0,1)</f>
        <v>0</v>
      </c>
      <c r="AI190" s="141">
        <f>_xlfn.XLOOKUP(I190,'api2.3'!B:B,'api2.3'!D:D,"")</f>
        <v>0</v>
      </c>
      <c r="AJ190" t="s">
        <v>44</v>
      </c>
      <c r="AK190" s="41" t="s">
        <v>44</v>
      </c>
      <c r="AL190" s="210">
        <f>_xlfn.XLOOKUP(AK190,sortorder!$I$15:$I$20,sortorder!$J$15:$J$20)</f>
        <v>1</v>
      </c>
      <c r="AM190" t="s">
        <v>1784</v>
      </c>
      <c r="AN190" t="s">
        <v>1784</v>
      </c>
      <c r="AO190" t="s">
        <v>1785</v>
      </c>
      <c r="AP190" s="32">
        <v>3</v>
      </c>
      <c r="AQ190" t="s">
        <v>1779</v>
      </c>
      <c r="AR190" t="s">
        <v>1111</v>
      </c>
      <c r="AS190" t="s">
        <v>1102</v>
      </c>
      <c r="AT190" t="s">
        <v>1111</v>
      </c>
      <c r="AV190" s="39" t="str">
        <f>IFERROR(_xlfn.XLOOKUP(Q190,wtd!$B:$B,wtd!$C:$C),"")</f>
        <v/>
      </c>
      <c r="AW190" s="141" t="b">
        <f>IFERROR(Q190=_xlfn.XLOOKUP(Q190,wtd!$B:$B,wtd!$B:$B),FALSE)</f>
        <v>0</v>
      </c>
      <c r="AX190" t="s">
        <v>1103</v>
      </c>
      <c r="AY190">
        <v>2</v>
      </c>
      <c r="AZ190">
        <v>0</v>
      </c>
      <c r="BA190" t="b">
        <v>0</v>
      </c>
      <c r="BB190" t="b">
        <v>0</v>
      </c>
      <c r="BC190" t="b">
        <v>0</v>
      </c>
      <c r="BE190" t="s">
        <v>5346</v>
      </c>
      <c r="BF190" s="42" t="s">
        <v>3003</v>
      </c>
      <c r="BG190" s="42" t="s">
        <v>3003</v>
      </c>
      <c r="BJ190" s="618" t="s">
        <v>2887</v>
      </c>
      <c r="BK190" s="534">
        <v>0</v>
      </c>
      <c r="BN190" s="225">
        <v>999</v>
      </c>
    </row>
    <row r="191" spans="1:66">
      <c r="A191">
        <v>190</v>
      </c>
      <c r="B191" s="158" t="str">
        <f>IFERROR(TEXT(AL191,"00"),"99")&amp;IFERROR(TEXT(W191,"00"),"99")&amp;IFERROR(TEXT(S191,"00"),"99")&amp;IFERROR(TEXT(BN191,"000"),"999")</f>
        <v>012160999</v>
      </c>
      <c r="C191" s="158" t="str">
        <f>IFERROR(TEXT(AL191,"00"),"99")&amp;IFERROR(TEXT(V191,"00"),"99")&amp;IFERROR(TEXT(R191,"000"),"999")</f>
        <v>0121018</v>
      </c>
      <c r="D191" s="29">
        <v>0</v>
      </c>
      <c r="E191" s="645">
        <f>IF(NOT(ISBLANK(L191)),1,0)</f>
        <v>0</v>
      </c>
      <c r="F191" s="645">
        <f>IF(NOT(ISBLANK(O191)),1,0)</f>
        <v>0</v>
      </c>
      <c r="G191" s="364" t="str">
        <f>IF(ISBLANK(H191), IF(OR(NOT(ISBLANK(L191)),NOT(ISBLANK(I191)), NOT(ISBLANK(O191))),"no oldname but should be",""),IF(H191=I191,"api",IF(H191=O191,"csv","no match or acs")))</f>
        <v/>
      </c>
      <c r="Q191" s="64" t="s">
        <v>2945</v>
      </c>
      <c r="R191" s="147">
        <f>IFERROR(_xlfn.XLOOKUP(T191,sortorder!$E$62:$E$136,sortorder!$F$62:$F$136),999)</f>
        <v>18</v>
      </c>
      <c r="S191" s="147">
        <f>IFERROR(_xlfn.XLOOKUP(T191,sortorder!$E$62:$E$136,sortorder!$D$62:$D$136),99)</f>
        <v>60</v>
      </c>
      <c r="T191" s="127" t="s">
        <v>2886</v>
      </c>
      <c r="V191" s="152">
        <f>IFERROR(_xlfn.XLOOKUP(X191,sortorder!$E$4:$E$55,sortorder!$D$4:$D$55),99)</f>
        <v>21</v>
      </c>
      <c r="W191" s="152">
        <f>IFERROR(_xlfn.XLOOKUP(X191,sortorder!$E$4:$E$55,sortorder!$D$4:$D$55),99)</f>
        <v>21</v>
      </c>
      <c r="X191" s="22" t="s">
        <v>2964</v>
      </c>
      <c r="Y191" s="141">
        <f>IF(ISERROR(SEARCH(Y$1,$Q191)),0,1)</f>
        <v>0</v>
      </c>
      <c r="Z191" s="141">
        <f>IF(ISERROR(SEARCH(Z$1,$Q191)),0,1)</f>
        <v>1</v>
      </c>
      <c r="AA191" s="141">
        <f>IF(ISERROR(SEARCH(AA$1,$Q191)),0,1)</f>
        <v>1</v>
      </c>
      <c r="AB191" s="141">
        <f>IF(ISERROR(SEARCH(AB$1,$Q191)),0,1)</f>
        <v>0</v>
      </c>
      <c r="AC191" s="141">
        <f>IF(ISERROR(SEARCH(AC$1,$Q191)),0,1)</f>
        <v>0</v>
      </c>
      <c r="AD191" s="141">
        <f>IF(ISERROR(SEARCH(AD$1,$Q191)),0,1)</f>
        <v>0</v>
      </c>
      <c r="AE191" s="141">
        <f>IF(ISERROR(SEARCH(AE$1,$Q191)),0,1)</f>
        <v>0</v>
      </c>
      <c r="AF191" s="141">
        <f>IF(ISERROR(SEARCH(AF$1,$Q191)),0,1)</f>
        <v>0</v>
      </c>
      <c r="AG191" s="141">
        <f>IF(ISERROR(SEARCH(AG$1,$Q191)),0,1)</f>
        <v>0</v>
      </c>
      <c r="AI191" s="141">
        <f>_xlfn.XLOOKUP(I191,'api2.3'!B:B,'api2.3'!D:D,"")</f>
        <v>0</v>
      </c>
      <c r="AJ191" t="s">
        <v>44</v>
      </c>
      <c r="AK191" s="41" t="s">
        <v>44</v>
      </c>
      <c r="AL191" s="210">
        <f>_xlfn.XLOOKUP(AK191,sortorder!$I$15:$I$20,sortorder!$J$15:$J$20)</f>
        <v>1</v>
      </c>
      <c r="AM191" t="s">
        <v>1784</v>
      </c>
      <c r="AN191" t="s">
        <v>1784</v>
      </c>
      <c r="AO191" t="s">
        <v>1785</v>
      </c>
      <c r="AP191" s="32">
        <v>3</v>
      </c>
      <c r="AQ191" t="s">
        <v>1779</v>
      </c>
      <c r="AR191" t="s">
        <v>1111</v>
      </c>
      <c r="AS191" t="s">
        <v>1102</v>
      </c>
      <c r="AT191" t="s">
        <v>1111</v>
      </c>
      <c r="AV191" s="39" t="str">
        <f>IFERROR(_xlfn.XLOOKUP(Q191,wtd!$B:$B,wtd!$C:$C),"")</f>
        <v/>
      </c>
      <c r="AW191" s="141" t="b">
        <f>IFERROR(Q191=_xlfn.XLOOKUP(Q191,wtd!$B:$B,wtd!$B:$B),FALSE)</f>
        <v>0</v>
      </c>
      <c r="AX191" t="s">
        <v>1103</v>
      </c>
      <c r="AY191">
        <v>2</v>
      </c>
      <c r="AZ191">
        <v>0</v>
      </c>
      <c r="BA191" t="b">
        <v>0</v>
      </c>
      <c r="BB191" t="b">
        <v>0</v>
      </c>
      <c r="BC191" t="b">
        <v>0</v>
      </c>
      <c r="BE191" t="s">
        <v>5190</v>
      </c>
      <c r="BF191" s="42" t="s">
        <v>3004</v>
      </c>
      <c r="BG191" s="42" t="s">
        <v>3004</v>
      </c>
      <c r="BJ191" s="618" t="s">
        <v>2887</v>
      </c>
      <c r="BK191" s="534" t="s">
        <v>2887</v>
      </c>
      <c r="BN191" s="225">
        <v>999</v>
      </c>
    </row>
    <row r="192" spans="1:66">
      <c r="A192">
        <v>191</v>
      </c>
      <c r="B192" s="158" t="str">
        <f>IFERROR(TEXT(AL192,"00"),"99")&amp;IFERROR(TEXT(W192,"00"),"99")&amp;IFERROR(TEXT(S192,"00"),"99")&amp;IFERROR(TEXT(BN192,"000"),"999")</f>
        <v>012238999</v>
      </c>
      <c r="C192" s="158" t="str">
        <f>IFERROR(TEXT(AL192,"00"),"99")&amp;IFERROR(TEXT(V192,"00"),"99")&amp;IFERROR(TEXT(R192,"000"),"999")</f>
        <v>0122021</v>
      </c>
      <c r="D192" s="29">
        <v>0</v>
      </c>
      <c r="E192" s="645">
        <f>IF(NOT(ISBLANK(L192)),1,0)</f>
        <v>0</v>
      </c>
      <c r="F192" s="645">
        <f>IF(NOT(ISBLANK(O192)),1,0)</f>
        <v>0</v>
      </c>
      <c r="G192" s="364" t="str">
        <f>IF(ISBLANK(H192), IF(OR(NOT(ISBLANK(L192)),NOT(ISBLANK(I192)), NOT(ISBLANK(O192))),"no oldname but should be",""),IF(H192=I192,"api",IF(H192=O192,"csv","no match or acs")))</f>
        <v/>
      </c>
      <c r="Q192" s="64" t="s">
        <v>2350</v>
      </c>
      <c r="R192" s="147">
        <f>IFERROR(_xlfn.XLOOKUP(T192,sortorder!$E$62:$E$136,sortorder!$F$62:$F$136),999)</f>
        <v>21</v>
      </c>
      <c r="S192" s="147">
        <f>IFERROR(_xlfn.XLOOKUP(T192,sortorder!$E$62:$E$136,sortorder!$D$62:$D$136),99)</f>
        <v>38</v>
      </c>
      <c r="T192" s="127" t="s">
        <v>2288</v>
      </c>
      <c r="V192" s="152">
        <f>IFERROR(_xlfn.XLOOKUP(X192,sortorder!$E$4:$E$55,sortorder!$D$4:$D$55),99)</f>
        <v>22</v>
      </c>
      <c r="W192" s="152">
        <f>IFERROR(_xlfn.XLOOKUP(X192,sortorder!$E$4:$E$55,sortorder!$D$4:$D$55),99)</f>
        <v>22</v>
      </c>
      <c r="X192" s="22" t="s">
        <v>2965</v>
      </c>
      <c r="Y192" s="141">
        <f>IF(ISERROR(SEARCH(Y$1,$Q192)),0,1)</f>
        <v>0</v>
      </c>
      <c r="Z192" s="141">
        <f>IF(ISERROR(SEARCH(Z$1,$Q192)),0,1)</f>
        <v>0</v>
      </c>
      <c r="AA192" s="141">
        <f>IF(ISERROR(SEARCH(AA$1,$Q192)),0,1)</f>
        <v>0</v>
      </c>
      <c r="AB192" s="141">
        <f>IF(ISERROR(SEARCH(AB$1,$Q192)),0,1)</f>
        <v>0</v>
      </c>
      <c r="AC192" s="141">
        <f>IF(ISERROR(SEARCH(AC$1,$Q192)),0,1)</f>
        <v>1</v>
      </c>
      <c r="AD192" s="141">
        <f>IF(ISERROR(SEARCH(AD$1,$Q192)),0,1)</f>
        <v>0</v>
      </c>
      <c r="AE192" s="141">
        <f>IF(ISERROR(SEARCH(AE$1,$Q192)),0,1)</f>
        <v>0</v>
      </c>
      <c r="AF192" s="141">
        <f>IF(ISERROR(SEARCH(AF$1,$Q192)),0,1)</f>
        <v>0</v>
      </c>
      <c r="AG192" s="141">
        <f>IF(ISERROR(SEARCH(AG$1,$Q192)),0,1)</f>
        <v>0</v>
      </c>
      <c r="AI192" s="141">
        <f>_xlfn.XLOOKUP(I192,'api2.3'!B:B,'api2.3'!D:D,"")</f>
        <v>0</v>
      </c>
      <c r="AJ192" t="s">
        <v>44</v>
      </c>
      <c r="AK192" s="41" t="s">
        <v>44</v>
      </c>
      <c r="AL192" s="210">
        <f>_xlfn.XLOOKUP(AK192,sortorder!$I$15:$I$20,sortorder!$J$15:$J$20)</f>
        <v>1</v>
      </c>
      <c r="AM192" t="s">
        <v>423</v>
      </c>
      <c r="AN192" t="s">
        <v>423</v>
      </c>
      <c r="AO192" t="s">
        <v>424</v>
      </c>
      <c r="AP192" s="32">
        <v>1</v>
      </c>
      <c r="AQ192" t="s">
        <v>1125</v>
      </c>
      <c r="AR192" t="s">
        <v>1132</v>
      </c>
      <c r="AS192" t="s">
        <v>1126</v>
      </c>
      <c r="AT192" t="s">
        <v>1132</v>
      </c>
      <c r="AU192">
        <v>1</v>
      </c>
      <c r="AV192" s="39" t="str">
        <f>IFERROR(_xlfn.XLOOKUP(Q192,wtd!$B:$B,wtd!$C:$C),"")</f>
        <v/>
      </c>
      <c r="AW192" s="141" t="b">
        <f>IFERROR(Q192=_xlfn.XLOOKUP(Q192,wtd!$B:$B,wtd!$B:$B),FALSE)</f>
        <v>0</v>
      </c>
      <c r="AX192" t="s">
        <v>2797</v>
      </c>
      <c r="AY192">
        <v>2</v>
      </c>
      <c r="AZ192">
        <v>0</v>
      </c>
      <c r="BA192" t="b">
        <v>0</v>
      </c>
      <c r="BB192" t="b">
        <v>1</v>
      </c>
      <c r="BC192" t="b">
        <v>0</v>
      </c>
      <c r="BE192" t="s">
        <v>5094</v>
      </c>
      <c r="BF192" s="42" t="s">
        <v>2352</v>
      </c>
      <c r="BG192" s="42" t="s">
        <v>2352</v>
      </c>
      <c r="BJ192" s="618" t="s">
        <v>2887</v>
      </c>
      <c r="BK192" s="534" t="s">
        <v>2887</v>
      </c>
      <c r="BN192" s="225">
        <v>999</v>
      </c>
    </row>
    <row r="193" spans="1:66">
      <c r="A193">
        <v>192</v>
      </c>
      <c r="B193" s="158" t="str">
        <f>IFERROR(TEXT(AL193,"00"),"99")&amp;IFERROR(TEXT(W193,"00"),"99")&amp;IFERROR(TEXT(S193,"00"),"99")&amp;IFERROR(TEXT(BN193,"000"),"999")</f>
        <v>012254999</v>
      </c>
      <c r="C193" s="158" t="str">
        <f>IFERROR(TEXT(AL193,"00"),"99")&amp;IFERROR(TEXT(V193,"00"),"99")&amp;IFERROR(TEXT(R193,"000"),"999")</f>
        <v>0122019</v>
      </c>
      <c r="D193" s="29">
        <v>0</v>
      </c>
      <c r="E193" s="645">
        <f>IF(NOT(ISBLANK(L193)),1,0)</f>
        <v>0</v>
      </c>
      <c r="F193" s="645">
        <f>IF(NOT(ISBLANK(O193)),1,0)</f>
        <v>0</v>
      </c>
      <c r="G193" s="364" t="str">
        <f>IF(ISBLANK(H193), IF(OR(NOT(ISBLANK(L193)),NOT(ISBLANK(I193)), NOT(ISBLANK(O193))),"no oldname but should be",""),IF(H193=I193,"api",IF(H193=O193,"csv","no match or acs")))</f>
        <v/>
      </c>
      <c r="Q193" s="64" t="s">
        <v>2946</v>
      </c>
      <c r="R193" s="147">
        <f>IFERROR(_xlfn.XLOOKUP(T193,sortorder!$E$62:$E$136,sortorder!$F$62:$F$136),999)</f>
        <v>19</v>
      </c>
      <c r="S193" s="147">
        <f>IFERROR(_xlfn.XLOOKUP(T193,sortorder!$E$62:$E$136,sortorder!$D$62:$D$136),99)</f>
        <v>54</v>
      </c>
      <c r="T193" s="127" t="s">
        <v>2880</v>
      </c>
      <c r="V193" s="152">
        <f>IFERROR(_xlfn.XLOOKUP(X193,sortorder!$E$4:$E$55,sortorder!$D$4:$D$55),99)</f>
        <v>22</v>
      </c>
      <c r="W193" s="152">
        <f>IFERROR(_xlfn.XLOOKUP(X193,sortorder!$E$4:$E$55,sortorder!$D$4:$D$55),99)</f>
        <v>22</v>
      </c>
      <c r="X193" s="22" t="s">
        <v>2965</v>
      </c>
      <c r="Y193" s="141">
        <f>IF(ISERROR(SEARCH(Y$1,$Q193)),0,1)</f>
        <v>0</v>
      </c>
      <c r="Z193" s="141">
        <f>IF(ISERROR(SEARCH(Z$1,$Q193)),0,1)</f>
        <v>0</v>
      </c>
      <c r="AA193" s="141">
        <f>IF(ISERROR(SEARCH(AA$1,$Q193)),0,1)</f>
        <v>0</v>
      </c>
      <c r="AB193" s="141">
        <f>IF(ISERROR(SEARCH(AB$1,$Q193)),0,1)</f>
        <v>0</v>
      </c>
      <c r="AC193" s="141">
        <f>IF(ISERROR(SEARCH(AC$1,$Q193)),0,1)</f>
        <v>1</v>
      </c>
      <c r="AD193" s="141">
        <f>IF(ISERROR(SEARCH(AD$1,$Q193)),0,1)</f>
        <v>0</v>
      </c>
      <c r="AE193" s="141">
        <f>IF(ISERROR(SEARCH(AE$1,$Q193)),0,1)</f>
        <v>0</v>
      </c>
      <c r="AF193" s="141">
        <f>IF(ISERROR(SEARCH(AF$1,$Q193)),0,1)</f>
        <v>0</v>
      </c>
      <c r="AG193" s="141">
        <f>IF(ISERROR(SEARCH(AG$1,$Q193)),0,1)</f>
        <v>0</v>
      </c>
      <c r="AI193" s="141">
        <f>_xlfn.XLOOKUP(I193,'api2.3'!B:B,'api2.3'!D:D,"")</f>
        <v>0</v>
      </c>
      <c r="AJ193" t="s">
        <v>44</v>
      </c>
      <c r="AK193" s="41" t="s">
        <v>44</v>
      </c>
      <c r="AL193" s="210">
        <f>_xlfn.XLOOKUP(AK193,sortorder!$I$15:$I$20,sortorder!$J$15:$J$20)</f>
        <v>1</v>
      </c>
      <c r="AM193" t="s">
        <v>423</v>
      </c>
      <c r="AN193" t="s">
        <v>423</v>
      </c>
      <c r="AO193" t="s">
        <v>424</v>
      </c>
      <c r="AP193" s="32">
        <v>1</v>
      </c>
      <c r="AQ193" t="s">
        <v>1125</v>
      </c>
      <c r="AR193" t="s">
        <v>1132</v>
      </c>
      <c r="AS193" t="s">
        <v>1126</v>
      </c>
      <c r="AT193" t="s">
        <v>1132</v>
      </c>
      <c r="AU193">
        <v>1</v>
      </c>
      <c r="AV193" s="39" t="str">
        <f>IFERROR(_xlfn.XLOOKUP(Q193,wtd!$B:$B,wtd!$C:$C),"")</f>
        <v/>
      </c>
      <c r="AW193" s="141" t="b">
        <f>IFERROR(Q193=_xlfn.XLOOKUP(Q193,wtd!$B:$B,wtd!$B:$B),FALSE)</f>
        <v>0</v>
      </c>
      <c r="AX193" t="s">
        <v>2797</v>
      </c>
      <c r="AY193">
        <v>2</v>
      </c>
      <c r="AZ193">
        <v>0</v>
      </c>
      <c r="BA193" t="b">
        <v>0</v>
      </c>
      <c r="BB193" t="b">
        <v>1</v>
      </c>
      <c r="BC193" t="b">
        <v>0</v>
      </c>
      <c r="BE193" t="s">
        <v>5191</v>
      </c>
      <c r="BF193" s="42" t="s">
        <v>3005</v>
      </c>
      <c r="BG193" s="42" t="s">
        <v>3005</v>
      </c>
      <c r="BJ193" s="618" t="s">
        <v>2887</v>
      </c>
      <c r="BK193" s="534" t="s">
        <v>2887</v>
      </c>
      <c r="BN193" s="225">
        <v>999</v>
      </c>
    </row>
    <row r="194" spans="1:66">
      <c r="A194">
        <v>193</v>
      </c>
      <c r="B194" s="158" t="str">
        <f>IFERROR(TEXT(AL194,"00"),"99")&amp;IFERROR(TEXT(W194,"00"),"99")&amp;IFERROR(TEXT(S194,"00"),"99")&amp;IFERROR(TEXT(BN194,"000"),"999")</f>
        <v>012255999</v>
      </c>
      <c r="C194" s="158" t="str">
        <f>IFERROR(TEXT(AL194,"00"),"99")&amp;IFERROR(TEXT(V194,"00"),"99")&amp;IFERROR(TEXT(R194,"000"),"999")</f>
        <v>0122020</v>
      </c>
      <c r="D194" s="29">
        <v>0</v>
      </c>
      <c r="E194" s="645">
        <f>IF(NOT(ISBLANK(L194)),1,0)</f>
        <v>0</v>
      </c>
      <c r="F194" s="645">
        <f>IF(NOT(ISBLANK(O194)),1,0)</f>
        <v>0</v>
      </c>
      <c r="G194" s="364" t="str">
        <f>IF(ISBLANK(H194), IF(OR(NOT(ISBLANK(L194)),NOT(ISBLANK(I194)), NOT(ISBLANK(O194))),"no oldname but should be",""),IF(H194=I194,"api",IF(H194=O194,"csv","no match or acs")))</f>
        <v/>
      </c>
      <c r="Q194" s="64" t="s">
        <v>2947</v>
      </c>
      <c r="R194" s="147">
        <f>IFERROR(_xlfn.XLOOKUP(T194,sortorder!$E$62:$E$136,sortorder!$F$62:$F$136),999)</f>
        <v>20</v>
      </c>
      <c r="S194" s="147">
        <f>IFERROR(_xlfn.XLOOKUP(T194,sortorder!$E$62:$E$136,sortorder!$D$62:$D$136),99)</f>
        <v>55</v>
      </c>
      <c r="T194" s="127" t="s">
        <v>2881</v>
      </c>
      <c r="V194" s="152">
        <f>IFERROR(_xlfn.XLOOKUP(X194,sortorder!$E$4:$E$55,sortorder!$D$4:$D$55),99)</f>
        <v>22</v>
      </c>
      <c r="W194" s="152">
        <f>IFERROR(_xlfn.XLOOKUP(X194,sortorder!$E$4:$E$55,sortorder!$D$4:$D$55),99)</f>
        <v>22</v>
      </c>
      <c r="X194" s="22" t="s">
        <v>2965</v>
      </c>
      <c r="Y194" s="141">
        <f>IF(ISERROR(SEARCH(Y$1,$Q194)),0,1)</f>
        <v>0</v>
      </c>
      <c r="Z194" s="141">
        <f>IF(ISERROR(SEARCH(Z$1,$Q194)),0,1)</f>
        <v>0</v>
      </c>
      <c r="AA194" s="141">
        <f>IF(ISERROR(SEARCH(AA$1,$Q194)),0,1)</f>
        <v>0</v>
      </c>
      <c r="AB194" s="141">
        <f>IF(ISERROR(SEARCH(AB$1,$Q194)),0,1)</f>
        <v>0</v>
      </c>
      <c r="AC194" s="141">
        <f>IF(ISERROR(SEARCH(AC$1,$Q194)),0,1)</f>
        <v>1</v>
      </c>
      <c r="AD194" s="141">
        <f>IF(ISERROR(SEARCH(AD$1,$Q194)),0,1)</f>
        <v>0</v>
      </c>
      <c r="AE194" s="141">
        <f>IF(ISERROR(SEARCH(AE$1,$Q194)),0,1)</f>
        <v>0</v>
      </c>
      <c r="AF194" s="141">
        <f>IF(ISERROR(SEARCH(AF$1,$Q194)),0,1)</f>
        <v>0</v>
      </c>
      <c r="AG194" s="141">
        <f>IF(ISERROR(SEARCH(AG$1,$Q194)),0,1)</f>
        <v>0</v>
      </c>
      <c r="AI194" s="141">
        <f>_xlfn.XLOOKUP(I194,'api2.3'!B:B,'api2.3'!D:D,"")</f>
        <v>0</v>
      </c>
      <c r="AJ194" t="s">
        <v>44</v>
      </c>
      <c r="AK194" s="41" t="s">
        <v>44</v>
      </c>
      <c r="AL194" s="210">
        <f>_xlfn.XLOOKUP(AK194,sortorder!$I$15:$I$20,sortorder!$J$15:$J$20)</f>
        <v>1</v>
      </c>
      <c r="AM194" t="s">
        <v>423</v>
      </c>
      <c r="AN194" t="s">
        <v>423</v>
      </c>
      <c r="AO194" t="s">
        <v>424</v>
      </c>
      <c r="AP194" s="32">
        <v>1</v>
      </c>
      <c r="AQ194" t="s">
        <v>1125</v>
      </c>
      <c r="AR194" t="s">
        <v>1132</v>
      </c>
      <c r="AS194" t="s">
        <v>1126</v>
      </c>
      <c r="AT194" t="s">
        <v>1132</v>
      </c>
      <c r="AU194">
        <v>1</v>
      </c>
      <c r="AV194" s="39" t="str">
        <f>IFERROR(_xlfn.XLOOKUP(Q194,wtd!$B:$B,wtd!$C:$C),"")</f>
        <v/>
      </c>
      <c r="AW194" s="141" t="b">
        <f>IFERROR(Q194=_xlfn.XLOOKUP(Q194,wtd!$B:$B,wtd!$B:$B),FALSE)</f>
        <v>0</v>
      </c>
      <c r="AX194" t="s">
        <v>2797</v>
      </c>
      <c r="AY194">
        <v>2</v>
      </c>
      <c r="AZ194">
        <v>0</v>
      </c>
      <c r="BA194" t="b">
        <v>0</v>
      </c>
      <c r="BB194" t="b">
        <v>1</v>
      </c>
      <c r="BC194" t="b">
        <v>0</v>
      </c>
      <c r="BE194" t="s">
        <v>5192</v>
      </c>
      <c r="BF194" s="42" t="s">
        <v>3006</v>
      </c>
      <c r="BG194" s="42" t="s">
        <v>3006</v>
      </c>
      <c r="BJ194" s="618" t="s">
        <v>2887</v>
      </c>
      <c r="BK194" s="534" t="s">
        <v>2887</v>
      </c>
      <c r="BN194" s="225">
        <v>999</v>
      </c>
    </row>
    <row r="195" spans="1:66">
      <c r="A195">
        <v>194</v>
      </c>
      <c r="B195" s="158" t="str">
        <f>IFERROR(TEXT(AL195,"00"),"99")&amp;IFERROR(TEXT(W195,"00"),"99")&amp;IFERROR(TEXT(S195,"00"),"99")&amp;IFERROR(TEXT(BN195,"000"),"999")</f>
        <v>012256999</v>
      </c>
      <c r="C195" s="158" t="str">
        <f>IFERROR(TEXT(AL195,"00"),"99")&amp;IFERROR(TEXT(V195,"00"),"99")&amp;IFERROR(TEXT(R195,"000"),"999")</f>
        <v>0122022</v>
      </c>
      <c r="D195" s="29">
        <v>0</v>
      </c>
      <c r="E195" s="645">
        <f>IF(NOT(ISBLANK(L195)),1,0)</f>
        <v>0</v>
      </c>
      <c r="F195" s="645">
        <f>IF(NOT(ISBLANK(O195)),1,0)</f>
        <v>0</v>
      </c>
      <c r="G195" s="364" t="str">
        <f>IF(ISBLANK(H195), IF(OR(NOT(ISBLANK(L195)),NOT(ISBLANK(I195)), NOT(ISBLANK(O195))),"no oldname but should be",""),IF(H195=I195,"api",IF(H195=O195,"csv","no match or acs")))</f>
        <v/>
      </c>
      <c r="Q195" s="64" t="s">
        <v>2948</v>
      </c>
      <c r="R195" s="147">
        <f>IFERROR(_xlfn.XLOOKUP(T195,sortorder!$E$62:$E$136,sortorder!$F$62:$F$136),999)</f>
        <v>22</v>
      </c>
      <c r="S195" s="147">
        <f>IFERROR(_xlfn.XLOOKUP(T195,sortorder!$E$62:$E$136,sortorder!$D$62:$D$136),99)</f>
        <v>56</v>
      </c>
      <c r="T195" s="127" t="s">
        <v>2882</v>
      </c>
      <c r="V195" s="152">
        <f>IFERROR(_xlfn.XLOOKUP(X195,sortorder!$E$4:$E$55,sortorder!$D$4:$D$55),99)</f>
        <v>22</v>
      </c>
      <c r="W195" s="152">
        <f>IFERROR(_xlfn.XLOOKUP(X195,sortorder!$E$4:$E$55,sortorder!$D$4:$D$55),99)</f>
        <v>22</v>
      </c>
      <c r="X195" s="22" t="s">
        <v>2965</v>
      </c>
      <c r="Y195" s="141">
        <f>IF(ISERROR(SEARCH(Y$1,$Q195)),0,1)</f>
        <v>0</v>
      </c>
      <c r="Z195" s="141">
        <f>IF(ISERROR(SEARCH(Z$1,$Q195)),0,1)</f>
        <v>0</v>
      </c>
      <c r="AA195" s="141">
        <f>IF(ISERROR(SEARCH(AA$1,$Q195)),0,1)</f>
        <v>0</v>
      </c>
      <c r="AB195" s="141">
        <f>IF(ISERROR(SEARCH(AB$1,$Q195)),0,1)</f>
        <v>0</v>
      </c>
      <c r="AC195" s="141">
        <f>IF(ISERROR(SEARCH(AC$1,$Q195)),0,1)</f>
        <v>1</v>
      </c>
      <c r="AD195" s="141">
        <f>IF(ISERROR(SEARCH(AD$1,$Q195)),0,1)</f>
        <v>0</v>
      </c>
      <c r="AE195" s="141">
        <f>IF(ISERROR(SEARCH(AE$1,$Q195)),0,1)</f>
        <v>0</v>
      </c>
      <c r="AF195" s="141">
        <f>IF(ISERROR(SEARCH(AF$1,$Q195)),0,1)</f>
        <v>0</v>
      </c>
      <c r="AG195" s="141">
        <f>IF(ISERROR(SEARCH(AG$1,$Q195)),0,1)</f>
        <v>0</v>
      </c>
      <c r="AI195" s="141">
        <f>_xlfn.XLOOKUP(I195,'api2.3'!B:B,'api2.3'!D:D,"")</f>
        <v>0</v>
      </c>
      <c r="AJ195" t="s">
        <v>44</v>
      </c>
      <c r="AK195" s="41" t="s">
        <v>44</v>
      </c>
      <c r="AL195" s="210">
        <f>_xlfn.XLOOKUP(AK195,sortorder!$I$15:$I$20,sortorder!$J$15:$J$20)</f>
        <v>1</v>
      </c>
      <c r="AM195" t="s">
        <v>423</v>
      </c>
      <c r="AN195" t="s">
        <v>423</v>
      </c>
      <c r="AO195" t="s">
        <v>424</v>
      </c>
      <c r="AP195" s="32">
        <v>1</v>
      </c>
      <c r="AQ195" t="s">
        <v>1125</v>
      </c>
      <c r="AR195" t="s">
        <v>1132</v>
      </c>
      <c r="AS195" t="s">
        <v>1126</v>
      </c>
      <c r="AT195" t="s">
        <v>1132</v>
      </c>
      <c r="AU195">
        <v>1</v>
      </c>
      <c r="AV195" s="39" t="str">
        <f>IFERROR(_xlfn.XLOOKUP(Q195,wtd!$B:$B,wtd!$C:$C),"")</f>
        <v/>
      </c>
      <c r="AW195" s="141" t="b">
        <f>IFERROR(Q195=_xlfn.XLOOKUP(Q195,wtd!$B:$B,wtd!$B:$B),FALSE)</f>
        <v>0</v>
      </c>
      <c r="AX195" t="s">
        <v>2797</v>
      </c>
      <c r="AY195">
        <v>2</v>
      </c>
      <c r="AZ195">
        <v>0</v>
      </c>
      <c r="BA195" t="b">
        <v>0</v>
      </c>
      <c r="BB195" t="b">
        <v>1</v>
      </c>
      <c r="BC195" t="b">
        <v>0</v>
      </c>
      <c r="BE195" t="s">
        <v>5193</v>
      </c>
      <c r="BF195" s="42" t="s">
        <v>3007</v>
      </c>
      <c r="BG195" s="42" t="s">
        <v>3007</v>
      </c>
      <c r="BJ195" s="618" t="s">
        <v>2887</v>
      </c>
      <c r="BK195" s="534">
        <v>0</v>
      </c>
      <c r="BN195" s="225">
        <v>999</v>
      </c>
    </row>
    <row r="196" spans="1:66">
      <c r="A196">
        <v>195</v>
      </c>
      <c r="B196" s="158" t="str">
        <f>IFERROR(TEXT(AL196,"00"),"99")&amp;IFERROR(TEXT(W196,"00"),"99")&amp;IFERROR(TEXT(S196,"00"),"99")&amp;IFERROR(TEXT(BN196,"000"),"999")</f>
        <v>012257999</v>
      </c>
      <c r="C196" s="158" t="str">
        <f>IFERROR(TEXT(AL196,"00"),"99")&amp;IFERROR(TEXT(V196,"00"),"99")&amp;IFERROR(TEXT(R196,"000"),"999")</f>
        <v>0122023</v>
      </c>
      <c r="D196" s="29">
        <v>0</v>
      </c>
      <c r="E196" s="645">
        <f>IF(NOT(ISBLANK(L196)),1,0)</f>
        <v>0</v>
      </c>
      <c r="F196" s="645">
        <f>IF(NOT(ISBLANK(O196)),1,0)</f>
        <v>0</v>
      </c>
      <c r="G196" s="364" t="str">
        <f>IF(ISBLANK(H196), IF(OR(NOT(ISBLANK(L196)),NOT(ISBLANK(I196)), NOT(ISBLANK(O196))),"no oldname but should be",""),IF(H196=I196,"api",IF(H196=O196,"csv","no match or acs")))</f>
        <v/>
      </c>
      <c r="Q196" s="64" t="s">
        <v>2949</v>
      </c>
      <c r="R196" s="147">
        <f>IFERROR(_xlfn.XLOOKUP(T196,sortorder!$E$62:$E$136,sortorder!$F$62:$F$136),999)</f>
        <v>23</v>
      </c>
      <c r="S196" s="147">
        <f>IFERROR(_xlfn.XLOOKUP(T196,sortorder!$E$62:$E$136,sortorder!$D$62:$D$136),99)</f>
        <v>57</v>
      </c>
      <c r="T196" s="127" t="s">
        <v>2883</v>
      </c>
      <c r="V196" s="152">
        <f>IFERROR(_xlfn.XLOOKUP(X196,sortorder!$E$4:$E$55,sortorder!$D$4:$D$55),99)</f>
        <v>22</v>
      </c>
      <c r="W196" s="152">
        <f>IFERROR(_xlfn.XLOOKUP(X196,sortorder!$E$4:$E$55,sortorder!$D$4:$D$55),99)</f>
        <v>22</v>
      </c>
      <c r="X196" s="22" t="s">
        <v>2965</v>
      </c>
      <c r="Y196" s="141">
        <f>IF(ISERROR(SEARCH(Y$1,$Q196)),0,1)</f>
        <v>0</v>
      </c>
      <c r="Z196" s="141">
        <f>IF(ISERROR(SEARCH(Z$1,$Q196)),0,1)</f>
        <v>0</v>
      </c>
      <c r="AA196" s="141">
        <f>IF(ISERROR(SEARCH(AA$1,$Q196)),0,1)</f>
        <v>0</v>
      </c>
      <c r="AB196" s="141">
        <f>IF(ISERROR(SEARCH(AB$1,$Q196)),0,1)</f>
        <v>0</v>
      </c>
      <c r="AC196" s="141">
        <f>IF(ISERROR(SEARCH(AC$1,$Q196)),0,1)</f>
        <v>1</v>
      </c>
      <c r="AD196" s="141">
        <f>IF(ISERROR(SEARCH(AD$1,$Q196)),0,1)</f>
        <v>0</v>
      </c>
      <c r="AE196" s="141">
        <f>IF(ISERROR(SEARCH(AE$1,$Q196)),0,1)</f>
        <v>0</v>
      </c>
      <c r="AF196" s="141">
        <f>IF(ISERROR(SEARCH(AF$1,$Q196)),0,1)</f>
        <v>0</v>
      </c>
      <c r="AG196" s="141">
        <f>IF(ISERROR(SEARCH(AG$1,$Q196)),0,1)</f>
        <v>0</v>
      </c>
      <c r="AI196" s="141">
        <f>_xlfn.XLOOKUP(I196,'api2.3'!B:B,'api2.3'!D:D,"")</f>
        <v>0</v>
      </c>
      <c r="AJ196" t="s">
        <v>44</v>
      </c>
      <c r="AK196" s="41" t="s">
        <v>44</v>
      </c>
      <c r="AL196" s="210">
        <f>_xlfn.XLOOKUP(AK196,sortorder!$I$15:$I$20,sortorder!$J$15:$J$20)</f>
        <v>1</v>
      </c>
      <c r="AM196" t="s">
        <v>423</v>
      </c>
      <c r="AN196" t="s">
        <v>423</v>
      </c>
      <c r="AO196" t="s">
        <v>424</v>
      </c>
      <c r="AP196" s="32">
        <v>1</v>
      </c>
      <c r="AQ196" t="s">
        <v>1125</v>
      </c>
      <c r="AR196" t="s">
        <v>1132</v>
      </c>
      <c r="AS196" t="s">
        <v>1126</v>
      </c>
      <c r="AT196" t="s">
        <v>1132</v>
      </c>
      <c r="AU196">
        <v>1</v>
      </c>
      <c r="AV196" s="39" t="str">
        <f>IFERROR(_xlfn.XLOOKUP(Q196,wtd!$B:$B,wtd!$C:$C),"")</f>
        <v/>
      </c>
      <c r="AW196" s="141" t="b">
        <f>IFERROR(Q196=_xlfn.XLOOKUP(Q196,wtd!$B:$B,wtd!$B:$B),FALSE)</f>
        <v>0</v>
      </c>
      <c r="AX196" t="s">
        <v>2797</v>
      </c>
      <c r="AY196">
        <v>2</v>
      </c>
      <c r="AZ196">
        <v>0</v>
      </c>
      <c r="BA196" t="b">
        <v>0</v>
      </c>
      <c r="BB196" t="b">
        <v>1</v>
      </c>
      <c r="BC196" t="b">
        <v>0</v>
      </c>
      <c r="BE196" t="s">
        <v>5261</v>
      </c>
      <c r="BF196" s="42" t="s">
        <v>3008</v>
      </c>
      <c r="BG196" s="42" t="s">
        <v>3008</v>
      </c>
      <c r="BJ196" s="618" t="s">
        <v>2887</v>
      </c>
      <c r="BK196" s="534" t="s">
        <v>2887</v>
      </c>
      <c r="BN196" s="225">
        <v>999</v>
      </c>
    </row>
    <row r="197" spans="1:66">
      <c r="A197">
        <v>196</v>
      </c>
      <c r="B197" s="158" t="str">
        <f>IFERROR(TEXT(AL197,"00"),"99")&amp;IFERROR(TEXT(W197,"00"),"99")&amp;IFERROR(TEXT(S197,"00"),"99")&amp;IFERROR(TEXT(BN197,"000"),"999")</f>
        <v>012258999</v>
      </c>
      <c r="C197" s="158" t="str">
        <f>IFERROR(TEXT(AL197,"00"),"99")&amp;IFERROR(TEXT(V197,"00"),"99")&amp;IFERROR(TEXT(R197,"000"),"999")</f>
        <v>0122024</v>
      </c>
      <c r="D197" s="29">
        <v>0</v>
      </c>
      <c r="E197" s="645">
        <f>IF(NOT(ISBLANK(L197)),1,0)</f>
        <v>0</v>
      </c>
      <c r="F197" s="645">
        <f>IF(NOT(ISBLANK(O197)),1,0)</f>
        <v>0</v>
      </c>
      <c r="G197" s="364" t="str">
        <f>IF(ISBLANK(H197), IF(OR(NOT(ISBLANK(L197)),NOT(ISBLANK(I197)), NOT(ISBLANK(O197))),"no oldname but should be",""),IF(H197=I197,"api",IF(H197=O197,"csv","no match or acs")))</f>
        <v/>
      </c>
      <c r="Q197" s="64" t="s">
        <v>2950</v>
      </c>
      <c r="R197" s="147">
        <f>IFERROR(_xlfn.XLOOKUP(T197,sortorder!$E$62:$E$136,sortorder!$F$62:$F$136),999)</f>
        <v>24</v>
      </c>
      <c r="S197" s="147">
        <f>IFERROR(_xlfn.XLOOKUP(T197,sortorder!$E$62:$E$136,sortorder!$D$62:$D$136),99)</f>
        <v>58</v>
      </c>
      <c r="T197" s="127" t="s">
        <v>2884</v>
      </c>
      <c r="V197" s="152">
        <f>IFERROR(_xlfn.XLOOKUP(X197,sortorder!$E$4:$E$55,sortorder!$D$4:$D$55),99)</f>
        <v>22</v>
      </c>
      <c r="W197" s="152">
        <f>IFERROR(_xlfn.XLOOKUP(X197,sortorder!$E$4:$E$55,sortorder!$D$4:$D$55),99)</f>
        <v>22</v>
      </c>
      <c r="X197" s="22" t="s">
        <v>2965</v>
      </c>
      <c r="Y197" s="141">
        <f>IF(ISERROR(SEARCH(Y$1,$Q197)),0,1)</f>
        <v>0</v>
      </c>
      <c r="Z197" s="141">
        <f>IF(ISERROR(SEARCH(Z$1,$Q197)),0,1)</f>
        <v>0</v>
      </c>
      <c r="AA197" s="141">
        <f>IF(ISERROR(SEARCH(AA$1,$Q197)),0,1)</f>
        <v>0</v>
      </c>
      <c r="AB197" s="141">
        <f>IF(ISERROR(SEARCH(AB$1,$Q197)),0,1)</f>
        <v>0</v>
      </c>
      <c r="AC197" s="141">
        <f>IF(ISERROR(SEARCH(AC$1,$Q197)),0,1)</f>
        <v>1</v>
      </c>
      <c r="AD197" s="141">
        <f>IF(ISERROR(SEARCH(AD$1,$Q197)),0,1)</f>
        <v>0</v>
      </c>
      <c r="AE197" s="141">
        <f>IF(ISERROR(SEARCH(AE$1,$Q197)),0,1)</f>
        <v>0</v>
      </c>
      <c r="AF197" s="141">
        <f>IF(ISERROR(SEARCH(AF$1,$Q197)),0,1)</f>
        <v>0</v>
      </c>
      <c r="AG197" s="141">
        <f>IF(ISERROR(SEARCH(AG$1,$Q197)),0,1)</f>
        <v>0</v>
      </c>
      <c r="AI197" s="141" t="str">
        <f>_xlfn.XLOOKUP(I197,'api2.3'!B:B,'api2.3'!D:D,"")</f>
        <v/>
      </c>
      <c r="AJ197" t="s">
        <v>44</v>
      </c>
      <c r="AK197" s="41" t="s">
        <v>44</v>
      </c>
      <c r="AL197" s="210">
        <f>_xlfn.XLOOKUP(AK197,sortorder!$I$15:$I$20,sortorder!$J$15:$J$20)</f>
        <v>1</v>
      </c>
      <c r="AM197" t="s">
        <v>423</v>
      </c>
      <c r="AN197" t="s">
        <v>423</v>
      </c>
      <c r="AO197" t="s">
        <v>424</v>
      </c>
      <c r="AP197" s="32">
        <v>1</v>
      </c>
      <c r="AQ197" t="s">
        <v>1125</v>
      </c>
      <c r="AR197" t="s">
        <v>1132</v>
      </c>
      <c r="AS197" t="s">
        <v>1126</v>
      </c>
      <c r="AT197" t="s">
        <v>1132</v>
      </c>
      <c r="AU197">
        <v>1</v>
      </c>
      <c r="AV197" s="39" t="str">
        <f>IFERROR(_xlfn.XLOOKUP(Q197,wtd!$B:$B,wtd!$C:$C),"")</f>
        <v/>
      </c>
      <c r="AW197" s="141" t="b">
        <f>IFERROR(Q197=_xlfn.XLOOKUP(Q197,wtd!$B:$B,wtd!$B:$B),FALSE)</f>
        <v>0</v>
      </c>
      <c r="AX197" t="s">
        <v>2797</v>
      </c>
      <c r="AY197">
        <v>2</v>
      </c>
      <c r="AZ197">
        <v>0</v>
      </c>
      <c r="BA197" t="b">
        <v>0</v>
      </c>
      <c r="BB197" t="b">
        <v>1</v>
      </c>
      <c r="BC197" t="b">
        <v>0</v>
      </c>
      <c r="BE197" t="s">
        <v>5194</v>
      </c>
      <c r="BF197" s="42" t="s">
        <v>3009</v>
      </c>
      <c r="BG197" s="42" t="s">
        <v>3009</v>
      </c>
      <c r="BJ197" s="618" t="s">
        <v>2887</v>
      </c>
      <c r="BK197" s="534">
        <v>0</v>
      </c>
      <c r="BN197" s="225">
        <v>999</v>
      </c>
    </row>
    <row r="198" spans="1:66">
      <c r="A198">
        <v>197</v>
      </c>
      <c r="B198" s="158" t="str">
        <f>IFERROR(TEXT(AL198,"00"),"99")&amp;IFERROR(TEXT(W198,"00"),"99")&amp;IFERROR(TEXT(S198,"00"),"99")&amp;IFERROR(TEXT(BN198,"000"),"999")</f>
        <v>012259999</v>
      </c>
      <c r="C198" s="158" t="str">
        <f>IFERROR(TEXT(AL198,"00"),"99")&amp;IFERROR(TEXT(V198,"00"),"99")&amp;IFERROR(TEXT(R198,"000"),"999")</f>
        <v>0122025</v>
      </c>
      <c r="D198" s="29">
        <v>0</v>
      </c>
      <c r="E198" s="645">
        <f>IF(NOT(ISBLANK(L198)),1,0)</f>
        <v>0</v>
      </c>
      <c r="F198" s="645">
        <f>IF(NOT(ISBLANK(O198)),1,0)</f>
        <v>0</v>
      </c>
      <c r="G198" s="364" t="str">
        <f>IF(ISBLANK(H198), IF(OR(NOT(ISBLANK(L198)),NOT(ISBLANK(I198)), NOT(ISBLANK(O198))),"no oldname but should be",""),IF(H198=I198,"api",IF(H198=O198,"csv","no match or acs")))</f>
        <v/>
      </c>
      <c r="Q198" s="64" t="s">
        <v>2951</v>
      </c>
      <c r="R198" s="147">
        <f>IFERROR(_xlfn.XLOOKUP(T198,sortorder!$E$62:$E$136,sortorder!$F$62:$F$136),999)</f>
        <v>25</v>
      </c>
      <c r="S198" s="147">
        <f>IFERROR(_xlfn.XLOOKUP(T198,sortorder!$E$62:$E$136,sortorder!$D$62:$D$136),99)</f>
        <v>59</v>
      </c>
      <c r="T198" s="127" t="s">
        <v>2885</v>
      </c>
      <c r="V198" s="152">
        <f>IFERROR(_xlfn.XLOOKUP(X198,sortorder!$E$4:$E$55,sortorder!$D$4:$D$55),99)</f>
        <v>22</v>
      </c>
      <c r="W198" s="152">
        <f>IFERROR(_xlfn.XLOOKUP(X198,sortorder!$E$4:$E$55,sortorder!$D$4:$D$55),99)</f>
        <v>22</v>
      </c>
      <c r="X198" s="22" t="s">
        <v>2965</v>
      </c>
      <c r="Y198" s="141">
        <f>IF(ISERROR(SEARCH(Y$1,$Q198)),0,1)</f>
        <v>0</v>
      </c>
      <c r="Z198" s="141">
        <f>IF(ISERROR(SEARCH(Z$1,$Q198)),0,1)</f>
        <v>0</v>
      </c>
      <c r="AA198" s="141">
        <f>IF(ISERROR(SEARCH(AA$1,$Q198)),0,1)</f>
        <v>0</v>
      </c>
      <c r="AB198" s="141">
        <f>IF(ISERROR(SEARCH(AB$1,$Q198)),0,1)</f>
        <v>0</v>
      </c>
      <c r="AC198" s="141">
        <f>IF(ISERROR(SEARCH(AC$1,$Q198)),0,1)</f>
        <v>1</v>
      </c>
      <c r="AD198" s="141">
        <f>IF(ISERROR(SEARCH(AD$1,$Q198)),0,1)</f>
        <v>0</v>
      </c>
      <c r="AE198" s="141">
        <f>IF(ISERROR(SEARCH(AE$1,$Q198)),0,1)</f>
        <v>0</v>
      </c>
      <c r="AF198" s="141">
        <f>IF(ISERROR(SEARCH(AF$1,$Q198)),0,1)</f>
        <v>0</v>
      </c>
      <c r="AG198" s="141">
        <f>IF(ISERROR(SEARCH(AG$1,$Q198)),0,1)</f>
        <v>0</v>
      </c>
      <c r="AI198" s="141">
        <f>_xlfn.XLOOKUP(I198,'api2.3'!B:B,'api2.3'!D:D,"")</f>
        <v>0</v>
      </c>
      <c r="AJ198" t="s">
        <v>44</v>
      </c>
      <c r="AK198" s="41" t="s">
        <v>44</v>
      </c>
      <c r="AL198" s="210">
        <f>_xlfn.XLOOKUP(AK198,sortorder!$I$15:$I$20,sortorder!$J$15:$J$20)</f>
        <v>1</v>
      </c>
      <c r="AM198" t="s">
        <v>423</v>
      </c>
      <c r="AN198" t="s">
        <v>423</v>
      </c>
      <c r="AO198" t="s">
        <v>424</v>
      </c>
      <c r="AP198" s="32">
        <v>1</v>
      </c>
      <c r="AQ198" t="s">
        <v>1125</v>
      </c>
      <c r="AR198" t="s">
        <v>1132</v>
      </c>
      <c r="AS198" t="s">
        <v>1126</v>
      </c>
      <c r="AT198" t="s">
        <v>1132</v>
      </c>
      <c r="AU198">
        <v>1</v>
      </c>
      <c r="AV198" s="39" t="str">
        <f>IFERROR(_xlfn.XLOOKUP(Q198,wtd!$B:$B,wtd!$C:$C),"")</f>
        <v/>
      </c>
      <c r="AW198" s="141" t="b">
        <f>IFERROR(Q198=_xlfn.XLOOKUP(Q198,wtd!$B:$B,wtd!$B:$B),FALSE)</f>
        <v>0</v>
      </c>
      <c r="AX198" t="s">
        <v>2797</v>
      </c>
      <c r="AY198">
        <v>2</v>
      </c>
      <c r="AZ198">
        <v>0</v>
      </c>
      <c r="BA198" t="b">
        <v>0</v>
      </c>
      <c r="BB198" t="b">
        <v>1</v>
      </c>
      <c r="BC198" t="b">
        <v>0</v>
      </c>
      <c r="BE198" t="s">
        <v>5347</v>
      </c>
      <c r="BF198" s="42" t="s">
        <v>3010</v>
      </c>
      <c r="BG198" s="42" t="s">
        <v>3010</v>
      </c>
      <c r="BJ198" s="618" t="s">
        <v>2887</v>
      </c>
      <c r="BK198" s="534">
        <v>0</v>
      </c>
      <c r="BN198" s="225">
        <v>999</v>
      </c>
    </row>
    <row r="199" spans="1:66">
      <c r="A199">
        <v>198</v>
      </c>
      <c r="B199" s="158" t="str">
        <f>IFERROR(TEXT(AL199,"00"),"99")&amp;IFERROR(TEXT(W199,"00"),"99")&amp;IFERROR(TEXT(S199,"00"),"99")&amp;IFERROR(TEXT(BN199,"000"),"999")</f>
        <v>012260999</v>
      </c>
      <c r="C199" s="158" t="str">
        <f>IFERROR(TEXT(AL199,"00"),"99")&amp;IFERROR(TEXT(V199,"00"),"99")&amp;IFERROR(TEXT(R199,"000"),"999")</f>
        <v>0122018</v>
      </c>
      <c r="D199" s="29">
        <v>0</v>
      </c>
      <c r="E199" s="645">
        <f>IF(NOT(ISBLANK(L199)),1,0)</f>
        <v>0</v>
      </c>
      <c r="F199" s="645">
        <f>IF(NOT(ISBLANK(O199)),1,0)</f>
        <v>0</v>
      </c>
      <c r="G199" s="364" t="str">
        <f>IF(ISBLANK(H199), IF(OR(NOT(ISBLANK(L199)),NOT(ISBLANK(I199)), NOT(ISBLANK(O199))),"no oldname but should be",""),IF(H199=I199,"api",IF(H199=O199,"csv","no match or acs")))</f>
        <v/>
      </c>
      <c r="Q199" s="64" t="s">
        <v>2952</v>
      </c>
      <c r="R199" s="147">
        <f>IFERROR(_xlfn.XLOOKUP(T199,sortorder!$E$62:$E$136,sortorder!$F$62:$F$136),999)</f>
        <v>18</v>
      </c>
      <c r="S199" s="147">
        <f>IFERROR(_xlfn.XLOOKUP(T199,sortorder!$E$62:$E$136,sortorder!$D$62:$D$136),99)</f>
        <v>60</v>
      </c>
      <c r="T199" s="127" t="s">
        <v>2886</v>
      </c>
      <c r="V199" s="152">
        <f>IFERROR(_xlfn.XLOOKUP(X199,sortorder!$E$4:$E$55,sortorder!$D$4:$D$55),99)</f>
        <v>22</v>
      </c>
      <c r="W199" s="152">
        <f>IFERROR(_xlfn.XLOOKUP(X199,sortorder!$E$4:$E$55,sortorder!$D$4:$D$55),99)</f>
        <v>22</v>
      </c>
      <c r="X199" s="22" t="s">
        <v>2965</v>
      </c>
      <c r="Y199" s="141">
        <f>IF(ISERROR(SEARCH(Y$1,$Q199)),0,1)</f>
        <v>0</v>
      </c>
      <c r="Z199" s="141">
        <f>IF(ISERROR(SEARCH(Z$1,$Q199)),0,1)</f>
        <v>0</v>
      </c>
      <c r="AA199" s="141">
        <f>IF(ISERROR(SEARCH(AA$1,$Q199)),0,1)</f>
        <v>0</v>
      </c>
      <c r="AB199" s="141">
        <f>IF(ISERROR(SEARCH(AB$1,$Q199)),0,1)</f>
        <v>0</v>
      </c>
      <c r="AC199" s="141">
        <f>IF(ISERROR(SEARCH(AC$1,$Q199)),0,1)</f>
        <v>1</v>
      </c>
      <c r="AD199" s="141">
        <f>IF(ISERROR(SEARCH(AD$1,$Q199)),0,1)</f>
        <v>0</v>
      </c>
      <c r="AE199" s="141">
        <f>IF(ISERROR(SEARCH(AE$1,$Q199)),0,1)</f>
        <v>0</v>
      </c>
      <c r="AF199" s="141">
        <f>IF(ISERROR(SEARCH(AF$1,$Q199)),0,1)</f>
        <v>0</v>
      </c>
      <c r="AG199" s="141">
        <f>IF(ISERROR(SEARCH(AG$1,$Q199)),0,1)</f>
        <v>0</v>
      </c>
      <c r="AI199" s="141">
        <f>_xlfn.XLOOKUP(I199,'api2.3'!B:B,'api2.3'!D:D,"")</f>
        <v>0</v>
      </c>
      <c r="AJ199" t="s">
        <v>44</v>
      </c>
      <c r="AK199" s="41" t="s">
        <v>44</v>
      </c>
      <c r="AL199" s="210">
        <f>_xlfn.XLOOKUP(AK199,sortorder!$I$15:$I$20,sortorder!$J$15:$J$20)</f>
        <v>1</v>
      </c>
      <c r="AM199" t="s">
        <v>423</v>
      </c>
      <c r="AN199" t="s">
        <v>423</v>
      </c>
      <c r="AO199" t="s">
        <v>424</v>
      </c>
      <c r="AP199" s="32">
        <v>1</v>
      </c>
      <c r="AQ199" t="s">
        <v>1125</v>
      </c>
      <c r="AR199" t="s">
        <v>1132</v>
      </c>
      <c r="AS199" t="s">
        <v>1126</v>
      </c>
      <c r="AT199" t="s">
        <v>1132</v>
      </c>
      <c r="AU199">
        <v>1</v>
      </c>
      <c r="AV199" s="39" t="str">
        <f>IFERROR(_xlfn.XLOOKUP(Q199,wtd!$B:$B,wtd!$C:$C),"")</f>
        <v/>
      </c>
      <c r="AW199" s="141" t="b">
        <f>IFERROR(Q199=_xlfn.XLOOKUP(Q199,wtd!$B:$B,wtd!$B:$B),FALSE)</f>
        <v>0</v>
      </c>
      <c r="AX199" t="s">
        <v>2797</v>
      </c>
      <c r="AY199">
        <v>2</v>
      </c>
      <c r="AZ199">
        <v>0</v>
      </c>
      <c r="BA199" t="b">
        <v>0</v>
      </c>
      <c r="BB199" t="b">
        <v>1</v>
      </c>
      <c r="BC199" t="b">
        <v>0</v>
      </c>
      <c r="BE199" t="s">
        <v>5195</v>
      </c>
      <c r="BF199" s="42" t="s">
        <v>3011</v>
      </c>
      <c r="BG199" s="42" t="s">
        <v>3011</v>
      </c>
      <c r="BJ199" s="618" t="s">
        <v>2887</v>
      </c>
      <c r="BK199" s="534" t="s">
        <v>2887</v>
      </c>
      <c r="BN199" s="225">
        <v>999</v>
      </c>
    </row>
    <row r="200" spans="1:66">
      <c r="A200">
        <v>199</v>
      </c>
      <c r="B200" s="158" t="str">
        <f>IFERROR(TEXT(AL200,"00"),"99")&amp;IFERROR(TEXT(W200,"00"),"99")&amp;IFERROR(TEXT(S200,"00"),"99")&amp;IFERROR(TEXT(BN200,"000"),"999")</f>
        <v>012338999</v>
      </c>
      <c r="C200" s="158" t="str">
        <f>IFERROR(TEXT(AL200,"00"),"99")&amp;IFERROR(TEXT(V200,"00"),"99")&amp;IFERROR(TEXT(R200,"000"),"999")</f>
        <v>0123021</v>
      </c>
      <c r="D200" s="29">
        <v>0</v>
      </c>
      <c r="E200" s="645">
        <f>IF(NOT(ISBLANK(L200)),1,0)</f>
        <v>0</v>
      </c>
      <c r="F200" s="645">
        <f>IF(NOT(ISBLANK(O200)),1,0)</f>
        <v>0</v>
      </c>
      <c r="G200" s="364" t="str">
        <f>IF(ISBLANK(H200), IF(OR(NOT(ISBLANK(L200)),NOT(ISBLANK(I200)), NOT(ISBLANK(O200))),"no oldname but should be",""),IF(H200=I200,"api",IF(H200=O200,"csv","no match or acs")))</f>
        <v/>
      </c>
      <c r="Q200" s="64" t="s">
        <v>2367</v>
      </c>
      <c r="R200" s="147">
        <f>IFERROR(_xlfn.XLOOKUP(T200,sortorder!$E$62:$E$136,sortorder!$F$62:$F$136),999)</f>
        <v>21</v>
      </c>
      <c r="S200" s="147">
        <f>IFERROR(_xlfn.XLOOKUP(T200,sortorder!$E$62:$E$136,sortorder!$D$62:$D$136),99)</f>
        <v>38</v>
      </c>
      <c r="T200" s="127" t="s">
        <v>2288</v>
      </c>
      <c r="V200" s="152">
        <f>IFERROR(_xlfn.XLOOKUP(X200,sortorder!$E$4:$E$55,sortorder!$D$4:$D$55),99)</f>
        <v>23</v>
      </c>
      <c r="W200" s="152">
        <f>IFERROR(_xlfn.XLOOKUP(X200,sortorder!$E$4:$E$55,sortorder!$D$4:$D$55),99)</f>
        <v>23</v>
      </c>
      <c r="X200" s="22" t="s">
        <v>2966</v>
      </c>
      <c r="Y200" s="141">
        <f>IF(ISERROR(SEARCH(Y$1,$Q200)),0,1)</f>
        <v>0</v>
      </c>
      <c r="Z200" s="141">
        <f>IF(ISERROR(SEARCH(Z$1,$Q200)),0,1)</f>
        <v>1</v>
      </c>
      <c r="AA200" s="141">
        <f>IF(ISERROR(SEARCH(AA$1,$Q200)),0,1)</f>
        <v>0</v>
      </c>
      <c r="AB200" s="141">
        <f>IF(ISERROR(SEARCH(AB$1,$Q200)),0,1)</f>
        <v>0</v>
      </c>
      <c r="AC200" s="141">
        <f>IF(ISERROR(SEARCH(AC$1,$Q200)),0,1)</f>
        <v>1</v>
      </c>
      <c r="AD200" s="141">
        <f>IF(ISERROR(SEARCH(AD$1,$Q200)),0,1)</f>
        <v>0</v>
      </c>
      <c r="AE200" s="141">
        <f>IF(ISERROR(SEARCH(AE$1,$Q200)),0,1)</f>
        <v>0</v>
      </c>
      <c r="AF200" s="141">
        <f>IF(ISERROR(SEARCH(AF$1,$Q200)),0,1)</f>
        <v>0</v>
      </c>
      <c r="AG200" s="141">
        <f>IF(ISERROR(SEARCH(AG$1,$Q200)),0,1)</f>
        <v>0</v>
      </c>
      <c r="AH200" t="s">
        <v>1075</v>
      </c>
      <c r="AI200" s="141">
        <f>_xlfn.XLOOKUP(I200,'api2.3'!B:B,'api2.3'!D:D,"")</f>
        <v>0</v>
      </c>
      <c r="AJ200" t="s">
        <v>44</v>
      </c>
      <c r="AK200" s="41" t="s">
        <v>44</v>
      </c>
      <c r="AL200" s="210">
        <f>_xlfn.XLOOKUP(AK200,sortorder!$I$15:$I$20,sortorder!$J$15:$J$20)</f>
        <v>1</v>
      </c>
      <c r="AM200" t="s">
        <v>1784</v>
      </c>
      <c r="AN200" t="s">
        <v>1784</v>
      </c>
      <c r="AO200" t="s">
        <v>1785</v>
      </c>
      <c r="AP200" s="32">
        <v>3</v>
      </c>
      <c r="AQ200" t="s">
        <v>1795</v>
      </c>
      <c r="AR200" t="s">
        <v>1132</v>
      </c>
      <c r="AS200" t="s">
        <v>1126</v>
      </c>
      <c r="AT200" t="s">
        <v>1132</v>
      </c>
      <c r="AU200">
        <v>1</v>
      </c>
      <c r="AV200" s="39" t="str">
        <f>IFERROR(_xlfn.XLOOKUP(Q200,wtd!$B:$B,wtd!$C:$C),"")</f>
        <v/>
      </c>
      <c r="AW200" s="141" t="b">
        <f>IFERROR(Q200=_xlfn.XLOOKUP(Q200,wtd!$B:$B,wtd!$B:$B),FALSE)</f>
        <v>0</v>
      </c>
      <c r="AX200" t="s">
        <v>2797</v>
      </c>
      <c r="AY200">
        <v>2</v>
      </c>
      <c r="AZ200">
        <v>0</v>
      </c>
      <c r="BA200" t="b">
        <v>0</v>
      </c>
      <c r="BB200" t="b">
        <v>1</v>
      </c>
      <c r="BC200" t="b">
        <v>0</v>
      </c>
      <c r="BE200" t="s">
        <v>5099</v>
      </c>
      <c r="BF200" s="42" t="s">
        <v>2369</v>
      </c>
      <c r="BG200" s="42" t="s">
        <v>2369</v>
      </c>
      <c r="BJ200" s="618" t="s">
        <v>2887</v>
      </c>
      <c r="BK200" s="534">
        <v>0</v>
      </c>
      <c r="BN200" s="225">
        <v>999</v>
      </c>
    </row>
    <row r="201" spans="1:66">
      <c r="A201">
        <v>200</v>
      </c>
      <c r="B201" s="158" t="str">
        <f>IFERROR(TEXT(AL201,"00"),"99")&amp;IFERROR(TEXT(W201,"00"),"99")&amp;IFERROR(TEXT(S201,"00"),"99")&amp;IFERROR(TEXT(BN201,"000"),"999")</f>
        <v>012354999</v>
      </c>
      <c r="C201" s="158" t="str">
        <f>IFERROR(TEXT(AL201,"00"),"99")&amp;IFERROR(TEXT(V201,"00"),"99")&amp;IFERROR(TEXT(R201,"000"),"999")</f>
        <v>0123019</v>
      </c>
      <c r="D201" s="29">
        <v>0</v>
      </c>
      <c r="E201" s="645">
        <f>IF(NOT(ISBLANK(L201)),1,0)</f>
        <v>0</v>
      </c>
      <c r="F201" s="645">
        <f>IF(NOT(ISBLANK(O201)),1,0)</f>
        <v>0</v>
      </c>
      <c r="G201" s="364" t="str">
        <f>IF(ISBLANK(H201), IF(OR(NOT(ISBLANK(L201)),NOT(ISBLANK(I201)), NOT(ISBLANK(O201))),"no oldname but should be",""),IF(H201=I201,"api",IF(H201=O201,"csv","no match or acs")))</f>
        <v/>
      </c>
      <c r="Q201" s="64" t="s">
        <v>2953</v>
      </c>
      <c r="R201" s="147">
        <f>IFERROR(_xlfn.XLOOKUP(T201,sortorder!$E$62:$E$136,sortorder!$F$62:$F$136),999)</f>
        <v>19</v>
      </c>
      <c r="S201" s="147">
        <f>IFERROR(_xlfn.XLOOKUP(T201,sortorder!$E$62:$E$136,sortorder!$D$62:$D$136),99)</f>
        <v>54</v>
      </c>
      <c r="T201" s="127" t="s">
        <v>2880</v>
      </c>
      <c r="V201" s="152">
        <f>IFERROR(_xlfn.XLOOKUP(X201,sortorder!$E$4:$E$55,sortorder!$D$4:$D$55),99)</f>
        <v>23</v>
      </c>
      <c r="W201" s="152">
        <f>IFERROR(_xlfn.XLOOKUP(X201,sortorder!$E$4:$E$55,sortorder!$D$4:$D$55),99)</f>
        <v>23</v>
      </c>
      <c r="X201" s="22" t="s">
        <v>2966</v>
      </c>
      <c r="Y201" s="141">
        <f>IF(ISERROR(SEARCH(Y$1,$Q201)),0,1)</f>
        <v>0</v>
      </c>
      <c r="Z201" s="141">
        <f>IF(ISERROR(SEARCH(Z$1,$Q201)),0,1)</f>
        <v>1</v>
      </c>
      <c r="AA201" s="141">
        <f>IF(ISERROR(SEARCH(AA$1,$Q201)),0,1)</f>
        <v>0</v>
      </c>
      <c r="AB201" s="141">
        <f>IF(ISERROR(SEARCH(AB$1,$Q201)),0,1)</f>
        <v>0</v>
      </c>
      <c r="AC201" s="141">
        <f>IF(ISERROR(SEARCH(AC$1,$Q201)),0,1)</f>
        <v>1</v>
      </c>
      <c r="AD201" s="141">
        <f>IF(ISERROR(SEARCH(AD$1,$Q201)),0,1)</f>
        <v>0</v>
      </c>
      <c r="AE201" s="141">
        <f>IF(ISERROR(SEARCH(AE$1,$Q201)),0,1)</f>
        <v>0</v>
      </c>
      <c r="AF201" s="141">
        <f>IF(ISERROR(SEARCH(AF$1,$Q201)),0,1)</f>
        <v>0</v>
      </c>
      <c r="AG201" s="141">
        <f>IF(ISERROR(SEARCH(AG$1,$Q201)),0,1)</f>
        <v>0</v>
      </c>
      <c r="AH201" t="s">
        <v>1075</v>
      </c>
      <c r="AI201" s="141">
        <f>_xlfn.XLOOKUP(I201,'api2.3'!B:B,'api2.3'!D:D,"")</f>
        <v>0</v>
      </c>
      <c r="AJ201" t="s">
        <v>44</v>
      </c>
      <c r="AK201" s="41" t="s">
        <v>44</v>
      </c>
      <c r="AL201" s="210">
        <f>_xlfn.XLOOKUP(AK201,sortorder!$I$15:$I$20,sortorder!$J$15:$J$20)</f>
        <v>1</v>
      </c>
      <c r="AM201" t="s">
        <v>1784</v>
      </c>
      <c r="AN201" t="s">
        <v>1784</v>
      </c>
      <c r="AO201" t="s">
        <v>1785</v>
      </c>
      <c r="AP201" s="32">
        <v>3</v>
      </c>
      <c r="AQ201" t="s">
        <v>1795</v>
      </c>
      <c r="AR201" t="s">
        <v>1132</v>
      </c>
      <c r="AS201" t="s">
        <v>1126</v>
      </c>
      <c r="AT201" t="s">
        <v>1132</v>
      </c>
      <c r="AU201">
        <v>1</v>
      </c>
      <c r="AV201" s="39" t="str">
        <f>IFERROR(_xlfn.XLOOKUP(Q201,wtd!$B:$B,wtd!$C:$C),"")</f>
        <v/>
      </c>
      <c r="AW201" s="141" t="b">
        <f>IFERROR(Q201=_xlfn.XLOOKUP(Q201,wtd!$B:$B,wtd!$B:$B),FALSE)</f>
        <v>0</v>
      </c>
      <c r="AX201" t="s">
        <v>2797</v>
      </c>
      <c r="AY201">
        <v>2</v>
      </c>
      <c r="AZ201">
        <v>0</v>
      </c>
      <c r="BA201" t="b">
        <v>0</v>
      </c>
      <c r="BB201" t="b">
        <v>1</v>
      </c>
      <c r="BC201" t="b">
        <v>0</v>
      </c>
      <c r="BE201" t="s">
        <v>5196</v>
      </c>
      <c r="BF201" s="42" t="s">
        <v>3012</v>
      </c>
      <c r="BG201" s="42" t="s">
        <v>3012</v>
      </c>
      <c r="BJ201" s="618" t="s">
        <v>2887</v>
      </c>
      <c r="BK201" s="534">
        <v>0</v>
      </c>
      <c r="BN201" s="225">
        <v>999</v>
      </c>
    </row>
    <row r="202" spans="1:66">
      <c r="A202">
        <v>201</v>
      </c>
      <c r="B202" s="158" t="str">
        <f>IFERROR(TEXT(AL202,"00"),"99")&amp;IFERROR(TEXT(W202,"00"),"99")&amp;IFERROR(TEXT(S202,"00"),"99")&amp;IFERROR(TEXT(BN202,"000"),"999")</f>
        <v>012355999</v>
      </c>
      <c r="C202" s="158" t="str">
        <f>IFERROR(TEXT(AL202,"00"),"99")&amp;IFERROR(TEXT(V202,"00"),"99")&amp;IFERROR(TEXT(R202,"000"),"999")</f>
        <v>0123020</v>
      </c>
      <c r="D202" s="29">
        <v>0</v>
      </c>
      <c r="E202" s="645">
        <f>IF(NOT(ISBLANK(L202)),1,0)</f>
        <v>0</v>
      </c>
      <c r="F202" s="645">
        <f>IF(NOT(ISBLANK(O202)),1,0)</f>
        <v>0</v>
      </c>
      <c r="G202" s="364" t="str">
        <f>IF(ISBLANK(H202), IF(OR(NOT(ISBLANK(L202)),NOT(ISBLANK(I202)), NOT(ISBLANK(O202))),"no oldname but should be",""),IF(H202=I202,"api",IF(H202=O202,"csv","no match or acs")))</f>
        <v/>
      </c>
      <c r="Q202" s="64" t="s">
        <v>2954</v>
      </c>
      <c r="R202" s="147">
        <f>IFERROR(_xlfn.XLOOKUP(T202,sortorder!$E$62:$E$136,sortorder!$F$62:$F$136),999)</f>
        <v>20</v>
      </c>
      <c r="S202" s="147">
        <f>IFERROR(_xlfn.XLOOKUP(T202,sortorder!$E$62:$E$136,sortorder!$D$62:$D$136),99)</f>
        <v>55</v>
      </c>
      <c r="T202" s="127" t="s">
        <v>2881</v>
      </c>
      <c r="V202" s="152">
        <f>IFERROR(_xlfn.XLOOKUP(X202,sortorder!$E$4:$E$55,sortorder!$D$4:$D$55),99)</f>
        <v>23</v>
      </c>
      <c r="W202" s="152">
        <f>IFERROR(_xlfn.XLOOKUP(X202,sortorder!$E$4:$E$55,sortorder!$D$4:$D$55),99)</f>
        <v>23</v>
      </c>
      <c r="X202" s="22" t="s">
        <v>2966</v>
      </c>
      <c r="Y202" s="141">
        <f>IF(ISERROR(SEARCH(Y$1,$Q202)),0,1)</f>
        <v>0</v>
      </c>
      <c r="Z202" s="141">
        <f>IF(ISERROR(SEARCH(Z$1,$Q202)),0,1)</f>
        <v>1</v>
      </c>
      <c r="AA202" s="141">
        <f>IF(ISERROR(SEARCH(AA$1,$Q202)),0,1)</f>
        <v>0</v>
      </c>
      <c r="AB202" s="141">
        <f>IF(ISERROR(SEARCH(AB$1,$Q202)),0,1)</f>
        <v>0</v>
      </c>
      <c r="AC202" s="141">
        <f>IF(ISERROR(SEARCH(AC$1,$Q202)),0,1)</f>
        <v>1</v>
      </c>
      <c r="AD202" s="141">
        <f>IF(ISERROR(SEARCH(AD$1,$Q202)),0,1)</f>
        <v>0</v>
      </c>
      <c r="AE202" s="141">
        <f>IF(ISERROR(SEARCH(AE$1,$Q202)),0,1)</f>
        <v>0</v>
      </c>
      <c r="AF202" s="141">
        <f>IF(ISERROR(SEARCH(AF$1,$Q202)),0,1)</f>
        <v>0</v>
      </c>
      <c r="AG202" s="141">
        <f>IF(ISERROR(SEARCH(AG$1,$Q202)),0,1)</f>
        <v>0</v>
      </c>
      <c r="AH202" t="s">
        <v>1075</v>
      </c>
      <c r="AI202" s="141">
        <f>_xlfn.XLOOKUP(I202,'api2.3'!B:B,'api2.3'!D:D,"")</f>
        <v>0</v>
      </c>
      <c r="AJ202" t="s">
        <v>44</v>
      </c>
      <c r="AK202" s="41" t="s">
        <v>44</v>
      </c>
      <c r="AL202" s="210">
        <f>_xlfn.XLOOKUP(AK202,sortorder!$I$15:$I$20,sortorder!$J$15:$J$20)</f>
        <v>1</v>
      </c>
      <c r="AM202" t="s">
        <v>1784</v>
      </c>
      <c r="AN202" t="s">
        <v>1784</v>
      </c>
      <c r="AO202" t="s">
        <v>1785</v>
      </c>
      <c r="AP202" s="32">
        <v>3</v>
      </c>
      <c r="AQ202" t="s">
        <v>1795</v>
      </c>
      <c r="AR202" t="s">
        <v>1132</v>
      </c>
      <c r="AS202" t="s">
        <v>1126</v>
      </c>
      <c r="AT202" t="s">
        <v>1132</v>
      </c>
      <c r="AU202">
        <v>1</v>
      </c>
      <c r="AV202" s="39" t="str">
        <f>IFERROR(_xlfn.XLOOKUP(Q202,wtd!$B:$B,wtd!$C:$C),"")</f>
        <v/>
      </c>
      <c r="AW202" s="141" t="b">
        <f>IFERROR(Q202=_xlfn.XLOOKUP(Q202,wtd!$B:$B,wtd!$B:$B),FALSE)</f>
        <v>0</v>
      </c>
      <c r="AX202" t="s">
        <v>2797</v>
      </c>
      <c r="AY202">
        <v>2</v>
      </c>
      <c r="AZ202">
        <v>0</v>
      </c>
      <c r="BA202" t="b">
        <v>0</v>
      </c>
      <c r="BB202" t="b">
        <v>1</v>
      </c>
      <c r="BC202" t="b">
        <v>0</v>
      </c>
      <c r="BE202" t="s">
        <v>5197</v>
      </c>
      <c r="BF202" s="42" t="s">
        <v>3013</v>
      </c>
      <c r="BG202" s="42" t="s">
        <v>3013</v>
      </c>
      <c r="BJ202" s="618" t="s">
        <v>2887</v>
      </c>
      <c r="BK202" s="534">
        <v>0</v>
      </c>
      <c r="BN202" s="225">
        <v>999</v>
      </c>
    </row>
    <row r="203" spans="1:66">
      <c r="A203">
        <v>202</v>
      </c>
      <c r="B203" s="158" t="str">
        <f>IFERROR(TEXT(AL203,"00"),"99")&amp;IFERROR(TEXT(W203,"00"),"99")&amp;IFERROR(TEXT(S203,"00"),"99")&amp;IFERROR(TEXT(BN203,"000"),"999")</f>
        <v>012356999</v>
      </c>
      <c r="C203" s="158" t="str">
        <f>IFERROR(TEXT(AL203,"00"),"99")&amp;IFERROR(TEXT(V203,"00"),"99")&amp;IFERROR(TEXT(R203,"000"),"999")</f>
        <v>0123022</v>
      </c>
      <c r="D203" s="29">
        <v>0</v>
      </c>
      <c r="E203" s="645">
        <f>IF(NOT(ISBLANK(L203)),1,0)</f>
        <v>0</v>
      </c>
      <c r="F203" s="645">
        <f>IF(NOT(ISBLANK(O203)),1,0)</f>
        <v>0</v>
      </c>
      <c r="G203" s="364" t="str">
        <f>IF(ISBLANK(H203), IF(OR(NOT(ISBLANK(L203)),NOT(ISBLANK(I203)), NOT(ISBLANK(O203))),"no oldname but should be",""),IF(H203=I203,"api",IF(H203=O203,"csv","no match or acs")))</f>
        <v/>
      </c>
      <c r="Q203" s="64" t="s">
        <v>2955</v>
      </c>
      <c r="R203" s="147">
        <f>IFERROR(_xlfn.XLOOKUP(T203,sortorder!$E$62:$E$136,sortorder!$F$62:$F$136),999)</f>
        <v>22</v>
      </c>
      <c r="S203" s="147">
        <f>IFERROR(_xlfn.XLOOKUP(T203,sortorder!$E$62:$E$136,sortorder!$D$62:$D$136),99)</f>
        <v>56</v>
      </c>
      <c r="T203" s="127" t="s">
        <v>2882</v>
      </c>
      <c r="V203" s="152">
        <f>IFERROR(_xlfn.XLOOKUP(X203,sortorder!$E$4:$E$55,sortorder!$D$4:$D$55),99)</f>
        <v>23</v>
      </c>
      <c r="W203" s="152">
        <f>IFERROR(_xlfn.XLOOKUP(X203,sortorder!$E$4:$E$55,sortorder!$D$4:$D$55),99)</f>
        <v>23</v>
      </c>
      <c r="X203" s="22" t="s">
        <v>2966</v>
      </c>
      <c r="Y203" s="141">
        <f>IF(ISERROR(SEARCH(Y$1,$Q203)),0,1)</f>
        <v>0</v>
      </c>
      <c r="Z203" s="141">
        <f>IF(ISERROR(SEARCH(Z$1,$Q203)),0,1)</f>
        <v>1</v>
      </c>
      <c r="AA203" s="141">
        <f>IF(ISERROR(SEARCH(AA$1,$Q203)),0,1)</f>
        <v>0</v>
      </c>
      <c r="AB203" s="141">
        <f>IF(ISERROR(SEARCH(AB$1,$Q203)),0,1)</f>
        <v>0</v>
      </c>
      <c r="AC203" s="141">
        <f>IF(ISERROR(SEARCH(AC$1,$Q203)),0,1)</f>
        <v>1</v>
      </c>
      <c r="AD203" s="141">
        <f>IF(ISERROR(SEARCH(AD$1,$Q203)),0,1)</f>
        <v>0</v>
      </c>
      <c r="AE203" s="141">
        <f>IF(ISERROR(SEARCH(AE$1,$Q203)),0,1)</f>
        <v>0</v>
      </c>
      <c r="AF203" s="141">
        <f>IF(ISERROR(SEARCH(AF$1,$Q203)),0,1)</f>
        <v>0</v>
      </c>
      <c r="AG203" s="141">
        <f>IF(ISERROR(SEARCH(AG$1,$Q203)),0,1)</f>
        <v>0</v>
      </c>
      <c r="AH203" t="s">
        <v>1075</v>
      </c>
      <c r="AI203" s="141">
        <f>_xlfn.XLOOKUP(I203,'api2.3'!B:B,'api2.3'!D:D,"")</f>
        <v>0</v>
      </c>
      <c r="AJ203" t="s">
        <v>44</v>
      </c>
      <c r="AK203" s="41" t="s">
        <v>44</v>
      </c>
      <c r="AL203" s="210">
        <f>_xlfn.XLOOKUP(AK203,sortorder!$I$15:$I$20,sortorder!$J$15:$J$20)</f>
        <v>1</v>
      </c>
      <c r="AM203" t="s">
        <v>1784</v>
      </c>
      <c r="AN203" t="s">
        <v>1784</v>
      </c>
      <c r="AO203" t="s">
        <v>1785</v>
      </c>
      <c r="AP203" s="32">
        <v>3</v>
      </c>
      <c r="AQ203" t="s">
        <v>1795</v>
      </c>
      <c r="AR203" t="s">
        <v>1132</v>
      </c>
      <c r="AS203" t="s">
        <v>1126</v>
      </c>
      <c r="AT203" t="s">
        <v>1132</v>
      </c>
      <c r="AU203">
        <v>1</v>
      </c>
      <c r="AV203" s="39" t="str">
        <f>IFERROR(_xlfn.XLOOKUP(Q203,wtd!$B:$B,wtd!$C:$C),"")</f>
        <v/>
      </c>
      <c r="AW203" s="141" t="b">
        <f>IFERROR(Q203=_xlfn.XLOOKUP(Q203,wtd!$B:$B,wtd!$B:$B),FALSE)</f>
        <v>0</v>
      </c>
      <c r="AX203" t="s">
        <v>2797</v>
      </c>
      <c r="AY203">
        <v>2</v>
      </c>
      <c r="AZ203">
        <v>0</v>
      </c>
      <c r="BA203" t="b">
        <v>0</v>
      </c>
      <c r="BB203" t="b">
        <v>1</v>
      </c>
      <c r="BC203" t="b">
        <v>0</v>
      </c>
      <c r="BE203" t="s">
        <v>5198</v>
      </c>
      <c r="BF203" s="42" t="s">
        <v>3014</v>
      </c>
      <c r="BG203" s="42" t="s">
        <v>3014</v>
      </c>
      <c r="BJ203" s="618" t="s">
        <v>2887</v>
      </c>
      <c r="BK203" s="534" t="s">
        <v>2887</v>
      </c>
      <c r="BN203" s="225">
        <v>999</v>
      </c>
    </row>
    <row r="204" spans="1:66">
      <c r="A204">
        <v>203</v>
      </c>
      <c r="B204" s="158" t="str">
        <f>IFERROR(TEXT(AL204,"00"),"99")&amp;IFERROR(TEXT(W204,"00"),"99")&amp;IFERROR(TEXT(S204,"00"),"99")&amp;IFERROR(TEXT(BN204,"000"),"999")</f>
        <v>012357999</v>
      </c>
      <c r="C204" s="158" t="str">
        <f>IFERROR(TEXT(AL204,"00"),"99")&amp;IFERROR(TEXT(V204,"00"),"99")&amp;IFERROR(TEXT(R204,"000"),"999")</f>
        <v>0123023</v>
      </c>
      <c r="D204" s="29">
        <v>0</v>
      </c>
      <c r="E204" s="645">
        <f>IF(NOT(ISBLANK(L204)),1,0)</f>
        <v>0</v>
      </c>
      <c r="F204" s="645">
        <f>IF(NOT(ISBLANK(O204)),1,0)</f>
        <v>0</v>
      </c>
      <c r="G204" s="364" t="str">
        <f>IF(ISBLANK(H204), IF(OR(NOT(ISBLANK(L204)),NOT(ISBLANK(I204)), NOT(ISBLANK(O204))),"no oldname but should be",""),IF(H204=I204,"api",IF(H204=O204,"csv","no match or acs")))</f>
        <v/>
      </c>
      <c r="Q204" s="64" t="s">
        <v>2956</v>
      </c>
      <c r="R204" s="147">
        <f>IFERROR(_xlfn.XLOOKUP(T204,sortorder!$E$62:$E$136,sortorder!$F$62:$F$136),999)</f>
        <v>23</v>
      </c>
      <c r="S204" s="147">
        <f>IFERROR(_xlfn.XLOOKUP(T204,sortorder!$E$62:$E$136,sortorder!$D$62:$D$136),99)</f>
        <v>57</v>
      </c>
      <c r="T204" s="127" t="s">
        <v>2883</v>
      </c>
      <c r="V204" s="152">
        <f>IFERROR(_xlfn.XLOOKUP(X204,sortorder!$E$4:$E$55,sortorder!$D$4:$D$55),99)</f>
        <v>23</v>
      </c>
      <c r="W204" s="152">
        <f>IFERROR(_xlfn.XLOOKUP(X204,sortorder!$E$4:$E$55,sortorder!$D$4:$D$55),99)</f>
        <v>23</v>
      </c>
      <c r="X204" s="22" t="s">
        <v>2966</v>
      </c>
      <c r="Y204" s="141">
        <f>IF(ISERROR(SEARCH(Y$1,$Q204)),0,1)</f>
        <v>0</v>
      </c>
      <c r="Z204" s="141">
        <f>IF(ISERROR(SEARCH(Z$1,$Q204)),0,1)</f>
        <v>1</v>
      </c>
      <c r="AA204" s="141">
        <f>IF(ISERROR(SEARCH(AA$1,$Q204)),0,1)</f>
        <v>0</v>
      </c>
      <c r="AB204" s="141">
        <f>IF(ISERROR(SEARCH(AB$1,$Q204)),0,1)</f>
        <v>0</v>
      </c>
      <c r="AC204" s="141">
        <f>IF(ISERROR(SEARCH(AC$1,$Q204)),0,1)</f>
        <v>1</v>
      </c>
      <c r="AD204" s="141">
        <f>IF(ISERROR(SEARCH(AD$1,$Q204)),0,1)</f>
        <v>0</v>
      </c>
      <c r="AE204" s="141">
        <f>IF(ISERROR(SEARCH(AE$1,$Q204)),0,1)</f>
        <v>0</v>
      </c>
      <c r="AF204" s="141">
        <f>IF(ISERROR(SEARCH(AF$1,$Q204)),0,1)</f>
        <v>0</v>
      </c>
      <c r="AG204" s="141">
        <f>IF(ISERROR(SEARCH(AG$1,$Q204)),0,1)</f>
        <v>0</v>
      </c>
      <c r="AH204" t="s">
        <v>1075</v>
      </c>
      <c r="AI204" s="141">
        <f>_xlfn.XLOOKUP(I204,'api2.3'!B:B,'api2.3'!D:D,"")</f>
        <v>0</v>
      </c>
      <c r="AJ204" t="s">
        <v>44</v>
      </c>
      <c r="AK204" s="41" t="s">
        <v>44</v>
      </c>
      <c r="AL204" s="210">
        <f>_xlfn.XLOOKUP(AK204,sortorder!$I$15:$I$20,sortorder!$J$15:$J$20)</f>
        <v>1</v>
      </c>
      <c r="AM204" t="s">
        <v>1784</v>
      </c>
      <c r="AN204" t="s">
        <v>1784</v>
      </c>
      <c r="AO204" t="s">
        <v>1785</v>
      </c>
      <c r="AP204" s="32">
        <v>3</v>
      </c>
      <c r="AQ204" t="s">
        <v>1795</v>
      </c>
      <c r="AR204" t="s">
        <v>1132</v>
      </c>
      <c r="AS204" t="s">
        <v>1126</v>
      </c>
      <c r="AT204" t="s">
        <v>1132</v>
      </c>
      <c r="AU204">
        <v>1</v>
      </c>
      <c r="AV204" s="39" t="str">
        <f>IFERROR(_xlfn.XLOOKUP(Q204,wtd!$B:$B,wtd!$C:$C),"")</f>
        <v/>
      </c>
      <c r="AW204" s="141" t="b">
        <f>IFERROR(Q204=_xlfn.XLOOKUP(Q204,wtd!$B:$B,wtd!$B:$B),FALSE)</f>
        <v>0</v>
      </c>
      <c r="AX204" t="s">
        <v>2797</v>
      </c>
      <c r="AY204">
        <v>2</v>
      </c>
      <c r="AZ204">
        <v>0</v>
      </c>
      <c r="BA204" t="b">
        <v>0</v>
      </c>
      <c r="BB204" t="b">
        <v>1</v>
      </c>
      <c r="BC204" t="b">
        <v>0</v>
      </c>
      <c r="BE204" t="s">
        <v>5262</v>
      </c>
      <c r="BF204" s="42" t="s">
        <v>3015</v>
      </c>
      <c r="BG204" s="42" t="s">
        <v>3015</v>
      </c>
      <c r="BJ204" s="618" t="s">
        <v>2887</v>
      </c>
      <c r="BK204" s="534" t="s">
        <v>2887</v>
      </c>
      <c r="BN204" s="225">
        <v>999</v>
      </c>
    </row>
    <row r="205" spans="1:66">
      <c r="A205">
        <v>204</v>
      </c>
      <c r="B205" s="158" t="str">
        <f>IFERROR(TEXT(AL205,"00"),"99")&amp;IFERROR(TEXT(W205,"00"),"99")&amp;IFERROR(TEXT(S205,"00"),"99")&amp;IFERROR(TEXT(BN205,"000"),"999")</f>
        <v>012358999</v>
      </c>
      <c r="C205" s="158" t="str">
        <f>IFERROR(TEXT(AL205,"00"),"99")&amp;IFERROR(TEXT(V205,"00"),"99")&amp;IFERROR(TEXT(R205,"000"),"999")</f>
        <v>0123024</v>
      </c>
      <c r="D205" s="29">
        <v>0</v>
      </c>
      <c r="E205" s="645">
        <f>IF(NOT(ISBLANK(L205)),1,0)</f>
        <v>0</v>
      </c>
      <c r="F205" s="645">
        <f>IF(NOT(ISBLANK(O205)),1,0)</f>
        <v>0</v>
      </c>
      <c r="G205" s="364" t="str">
        <f>IF(ISBLANK(H205), IF(OR(NOT(ISBLANK(L205)),NOT(ISBLANK(I205)), NOT(ISBLANK(O205))),"no oldname but should be",""),IF(H205=I205,"api",IF(H205=O205,"csv","no match or acs")))</f>
        <v/>
      </c>
      <c r="Q205" s="64" t="s">
        <v>2957</v>
      </c>
      <c r="R205" s="147">
        <f>IFERROR(_xlfn.XLOOKUP(T205,sortorder!$E$62:$E$136,sortorder!$F$62:$F$136),999)</f>
        <v>24</v>
      </c>
      <c r="S205" s="147">
        <f>IFERROR(_xlfn.XLOOKUP(T205,sortorder!$E$62:$E$136,sortorder!$D$62:$D$136),99)</f>
        <v>58</v>
      </c>
      <c r="T205" s="127" t="s">
        <v>2884</v>
      </c>
      <c r="V205" s="152">
        <f>IFERROR(_xlfn.XLOOKUP(X205,sortorder!$E$4:$E$55,sortorder!$D$4:$D$55),99)</f>
        <v>23</v>
      </c>
      <c r="W205" s="152">
        <f>IFERROR(_xlfn.XLOOKUP(X205,sortorder!$E$4:$E$55,sortorder!$D$4:$D$55),99)</f>
        <v>23</v>
      </c>
      <c r="X205" s="22" t="s">
        <v>2966</v>
      </c>
      <c r="Y205" s="141">
        <f>IF(ISERROR(SEARCH(Y$1,$Q205)),0,1)</f>
        <v>0</v>
      </c>
      <c r="Z205" s="141">
        <f>IF(ISERROR(SEARCH(Z$1,$Q205)),0,1)</f>
        <v>1</v>
      </c>
      <c r="AA205" s="141">
        <f>IF(ISERROR(SEARCH(AA$1,$Q205)),0,1)</f>
        <v>0</v>
      </c>
      <c r="AB205" s="141">
        <f>IF(ISERROR(SEARCH(AB$1,$Q205)),0,1)</f>
        <v>0</v>
      </c>
      <c r="AC205" s="141">
        <f>IF(ISERROR(SEARCH(AC$1,$Q205)),0,1)</f>
        <v>1</v>
      </c>
      <c r="AD205" s="141">
        <f>IF(ISERROR(SEARCH(AD$1,$Q205)),0,1)</f>
        <v>0</v>
      </c>
      <c r="AE205" s="141">
        <f>IF(ISERROR(SEARCH(AE$1,$Q205)),0,1)</f>
        <v>0</v>
      </c>
      <c r="AF205" s="141">
        <f>IF(ISERROR(SEARCH(AF$1,$Q205)),0,1)</f>
        <v>0</v>
      </c>
      <c r="AG205" s="141">
        <f>IF(ISERROR(SEARCH(AG$1,$Q205)),0,1)</f>
        <v>0</v>
      </c>
      <c r="AH205" t="s">
        <v>1075</v>
      </c>
      <c r="AI205" s="141" t="str">
        <f>_xlfn.XLOOKUP(I205,'api2.3'!B:B,'api2.3'!D:D,"")</f>
        <v/>
      </c>
      <c r="AJ205" t="s">
        <v>44</v>
      </c>
      <c r="AK205" s="41" t="s">
        <v>44</v>
      </c>
      <c r="AL205" s="210">
        <f>_xlfn.XLOOKUP(AK205,sortorder!$I$15:$I$20,sortorder!$J$15:$J$20)</f>
        <v>1</v>
      </c>
      <c r="AM205" t="s">
        <v>1784</v>
      </c>
      <c r="AN205" t="s">
        <v>1784</v>
      </c>
      <c r="AO205" t="s">
        <v>1785</v>
      </c>
      <c r="AP205" s="32">
        <v>3</v>
      </c>
      <c r="AQ205" t="s">
        <v>1795</v>
      </c>
      <c r="AR205" t="s">
        <v>1132</v>
      </c>
      <c r="AS205" t="s">
        <v>1126</v>
      </c>
      <c r="AT205" t="s">
        <v>1132</v>
      </c>
      <c r="AU205">
        <v>1</v>
      </c>
      <c r="AV205" s="39" t="str">
        <f>IFERROR(_xlfn.XLOOKUP(Q205,wtd!$B:$B,wtd!$C:$C),"")</f>
        <v/>
      </c>
      <c r="AW205" s="141" t="b">
        <f>IFERROR(Q205=_xlfn.XLOOKUP(Q205,wtd!$B:$B,wtd!$B:$B),FALSE)</f>
        <v>0</v>
      </c>
      <c r="AX205" t="s">
        <v>2797</v>
      </c>
      <c r="AY205">
        <v>2</v>
      </c>
      <c r="AZ205">
        <v>0</v>
      </c>
      <c r="BA205" t="b">
        <v>0</v>
      </c>
      <c r="BB205" t="b">
        <v>1</v>
      </c>
      <c r="BC205" t="b">
        <v>0</v>
      </c>
      <c r="BE205" t="s">
        <v>5199</v>
      </c>
      <c r="BF205" s="42" t="s">
        <v>3016</v>
      </c>
      <c r="BG205" s="42" t="s">
        <v>3016</v>
      </c>
      <c r="BJ205" s="618" t="s">
        <v>2887</v>
      </c>
      <c r="BK205" s="534" t="s">
        <v>2887</v>
      </c>
      <c r="BN205" s="225">
        <v>999</v>
      </c>
    </row>
    <row r="206" spans="1:66">
      <c r="A206">
        <v>205</v>
      </c>
      <c r="B206" s="158" t="str">
        <f>IFERROR(TEXT(AL206,"00"),"99")&amp;IFERROR(TEXT(W206,"00"),"99")&amp;IFERROR(TEXT(S206,"00"),"99")&amp;IFERROR(TEXT(BN206,"000"),"999")</f>
        <v>012359999</v>
      </c>
      <c r="C206" s="158" t="str">
        <f>IFERROR(TEXT(AL206,"00"),"99")&amp;IFERROR(TEXT(V206,"00"),"99")&amp;IFERROR(TEXT(R206,"000"),"999")</f>
        <v>0123025</v>
      </c>
      <c r="D206" s="29">
        <v>0</v>
      </c>
      <c r="E206" s="645">
        <f>IF(NOT(ISBLANK(L206)),1,0)</f>
        <v>0</v>
      </c>
      <c r="F206" s="645">
        <f>IF(NOT(ISBLANK(O206)),1,0)</f>
        <v>0</v>
      </c>
      <c r="G206" s="364" t="str">
        <f>IF(ISBLANK(H206), IF(OR(NOT(ISBLANK(L206)),NOT(ISBLANK(I206)), NOT(ISBLANK(O206))),"no oldname but should be",""),IF(H206=I206,"api",IF(H206=O206,"csv","no match or acs")))</f>
        <v/>
      </c>
      <c r="Q206" s="64" t="s">
        <v>2958</v>
      </c>
      <c r="R206" s="147">
        <f>IFERROR(_xlfn.XLOOKUP(T206,sortorder!$E$62:$E$136,sortorder!$F$62:$F$136),999)</f>
        <v>25</v>
      </c>
      <c r="S206" s="147">
        <f>IFERROR(_xlfn.XLOOKUP(T206,sortorder!$E$62:$E$136,sortorder!$D$62:$D$136),99)</f>
        <v>59</v>
      </c>
      <c r="T206" s="127" t="s">
        <v>2885</v>
      </c>
      <c r="V206" s="152">
        <f>IFERROR(_xlfn.XLOOKUP(X206,sortorder!$E$4:$E$55,sortorder!$D$4:$D$55),99)</f>
        <v>23</v>
      </c>
      <c r="W206" s="152">
        <f>IFERROR(_xlfn.XLOOKUP(X206,sortorder!$E$4:$E$55,sortorder!$D$4:$D$55),99)</f>
        <v>23</v>
      </c>
      <c r="X206" s="22" t="s">
        <v>2966</v>
      </c>
      <c r="Y206" s="141">
        <f>IF(ISERROR(SEARCH(Y$1,$Q206)),0,1)</f>
        <v>0</v>
      </c>
      <c r="Z206" s="141">
        <f>IF(ISERROR(SEARCH(Z$1,$Q206)),0,1)</f>
        <v>1</v>
      </c>
      <c r="AA206" s="141">
        <f>IF(ISERROR(SEARCH(AA$1,$Q206)),0,1)</f>
        <v>0</v>
      </c>
      <c r="AB206" s="141">
        <f>IF(ISERROR(SEARCH(AB$1,$Q206)),0,1)</f>
        <v>0</v>
      </c>
      <c r="AC206" s="141">
        <f>IF(ISERROR(SEARCH(AC$1,$Q206)),0,1)</f>
        <v>1</v>
      </c>
      <c r="AD206" s="141">
        <f>IF(ISERROR(SEARCH(AD$1,$Q206)),0,1)</f>
        <v>0</v>
      </c>
      <c r="AE206" s="141">
        <f>IF(ISERROR(SEARCH(AE$1,$Q206)),0,1)</f>
        <v>0</v>
      </c>
      <c r="AF206" s="141">
        <f>IF(ISERROR(SEARCH(AF$1,$Q206)),0,1)</f>
        <v>0</v>
      </c>
      <c r="AG206" s="141">
        <f>IF(ISERROR(SEARCH(AG$1,$Q206)),0,1)</f>
        <v>0</v>
      </c>
      <c r="AH206" t="s">
        <v>1075</v>
      </c>
      <c r="AI206" s="141">
        <f>_xlfn.XLOOKUP(I206,'api2.3'!B:B,'api2.3'!D:D,"")</f>
        <v>0</v>
      </c>
      <c r="AJ206" t="s">
        <v>44</v>
      </c>
      <c r="AK206" s="41" t="s">
        <v>44</v>
      </c>
      <c r="AL206" s="210">
        <f>_xlfn.XLOOKUP(AK206,sortorder!$I$15:$I$20,sortorder!$J$15:$J$20)</f>
        <v>1</v>
      </c>
      <c r="AM206" t="s">
        <v>1784</v>
      </c>
      <c r="AN206" t="s">
        <v>1784</v>
      </c>
      <c r="AO206" t="s">
        <v>1785</v>
      </c>
      <c r="AP206" s="32">
        <v>3</v>
      </c>
      <c r="AQ206" t="s">
        <v>1795</v>
      </c>
      <c r="AR206" t="s">
        <v>1132</v>
      </c>
      <c r="AS206" t="s">
        <v>1126</v>
      </c>
      <c r="AT206" t="s">
        <v>1132</v>
      </c>
      <c r="AU206">
        <v>1</v>
      </c>
      <c r="AV206" s="39" t="str">
        <f>IFERROR(_xlfn.XLOOKUP(Q206,wtd!$B:$B,wtd!$C:$C),"")</f>
        <v/>
      </c>
      <c r="AW206" s="141" t="b">
        <f>IFERROR(Q206=_xlfn.XLOOKUP(Q206,wtd!$B:$B,wtd!$B:$B),FALSE)</f>
        <v>0</v>
      </c>
      <c r="AX206" t="s">
        <v>2797</v>
      </c>
      <c r="AY206">
        <v>2</v>
      </c>
      <c r="AZ206">
        <v>0</v>
      </c>
      <c r="BA206" t="b">
        <v>0</v>
      </c>
      <c r="BB206" t="b">
        <v>1</v>
      </c>
      <c r="BC206" t="b">
        <v>0</v>
      </c>
      <c r="BE206" t="s">
        <v>5348</v>
      </c>
      <c r="BF206" s="42" t="s">
        <v>3017</v>
      </c>
      <c r="BG206" s="42" t="s">
        <v>3017</v>
      </c>
      <c r="BJ206" s="618" t="s">
        <v>2887</v>
      </c>
      <c r="BK206" s="534">
        <v>0</v>
      </c>
      <c r="BN206" s="225">
        <v>999</v>
      </c>
    </row>
    <row r="207" spans="1:66">
      <c r="A207">
        <v>206</v>
      </c>
      <c r="B207" s="158" t="str">
        <f>IFERROR(TEXT(AL207,"00"),"99")&amp;IFERROR(TEXT(W207,"00"),"99")&amp;IFERROR(TEXT(S207,"00"),"99")&amp;IFERROR(TEXT(BN207,"000"),"999")</f>
        <v>012360999</v>
      </c>
      <c r="C207" s="158" t="str">
        <f>IFERROR(TEXT(AL207,"00"),"99")&amp;IFERROR(TEXT(V207,"00"),"99")&amp;IFERROR(TEXT(R207,"000"),"999")</f>
        <v>0123018</v>
      </c>
      <c r="D207" s="29">
        <v>0</v>
      </c>
      <c r="E207" s="645">
        <f>IF(NOT(ISBLANK(L207)),1,0)</f>
        <v>0</v>
      </c>
      <c r="F207" s="645">
        <f>IF(NOT(ISBLANK(O207)),1,0)</f>
        <v>0</v>
      </c>
      <c r="G207" s="364" t="str">
        <f>IF(ISBLANK(H207), IF(OR(NOT(ISBLANK(L207)),NOT(ISBLANK(I207)), NOT(ISBLANK(O207))),"no oldname but should be",""),IF(H207=I207,"api",IF(H207=O207,"csv","no match or acs")))</f>
        <v/>
      </c>
      <c r="Q207" s="64" t="s">
        <v>2959</v>
      </c>
      <c r="R207" s="147">
        <f>IFERROR(_xlfn.XLOOKUP(T207,sortorder!$E$62:$E$136,sortorder!$F$62:$F$136),999)</f>
        <v>18</v>
      </c>
      <c r="S207" s="147">
        <f>IFERROR(_xlfn.XLOOKUP(T207,sortorder!$E$62:$E$136,sortorder!$D$62:$D$136),99)</f>
        <v>60</v>
      </c>
      <c r="T207" s="127" t="s">
        <v>2886</v>
      </c>
      <c r="V207" s="152">
        <f>IFERROR(_xlfn.XLOOKUP(X207,sortorder!$E$4:$E$55,sortorder!$D$4:$D$55),99)</f>
        <v>23</v>
      </c>
      <c r="W207" s="152">
        <f>IFERROR(_xlfn.XLOOKUP(X207,sortorder!$E$4:$E$55,sortorder!$D$4:$D$55),99)</f>
        <v>23</v>
      </c>
      <c r="X207" s="22" t="s">
        <v>2966</v>
      </c>
      <c r="Y207" s="141">
        <f>IF(ISERROR(SEARCH(Y$1,$Q207)),0,1)</f>
        <v>0</v>
      </c>
      <c r="Z207" s="141">
        <f>IF(ISERROR(SEARCH(Z$1,$Q207)),0,1)</f>
        <v>1</v>
      </c>
      <c r="AA207" s="141">
        <f>IF(ISERROR(SEARCH(AA$1,$Q207)),0,1)</f>
        <v>0</v>
      </c>
      <c r="AB207" s="141">
        <f>IF(ISERROR(SEARCH(AB$1,$Q207)),0,1)</f>
        <v>0</v>
      </c>
      <c r="AC207" s="141">
        <f>IF(ISERROR(SEARCH(AC$1,$Q207)),0,1)</f>
        <v>1</v>
      </c>
      <c r="AD207" s="141">
        <f>IF(ISERROR(SEARCH(AD$1,$Q207)),0,1)</f>
        <v>0</v>
      </c>
      <c r="AE207" s="141">
        <f>IF(ISERROR(SEARCH(AE$1,$Q207)),0,1)</f>
        <v>0</v>
      </c>
      <c r="AF207" s="141">
        <f>IF(ISERROR(SEARCH(AF$1,$Q207)),0,1)</f>
        <v>0</v>
      </c>
      <c r="AG207" s="141">
        <f>IF(ISERROR(SEARCH(AG$1,$Q207)),0,1)</f>
        <v>0</v>
      </c>
      <c r="AH207" t="s">
        <v>1075</v>
      </c>
      <c r="AI207" s="141">
        <f>_xlfn.XLOOKUP(I207,'api2.3'!B:B,'api2.3'!D:D,"")</f>
        <v>0</v>
      </c>
      <c r="AJ207" t="s">
        <v>44</v>
      </c>
      <c r="AK207" s="41" t="s">
        <v>44</v>
      </c>
      <c r="AL207" s="210">
        <f>_xlfn.XLOOKUP(AK207,sortorder!$I$15:$I$20,sortorder!$J$15:$J$20)</f>
        <v>1</v>
      </c>
      <c r="AM207" t="s">
        <v>1784</v>
      </c>
      <c r="AN207" t="s">
        <v>1784</v>
      </c>
      <c r="AO207" t="s">
        <v>1785</v>
      </c>
      <c r="AP207" s="32">
        <v>3</v>
      </c>
      <c r="AQ207" t="s">
        <v>1795</v>
      </c>
      <c r="AR207" t="s">
        <v>1132</v>
      </c>
      <c r="AS207" t="s">
        <v>1126</v>
      </c>
      <c r="AT207" t="s">
        <v>1132</v>
      </c>
      <c r="AU207">
        <v>1</v>
      </c>
      <c r="AV207" s="39" t="str">
        <f>IFERROR(_xlfn.XLOOKUP(Q207,wtd!$B:$B,wtd!$C:$C),"")</f>
        <v/>
      </c>
      <c r="AW207" s="141" t="b">
        <f>IFERROR(Q207=_xlfn.XLOOKUP(Q207,wtd!$B:$B,wtd!$B:$B),FALSE)</f>
        <v>0</v>
      </c>
      <c r="AX207" t="s">
        <v>2797</v>
      </c>
      <c r="AY207">
        <v>2</v>
      </c>
      <c r="AZ207">
        <v>0</v>
      </c>
      <c r="BA207" t="b">
        <v>0</v>
      </c>
      <c r="BB207" t="b">
        <v>1</v>
      </c>
      <c r="BC207" t="b">
        <v>0</v>
      </c>
      <c r="BE207" t="s">
        <v>5200</v>
      </c>
      <c r="BF207" s="42" t="s">
        <v>3018</v>
      </c>
      <c r="BG207" s="42" t="s">
        <v>3018</v>
      </c>
      <c r="BJ207" s="618" t="s">
        <v>2887</v>
      </c>
      <c r="BK207" s="534" t="s">
        <v>2887</v>
      </c>
      <c r="BN207" s="225">
        <v>999</v>
      </c>
    </row>
    <row r="208" spans="1:66">
      <c r="A208">
        <v>207</v>
      </c>
      <c r="B208" s="158" t="str">
        <f>IFERROR(TEXT(AL208,"00"),"99")&amp;IFERROR(TEXT(W208,"00"),"99")&amp;IFERROR(TEXT(S208,"00"),"99")&amp;IFERROR(TEXT(BN208,"000"),"999")</f>
        <v>012438999</v>
      </c>
      <c r="C208" s="158" t="str">
        <f>IFERROR(TEXT(AL208,"00"),"99")&amp;IFERROR(TEXT(V208,"00"),"99")&amp;IFERROR(TEXT(R208,"000"),"999")</f>
        <v>0124021</v>
      </c>
      <c r="D208" s="29">
        <v>0</v>
      </c>
      <c r="E208" s="645">
        <f>IF(NOT(ISBLANK(L208)),1,0)</f>
        <v>1</v>
      </c>
      <c r="F208" s="645">
        <f>IF(NOT(ISBLANK(O208)),1,0)</f>
        <v>0</v>
      </c>
      <c r="G208" s="364" t="str">
        <f>IF(ISBLANK(H208), IF(OR(NOT(ISBLANK(L208)),NOT(ISBLANK(I208)), NOT(ISBLANK(O208))),"no oldname but should be",""),IF(H208=I208,"api",IF(H208=O208,"csv","no match or acs")))</f>
        <v>no match or acs</v>
      </c>
      <c r="H208" s="9" t="s">
        <v>3077</v>
      </c>
      <c r="L208" s="9" t="s">
        <v>3077</v>
      </c>
      <c r="M208" s="59" t="s">
        <v>3077</v>
      </c>
      <c r="O208" s="24"/>
      <c r="Q208" s="64" t="s">
        <v>2333</v>
      </c>
      <c r="R208" s="147">
        <f>IFERROR(_xlfn.XLOOKUP(T208,sortorder!$E$62:$E$136,sortorder!$F$62:$F$136),999)</f>
        <v>21</v>
      </c>
      <c r="S208" s="147">
        <f>IFERROR(_xlfn.XLOOKUP(T208,sortorder!$E$62:$E$136,sortorder!$D$62:$D$136),99)</f>
        <v>38</v>
      </c>
      <c r="T208" s="127" t="s">
        <v>2288</v>
      </c>
      <c r="V208" s="152">
        <f>IFERROR(_xlfn.XLOOKUP(X208,sortorder!$E$4:$E$55,sortorder!$D$4:$D$55),99)</f>
        <v>24</v>
      </c>
      <c r="W208" s="152">
        <f>IFERROR(_xlfn.XLOOKUP(X208,sortorder!$E$4:$E$55,sortorder!$D$4:$D$55),99)</f>
        <v>24</v>
      </c>
      <c r="X208" s="22" t="s">
        <v>2967</v>
      </c>
      <c r="Y208" s="141">
        <f>IF(ISERROR(SEARCH(Y$1,$Q208)),0,1)</f>
        <v>0</v>
      </c>
      <c r="Z208" s="141">
        <f>IF(ISERROR(SEARCH(Z$1,$Q208)),0,1)</f>
        <v>0</v>
      </c>
      <c r="AA208" s="141">
        <f>IF(ISERROR(SEARCH(AA$1,$Q208)),0,1)</f>
        <v>0</v>
      </c>
      <c r="AB208" s="141">
        <f>IF(ISERROR(SEARCH(AB$1,$Q208)),0,1)</f>
        <v>0</v>
      </c>
      <c r="AC208" s="141">
        <f>IF(ISERROR(SEARCH(AC$1,$Q208)),0,1)</f>
        <v>0</v>
      </c>
      <c r="AD208" s="141">
        <f>IF(ISERROR(SEARCH(AD$1,$Q208)),0,1)</f>
        <v>0</v>
      </c>
      <c r="AE208" s="141">
        <f>IF(ISERROR(SEARCH(AE$1,$Q208)),0,1)</f>
        <v>0</v>
      </c>
      <c r="AF208" s="141">
        <f>IF(ISERROR(SEARCH(AF$1,$Q208)),0,1)</f>
        <v>0</v>
      </c>
      <c r="AG208" s="141">
        <f>IF(ISERROR(SEARCH(AG$1,$Q208)),0,1)</f>
        <v>0</v>
      </c>
      <c r="AI208" s="141">
        <f>_xlfn.XLOOKUP(I208,'api2.3'!B:B,'api2.3'!D:D,"")</f>
        <v>0</v>
      </c>
      <c r="AJ208" t="s">
        <v>44</v>
      </c>
      <c r="AK208" s="41" t="s">
        <v>44</v>
      </c>
      <c r="AL208" s="210">
        <f>_xlfn.XLOOKUP(AK208,sortorder!$I$15:$I$20,sortorder!$J$15:$J$20)</f>
        <v>1</v>
      </c>
      <c r="AP208" s="30">
        <v>0</v>
      </c>
      <c r="AQ208" t="s">
        <v>43</v>
      </c>
      <c r="AR208" t="s">
        <v>43</v>
      </c>
      <c r="AS208" t="s">
        <v>52</v>
      </c>
      <c r="AT208" t="s">
        <v>43</v>
      </c>
      <c r="AV208" s="39" t="str">
        <f>IFERROR(_xlfn.XLOOKUP(Q208,wtd!$B:$B,wtd!$C:$C),"")</f>
        <v/>
      </c>
      <c r="AW208" s="141" t="b">
        <f>IFERROR(Q208=_xlfn.XLOOKUP(Q208,wtd!$B:$B,wtd!$B:$B),FALSE)</f>
        <v>0</v>
      </c>
      <c r="AX208" t="s">
        <v>45</v>
      </c>
      <c r="AY208">
        <v>0</v>
      </c>
      <c r="AZ208">
        <v>0</v>
      </c>
      <c r="BA208" t="b">
        <v>0</v>
      </c>
      <c r="BB208" t="b">
        <v>0</v>
      </c>
      <c r="BC208" t="b">
        <v>0</v>
      </c>
      <c r="BE208" t="s">
        <v>4964</v>
      </c>
      <c r="BF208" s="42" t="s">
        <v>2335</v>
      </c>
      <c r="BG208" s="42" t="s">
        <v>2335</v>
      </c>
      <c r="BJ208" s="618" t="s">
        <v>6000</v>
      </c>
      <c r="BK208" s="534" t="s">
        <v>2887</v>
      </c>
      <c r="BN208" s="225">
        <v>999</v>
      </c>
    </row>
    <row r="209" spans="1:66">
      <c r="A209">
        <v>208</v>
      </c>
      <c r="B209" s="158" t="str">
        <f>IFERROR(TEXT(AL209,"00"),"99")&amp;IFERROR(TEXT(W209,"00"),"99")&amp;IFERROR(TEXT(S209,"00"),"99")&amp;IFERROR(TEXT(BN209,"000"),"999")</f>
        <v>012454999</v>
      </c>
      <c r="C209" s="158" t="str">
        <f>IFERROR(TEXT(AL209,"00"),"99")&amp;IFERROR(TEXT(V209,"00"),"99")&amp;IFERROR(TEXT(R209,"000"),"999")</f>
        <v>0124019</v>
      </c>
      <c r="D209" s="29">
        <v>0</v>
      </c>
      <c r="E209" s="645">
        <f>IF(NOT(ISBLANK(L209)),1,0)</f>
        <v>1</v>
      </c>
      <c r="F209" s="645">
        <f>IF(NOT(ISBLANK(O209)),1,0)</f>
        <v>0</v>
      </c>
      <c r="G209" s="364" t="str">
        <f>IF(ISBLANK(H209), IF(OR(NOT(ISBLANK(L209)),NOT(ISBLANK(I209)), NOT(ISBLANK(O209))),"no oldname but should be",""),IF(H209=I209,"api",IF(H209=O209,"csv","no match or acs")))</f>
        <v>no match or acs</v>
      </c>
      <c r="H209" s="9" t="s">
        <v>3068</v>
      </c>
      <c r="L209" s="9" t="s">
        <v>3068</v>
      </c>
      <c r="M209" s="59" t="s">
        <v>3068</v>
      </c>
      <c r="O209" s="24"/>
      <c r="Q209" s="64" t="s">
        <v>2891</v>
      </c>
      <c r="R209" s="147">
        <f>IFERROR(_xlfn.XLOOKUP(T209,sortorder!$E$62:$E$136,sortorder!$F$62:$F$136),999)</f>
        <v>19</v>
      </c>
      <c r="S209" s="147">
        <f>IFERROR(_xlfn.XLOOKUP(T209,sortorder!$E$62:$E$136,sortorder!$D$62:$D$136),99)</f>
        <v>54</v>
      </c>
      <c r="T209" s="127" t="s">
        <v>2880</v>
      </c>
      <c r="V209" s="152">
        <f>IFERROR(_xlfn.XLOOKUP(X209,sortorder!$E$4:$E$55,sortorder!$D$4:$D$55),99)</f>
        <v>24</v>
      </c>
      <c r="W209" s="152">
        <f>IFERROR(_xlfn.XLOOKUP(X209,sortorder!$E$4:$E$55,sortorder!$D$4:$D$55),99)</f>
        <v>24</v>
      </c>
      <c r="X209" s="22" t="s">
        <v>2967</v>
      </c>
      <c r="Y209" s="141">
        <f>IF(ISERROR(SEARCH(Y$1,$Q209)),0,1)</f>
        <v>0</v>
      </c>
      <c r="Z209" s="141">
        <f>IF(ISERROR(SEARCH(Z$1,$Q209)),0,1)</f>
        <v>0</v>
      </c>
      <c r="AA209" s="141">
        <f>IF(ISERROR(SEARCH(AA$1,$Q209)),0,1)</f>
        <v>0</v>
      </c>
      <c r="AB209" s="141">
        <f>IF(ISERROR(SEARCH(AB$1,$Q209)),0,1)</f>
        <v>0</v>
      </c>
      <c r="AC209" s="141">
        <f>IF(ISERROR(SEARCH(AC$1,$Q209)),0,1)</f>
        <v>0</v>
      </c>
      <c r="AD209" s="141">
        <f>IF(ISERROR(SEARCH(AD$1,$Q209)),0,1)</f>
        <v>0</v>
      </c>
      <c r="AE209" s="141">
        <f>IF(ISERROR(SEARCH(AE$1,$Q209)),0,1)</f>
        <v>0</v>
      </c>
      <c r="AF209" s="141">
        <f>IF(ISERROR(SEARCH(AF$1,$Q209)),0,1)</f>
        <v>0</v>
      </c>
      <c r="AG209" s="141">
        <f>IF(ISERROR(SEARCH(AG$1,$Q209)),0,1)</f>
        <v>0</v>
      </c>
      <c r="AI209" s="141">
        <f>_xlfn.XLOOKUP(I209,'api2.3'!B:B,'api2.3'!D:D,"")</f>
        <v>0</v>
      </c>
      <c r="AJ209" t="s">
        <v>44</v>
      </c>
      <c r="AK209" s="41" t="s">
        <v>44</v>
      </c>
      <c r="AL209" s="210">
        <f>_xlfn.XLOOKUP(AK209,sortorder!$I$15:$I$20,sortorder!$J$15:$J$20)</f>
        <v>1</v>
      </c>
      <c r="AP209" s="30">
        <v>0</v>
      </c>
      <c r="AQ209" t="s">
        <v>43</v>
      </c>
      <c r="AR209" t="s">
        <v>43</v>
      </c>
      <c r="AS209" t="s">
        <v>52</v>
      </c>
      <c r="AT209" t="s">
        <v>43</v>
      </c>
      <c r="AV209" s="39" t="str">
        <f>IFERROR(_xlfn.XLOOKUP(Q209,wtd!$B:$B,wtd!$C:$C),"")</f>
        <v/>
      </c>
      <c r="AW209" s="141" t="b">
        <f>IFERROR(Q209=_xlfn.XLOOKUP(Q209,wtd!$B:$B,wtd!$B:$B),FALSE)</f>
        <v>0</v>
      </c>
      <c r="AX209" t="s">
        <v>45</v>
      </c>
      <c r="AY209">
        <v>0</v>
      </c>
      <c r="AZ209">
        <v>0</v>
      </c>
      <c r="BA209" t="b">
        <v>0</v>
      </c>
      <c r="BB209" t="b">
        <v>0</v>
      </c>
      <c r="BC209" t="b">
        <v>0</v>
      </c>
      <c r="BE209" t="s">
        <v>5201</v>
      </c>
      <c r="BF209" s="42" t="s">
        <v>3019</v>
      </c>
      <c r="BG209" s="42" t="s">
        <v>3019</v>
      </c>
      <c r="BJ209" s="618" t="s">
        <v>5998</v>
      </c>
      <c r="BK209" s="534" t="s">
        <v>2887</v>
      </c>
      <c r="BN209" s="225">
        <v>999</v>
      </c>
    </row>
    <row r="210" spans="1:66">
      <c r="A210">
        <v>209</v>
      </c>
      <c r="B210" s="158" t="str">
        <f>IFERROR(TEXT(AL210,"00"),"99")&amp;IFERROR(TEXT(W210,"00"),"99")&amp;IFERROR(TEXT(S210,"00"),"99")&amp;IFERROR(TEXT(BN210,"000"),"999")</f>
        <v>012455999</v>
      </c>
      <c r="C210" s="158" t="str">
        <f>IFERROR(TEXT(AL210,"00"),"99")&amp;IFERROR(TEXT(V210,"00"),"99")&amp;IFERROR(TEXT(R210,"000"),"999")</f>
        <v>0124020</v>
      </c>
      <c r="D210" s="29">
        <v>0</v>
      </c>
      <c r="E210" s="645">
        <f>IF(NOT(ISBLANK(L210)),1,0)</f>
        <v>1</v>
      </c>
      <c r="F210" s="645">
        <f>IF(NOT(ISBLANK(O210)),1,0)</f>
        <v>0</v>
      </c>
      <c r="G210" s="364" t="str">
        <f>IF(ISBLANK(H210), IF(OR(NOT(ISBLANK(L210)),NOT(ISBLANK(I210)), NOT(ISBLANK(O210))),"no oldname but should be",""),IF(H210=I210,"api",IF(H210=O210,"csv","no match or acs")))</f>
        <v>no match or acs</v>
      </c>
      <c r="H210" s="9" t="s">
        <v>3069</v>
      </c>
      <c r="L210" s="9" t="s">
        <v>3069</v>
      </c>
      <c r="M210" s="59" t="s">
        <v>3069</v>
      </c>
      <c r="O210" s="24"/>
      <c r="Q210" s="64" t="s">
        <v>2892</v>
      </c>
      <c r="R210" s="147">
        <f>IFERROR(_xlfn.XLOOKUP(T210,sortorder!$E$62:$E$136,sortorder!$F$62:$F$136),999)</f>
        <v>20</v>
      </c>
      <c r="S210" s="147">
        <f>IFERROR(_xlfn.XLOOKUP(T210,sortorder!$E$62:$E$136,sortorder!$D$62:$D$136),99)</f>
        <v>55</v>
      </c>
      <c r="T210" s="127" t="s">
        <v>2881</v>
      </c>
      <c r="V210" s="152">
        <f>IFERROR(_xlfn.XLOOKUP(X210,sortorder!$E$4:$E$55,sortorder!$D$4:$D$55),99)</f>
        <v>24</v>
      </c>
      <c r="W210" s="152">
        <f>IFERROR(_xlfn.XLOOKUP(X210,sortorder!$E$4:$E$55,sortorder!$D$4:$D$55),99)</f>
        <v>24</v>
      </c>
      <c r="X210" s="22" t="s">
        <v>2967</v>
      </c>
      <c r="Y210" s="141">
        <f>IF(ISERROR(SEARCH(Y$1,$Q210)),0,1)</f>
        <v>0</v>
      </c>
      <c r="Z210" s="141">
        <f>IF(ISERROR(SEARCH(Z$1,$Q210)),0,1)</f>
        <v>0</v>
      </c>
      <c r="AA210" s="141">
        <f>IF(ISERROR(SEARCH(AA$1,$Q210)),0,1)</f>
        <v>0</v>
      </c>
      <c r="AB210" s="141">
        <f>IF(ISERROR(SEARCH(AB$1,$Q210)),0,1)</f>
        <v>0</v>
      </c>
      <c r="AC210" s="141">
        <f>IF(ISERROR(SEARCH(AC$1,$Q210)),0,1)</f>
        <v>0</v>
      </c>
      <c r="AD210" s="141">
        <f>IF(ISERROR(SEARCH(AD$1,$Q210)),0,1)</f>
        <v>0</v>
      </c>
      <c r="AE210" s="141">
        <f>IF(ISERROR(SEARCH(AE$1,$Q210)),0,1)</f>
        <v>0</v>
      </c>
      <c r="AF210" s="141">
        <f>IF(ISERROR(SEARCH(AF$1,$Q210)),0,1)</f>
        <v>0</v>
      </c>
      <c r="AG210" s="141">
        <f>IF(ISERROR(SEARCH(AG$1,$Q210)),0,1)</f>
        <v>0</v>
      </c>
      <c r="AI210" s="141">
        <f>_xlfn.XLOOKUP(I210,'api2.3'!B:B,'api2.3'!D:D,"")</f>
        <v>0</v>
      </c>
      <c r="AJ210" t="s">
        <v>44</v>
      </c>
      <c r="AK210" s="41" t="s">
        <v>44</v>
      </c>
      <c r="AL210" s="210">
        <f>_xlfn.XLOOKUP(AK210,sortorder!$I$15:$I$20,sortorder!$J$15:$J$20)</f>
        <v>1</v>
      </c>
      <c r="AP210" s="30">
        <v>0</v>
      </c>
      <c r="AQ210" t="s">
        <v>43</v>
      </c>
      <c r="AR210" t="s">
        <v>43</v>
      </c>
      <c r="AS210" t="s">
        <v>52</v>
      </c>
      <c r="AT210" t="s">
        <v>43</v>
      </c>
      <c r="AV210" s="39" t="str">
        <f>IFERROR(_xlfn.XLOOKUP(Q210,wtd!$B:$B,wtd!$C:$C),"")</f>
        <v/>
      </c>
      <c r="AW210" s="141" t="b">
        <f>IFERROR(Q210=_xlfn.XLOOKUP(Q210,wtd!$B:$B,wtd!$B:$B),FALSE)</f>
        <v>0</v>
      </c>
      <c r="AX210" t="s">
        <v>45</v>
      </c>
      <c r="AY210">
        <v>0</v>
      </c>
      <c r="AZ210">
        <v>0</v>
      </c>
      <c r="BA210" t="b">
        <v>0</v>
      </c>
      <c r="BB210" t="b">
        <v>0</v>
      </c>
      <c r="BC210" t="b">
        <v>0</v>
      </c>
      <c r="BE210" t="s">
        <v>5202</v>
      </c>
      <c r="BF210" s="42" t="s">
        <v>3020</v>
      </c>
      <c r="BG210" s="42" t="s">
        <v>3020</v>
      </c>
      <c r="BJ210" s="618" t="s">
        <v>6002</v>
      </c>
      <c r="BK210" s="534" t="s">
        <v>2887</v>
      </c>
      <c r="BN210" s="225">
        <v>999</v>
      </c>
    </row>
    <row r="211" spans="1:66">
      <c r="A211">
        <v>210</v>
      </c>
      <c r="B211" s="158" t="str">
        <f>IFERROR(TEXT(AL211,"00"),"99")&amp;IFERROR(TEXT(W211,"00"),"99")&amp;IFERROR(TEXT(S211,"00"),"99")&amp;IFERROR(TEXT(BN211,"000"),"999")</f>
        <v>012456999</v>
      </c>
      <c r="C211" s="158" t="str">
        <f>IFERROR(TEXT(AL211,"00"),"99")&amp;IFERROR(TEXT(V211,"00"),"99")&amp;IFERROR(TEXT(R211,"000"),"999")</f>
        <v>0124022</v>
      </c>
      <c r="D211" s="29">
        <v>0</v>
      </c>
      <c r="E211" s="645">
        <f>IF(NOT(ISBLANK(L211)),1,0)</f>
        <v>1</v>
      </c>
      <c r="F211" s="645">
        <f>IF(NOT(ISBLANK(O211)),1,0)</f>
        <v>0</v>
      </c>
      <c r="G211" s="364" t="str">
        <f>IF(ISBLANK(H211), IF(OR(NOT(ISBLANK(L211)),NOT(ISBLANK(I211)), NOT(ISBLANK(O211))),"no oldname but should be",""),IF(H211=I211,"api",IF(H211=O211,"csv","no match or acs")))</f>
        <v>no match or acs</v>
      </c>
      <c r="H211" s="193" t="s">
        <v>3078</v>
      </c>
      <c r="I211" s="122"/>
      <c r="L211" s="9" t="s">
        <v>3078</v>
      </c>
      <c r="M211" s="59" t="s">
        <v>3078</v>
      </c>
      <c r="O211" s="24"/>
      <c r="Q211" s="64" t="s">
        <v>2893</v>
      </c>
      <c r="R211" s="147">
        <f>IFERROR(_xlfn.XLOOKUP(T211,sortorder!$E$62:$E$136,sortorder!$F$62:$F$136),999)</f>
        <v>22</v>
      </c>
      <c r="S211" s="147">
        <f>IFERROR(_xlfn.XLOOKUP(T211,sortorder!$E$62:$E$136,sortorder!$D$62:$D$136),99)</f>
        <v>56</v>
      </c>
      <c r="T211" s="127" t="s">
        <v>2882</v>
      </c>
      <c r="V211" s="152">
        <f>IFERROR(_xlfn.XLOOKUP(X211,sortorder!$E$4:$E$55,sortorder!$D$4:$D$55),99)</f>
        <v>24</v>
      </c>
      <c r="W211" s="152">
        <f>IFERROR(_xlfn.XLOOKUP(X211,sortorder!$E$4:$E$55,sortorder!$D$4:$D$55),99)</f>
        <v>24</v>
      </c>
      <c r="X211" s="22" t="s">
        <v>2967</v>
      </c>
      <c r="Y211" s="141">
        <f>IF(ISERROR(SEARCH(Y$1,$Q211)),0,1)</f>
        <v>0</v>
      </c>
      <c r="Z211" s="141">
        <f>IF(ISERROR(SEARCH(Z$1,$Q211)),0,1)</f>
        <v>0</v>
      </c>
      <c r="AA211" s="141">
        <f>IF(ISERROR(SEARCH(AA$1,$Q211)),0,1)</f>
        <v>0</v>
      </c>
      <c r="AB211" s="141">
        <f>IF(ISERROR(SEARCH(AB$1,$Q211)),0,1)</f>
        <v>0</v>
      </c>
      <c r="AC211" s="141">
        <f>IF(ISERROR(SEARCH(AC$1,$Q211)),0,1)</f>
        <v>0</v>
      </c>
      <c r="AD211" s="141">
        <f>IF(ISERROR(SEARCH(AD$1,$Q211)),0,1)</f>
        <v>0</v>
      </c>
      <c r="AE211" s="141">
        <f>IF(ISERROR(SEARCH(AE$1,$Q211)),0,1)</f>
        <v>0</v>
      </c>
      <c r="AF211" s="141">
        <f>IF(ISERROR(SEARCH(AF$1,$Q211)),0,1)</f>
        <v>0</v>
      </c>
      <c r="AG211" s="141">
        <f>IF(ISERROR(SEARCH(AG$1,$Q211)),0,1)</f>
        <v>0</v>
      </c>
      <c r="AI211" s="141">
        <f>_xlfn.XLOOKUP(I211,'api2.3'!B:B,'api2.3'!D:D,"")</f>
        <v>0</v>
      </c>
      <c r="AJ211" t="s">
        <v>44</v>
      </c>
      <c r="AK211" s="41" t="s">
        <v>44</v>
      </c>
      <c r="AL211" s="210">
        <f>_xlfn.XLOOKUP(AK211,sortorder!$I$15:$I$20,sortorder!$J$15:$J$20)</f>
        <v>1</v>
      </c>
      <c r="AP211" s="30">
        <v>0</v>
      </c>
      <c r="AQ211" t="s">
        <v>43</v>
      </c>
      <c r="AR211" t="s">
        <v>43</v>
      </c>
      <c r="AS211" t="s">
        <v>52</v>
      </c>
      <c r="AT211" t="s">
        <v>43</v>
      </c>
      <c r="AV211" s="39" t="str">
        <f>IFERROR(_xlfn.XLOOKUP(Q211,wtd!$B:$B,wtd!$C:$C),"")</f>
        <v/>
      </c>
      <c r="AW211" s="141" t="b">
        <f>IFERROR(Q211=_xlfn.XLOOKUP(Q211,wtd!$B:$B,wtd!$B:$B),FALSE)</f>
        <v>0</v>
      </c>
      <c r="AX211" t="s">
        <v>45</v>
      </c>
      <c r="AY211">
        <v>0</v>
      </c>
      <c r="AZ211">
        <v>0</v>
      </c>
      <c r="BA211" t="b">
        <v>0</v>
      </c>
      <c r="BB211" t="b">
        <v>0</v>
      </c>
      <c r="BC211" t="b">
        <v>0</v>
      </c>
      <c r="BE211" t="s">
        <v>5203</v>
      </c>
      <c r="BF211" s="42" t="s">
        <v>3021</v>
      </c>
      <c r="BG211" s="42" t="s">
        <v>3021</v>
      </c>
      <c r="BJ211" s="618" t="s">
        <v>6004</v>
      </c>
      <c r="BK211" s="534">
        <v>0</v>
      </c>
      <c r="BN211" s="225">
        <v>999</v>
      </c>
    </row>
    <row r="212" spans="1:66">
      <c r="A212">
        <v>211</v>
      </c>
      <c r="B212" s="158" t="str">
        <f>IFERROR(TEXT(AL212,"00"),"99")&amp;IFERROR(TEXT(W212,"00"),"99")&amp;IFERROR(TEXT(S212,"00"),"99")&amp;IFERROR(TEXT(BN212,"000"),"999")</f>
        <v>012457999</v>
      </c>
      <c r="C212" s="158" t="str">
        <f>IFERROR(TEXT(AL212,"00"),"99")&amp;IFERROR(TEXT(V212,"00"),"99")&amp;IFERROR(TEXT(R212,"000"),"999")</f>
        <v>0124023</v>
      </c>
      <c r="D212" s="29">
        <v>0</v>
      </c>
      <c r="E212" s="645">
        <f>IF(NOT(ISBLANK(L212)),1,0)</f>
        <v>1</v>
      </c>
      <c r="F212" s="645">
        <f>IF(NOT(ISBLANK(O212)),1,0)</f>
        <v>0</v>
      </c>
      <c r="G212" s="364" t="str">
        <f>IF(ISBLANK(H212), IF(OR(NOT(ISBLANK(L212)),NOT(ISBLANK(I212)), NOT(ISBLANK(O212))),"no oldname but should be",""),IF(H212=I212,"api",IF(H212=O212,"csv","no match or acs")))</f>
        <v>no match or acs</v>
      </c>
      <c r="H212" s="9" t="s">
        <v>3079</v>
      </c>
      <c r="L212" s="9" t="s">
        <v>3079</v>
      </c>
      <c r="M212" s="59" t="s">
        <v>3079</v>
      </c>
      <c r="O212" s="24"/>
      <c r="Q212" s="64" t="s">
        <v>2894</v>
      </c>
      <c r="R212" s="147">
        <f>IFERROR(_xlfn.XLOOKUP(T212,sortorder!$E$62:$E$136,sortorder!$F$62:$F$136),999)</f>
        <v>23</v>
      </c>
      <c r="S212" s="147">
        <f>IFERROR(_xlfn.XLOOKUP(T212,sortorder!$E$62:$E$136,sortorder!$D$62:$D$136),99)</f>
        <v>57</v>
      </c>
      <c r="T212" s="127" t="s">
        <v>2883</v>
      </c>
      <c r="V212" s="152">
        <f>IFERROR(_xlfn.XLOOKUP(X212,sortorder!$E$4:$E$55,sortorder!$D$4:$D$55),99)</f>
        <v>24</v>
      </c>
      <c r="W212" s="152">
        <f>IFERROR(_xlfn.XLOOKUP(X212,sortorder!$E$4:$E$55,sortorder!$D$4:$D$55),99)</f>
        <v>24</v>
      </c>
      <c r="X212" s="22" t="s">
        <v>2967</v>
      </c>
      <c r="Y212" s="141">
        <f>IF(ISERROR(SEARCH(Y$1,$Q212)),0,1)</f>
        <v>0</v>
      </c>
      <c r="Z212" s="141">
        <f>IF(ISERROR(SEARCH(Z$1,$Q212)),0,1)</f>
        <v>0</v>
      </c>
      <c r="AA212" s="141">
        <f>IF(ISERROR(SEARCH(AA$1,$Q212)),0,1)</f>
        <v>0</v>
      </c>
      <c r="AB212" s="141">
        <f>IF(ISERROR(SEARCH(AB$1,$Q212)),0,1)</f>
        <v>0</v>
      </c>
      <c r="AC212" s="141">
        <f>IF(ISERROR(SEARCH(AC$1,$Q212)),0,1)</f>
        <v>0</v>
      </c>
      <c r="AD212" s="141">
        <f>IF(ISERROR(SEARCH(AD$1,$Q212)),0,1)</f>
        <v>0</v>
      </c>
      <c r="AE212" s="141">
        <f>IF(ISERROR(SEARCH(AE$1,$Q212)),0,1)</f>
        <v>0</v>
      </c>
      <c r="AF212" s="141">
        <f>IF(ISERROR(SEARCH(AF$1,$Q212)),0,1)</f>
        <v>0</v>
      </c>
      <c r="AG212" s="141">
        <f>IF(ISERROR(SEARCH(AG$1,$Q212)),0,1)</f>
        <v>0</v>
      </c>
      <c r="AI212" s="141">
        <f>_xlfn.XLOOKUP(I212,'api2.3'!B:B,'api2.3'!D:D,"")</f>
        <v>0</v>
      </c>
      <c r="AJ212" t="s">
        <v>44</v>
      </c>
      <c r="AK212" s="41" t="s">
        <v>44</v>
      </c>
      <c r="AL212" s="210">
        <f>_xlfn.XLOOKUP(AK212,sortorder!$I$15:$I$20,sortorder!$J$15:$J$20)</f>
        <v>1</v>
      </c>
      <c r="AP212" s="30">
        <v>0</v>
      </c>
      <c r="AQ212" t="s">
        <v>43</v>
      </c>
      <c r="AR212" t="s">
        <v>43</v>
      </c>
      <c r="AS212" t="s">
        <v>52</v>
      </c>
      <c r="AT212" t="s">
        <v>43</v>
      </c>
      <c r="AV212" s="39" t="str">
        <f>IFERROR(_xlfn.XLOOKUP(Q212,wtd!$B:$B,wtd!$C:$C),"")</f>
        <v/>
      </c>
      <c r="AW212" s="141" t="b">
        <f>IFERROR(Q212=_xlfn.XLOOKUP(Q212,wtd!$B:$B,wtd!$B:$B),FALSE)</f>
        <v>0</v>
      </c>
      <c r="AX212" t="s">
        <v>45</v>
      </c>
      <c r="AY212">
        <v>0</v>
      </c>
      <c r="AZ212">
        <v>0</v>
      </c>
      <c r="BA212" t="b">
        <v>0</v>
      </c>
      <c r="BB212" t="b">
        <v>0</v>
      </c>
      <c r="BC212" t="b">
        <v>0</v>
      </c>
      <c r="BE212" t="s">
        <v>5263</v>
      </c>
      <c r="BF212" s="42" t="s">
        <v>3022</v>
      </c>
      <c r="BG212" s="42" t="s">
        <v>3022</v>
      </c>
      <c r="BJ212" s="618" t="s">
        <v>6006</v>
      </c>
      <c r="BK212" s="534" t="s">
        <v>2887</v>
      </c>
      <c r="BN212" s="225">
        <v>999</v>
      </c>
    </row>
    <row r="213" spans="1:66">
      <c r="A213">
        <v>212</v>
      </c>
      <c r="B213" s="158" t="str">
        <f>IFERROR(TEXT(AL213,"00"),"99")&amp;IFERROR(TEXT(W213,"00"),"99")&amp;IFERROR(TEXT(S213,"00"),"99")&amp;IFERROR(TEXT(BN213,"000"),"999")</f>
        <v>012458999</v>
      </c>
      <c r="C213" s="158" t="str">
        <f>IFERROR(TEXT(AL213,"00"),"99")&amp;IFERROR(TEXT(V213,"00"),"99")&amp;IFERROR(TEXT(R213,"000"),"999")</f>
        <v>0124024</v>
      </c>
      <c r="D213" s="29">
        <v>0</v>
      </c>
      <c r="E213" s="645">
        <f>IF(NOT(ISBLANK(L213)),1,0)</f>
        <v>1</v>
      </c>
      <c r="F213" s="645">
        <f>IF(NOT(ISBLANK(O213)),1,0)</f>
        <v>0</v>
      </c>
      <c r="G213" s="364" t="str">
        <f>IF(ISBLANK(H213), IF(OR(NOT(ISBLANK(L213)),NOT(ISBLANK(I213)), NOT(ISBLANK(O213))),"no oldname but should be",""),IF(H213=I213,"api",IF(H213=O213,"csv","no match or acs")))</f>
        <v>no match or acs</v>
      </c>
      <c r="H213" s="9" t="s">
        <v>3072</v>
      </c>
      <c r="L213" s="9" t="s">
        <v>3072</v>
      </c>
      <c r="M213" s="59" t="s">
        <v>3072</v>
      </c>
      <c r="O213" s="24"/>
      <c r="Q213" s="64" t="s">
        <v>2895</v>
      </c>
      <c r="R213" s="147">
        <f>IFERROR(_xlfn.XLOOKUP(T213,sortorder!$E$62:$E$136,sortorder!$F$62:$F$136),999)</f>
        <v>24</v>
      </c>
      <c r="S213" s="147">
        <f>IFERROR(_xlfn.XLOOKUP(T213,sortorder!$E$62:$E$136,sortorder!$D$62:$D$136),99)</f>
        <v>58</v>
      </c>
      <c r="T213" s="127" t="s">
        <v>2884</v>
      </c>
      <c r="V213" s="152">
        <f>IFERROR(_xlfn.XLOOKUP(X213,sortorder!$E$4:$E$55,sortorder!$D$4:$D$55),99)</f>
        <v>24</v>
      </c>
      <c r="W213" s="152">
        <f>IFERROR(_xlfn.XLOOKUP(X213,sortorder!$E$4:$E$55,sortorder!$D$4:$D$55),99)</f>
        <v>24</v>
      </c>
      <c r="X213" s="22" t="s">
        <v>2967</v>
      </c>
      <c r="Y213" s="141">
        <f>IF(ISERROR(SEARCH(Y$1,$Q213)),0,1)</f>
        <v>0</v>
      </c>
      <c r="Z213" s="141">
        <f>IF(ISERROR(SEARCH(Z$1,$Q213)),0,1)</f>
        <v>0</v>
      </c>
      <c r="AA213" s="141">
        <f>IF(ISERROR(SEARCH(AA$1,$Q213)),0,1)</f>
        <v>0</v>
      </c>
      <c r="AB213" s="141">
        <f>IF(ISERROR(SEARCH(AB$1,$Q213)),0,1)</f>
        <v>0</v>
      </c>
      <c r="AC213" s="141">
        <f>IF(ISERROR(SEARCH(AC$1,$Q213)),0,1)</f>
        <v>0</v>
      </c>
      <c r="AD213" s="141">
        <f>IF(ISERROR(SEARCH(AD$1,$Q213)),0,1)</f>
        <v>0</v>
      </c>
      <c r="AE213" s="141">
        <f>IF(ISERROR(SEARCH(AE$1,$Q213)),0,1)</f>
        <v>0</v>
      </c>
      <c r="AF213" s="141">
        <f>IF(ISERROR(SEARCH(AF$1,$Q213)),0,1)</f>
        <v>0</v>
      </c>
      <c r="AG213" s="141">
        <f>IF(ISERROR(SEARCH(AG$1,$Q213)),0,1)</f>
        <v>0</v>
      </c>
      <c r="AI213" s="141" t="str">
        <f>_xlfn.XLOOKUP(I213,'api2.3'!B:B,'api2.3'!D:D,"")</f>
        <v/>
      </c>
      <c r="AJ213" t="s">
        <v>44</v>
      </c>
      <c r="AK213" s="41" t="s">
        <v>44</v>
      </c>
      <c r="AL213" s="210">
        <f>_xlfn.XLOOKUP(AK213,sortorder!$I$15:$I$20,sortorder!$J$15:$J$20)</f>
        <v>1</v>
      </c>
      <c r="AP213" s="30">
        <v>0</v>
      </c>
      <c r="AQ213" t="s">
        <v>43</v>
      </c>
      <c r="AR213" t="s">
        <v>43</v>
      </c>
      <c r="AS213" t="s">
        <v>52</v>
      </c>
      <c r="AT213" t="s">
        <v>43</v>
      </c>
      <c r="AV213" s="39" t="str">
        <f>IFERROR(_xlfn.XLOOKUP(Q213,wtd!$B:$B,wtd!$C:$C),"")</f>
        <v/>
      </c>
      <c r="AW213" s="141" t="b">
        <f>IFERROR(Q213=_xlfn.XLOOKUP(Q213,wtd!$B:$B,wtd!$B:$B),FALSE)</f>
        <v>0</v>
      </c>
      <c r="AX213" t="s">
        <v>45</v>
      </c>
      <c r="AY213">
        <v>0</v>
      </c>
      <c r="AZ213">
        <v>0</v>
      </c>
      <c r="BA213" t="b">
        <v>0</v>
      </c>
      <c r="BB213" t="b">
        <v>0</v>
      </c>
      <c r="BC213" t="b">
        <v>0</v>
      </c>
      <c r="BE213" t="s">
        <v>5204</v>
      </c>
      <c r="BF213" s="42" t="s">
        <v>3023</v>
      </c>
      <c r="BG213" s="42" t="s">
        <v>3023</v>
      </c>
      <c r="BJ213" s="618" t="s">
        <v>6008</v>
      </c>
      <c r="BK213" s="534">
        <v>0</v>
      </c>
      <c r="BN213" s="225">
        <v>999</v>
      </c>
    </row>
    <row r="214" spans="1:66">
      <c r="A214">
        <v>213</v>
      </c>
      <c r="B214" s="158" t="str">
        <f>IFERROR(TEXT(AL214,"00"),"99")&amp;IFERROR(TEXT(W214,"00"),"99")&amp;IFERROR(TEXT(S214,"00"),"99")&amp;IFERROR(TEXT(BN214,"000"),"999")</f>
        <v>012459999</v>
      </c>
      <c r="C214" s="158" t="str">
        <f>IFERROR(TEXT(AL214,"00"),"99")&amp;IFERROR(TEXT(V214,"00"),"99")&amp;IFERROR(TEXT(R214,"000"),"999")</f>
        <v>0124025</v>
      </c>
      <c r="D214" s="29">
        <v>0</v>
      </c>
      <c r="E214" s="645">
        <f>IF(NOT(ISBLANK(L214)),1,0)</f>
        <v>1</v>
      </c>
      <c r="F214" s="645">
        <f>IF(NOT(ISBLANK(O214)),1,0)</f>
        <v>0</v>
      </c>
      <c r="G214" s="364" t="str">
        <f>IF(ISBLANK(H214), IF(OR(NOT(ISBLANK(L214)),NOT(ISBLANK(I214)), NOT(ISBLANK(O214))),"no oldname but should be",""),IF(H214=I214,"api",IF(H214=O214,"csv","no match or acs")))</f>
        <v>no match or acs</v>
      </c>
      <c r="H214" s="9" t="s">
        <v>3080</v>
      </c>
      <c r="L214" s="9" t="s">
        <v>3080</v>
      </c>
      <c r="M214" s="59" t="s">
        <v>3080</v>
      </c>
      <c r="O214" s="24"/>
      <c r="Q214" s="64" t="s">
        <v>2896</v>
      </c>
      <c r="R214" s="147">
        <f>IFERROR(_xlfn.XLOOKUP(T214,sortorder!$E$62:$E$136,sortorder!$F$62:$F$136),999)</f>
        <v>25</v>
      </c>
      <c r="S214" s="147">
        <f>IFERROR(_xlfn.XLOOKUP(T214,sortorder!$E$62:$E$136,sortorder!$D$62:$D$136),99)</f>
        <v>59</v>
      </c>
      <c r="T214" s="127" t="s">
        <v>2885</v>
      </c>
      <c r="V214" s="152">
        <f>IFERROR(_xlfn.XLOOKUP(X214,sortorder!$E$4:$E$55,sortorder!$D$4:$D$55),99)</f>
        <v>24</v>
      </c>
      <c r="W214" s="152">
        <f>IFERROR(_xlfn.XLOOKUP(X214,sortorder!$E$4:$E$55,sortorder!$D$4:$D$55),99)</f>
        <v>24</v>
      </c>
      <c r="X214" s="22" t="s">
        <v>2967</v>
      </c>
      <c r="Y214" s="141">
        <f>IF(ISERROR(SEARCH(Y$1,$Q214)),0,1)</f>
        <v>0</v>
      </c>
      <c r="Z214" s="141">
        <f>IF(ISERROR(SEARCH(Z$1,$Q214)),0,1)</f>
        <v>0</v>
      </c>
      <c r="AA214" s="141">
        <f>IF(ISERROR(SEARCH(AA$1,$Q214)),0,1)</f>
        <v>0</v>
      </c>
      <c r="AB214" s="141">
        <f>IF(ISERROR(SEARCH(AB$1,$Q214)),0,1)</f>
        <v>0</v>
      </c>
      <c r="AC214" s="141">
        <f>IF(ISERROR(SEARCH(AC$1,$Q214)),0,1)</f>
        <v>0</v>
      </c>
      <c r="AD214" s="141">
        <f>IF(ISERROR(SEARCH(AD$1,$Q214)),0,1)</f>
        <v>0</v>
      </c>
      <c r="AE214" s="141">
        <f>IF(ISERROR(SEARCH(AE$1,$Q214)),0,1)</f>
        <v>0</v>
      </c>
      <c r="AF214" s="141">
        <f>IF(ISERROR(SEARCH(AF$1,$Q214)),0,1)</f>
        <v>0</v>
      </c>
      <c r="AG214" s="141">
        <f>IF(ISERROR(SEARCH(AG$1,$Q214)),0,1)</f>
        <v>0</v>
      </c>
      <c r="AI214" s="141">
        <f>_xlfn.XLOOKUP(I214,'api2.3'!B:B,'api2.3'!D:D,"")</f>
        <v>0</v>
      </c>
      <c r="AJ214" t="s">
        <v>44</v>
      </c>
      <c r="AK214" s="41" t="s">
        <v>44</v>
      </c>
      <c r="AL214" s="210">
        <f>_xlfn.XLOOKUP(AK214,sortorder!$I$15:$I$20,sortorder!$J$15:$J$20)</f>
        <v>1</v>
      </c>
      <c r="AP214" s="30">
        <v>0</v>
      </c>
      <c r="AQ214" t="s">
        <v>43</v>
      </c>
      <c r="AR214" t="s">
        <v>43</v>
      </c>
      <c r="AS214" t="s">
        <v>52</v>
      </c>
      <c r="AT214" t="s">
        <v>43</v>
      </c>
      <c r="AV214" s="39" t="str">
        <f>IFERROR(_xlfn.XLOOKUP(Q214,wtd!$B:$B,wtd!$C:$C),"")</f>
        <v/>
      </c>
      <c r="AW214" s="141" t="b">
        <f>IFERROR(Q214=_xlfn.XLOOKUP(Q214,wtd!$B:$B,wtd!$B:$B),FALSE)</f>
        <v>0</v>
      </c>
      <c r="AX214" t="s">
        <v>45</v>
      </c>
      <c r="AY214">
        <v>0</v>
      </c>
      <c r="AZ214">
        <v>0</v>
      </c>
      <c r="BA214" t="b">
        <v>0</v>
      </c>
      <c r="BB214" t="b">
        <v>0</v>
      </c>
      <c r="BC214" t="b">
        <v>0</v>
      </c>
      <c r="BE214" t="s">
        <v>5349</v>
      </c>
      <c r="BF214" s="42" t="s">
        <v>3024</v>
      </c>
      <c r="BG214" s="42" t="s">
        <v>3024</v>
      </c>
      <c r="BJ214" s="618" t="s">
        <v>6010</v>
      </c>
      <c r="BK214" s="534">
        <v>0</v>
      </c>
      <c r="BN214" s="225">
        <v>999</v>
      </c>
    </row>
    <row r="215" spans="1:66">
      <c r="A215">
        <v>214</v>
      </c>
      <c r="B215" s="158" t="str">
        <f>IFERROR(TEXT(AL215,"00"),"99")&amp;IFERROR(TEXT(W215,"00"),"99")&amp;IFERROR(TEXT(S215,"00"),"99")&amp;IFERROR(TEXT(BN215,"000"),"999")</f>
        <v>012460999</v>
      </c>
      <c r="C215" s="158" t="str">
        <f>IFERROR(TEXT(AL215,"00"),"99")&amp;IFERROR(TEXT(V215,"00"),"99")&amp;IFERROR(TEXT(R215,"000"),"999")</f>
        <v>0124018</v>
      </c>
      <c r="D215" s="29">
        <v>0</v>
      </c>
      <c r="E215" s="645">
        <f>IF(NOT(ISBLANK(L215)),1,0)</f>
        <v>1</v>
      </c>
      <c r="F215" s="645">
        <f>IF(NOT(ISBLANK(O215)),1,0)</f>
        <v>0</v>
      </c>
      <c r="G215" s="364" t="str">
        <f>IF(ISBLANK(H215), IF(OR(NOT(ISBLANK(L215)),NOT(ISBLANK(I215)), NOT(ISBLANK(O215))),"no oldname but should be",""),IF(H215=I215,"api",IF(H215=O215,"csv","no match or acs")))</f>
        <v>no match or acs</v>
      </c>
      <c r="H215" s="9" t="s">
        <v>3065</v>
      </c>
      <c r="L215" s="9" t="s">
        <v>3065</v>
      </c>
      <c r="M215" s="59" t="s">
        <v>3065</v>
      </c>
      <c r="O215" s="24"/>
      <c r="Q215" s="64" t="s">
        <v>2897</v>
      </c>
      <c r="R215" s="147">
        <f>IFERROR(_xlfn.XLOOKUP(T215,sortorder!$E$62:$E$136,sortorder!$F$62:$F$136),999)</f>
        <v>18</v>
      </c>
      <c r="S215" s="147">
        <f>IFERROR(_xlfn.XLOOKUP(T215,sortorder!$E$62:$E$136,sortorder!$D$62:$D$136),99)</f>
        <v>60</v>
      </c>
      <c r="T215" s="127" t="s">
        <v>2886</v>
      </c>
      <c r="V215" s="152">
        <f>IFERROR(_xlfn.XLOOKUP(X215,sortorder!$E$4:$E$55,sortorder!$D$4:$D$55),99)</f>
        <v>24</v>
      </c>
      <c r="W215" s="152">
        <f>IFERROR(_xlfn.XLOOKUP(X215,sortorder!$E$4:$E$55,sortorder!$D$4:$D$55),99)</f>
        <v>24</v>
      </c>
      <c r="X215" s="22" t="s">
        <v>2967</v>
      </c>
      <c r="Y215" s="141">
        <f>IF(ISERROR(SEARCH(Y$1,$Q215)),0,1)</f>
        <v>0</v>
      </c>
      <c r="Z215" s="141">
        <f>IF(ISERROR(SEARCH(Z$1,$Q215)),0,1)</f>
        <v>0</v>
      </c>
      <c r="AA215" s="141">
        <f>IF(ISERROR(SEARCH(AA$1,$Q215)),0,1)</f>
        <v>0</v>
      </c>
      <c r="AB215" s="141">
        <f>IF(ISERROR(SEARCH(AB$1,$Q215)),0,1)</f>
        <v>0</v>
      </c>
      <c r="AC215" s="141">
        <f>IF(ISERROR(SEARCH(AC$1,$Q215)),0,1)</f>
        <v>0</v>
      </c>
      <c r="AD215" s="141">
        <f>IF(ISERROR(SEARCH(AD$1,$Q215)),0,1)</f>
        <v>0</v>
      </c>
      <c r="AE215" s="141">
        <f>IF(ISERROR(SEARCH(AE$1,$Q215)),0,1)</f>
        <v>0</v>
      </c>
      <c r="AF215" s="141">
        <f>IF(ISERROR(SEARCH(AF$1,$Q215)),0,1)</f>
        <v>0</v>
      </c>
      <c r="AG215" s="141">
        <f>IF(ISERROR(SEARCH(AG$1,$Q215)),0,1)</f>
        <v>0</v>
      </c>
      <c r="AI215" s="141">
        <f>_xlfn.XLOOKUP(I215,'api2.3'!B:B,'api2.3'!D:D,"")</f>
        <v>0</v>
      </c>
      <c r="AJ215" t="s">
        <v>44</v>
      </c>
      <c r="AK215" s="41" t="s">
        <v>44</v>
      </c>
      <c r="AL215" s="210">
        <f>_xlfn.XLOOKUP(AK215,sortorder!$I$15:$I$20,sortorder!$J$15:$J$20)</f>
        <v>1</v>
      </c>
      <c r="AP215" s="30">
        <v>0</v>
      </c>
      <c r="AQ215" t="s">
        <v>43</v>
      </c>
      <c r="AR215" t="s">
        <v>43</v>
      </c>
      <c r="AS215" t="s">
        <v>52</v>
      </c>
      <c r="AT215" t="s">
        <v>43</v>
      </c>
      <c r="AV215" s="39" t="str">
        <f>IFERROR(_xlfn.XLOOKUP(Q215,wtd!$B:$B,wtd!$C:$C),"")</f>
        <v/>
      </c>
      <c r="AW215" s="141" t="b">
        <f>IFERROR(Q215=_xlfn.XLOOKUP(Q215,wtd!$B:$B,wtd!$B:$B),FALSE)</f>
        <v>0</v>
      </c>
      <c r="AX215" t="s">
        <v>45</v>
      </c>
      <c r="AY215">
        <v>0</v>
      </c>
      <c r="AZ215">
        <v>0</v>
      </c>
      <c r="BA215" t="b">
        <v>0</v>
      </c>
      <c r="BB215" t="b">
        <v>0</v>
      </c>
      <c r="BC215" t="b">
        <v>0</v>
      </c>
      <c r="BE215" t="s">
        <v>5205</v>
      </c>
      <c r="BF215" s="42" t="s">
        <v>3025</v>
      </c>
      <c r="BG215" s="42" t="s">
        <v>3025</v>
      </c>
      <c r="BJ215" s="618" t="s">
        <v>5996</v>
      </c>
      <c r="BK215" s="534" t="s">
        <v>2887</v>
      </c>
      <c r="BN215" s="225">
        <v>999</v>
      </c>
    </row>
    <row r="216" spans="1:66">
      <c r="A216">
        <v>215</v>
      </c>
      <c r="B216" s="158" t="str">
        <f>IFERROR(TEXT(AL216,"00"),"99")&amp;IFERROR(TEXT(W216,"00"),"99")&amp;IFERROR(TEXT(S216,"00"),"99")&amp;IFERROR(TEXT(BN216,"000"),"999")</f>
        <v>012538999</v>
      </c>
      <c r="C216" s="158" t="str">
        <f>IFERROR(TEXT(AL216,"00"),"99")&amp;IFERROR(TEXT(V216,"00"),"99")&amp;IFERROR(TEXT(R216,"000"),"999")</f>
        <v>0125021</v>
      </c>
      <c r="D216" s="111">
        <v>1</v>
      </c>
      <c r="E216" s="645">
        <f>IF(NOT(ISBLANK(L216)),1,0)</f>
        <v>1</v>
      </c>
      <c r="F216" s="645">
        <f>IF(NOT(ISBLANK(O216)),1,0)</f>
        <v>0</v>
      </c>
      <c r="G216" s="364" t="str">
        <f>IF(ISBLANK(H216), IF(OR(NOT(ISBLANK(L216)),NOT(ISBLANK(I216)), NOT(ISBLANK(O216))),"no oldname but should be",""),IF(H216=I216,"api",IF(H216=O216,"csv","no match or acs")))</f>
        <v>api</v>
      </c>
      <c r="H216" s="1" t="s">
        <v>2289</v>
      </c>
      <c r="I216" s="1" t="s">
        <v>2289</v>
      </c>
      <c r="J216" s="59" t="s">
        <v>2289</v>
      </c>
      <c r="K216" s="1" t="s">
        <v>2289</v>
      </c>
      <c r="L216" s="125" t="s">
        <v>2289</v>
      </c>
      <c r="M216" s="197" t="s">
        <v>2289</v>
      </c>
      <c r="O216" s="1"/>
      <c r="Q216" s="125" t="s">
        <v>2288</v>
      </c>
      <c r="R216" s="147">
        <f>IFERROR(_xlfn.XLOOKUP(T216,sortorder!$E$62:$E$136,sortorder!$F$62:$F$136),999)</f>
        <v>21</v>
      </c>
      <c r="S216" s="147">
        <f>IFERROR(_xlfn.XLOOKUP(T216,sortorder!$E$62:$E$136,sortorder!$D$62:$D$136),99)</f>
        <v>38</v>
      </c>
      <c r="T216" s="127" t="s">
        <v>2288</v>
      </c>
      <c r="U216" s="59" t="s">
        <v>2288</v>
      </c>
      <c r="V216" s="152">
        <f>IFERROR(_xlfn.XLOOKUP(X216,sortorder!$E$4:$E$55,sortorder!$D$4:$D$55),99)</f>
        <v>25</v>
      </c>
      <c r="W216" s="152">
        <f>IFERROR(_xlfn.XLOOKUP(X216,sortorder!$E$4:$E$55,sortorder!$D$4:$D$55),99)</f>
        <v>25</v>
      </c>
      <c r="X216" s="139" t="s">
        <v>2911</v>
      </c>
      <c r="Y216" s="141">
        <f>IF(ISERROR(SEARCH(Y$1,$Q216)),0,1)</f>
        <v>0</v>
      </c>
      <c r="Z216" s="141">
        <f>IF(ISERROR(SEARCH(Z$1,$Q216)),0,1)</f>
        <v>0</v>
      </c>
      <c r="AA216" s="141">
        <f>IF(ISERROR(SEARCH(AA$1,$Q216)),0,1)</f>
        <v>0</v>
      </c>
      <c r="AB216" s="141">
        <f>IF(ISERROR(SEARCH(AB$1,$Q216)),0,1)</f>
        <v>0</v>
      </c>
      <c r="AC216" s="141">
        <f>IF(ISERROR(SEARCH(AC$1,$Q216)),0,1)</f>
        <v>0</v>
      </c>
      <c r="AD216" s="141">
        <f>IF(ISERROR(SEARCH(AD$1,$Q216)),0,1)</f>
        <v>0</v>
      </c>
      <c r="AE216" s="141">
        <f>IF(ISERROR(SEARCH(AE$1,$Q216)),0,1)</f>
        <v>0</v>
      </c>
      <c r="AF216" s="141">
        <f>IF(ISERROR(SEARCH(AF$1,$Q216)),0,1)</f>
        <v>0</v>
      </c>
      <c r="AG216" s="141">
        <f>IF(ISERROR(SEARCH(AG$1,$Q216)),0,1)</f>
        <v>0</v>
      </c>
      <c r="AH216" t="s">
        <v>1083</v>
      </c>
      <c r="AI216" s="141" t="str">
        <f>_xlfn.XLOOKUP(I216,'api2.3'!B:B,'api2.3'!D:D,"")</f>
        <v>Breakdown by Race</v>
      </c>
      <c r="AJ216" t="s">
        <v>44</v>
      </c>
      <c r="AK216" s="41" t="s">
        <v>44</v>
      </c>
      <c r="AL216" s="210">
        <f>_xlfn.XLOOKUP(AK216,sortorder!$I$15:$I$20,sortorder!$J$15:$J$20)</f>
        <v>1</v>
      </c>
      <c r="AP216" s="30">
        <v>0</v>
      </c>
      <c r="AQ216" t="s">
        <v>43</v>
      </c>
      <c r="AR216" t="s">
        <v>43</v>
      </c>
      <c r="AS216" t="s">
        <v>286</v>
      </c>
      <c r="AT216" t="s">
        <v>43</v>
      </c>
      <c r="AU216">
        <v>1</v>
      </c>
      <c r="AV216" s="39" t="str">
        <f>IFERROR(_xlfn.XLOOKUP(Q216,wtd!$B:$B,wtd!$C:$C),"")</f>
        <v>pop</v>
      </c>
      <c r="AW216" s="141" t="b">
        <f>IFERROR(Q216=_xlfn.XLOOKUP(Q216,wtd!$B:$B,wtd!$B:$B),FALSE)</f>
        <v>1</v>
      </c>
      <c r="AX216" s="234" t="s">
        <v>1616</v>
      </c>
      <c r="AY216">
        <v>2</v>
      </c>
      <c r="AZ216">
        <v>0</v>
      </c>
      <c r="BA216" t="b">
        <v>0</v>
      </c>
      <c r="BB216" t="b">
        <v>1</v>
      </c>
      <c r="BC216" t="b">
        <v>0</v>
      </c>
      <c r="BE216" t="s">
        <v>5073</v>
      </c>
      <c r="BF216" s="45" t="s">
        <v>2290</v>
      </c>
      <c r="BG216" s="45" t="s">
        <v>2290</v>
      </c>
      <c r="BJ216" s="618" t="s">
        <v>2887</v>
      </c>
      <c r="BK216" s="534" t="s">
        <v>2291</v>
      </c>
      <c r="BN216" s="225">
        <v>999</v>
      </c>
    </row>
    <row r="217" spans="1:66">
      <c r="A217">
        <v>216</v>
      </c>
      <c r="B217" s="158" t="str">
        <f>IFERROR(TEXT(AL217,"00"),"99")&amp;IFERROR(TEXT(W217,"00"),"99")&amp;IFERROR(TEXT(S217,"00"),"99")&amp;IFERROR(TEXT(BN217,"000"),"999")</f>
        <v>012539999</v>
      </c>
      <c r="C217" s="158" t="str">
        <f>IFERROR(TEXT(AL217,"00"),"99")&amp;IFERROR(TEXT(V217,"00"),"99")&amp;IFERROR(TEXT(R217,"000"),"999")</f>
        <v>0125019</v>
      </c>
      <c r="D217" s="111">
        <v>1</v>
      </c>
      <c r="E217" s="645">
        <f>IF(NOT(ISBLANK(L217)),1,0)</f>
        <v>1</v>
      </c>
      <c r="F217" s="645">
        <f>IF(NOT(ISBLANK(O217)),1,0)</f>
        <v>0</v>
      </c>
      <c r="G217" s="364" t="str">
        <f>IF(ISBLANK(H217), IF(OR(NOT(ISBLANK(L217)),NOT(ISBLANK(I217)), NOT(ISBLANK(O217))),"no oldname but should be",""),IF(H217=I217,"api",IF(H217=O217,"csv","no match or acs")))</f>
        <v>no match or acs</v>
      </c>
      <c r="H217" s="65" t="s">
        <v>3081</v>
      </c>
      <c r="I217" s="121" t="s">
        <v>4848</v>
      </c>
      <c r="J217" s="625" t="s">
        <v>4848</v>
      </c>
      <c r="K217" s="65"/>
      <c r="L217" s="237" t="s">
        <v>3081</v>
      </c>
      <c r="M217" s="197" t="s">
        <v>3081</v>
      </c>
      <c r="O217" s="24"/>
      <c r="Q217" s="123" t="s">
        <v>2280</v>
      </c>
      <c r="R217" s="147">
        <f>IFERROR(_xlfn.XLOOKUP(T217,sortorder!$E$62:$E$136,sortorder!$F$62:$F$136),999)</f>
        <v>19</v>
      </c>
      <c r="S217" s="147">
        <f>IFERROR(_xlfn.XLOOKUP(T217,sortorder!$E$62:$E$136,sortorder!$D$62:$D$136),99)</f>
        <v>39</v>
      </c>
      <c r="T217" s="127" t="s">
        <v>2280</v>
      </c>
      <c r="U217" s="59" t="s">
        <v>2280</v>
      </c>
      <c r="V217" s="152">
        <f>IFERROR(_xlfn.XLOOKUP(X217,sortorder!$E$4:$E$55,sortorder!$D$4:$D$55),99)</f>
        <v>25</v>
      </c>
      <c r="W217" s="152">
        <f>IFERROR(_xlfn.XLOOKUP(X217,sortorder!$E$4:$E$55,sortorder!$D$4:$D$55),99)</f>
        <v>25</v>
      </c>
      <c r="X217" s="139" t="s">
        <v>2911</v>
      </c>
      <c r="Y217" s="141">
        <f>IF(ISERROR(SEARCH(Y$1,$Q217)),0,1)</f>
        <v>0</v>
      </c>
      <c r="Z217" s="141">
        <f>IF(ISERROR(SEARCH(Z$1,$Q217)),0,1)</f>
        <v>0</v>
      </c>
      <c r="AA217" s="141">
        <f>IF(ISERROR(SEARCH(AA$1,$Q217)),0,1)</f>
        <v>0</v>
      </c>
      <c r="AB217" s="141">
        <f>IF(ISERROR(SEARCH(AB$1,$Q217)),0,1)</f>
        <v>0</v>
      </c>
      <c r="AC217" s="141">
        <f>IF(ISERROR(SEARCH(AC$1,$Q217)),0,1)</f>
        <v>0</v>
      </c>
      <c r="AD217" s="141">
        <f>IF(ISERROR(SEARCH(AD$1,$Q217)),0,1)</f>
        <v>0</v>
      </c>
      <c r="AE217" s="141">
        <f>IF(ISERROR(SEARCH(AE$1,$Q217)),0,1)</f>
        <v>0</v>
      </c>
      <c r="AF217" s="141">
        <f>IF(ISERROR(SEARCH(AF$1,$Q217)),0,1)</f>
        <v>0</v>
      </c>
      <c r="AG217" s="141">
        <f>IF(ISERROR(SEARCH(AG$1,$Q217)),0,1)</f>
        <v>0</v>
      </c>
      <c r="AH217" t="s">
        <v>1083</v>
      </c>
      <c r="AI217" s="141" t="str">
        <f>_xlfn.XLOOKUP(I217,'api2.3'!B:B,'api2.3'!D:D,"")</f>
        <v>Breakdown by Race</v>
      </c>
      <c r="AJ217" t="s">
        <v>44</v>
      </c>
      <c r="AK217" s="41" t="s">
        <v>44</v>
      </c>
      <c r="AL217" s="210">
        <f>_xlfn.XLOOKUP(AK217,sortorder!$I$15:$I$20,sortorder!$J$15:$J$20)</f>
        <v>1</v>
      </c>
      <c r="AP217" s="30">
        <v>0</v>
      </c>
      <c r="AQ217" t="s">
        <v>43</v>
      </c>
      <c r="AR217" t="s">
        <v>43</v>
      </c>
      <c r="AS217" t="s">
        <v>286</v>
      </c>
      <c r="AT217" t="s">
        <v>43</v>
      </c>
      <c r="AU217">
        <v>1</v>
      </c>
      <c r="AV217" s="39" t="str">
        <f>IFERROR(_xlfn.XLOOKUP(Q217,wtd!$B:$B,wtd!$C:$C),"")</f>
        <v>pop</v>
      </c>
      <c r="AW217" s="141" t="b">
        <f>IFERROR(Q217=_xlfn.XLOOKUP(Q217,wtd!$B:$B,wtd!$B:$B),FALSE)</f>
        <v>1</v>
      </c>
      <c r="AX217" s="234" t="s">
        <v>1616</v>
      </c>
      <c r="AY217">
        <v>2</v>
      </c>
      <c r="AZ217">
        <v>0</v>
      </c>
      <c r="BA217" t="b">
        <v>0</v>
      </c>
      <c r="BB217" t="b">
        <v>1</v>
      </c>
      <c r="BC217" t="b">
        <v>0</v>
      </c>
      <c r="BE217" t="s">
        <v>5074</v>
      </c>
      <c r="BF217" s="45" t="s">
        <v>2282</v>
      </c>
      <c r="BG217" s="45" t="s">
        <v>2282</v>
      </c>
      <c r="BJ217" s="618" t="s">
        <v>6015</v>
      </c>
      <c r="BK217" s="534" t="s">
        <v>5903</v>
      </c>
      <c r="BN217" s="225">
        <v>999</v>
      </c>
    </row>
    <row r="218" spans="1:66">
      <c r="A218">
        <v>217</v>
      </c>
      <c r="B218" s="158" t="str">
        <f>IFERROR(TEXT(AL218,"00"),"99")&amp;IFERROR(TEXT(W218,"00"),"99")&amp;IFERROR(TEXT(S218,"00"),"99")&amp;IFERROR(TEXT(BN218,"000"),"999")</f>
        <v>012540999</v>
      </c>
      <c r="C218" s="158" t="str">
        <f>IFERROR(TEXT(AL218,"00"),"99")&amp;IFERROR(TEXT(V218,"00"),"99")&amp;IFERROR(TEXT(R218,"000"),"999")</f>
        <v>0125020</v>
      </c>
      <c r="D218" s="111">
        <v>1</v>
      </c>
      <c r="E218" s="645">
        <f>IF(NOT(ISBLANK(L218)),1,0)</f>
        <v>1</v>
      </c>
      <c r="F218" s="645">
        <f>IF(NOT(ISBLANK(O218)),1,0)</f>
        <v>0</v>
      </c>
      <c r="G218" s="364" t="str">
        <f>IF(ISBLANK(H218), IF(OR(NOT(ISBLANK(L218)),NOT(ISBLANK(I218)), NOT(ISBLANK(O218))),"no oldname but should be",""),IF(H218=I218,"api",IF(H218=O218,"csv","no match or acs")))</f>
        <v>no match or acs</v>
      </c>
      <c r="H218" s="65" t="s">
        <v>3082</v>
      </c>
      <c r="I218" s="121" t="s">
        <v>4847</v>
      </c>
      <c r="J218" s="625" t="s">
        <v>4847</v>
      </c>
      <c r="K218" s="65"/>
      <c r="L218" s="237" t="s">
        <v>3082</v>
      </c>
      <c r="M218" s="197" t="s">
        <v>3082</v>
      </c>
      <c r="O218" s="24"/>
      <c r="Q218" s="123" t="s">
        <v>2284</v>
      </c>
      <c r="R218" s="147">
        <f>IFERROR(_xlfn.XLOOKUP(T218,sortorder!$E$62:$E$136,sortorder!$F$62:$F$136),999)</f>
        <v>20</v>
      </c>
      <c r="S218" s="147">
        <f>IFERROR(_xlfn.XLOOKUP(T218,sortorder!$E$62:$E$136,sortorder!$D$62:$D$136),99)</f>
        <v>40</v>
      </c>
      <c r="T218" s="127" t="s">
        <v>2284</v>
      </c>
      <c r="U218" s="59" t="s">
        <v>2284</v>
      </c>
      <c r="V218" s="152">
        <f>IFERROR(_xlfn.XLOOKUP(X218,sortorder!$E$4:$E$55,sortorder!$D$4:$D$55),99)</f>
        <v>25</v>
      </c>
      <c r="W218" s="152">
        <f>IFERROR(_xlfn.XLOOKUP(X218,sortorder!$E$4:$E$55,sortorder!$D$4:$D$55),99)</f>
        <v>25</v>
      </c>
      <c r="X218" s="139" t="s">
        <v>2911</v>
      </c>
      <c r="Y218" s="141">
        <f>IF(ISERROR(SEARCH(Y$1,$Q218)),0,1)</f>
        <v>0</v>
      </c>
      <c r="Z218" s="141">
        <f>IF(ISERROR(SEARCH(Z$1,$Q218)),0,1)</f>
        <v>0</v>
      </c>
      <c r="AA218" s="141">
        <f>IF(ISERROR(SEARCH(AA$1,$Q218)),0,1)</f>
        <v>0</v>
      </c>
      <c r="AB218" s="141">
        <f>IF(ISERROR(SEARCH(AB$1,$Q218)),0,1)</f>
        <v>0</v>
      </c>
      <c r="AC218" s="141">
        <f>IF(ISERROR(SEARCH(AC$1,$Q218)),0,1)</f>
        <v>0</v>
      </c>
      <c r="AD218" s="141">
        <f>IF(ISERROR(SEARCH(AD$1,$Q218)),0,1)</f>
        <v>0</v>
      </c>
      <c r="AE218" s="141">
        <f>IF(ISERROR(SEARCH(AE$1,$Q218)),0,1)</f>
        <v>0</v>
      </c>
      <c r="AF218" s="141">
        <f>IF(ISERROR(SEARCH(AF$1,$Q218)),0,1)</f>
        <v>0</v>
      </c>
      <c r="AG218" s="141">
        <f>IF(ISERROR(SEARCH(AG$1,$Q218)),0,1)</f>
        <v>0</v>
      </c>
      <c r="AH218" t="s">
        <v>1083</v>
      </c>
      <c r="AI218" s="141" t="str">
        <f>_xlfn.XLOOKUP(I218,'api2.3'!B:B,'api2.3'!D:D,"")</f>
        <v>Breakdown by Race</v>
      </c>
      <c r="AJ218" t="s">
        <v>44</v>
      </c>
      <c r="AK218" s="41" t="s">
        <v>44</v>
      </c>
      <c r="AL218" s="210">
        <f>_xlfn.XLOOKUP(AK218,sortorder!$I$15:$I$20,sortorder!$J$15:$J$20)</f>
        <v>1</v>
      </c>
      <c r="AP218" s="30">
        <v>0</v>
      </c>
      <c r="AQ218" t="s">
        <v>43</v>
      </c>
      <c r="AR218" t="s">
        <v>43</v>
      </c>
      <c r="AS218" t="s">
        <v>286</v>
      </c>
      <c r="AT218" t="s">
        <v>43</v>
      </c>
      <c r="AU218">
        <v>1</v>
      </c>
      <c r="AV218" s="39" t="str">
        <f>IFERROR(_xlfn.XLOOKUP(Q218,wtd!$B:$B,wtd!$C:$C),"")</f>
        <v>pop</v>
      </c>
      <c r="AW218" s="141" t="b">
        <f>IFERROR(Q218=_xlfn.XLOOKUP(Q218,wtd!$B:$B,wtd!$B:$B),FALSE)</f>
        <v>1</v>
      </c>
      <c r="AX218" s="234" t="s">
        <v>1616</v>
      </c>
      <c r="AY218">
        <v>2</v>
      </c>
      <c r="AZ218">
        <v>0</v>
      </c>
      <c r="BA218" t="b">
        <v>0</v>
      </c>
      <c r="BB218" t="b">
        <v>1</v>
      </c>
      <c r="BC218" t="b">
        <v>0</v>
      </c>
      <c r="BE218" t="s">
        <v>5075</v>
      </c>
      <c r="BF218" s="45" t="s">
        <v>2286</v>
      </c>
      <c r="BG218" s="45" t="s">
        <v>2286</v>
      </c>
      <c r="BJ218" s="618" t="s">
        <v>6017</v>
      </c>
      <c r="BK218" s="534" t="s">
        <v>5902</v>
      </c>
      <c r="BN218" s="225">
        <v>999</v>
      </c>
    </row>
    <row r="219" spans="1:66">
      <c r="A219">
        <v>218</v>
      </c>
      <c r="B219" s="158" t="str">
        <f>IFERROR(TEXT(AL219,"00"),"99")&amp;IFERROR(TEXT(W219,"00"),"99")&amp;IFERROR(TEXT(S219,"00"),"99")&amp;IFERROR(TEXT(BN219,"000"),"999")</f>
        <v>012541999</v>
      </c>
      <c r="C219" s="158" t="str">
        <f>IFERROR(TEXT(AL219,"00"),"99")&amp;IFERROR(TEXT(V219,"00"),"99")&amp;IFERROR(TEXT(R219,"000"),"999")</f>
        <v>0125022</v>
      </c>
      <c r="D219" s="111">
        <v>1</v>
      </c>
      <c r="E219" s="645">
        <f>IF(NOT(ISBLANK(L219)),1,0)</f>
        <v>1</v>
      </c>
      <c r="F219" s="645">
        <f>IF(NOT(ISBLANK(O219)),1,0)</f>
        <v>0</v>
      </c>
      <c r="G219" s="364" t="str">
        <f>IF(ISBLANK(H219), IF(OR(NOT(ISBLANK(L219)),NOT(ISBLANK(I219)), NOT(ISBLANK(O219))),"no oldname but should be",""),IF(H219=I219,"api",IF(H219=O219,"csv","no match or acs")))</f>
        <v>no match or acs</v>
      </c>
      <c r="H219" s="65" t="s">
        <v>3083</v>
      </c>
      <c r="I219" s="121" t="s">
        <v>4849</v>
      </c>
      <c r="J219" s="625" t="s">
        <v>4849</v>
      </c>
      <c r="K219" s="65"/>
      <c r="L219" s="237" t="s">
        <v>3083</v>
      </c>
      <c r="M219" s="197" t="s">
        <v>3083</v>
      </c>
      <c r="O219" s="24"/>
      <c r="Q219" s="123" t="s">
        <v>2293</v>
      </c>
      <c r="R219" s="147">
        <f>IFERROR(_xlfn.XLOOKUP(T219,sortorder!$E$62:$E$136,sortorder!$F$62:$F$136),999)</f>
        <v>22</v>
      </c>
      <c r="S219" s="147">
        <f>IFERROR(_xlfn.XLOOKUP(T219,sortorder!$E$62:$E$136,sortorder!$D$62:$D$136),99)</f>
        <v>41</v>
      </c>
      <c r="T219" s="127" t="s">
        <v>2293</v>
      </c>
      <c r="U219" s="59" t="s">
        <v>2293</v>
      </c>
      <c r="V219" s="152">
        <f>IFERROR(_xlfn.XLOOKUP(X219,sortorder!$E$4:$E$55,sortorder!$D$4:$D$55),99)</f>
        <v>25</v>
      </c>
      <c r="W219" s="152">
        <f>IFERROR(_xlfn.XLOOKUP(X219,sortorder!$E$4:$E$55,sortorder!$D$4:$D$55),99)</f>
        <v>25</v>
      </c>
      <c r="X219" s="139" t="s">
        <v>2911</v>
      </c>
      <c r="Y219" s="141">
        <f>IF(ISERROR(SEARCH(Y$1,$Q219)),0,1)</f>
        <v>0</v>
      </c>
      <c r="Z219" s="141">
        <f>IF(ISERROR(SEARCH(Z$1,$Q219)),0,1)</f>
        <v>0</v>
      </c>
      <c r="AA219" s="141">
        <f>IF(ISERROR(SEARCH(AA$1,$Q219)),0,1)</f>
        <v>0</v>
      </c>
      <c r="AB219" s="141">
        <f>IF(ISERROR(SEARCH(AB$1,$Q219)),0,1)</f>
        <v>0</v>
      </c>
      <c r="AC219" s="141">
        <f>IF(ISERROR(SEARCH(AC$1,$Q219)),0,1)</f>
        <v>0</v>
      </c>
      <c r="AD219" s="141">
        <f>IF(ISERROR(SEARCH(AD$1,$Q219)),0,1)</f>
        <v>0</v>
      </c>
      <c r="AE219" s="141">
        <f>IF(ISERROR(SEARCH(AE$1,$Q219)),0,1)</f>
        <v>0</v>
      </c>
      <c r="AF219" s="141">
        <f>IF(ISERROR(SEARCH(AF$1,$Q219)),0,1)</f>
        <v>0</v>
      </c>
      <c r="AG219" s="141">
        <f>IF(ISERROR(SEARCH(AG$1,$Q219)),0,1)</f>
        <v>0</v>
      </c>
      <c r="AH219" t="s">
        <v>1083</v>
      </c>
      <c r="AI219" s="141" t="str">
        <f>_xlfn.XLOOKUP(I219,'api2.3'!B:B,'api2.3'!D:D,"")</f>
        <v>Breakdown by Race</v>
      </c>
      <c r="AJ219" t="s">
        <v>44</v>
      </c>
      <c r="AK219" s="41" t="s">
        <v>44</v>
      </c>
      <c r="AL219" s="210">
        <f>_xlfn.XLOOKUP(AK219,sortorder!$I$15:$I$20,sortorder!$J$15:$J$20)</f>
        <v>1</v>
      </c>
      <c r="AP219" s="30">
        <v>0</v>
      </c>
      <c r="AQ219" t="s">
        <v>43</v>
      </c>
      <c r="AR219" t="s">
        <v>43</v>
      </c>
      <c r="AS219" t="s">
        <v>286</v>
      </c>
      <c r="AT219" t="s">
        <v>43</v>
      </c>
      <c r="AU219">
        <v>1</v>
      </c>
      <c r="AV219" s="39" t="str">
        <f>IFERROR(_xlfn.XLOOKUP(Q219,wtd!$B:$B,wtd!$C:$C),"")</f>
        <v>pop</v>
      </c>
      <c r="AW219" s="141" t="b">
        <f>IFERROR(Q219=_xlfn.XLOOKUP(Q219,wtd!$B:$B,wtd!$B:$B),FALSE)</f>
        <v>1</v>
      </c>
      <c r="AX219" s="234" t="s">
        <v>1616</v>
      </c>
      <c r="AY219">
        <v>2</v>
      </c>
      <c r="AZ219">
        <v>0</v>
      </c>
      <c r="BA219" t="b">
        <v>0</v>
      </c>
      <c r="BB219" t="b">
        <v>1</v>
      </c>
      <c r="BC219" t="b">
        <v>0</v>
      </c>
      <c r="BE219" t="s">
        <v>5146</v>
      </c>
      <c r="BF219" s="45" t="s">
        <v>2295</v>
      </c>
      <c r="BG219" s="45" t="s">
        <v>2295</v>
      </c>
      <c r="BJ219" s="618" t="s">
        <v>6019</v>
      </c>
      <c r="BK219" s="534" t="s">
        <v>5901</v>
      </c>
      <c r="BN219" s="225">
        <v>999</v>
      </c>
    </row>
    <row r="220" spans="1:66">
      <c r="A220">
        <v>219</v>
      </c>
      <c r="B220" s="158" t="str">
        <f>IFERROR(TEXT(AL220,"00"),"99")&amp;IFERROR(TEXT(W220,"00"),"99")&amp;IFERROR(TEXT(S220,"00"),"99")&amp;IFERROR(TEXT(BN220,"000"),"999")</f>
        <v>012542999</v>
      </c>
      <c r="C220" s="158" t="str">
        <f>IFERROR(TEXT(AL220,"00"),"99")&amp;IFERROR(TEXT(V220,"00"),"99")&amp;IFERROR(TEXT(R220,"000"),"999")</f>
        <v>0125023</v>
      </c>
      <c r="D220" s="111">
        <v>1</v>
      </c>
      <c r="E220" s="645">
        <f>IF(NOT(ISBLANK(L220)),1,0)</f>
        <v>1</v>
      </c>
      <c r="F220" s="645">
        <f>IF(NOT(ISBLANK(O220)),1,0)</f>
        <v>0</v>
      </c>
      <c r="G220" s="364" t="str">
        <f>IF(ISBLANK(H220), IF(OR(NOT(ISBLANK(L220)),NOT(ISBLANK(I220)), NOT(ISBLANK(O220))),"no oldname but should be",""),IF(H220=I220,"api",IF(H220=O220,"csv","no match or acs")))</f>
        <v>no match or acs</v>
      </c>
      <c r="H220" s="65" t="s">
        <v>3084</v>
      </c>
      <c r="I220" s="121" t="s">
        <v>4850</v>
      </c>
      <c r="J220" s="625" t="s">
        <v>4850</v>
      </c>
      <c r="K220" s="65"/>
      <c r="L220" s="237" t="s">
        <v>3084</v>
      </c>
      <c r="M220" s="197" t="s">
        <v>3084</v>
      </c>
      <c r="O220" s="24"/>
      <c r="Q220" s="123" t="s">
        <v>2297</v>
      </c>
      <c r="R220" s="147">
        <f>IFERROR(_xlfn.XLOOKUP(T220,sortorder!$E$62:$E$136,sortorder!$F$62:$F$136),999)</f>
        <v>23</v>
      </c>
      <c r="S220" s="147">
        <f>IFERROR(_xlfn.XLOOKUP(T220,sortorder!$E$62:$E$136,sortorder!$D$62:$D$136),99)</f>
        <v>42</v>
      </c>
      <c r="T220" s="127" t="s">
        <v>2297</v>
      </c>
      <c r="U220" s="59" t="s">
        <v>2297</v>
      </c>
      <c r="V220" s="152">
        <f>IFERROR(_xlfn.XLOOKUP(X220,sortorder!$E$4:$E$55,sortorder!$D$4:$D$55),99)</f>
        <v>25</v>
      </c>
      <c r="W220" s="152">
        <f>IFERROR(_xlfn.XLOOKUP(X220,sortorder!$E$4:$E$55,sortorder!$D$4:$D$55),99)</f>
        <v>25</v>
      </c>
      <c r="X220" s="139" t="s">
        <v>2911</v>
      </c>
      <c r="Y220" s="141">
        <f>IF(ISERROR(SEARCH(Y$1,$Q220)),0,1)</f>
        <v>0</v>
      </c>
      <c r="Z220" s="141">
        <f>IF(ISERROR(SEARCH(Z$1,$Q220)),0,1)</f>
        <v>0</v>
      </c>
      <c r="AA220" s="141">
        <f>IF(ISERROR(SEARCH(AA$1,$Q220)),0,1)</f>
        <v>0</v>
      </c>
      <c r="AB220" s="141">
        <f>IF(ISERROR(SEARCH(AB$1,$Q220)),0,1)</f>
        <v>0</v>
      </c>
      <c r="AC220" s="141">
        <f>IF(ISERROR(SEARCH(AC$1,$Q220)),0,1)</f>
        <v>0</v>
      </c>
      <c r="AD220" s="141">
        <f>IF(ISERROR(SEARCH(AD$1,$Q220)),0,1)</f>
        <v>0</v>
      </c>
      <c r="AE220" s="141">
        <f>IF(ISERROR(SEARCH(AE$1,$Q220)),0,1)</f>
        <v>0</v>
      </c>
      <c r="AF220" s="141">
        <f>IF(ISERROR(SEARCH(AF$1,$Q220)),0,1)</f>
        <v>0</v>
      </c>
      <c r="AG220" s="141">
        <f>IF(ISERROR(SEARCH(AG$1,$Q220)),0,1)</f>
        <v>0</v>
      </c>
      <c r="AH220" t="s">
        <v>1083</v>
      </c>
      <c r="AI220" s="141" t="str">
        <f>_xlfn.XLOOKUP(I220,'api2.3'!B:B,'api2.3'!D:D,"")</f>
        <v>Breakdown by Race</v>
      </c>
      <c r="AJ220" t="s">
        <v>44</v>
      </c>
      <c r="AK220" s="41" t="s">
        <v>44</v>
      </c>
      <c r="AL220" s="210">
        <f>_xlfn.XLOOKUP(AK220,sortorder!$I$15:$I$20,sortorder!$J$15:$J$20)</f>
        <v>1</v>
      </c>
      <c r="AP220" s="30">
        <v>0</v>
      </c>
      <c r="AQ220" t="s">
        <v>43</v>
      </c>
      <c r="AR220" t="s">
        <v>43</v>
      </c>
      <c r="AS220" t="s">
        <v>286</v>
      </c>
      <c r="AT220" t="s">
        <v>43</v>
      </c>
      <c r="AU220">
        <v>1</v>
      </c>
      <c r="AV220" s="39" t="str">
        <f>IFERROR(_xlfn.XLOOKUP(Q220,wtd!$B:$B,wtd!$C:$C),"")</f>
        <v>pop</v>
      </c>
      <c r="AW220" s="141" t="b">
        <f>IFERROR(Q220=_xlfn.XLOOKUP(Q220,wtd!$B:$B,wtd!$B:$B),FALSE)</f>
        <v>1</v>
      </c>
      <c r="AX220" s="234" t="s">
        <v>1616</v>
      </c>
      <c r="AY220">
        <v>2</v>
      </c>
      <c r="AZ220">
        <v>0</v>
      </c>
      <c r="BA220" t="b">
        <v>0</v>
      </c>
      <c r="BB220" t="b">
        <v>1</v>
      </c>
      <c r="BC220" t="b">
        <v>0</v>
      </c>
      <c r="BE220" t="s">
        <v>5248</v>
      </c>
      <c r="BF220" s="45" t="s">
        <v>2299</v>
      </c>
      <c r="BG220" s="45" t="s">
        <v>2299</v>
      </c>
      <c r="BJ220" s="618" t="s">
        <v>6021</v>
      </c>
      <c r="BK220" s="534" t="s">
        <v>5900</v>
      </c>
      <c r="BN220" s="225">
        <v>999</v>
      </c>
    </row>
    <row r="221" spans="1:66">
      <c r="A221">
        <v>220</v>
      </c>
      <c r="B221" s="158" t="str">
        <f>IFERROR(TEXT(AL221,"00"),"99")&amp;IFERROR(TEXT(W221,"00"),"99")&amp;IFERROR(TEXT(S221,"00"),"99")&amp;IFERROR(TEXT(BN221,"000"),"999")</f>
        <v>012543999</v>
      </c>
      <c r="C221" s="158" t="str">
        <f>IFERROR(TEXT(AL221,"00"),"99")&amp;IFERROR(TEXT(V221,"00"),"99")&amp;IFERROR(TEXT(R221,"000"),"999")</f>
        <v>0125024</v>
      </c>
      <c r="D221" s="111">
        <v>1</v>
      </c>
      <c r="E221" s="645">
        <f>IF(NOT(ISBLANK(L221)),1,0)</f>
        <v>1</v>
      </c>
      <c r="F221" s="645">
        <f>IF(NOT(ISBLANK(O221)),1,0)</f>
        <v>0</v>
      </c>
      <c r="G221" s="364" t="str">
        <f>IF(ISBLANK(H221), IF(OR(NOT(ISBLANK(L221)),NOT(ISBLANK(I221)), NOT(ISBLANK(O221))),"no oldname but should be",""),IF(H221=I221,"api",IF(H221=O221,"csv","no match or acs")))</f>
        <v>no match or acs</v>
      </c>
      <c r="H221" s="65" t="s">
        <v>3085</v>
      </c>
      <c r="I221" s="121" t="s">
        <v>4851</v>
      </c>
      <c r="J221" s="625" t="s">
        <v>4851</v>
      </c>
      <c r="K221" s="65"/>
      <c r="L221" s="237" t="s">
        <v>3085</v>
      </c>
      <c r="M221" s="197" t="s">
        <v>3085</v>
      </c>
      <c r="O221" s="24"/>
      <c r="Q221" s="123" t="s">
        <v>2301</v>
      </c>
      <c r="R221" s="147">
        <f>IFERROR(_xlfn.XLOOKUP(T221,sortorder!$E$62:$E$136,sortorder!$F$62:$F$136),999)</f>
        <v>24</v>
      </c>
      <c r="S221" s="147">
        <f>IFERROR(_xlfn.XLOOKUP(T221,sortorder!$E$62:$E$136,sortorder!$D$62:$D$136),99)</f>
        <v>43</v>
      </c>
      <c r="T221" s="127" t="s">
        <v>2301</v>
      </c>
      <c r="U221" s="59" t="s">
        <v>2301</v>
      </c>
      <c r="V221" s="152">
        <f>IFERROR(_xlfn.XLOOKUP(X221,sortorder!$E$4:$E$55,sortorder!$D$4:$D$55),99)</f>
        <v>25</v>
      </c>
      <c r="W221" s="152">
        <f>IFERROR(_xlfn.XLOOKUP(X221,sortorder!$E$4:$E$55,sortorder!$D$4:$D$55),99)</f>
        <v>25</v>
      </c>
      <c r="X221" s="139" t="s">
        <v>2911</v>
      </c>
      <c r="Y221" s="141">
        <f>IF(ISERROR(SEARCH(Y$1,$Q221)),0,1)</f>
        <v>0</v>
      </c>
      <c r="Z221" s="141">
        <f>IF(ISERROR(SEARCH(Z$1,$Q221)),0,1)</f>
        <v>0</v>
      </c>
      <c r="AA221" s="141">
        <f>IF(ISERROR(SEARCH(AA$1,$Q221)),0,1)</f>
        <v>0</v>
      </c>
      <c r="AB221" s="141">
        <f>IF(ISERROR(SEARCH(AB$1,$Q221)),0,1)</f>
        <v>0</v>
      </c>
      <c r="AC221" s="141">
        <f>IF(ISERROR(SEARCH(AC$1,$Q221)),0,1)</f>
        <v>0</v>
      </c>
      <c r="AD221" s="141">
        <f>IF(ISERROR(SEARCH(AD$1,$Q221)),0,1)</f>
        <v>0</v>
      </c>
      <c r="AE221" s="141">
        <f>IF(ISERROR(SEARCH(AE$1,$Q221)),0,1)</f>
        <v>0</v>
      </c>
      <c r="AF221" s="141">
        <f>IF(ISERROR(SEARCH(AF$1,$Q221)),0,1)</f>
        <v>0</v>
      </c>
      <c r="AG221" s="141">
        <f>IF(ISERROR(SEARCH(AG$1,$Q221)),0,1)</f>
        <v>0</v>
      </c>
      <c r="AH221" t="s">
        <v>1083</v>
      </c>
      <c r="AI221" s="141" t="str">
        <f>_xlfn.XLOOKUP(I221,'api2.3'!B:B,'api2.3'!D:D,"")</f>
        <v>Breakdown by Race</v>
      </c>
      <c r="AJ221" t="s">
        <v>44</v>
      </c>
      <c r="AK221" s="41" t="s">
        <v>44</v>
      </c>
      <c r="AL221" s="210">
        <f>_xlfn.XLOOKUP(AK221,sortorder!$I$15:$I$20,sortorder!$J$15:$J$20)</f>
        <v>1</v>
      </c>
      <c r="AP221" s="30">
        <v>0</v>
      </c>
      <c r="AQ221" t="s">
        <v>43</v>
      </c>
      <c r="AR221" t="s">
        <v>43</v>
      </c>
      <c r="AS221" t="s">
        <v>286</v>
      </c>
      <c r="AT221" t="s">
        <v>43</v>
      </c>
      <c r="AU221">
        <v>1</v>
      </c>
      <c r="AV221" s="39" t="str">
        <f>IFERROR(_xlfn.XLOOKUP(Q221,wtd!$B:$B,wtd!$C:$C),"")</f>
        <v>pop</v>
      </c>
      <c r="AW221" s="141" t="b">
        <f>IFERROR(Q221=_xlfn.XLOOKUP(Q221,wtd!$B:$B,wtd!$B:$B),FALSE)</f>
        <v>1</v>
      </c>
      <c r="AX221" s="234" t="s">
        <v>1616</v>
      </c>
      <c r="AY221">
        <v>2</v>
      </c>
      <c r="AZ221">
        <v>0</v>
      </c>
      <c r="BA221" t="b">
        <v>0</v>
      </c>
      <c r="BB221" t="b">
        <v>1</v>
      </c>
      <c r="BC221" t="b">
        <v>0</v>
      </c>
      <c r="BE221" t="s">
        <v>5076</v>
      </c>
      <c r="BF221" s="45" t="s">
        <v>2303</v>
      </c>
      <c r="BG221" s="45" t="s">
        <v>2303</v>
      </c>
      <c r="BJ221" s="618" t="s">
        <v>6023</v>
      </c>
      <c r="BK221" s="534" t="s">
        <v>5899</v>
      </c>
      <c r="BN221" s="225">
        <v>999</v>
      </c>
    </row>
    <row r="222" spans="1:66">
      <c r="A222">
        <v>221</v>
      </c>
      <c r="B222" s="158" t="str">
        <f>IFERROR(TEXT(AL222,"00"),"99")&amp;IFERROR(TEXT(W222,"00"),"99")&amp;IFERROR(TEXT(S222,"00"),"99")&amp;IFERROR(TEXT(BN222,"000"),"999")</f>
        <v>012544999</v>
      </c>
      <c r="C222" s="158" t="str">
        <f>IFERROR(TEXT(AL222,"00"),"99")&amp;IFERROR(TEXT(V222,"00"),"99")&amp;IFERROR(TEXT(R222,"000"),"999")</f>
        <v>0125025</v>
      </c>
      <c r="D222" s="111">
        <v>1</v>
      </c>
      <c r="E222" s="645">
        <f>IF(NOT(ISBLANK(L222)),1,0)</f>
        <v>1</v>
      </c>
      <c r="F222" s="645">
        <f>IF(NOT(ISBLANK(O222)),1,0)</f>
        <v>0</v>
      </c>
      <c r="G222" s="364" t="str">
        <f>IF(ISBLANK(H222), IF(OR(NOT(ISBLANK(L222)),NOT(ISBLANK(I222)), NOT(ISBLANK(O222))),"no oldname but should be",""),IF(H222=I222,"api",IF(H222=O222,"csv","no match or acs")))</f>
        <v>no match or acs</v>
      </c>
      <c r="H222" s="65" t="s">
        <v>3086</v>
      </c>
      <c r="I222" s="121" t="s">
        <v>4852</v>
      </c>
      <c r="J222" s="625" t="s">
        <v>4852</v>
      </c>
      <c r="K222" s="65"/>
      <c r="L222" s="237" t="s">
        <v>3086</v>
      </c>
      <c r="M222" s="197" t="s">
        <v>3086</v>
      </c>
      <c r="O222" s="24"/>
      <c r="Q222" s="123" t="s">
        <v>2305</v>
      </c>
      <c r="R222" s="147">
        <f>IFERROR(_xlfn.XLOOKUP(T222,sortorder!$E$62:$E$136,sortorder!$F$62:$F$136),999)</f>
        <v>25</v>
      </c>
      <c r="S222" s="147">
        <f>IFERROR(_xlfn.XLOOKUP(T222,sortorder!$E$62:$E$136,sortorder!$D$62:$D$136),99)</f>
        <v>44</v>
      </c>
      <c r="T222" s="127" t="s">
        <v>2305</v>
      </c>
      <c r="U222" s="59" t="s">
        <v>2305</v>
      </c>
      <c r="V222" s="152">
        <f>IFERROR(_xlfn.XLOOKUP(X222,sortorder!$E$4:$E$55,sortorder!$D$4:$D$55),99)</f>
        <v>25</v>
      </c>
      <c r="W222" s="152">
        <f>IFERROR(_xlfn.XLOOKUP(X222,sortorder!$E$4:$E$55,sortorder!$D$4:$D$55),99)</f>
        <v>25</v>
      </c>
      <c r="X222" s="139" t="s">
        <v>2911</v>
      </c>
      <c r="Y222" s="141">
        <f>IF(ISERROR(SEARCH(Y$1,$Q222)),0,1)</f>
        <v>0</v>
      </c>
      <c r="Z222" s="141">
        <f>IF(ISERROR(SEARCH(Z$1,$Q222)),0,1)</f>
        <v>0</v>
      </c>
      <c r="AA222" s="141">
        <f>IF(ISERROR(SEARCH(AA$1,$Q222)),0,1)</f>
        <v>0</v>
      </c>
      <c r="AB222" s="141">
        <f>IF(ISERROR(SEARCH(AB$1,$Q222)),0,1)</f>
        <v>0</v>
      </c>
      <c r="AC222" s="141">
        <f>IF(ISERROR(SEARCH(AC$1,$Q222)),0,1)</f>
        <v>0</v>
      </c>
      <c r="AD222" s="141">
        <f>IF(ISERROR(SEARCH(AD$1,$Q222)),0,1)</f>
        <v>0</v>
      </c>
      <c r="AE222" s="141">
        <f>IF(ISERROR(SEARCH(AE$1,$Q222)),0,1)</f>
        <v>0</v>
      </c>
      <c r="AF222" s="141">
        <f>IF(ISERROR(SEARCH(AF$1,$Q222)),0,1)</f>
        <v>0</v>
      </c>
      <c r="AG222" s="141">
        <f>IF(ISERROR(SEARCH(AG$1,$Q222)),0,1)</f>
        <v>0</v>
      </c>
      <c r="AH222" t="s">
        <v>1083</v>
      </c>
      <c r="AI222" s="141" t="str">
        <f>_xlfn.XLOOKUP(I222,'api2.3'!B:B,'api2.3'!D:D,"")</f>
        <v>Breakdown by Race</v>
      </c>
      <c r="AJ222" t="s">
        <v>44</v>
      </c>
      <c r="AK222" s="41" t="s">
        <v>44</v>
      </c>
      <c r="AL222" s="210">
        <f>_xlfn.XLOOKUP(AK222,sortorder!$I$15:$I$20,sortorder!$J$15:$J$20)</f>
        <v>1</v>
      </c>
      <c r="AP222" s="30">
        <v>0</v>
      </c>
      <c r="AQ222" t="s">
        <v>43</v>
      </c>
      <c r="AR222" t="s">
        <v>43</v>
      </c>
      <c r="AS222" t="s">
        <v>286</v>
      </c>
      <c r="AT222" t="s">
        <v>43</v>
      </c>
      <c r="AU222">
        <v>1</v>
      </c>
      <c r="AV222" s="39" t="str">
        <f>IFERROR(_xlfn.XLOOKUP(Q222,wtd!$B:$B,wtd!$C:$C),"")</f>
        <v>pop</v>
      </c>
      <c r="AW222" s="141" t="b">
        <f>IFERROR(Q222=_xlfn.XLOOKUP(Q222,wtd!$B:$B,wtd!$B:$B),FALSE)</f>
        <v>1</v>
      </c>
      <c r="AX222" s="234" t="s">
        <v>1616</v>
      </c>
      <c r="AY222">
        <v>2</v>
      </c>
      <c r="AZ222">
        <v>0</v>
      </c>
      <c r="BA222" t="b">
        <v>0</v>
      </c>
      <c r="BB222" t="b">
        <v>1</v>
      </c>
      <c r="BC222" t="b">
        <v>0</v>
      </c>
      <c r="BE222" t="s">
        <v>5335</v>
      </c>
      <c r="BF222" s="45" t="s">
        <v>2307</v>
      </c>
      <c r="BG222" s="45" t="s">
        <v>2307</v>
      </c>
      <c r="BJ222" s="618" t="s">
        <v>6025</v>
      </c>
      <c r="BK222" s="534" t="s">
        <v>5898</v>
      </c>
      <c r="BN222" s="225">
        <v>999</v>
      </c>
    </row>
    <row r="223" spans="1:66">
      <c r="A223">
        <v>222</v>
      </c>
      <c r="B223" s="158" t="str">
        <f>IFERROR(TEXT(AL223,"00"),"99")&amp;IFERROR(TEXT(W223,"00"),"99")&amp;IFERROR(TEXT(S223,"00"),"99")&amp;IFERROR(TEXT(BN223,"000"),"999")</f>
        <v>012545999</v>
      </c>
      <c r="C223" s="158" t="str">
        <f>IFERROR(TEXT(AL223,"00"),"99")&amp;IFERROR(TEXT(V223,"00"),"99")&amp;IFERROR(TEXT(R223,"000"),"999")</f>
        <v>0125018</v>
      </c>
      <c r="D223" s="111">
        <v>1</v>
      </c>
      <c r="E223" s="645">
        <f>IF(NOT(ISBLANK(L223)),1,0)</f>
        <v>1</v>
      </c>
      <c r="F223" s="645">
        <f>IF(NOT(ISBLANK(O223)),1,0)</f>
        <v>0</v>
      </c>
      <c r="G223" s="364" t="str">
        <f>IF(ISBLANK(H223), IF(OR(NOT(ISBLANK(L223)),NOT(ISBLANK(I223)), NOT(ISBLANK(O223))),"no oldname but should be",""),IF(H223=I223,"api",IF(H223=O223,"csv","no match or acs")))</f>
        <v>no match or acs</v>
      </c>
      <c r="H223" s="65" t="s">
        <v>3087</v>
      </c>
      <c r="I223" s="121" t="s">
        <v>4846</v>
      </c>
      <c r="J223" s="625" t="s">
        <v>4846</v>
      </c>
      <c r="K223" s="65"/>
      <c r="L223" s="237" t="s">
        <v>3087</v>
      </c>
      <c r="M223" s="197" t="s">
        <v>3087</v>
      </c>
      <c r="O223" s="24"/>
      <c r="Q223" s="123" t="s">
        <v>2274</v>
      </c>
      <c r="R223" s="147">
        <f>IFERROR(_xlfn.XLOOKUP(T223,sortorder!$E$62:$E$136,sortorder!$F$62:$F$136),999)</f>
        <v>18</v>
      </c>
      <c r="S223" s="147">
        <f>IFERROR(_xlfn.XLOOKUP(T223,sortorder!$E$62:$E$136,sortorder!$D$62:$D$136),99)</f>
        <v>45</v>
      </c>
      <c r="T223" s="127" t="s">
        <v>2274</v>
      </c>
      <c r="U223" s="59" t="s">
        <v>2274</v>
      </c>
      <c r="V223" s="152">
        <f>IFERROR(_xlfn.XLOOKUP(X223,sortorder!$E$4:$E$55,sortorder!$D$4:$D$55),99)</f>
        <v>25</v>
      </c>
      <c r="W223" s="152">
        <f>IFERROR(_xlfn.XLOOKUP(X223,sortorder!$E$4:$E$55,sortorder!$D$4:$D$55),99)</f>
        <v>25</v>
      </c>
      <c r="X223" s="139" t="s">
        <v>2911</v>
      </c>
      <c r="Y223" s="141">
        <f>IF(ISERROR(SEARCH(Y$1,$Q223)),0,1)</f>
        <v>0</v>
      </c>
      <c r="Z223" s="141">
        <f>IF(ISERROR(SEARCH(Z$1,$Q223)),0,1)</f>
        <v>0</v>
      </c>
      <c r="AA223" s="141">
        <f>IF(ISERROR(SEARCH(AA$1,$Q223)),0,1)</f>
        <v>0</v>
      </c>
      <c r="AB223" s="141">
        <f>IF(ISERROR(SEARCH(AB$1,$Q223)),0,1)</f>
        <v>0</v>
      </c>
      <c r="AC223" s="141">
        <f>IF(ISERROR(SEARCH(AC$1,$Q223)),0,1)</f>
        <v>0</v>
      </c>
      <c r="AD223" s="141">
        <f>IF(ISERROR(SEARCH(AD$1,$Q223)),0,1)</f>
        <v>0</v>
      </c>
      <c r="AE223" s="141">
        <f>IF(ISERROR(SEARCH(AE$1,$Q223)),0,1)</f>
        <v>0</v>
      </c>
      <c r="AF223" s="141">
        <f>IF(ISERROR(SEARCH(AF$1,$Q223)),0,1)</f>
        <v>0</v>
      </c>
      <c r="AG223" s="141">
        <f>IF(ISERROR(SEARCH(AG$1,$Q223)),0,1)</f>
        <v>0</v>
      </c>
      <c r="AH223" t="s">
        <v>1083</v>
      </c>
      <c r="AI223" s="141" t="str">
        <f>_xlfn.XLOOKUP(I223,'api2.3'!B:B,'api2.3'!D:D,"")</f>
        <v>Breakdown by Race</v>
      </c>
      <c r="AJ223" t="s">
        <v>44</v>
      </c>
      <c r="AK223" s="41" t="s">
        <v>44</v>
      </c>
      <c r="AL223" s="210">
        <f>_xlfn.XLOOKUP(AK223,sortorder!$I$15:$I$20,sortorder!$J$15:$J$20)</f>
        <v>1</v>
      </c>
      <c r="AP223" s="30">
        <v>0</v>
      </c>
      <c r="AQ223" t="s">
        <v>43</v>
      </c>
      <c r="AR223" t="s">
        <v>43</v>
      </c>
      <c r="AS223" t="s">
        <v>286</v>
      </c>
      <c r="AT223" t="s">
        <v>43</v>
      </c>
      <c r="AU223">
        <v>1</v>
      </c>
      <c r="AV223" s="39" t="str">
        <f>IFERROR(_xlfn.XLOOKUP(Q223,wtd!$B:$B,wtd!$C:$C),"")</f>
        <v>pop</v>
      </c>
      <c r="AW223" s="141" t="b">
        <f>IFERROR(Q223=_xlfn.XLOOKUP(Q223,wtd!$B:$B,wtd!$B:$B),FALSE)</f>
        <v>1</v>
      </c>
      <c r="AX223" s="234" t="s">
        <v>1616</v>
      </c>
      <c r="AY223">
        <v>2</v>
      </c>
      <c r="AZ223">
        <v>0</v>
      </c>
      <c r="BA223" t="b">
        <v>0</v>
      </c>
      <c r="BB223" t="b">
        <v>1</v>
      </c>
      <c r="BC223" t="b">
        <v>0</v>
      </c>
      <c r="BE223" t="s">
        <v>5077</v>
      </c>
      <c r="BF223" s="45" t="s">
        <v>2278</v>
      </c>
      <c r="BG223" s="45" t="s">
        <v>2278</v>
      </c>
      <c r="BJ223" s="618" t="s">
        <v>6013</v>
      </c>
      <c r="BK223" s="534" t="s">
        <v>5904</v>
      </c>
      <c r="BN223" s="225">
        <v>999</v>
      </c>
    </row>
    <row r="224" spans="1:66">
      <c r="A224">
        <v>223</v>
      </c>
      <c r="B224" s="158" t="str">
        <f>IFERROR(TEXT(AL224,"00"),"99")&amp;IFERROR(TEXT(W224,"00"),"99")&amp;IFERROR(TEXT(S224,"00"),"99")&amp;IFERROR(TEXT(BN224,"000"),"999")</f>
        <v>012638999</v>
      </c>
      <c r="C224" s="158" t="str">
        <f>IFERROR(TEXT(AL224,"00"),"99")&amp;IFERROR(TEXT(V224,"00"),"99")&amp;IFERROR(TEXT(R224,"000"),"999")</f>
        <v>0126021</v>
      </c>
      <c r="D224" s="29">
        <v>0</v>
      </c>
      <c r="E224" s="645">
        <f>IF(NOT(ISBLANK(L224)),1,0)</f>
        <v>0</v>
      </c>
      <c r="F224" s="645">
        <f>IF(NOT(ISBLANK(O224)),1,0)</f>
        <v>0</v>
      </c>
      <c r="G224" s="364" t="str">
        <f>IF(ISBLANK(H224), IF(OR(NOT(ISBLANK(L224)),NOT(ISBLANK(I224)), NOT(ISBLANK(O224))),"no oldname but should be",""),IF(H224=I224,"api",IF(H224=O224,"csv","no match or acs")))</f>
        <v/>
      </c>
      <c r="Q224" s="64" t="s">
        <v>2440</v>
      </c>
      <c r="R224" s="147">
        <f>IFERROR(_xlfn.XLOOKUP(T224,sortorder!$E$62:$E$136,sortorder!$F$62:$F$136),999)</f>
        <v>21</v>
      </c>
      <c r="S224" s="147">
        <f>IFERROR(_xlfn.XLOOKUP(T224,sortorder!$E$62:$E$136,sortorder!$D$62:$D$136),99)</f>
        <v>38</v>
      </c>
      <c r="T224" s="127" t="s">
        <v>2288</v>
      </c>
      <c r="U224" s="59" t="s">
        <v>2288</v>
      </c>
      <c r="V224" s="152">
        <f>IFERROR(_xlfn.XLOOKUP(X224,sortorder!$E$4:$E$55,sortorder!$D$4:$D$55),99)</f>
        <v>26</v>
      </c>
      <c r="W224" s="152">
        <f>IFERROR(_xlfn.XLOOKUP(X224,sortorder!$E$4:$E$55,sortorder!$D$4:$D$55),99)</f>
        <v>26</v>
      </c>
      <c r="X224" s="139" t="s">
        <v>2912</v>
      </c>
      <c r="Y224" s="141">
        <f>IF(ISERROR(SEARCH(Y$1,$Q224)),0,1)</f>
        <v>1</v>
      </c>
      <c r="Z224" s="141">
        <f>IF(ISERROR(SEARCH(Z$1,$Q224)),0,1)</f>
        <v>0</v>
      </c>
      <c r="AA224" s="141">
        <f>IF(ISERROR(SEARCH(AA$1,$Q224)),0,1)</f>
        <v>0</v>
      </c>
      <c r="AB224" s="141">
        <f>IF(ISERROR(SEARCH(AB$1,$Q224)),0,1)</f>
        <v>0</v>
      </c>
      <c r="AC224" s="141">
        <f>IF(ISERROR(SEARCH(AC$1,$Q224)),0,1)</f>
        <v>1</v>
      </c>
      <c r="AD224" s="141">
        <f>IF(ISERROR(SEARCH(AD$1,$Q224)),0,1)</f>
        <v>0</v>
      </c>
      <c r="AE224" s="141">
        <f>IF(ISERROR(SEARCH(AE$1,$Q224)),0,1)</f>
        <v>0</v>
      </c>
      <c r="AF224" s="141">
        <f>IF(ISERROR(SEARCH(AF$1,$Q224)),0,1)</f>
        <v>0</v>
      </c>
      <c r="AG224" s="141">
        <f>IF(ISERROR(SEARCH(AG$1,$Q224)),0,1)</f>
        <v>0</v>
      </c>
      <c r="AI224" s="141">
        <f>_xlfn.XLOOKUP(I224,'api2.3'!B:B,'api2.3'!D:D,"")</f>
        <v>0</v>
      </c>
      <c r="AJ224" t="s">
        <v>44</v>
      </c>
      <c r="AK224" s="41" t="s">
        <v>44</v>
      </c>
      <c r="AL224" s="210">
        <f>_xlfn.XLOOKUP(AK224,sortorder!$I$15:$I$20,sortorder!$J$15:$J$20)</f>
        <v>1</v>
      </c>
      <c r="AM224" t="s">
        <v>423</v>
      </c>
      <c r="AN224" t="s">
        <v>423</v>
      </c>
      <c r="AO224" t="s">
        <v>424</v>
      </c>
      <c r="AP224" s="32">
        <v>1</v>
      </c>
      <c r="AQ224" t="s">
        <v>2420</v>
      </c>
      <c r="AR224" t="s">
        <v>1743</v>
      </c>
      <c r="AS224" t="s">
        <v>1743</v>
      </c>
      <c r="AT224" t="s">
        <v>1743</v>
      </c>
      <c r="AV224" s="39" t="str">
        <f>IFERROR(_xlfn.XLOOKUP(Q224,wtd!$B:$B,wtd!$C:$C),"")</f>
        <v/>
      </c>
      <c r="AW224" s="141" t="b">
        <f>IFERROR(Q224=_xlfn.XLOOKUP(Q224,wtd!$B:$B,wtd!$B:$B),FALSE)</f>
        <v>0</v>
      </c>
      <c r="AX224" t="s">
        <v>3036</v>
      </c>
      <c r="AY224">
        <v>2</v>
      </c>
      <c r="AZ224">
        <v>1</v>
      </c>
      <c r="BA224" t="b">
        <v>0</v>
      </c>
      <c r="BB224" t="b">
        <v>0</v>
      </c>
      <c r="BC224" t="b">
        <v>0</v>
      </c>
      <c r="BE224" t="s">
        <v>5078</v>
      </c>
      <c r="BF224" s="19" t="s">
        <v>2442</v>
      </c>
      <c r="BG224" s="19" t="s">
        <v>2442</v>
      </c>
      <c r="BJ224" s="618" t="s">
        <v>2887</v>
      </c>
      <c r="BK224" s="534" t="s">
        <v>2887</v>
      </c>
      <c r="BN224" s="225">
        <v>999</v>
      </c>
    </row>
    <row r="225" spans="1:66">
      <c r="A225">
        <v>224</v>
      </c>
      <c r="B225" s="158" t="str">
        <f>IFERROR(TEXT(AL225,"00"),"99")&amp;IFERROR(TEXT(W225,"00"),"99")&amp;IFERROR(TEXT(S225,"00"),"99")&amp;IFERROR(TEXT(BN225,"000"),"999")</f>
        <v>012639999</v>
      </c>
      <c r="C225" s="158" t="str">
        <f>IFERROR(TEXT(AL225,"00"),"99")&amp;IFERROR(TEXT(V225,"00"),"99")&amp;IFERROR(TEXT(R225,"000"),"999")</f>
        <v>0126019</v>
      </c>
      <c r="D225" s="29">
        <v>0</v>
      </c>
      <c r="E225" s="645">
        <f>IF(NOT(ISBLANK(L225)),1,0)</f>
        <v>0</v>
      </c>
      <c r="F225" s="645">
        <f>IF(NOT(ISBLANK(O225)),1,0)</f>
        <v>0</v>
      </c>
      <c r="G225" s="364" t="str">
        <f>IF(ISBLANK(H225), IF(OR(NOT(ISBLANK(L225)),NOT(ISBLANK(I225)), NOT(ISBLANK(O225))),"no oldname but should be",""),IF(H225=I225,"api",IF(H225=O225,"csv","no match or acs")))</f>
        <v/>
      </c>
      <c r="H225" s="122"/>
      <c r="I225" s="122"/>
      <c r="Q225" s="64" t="s">
        <v>2443</v>
      </c>
      <c r="R225" s="147">
        <f>IFERROR(_xlfn.XLOOKUP(T225,sortorder!$E$62:$E$136,sortorder!$F$62:$F$136),999)</f>
        <v>19</v>
      </c>
      <c r="S225" s="147">
        <f>IFERROR(_xlfn.XLOOKUP(T225,sortorder!$E$62:$E$136,sortorder!$D$62:$D$136),99)</f>
        <v>39</v>
      </c>
      <c r="T225" s="127" t="s">
        <v>2280</v>
      </c>
      <c r="U225" s="59" t="s">
        <v>2280</v>
      </c>
      <c r="V225" s="152">
        <f>IFERROR(_xlfn.XLOOKUP(X225,sortorder!$E$4:$E$55,sortorder!$D$4:$D$55),99)</f>
        <v>26</v>
      </c>
      <c r="W225" s="152">
        <f>IFERROR(_xlfn.XLOOKUP(X225,sortorder!$E$4:$E$55,sortorder!$D$4:$D$55),99)</f>
        <v>26</v>
      </c>
      <c r="X225" s="139" t="s">
        <v>2912</v>
      </c>
      <c r="Y225" s="141">
        <f>IF(ISERROR(SEARCH(Y$1,$Q225)),0,1)</f>
        <v>1</v>
      </c>
      <c r="Z225" s="141">
        <f>IF(ISERROR(SEARCH(Z$1,$Q225)),0,1)</f>
        <v>0</v>
      </c>
      <c r="AA225" s="141">
        <f>IF(ISERROR(SEARCH(AA$1,$Q225)),0,1)</f>
        <v>0</v>
      </c>
      <c r="AB225" s="141">
        <f>IF(ISERROR(SEARCH(AB$1,$Q225)),0,1)</f>
        <v>0</v>
      </c>
      <c r="AC225" s="141">
        <f>IF(ISERROR(SEARCH(AC$1,$Q225)),0,1)</f>
        <v>1</v>
      </c>
      <c r="AD225" s="141">
        <f>IF(ISERROR(SEARCH(AD$1,$Q225)),0,1)</f>
        <v>0</v>
      </c>
      <c r="AE225" s="141">
        <f>IF(ISERROR(SEARCH(AE$1,$Q225)),0,1)</f>
        <v>0</v>
      </c>
      <c r="AF225" s="141">
        <f>IF(ISERROR(SEARCH(AF$1,$Q225)),0,1)</f>
        <v>0</v>
      </c>
      <c r="AG225" s="141">
        <f>IF(ISERROR(SEARCH(AG$1,$Q225)),0,1)</f>
        <v>0</v>
      </c>
      <c r="AI225" s="141">
        <f>_xlfn.XLOOKUP(I225,'api2.3'!B:B,'api2.3'!D:D,"")</f>
        <v>0</v>
      </c>
      <c r="AJ225" t="s">
        <v>44</v>
      </c>
      <c r="AK225" s="41" t="s">
        <v>44</v>
      </c>
      <c r="AL225" s="210">
        <f>_xlfn.XLOOKUP(AK225,sortorder!$I$15:$I$20,sortorder!$J$15:$J$20)</f>
        <v>1</v>
      </c>
      <c r="AM225" t="s">
        <v>423</v>
      </c>
      <c r="AN225" t="s">
        <v>423</v>
      </c>
      <c r="AO225" t="s">
        <v>424</v>
      </c>
      <c r="AP225" s="32">
        <v>1</v>
      </c>
      <c r="AQ225" t="s">
        <v>2420</v>
      </c>
      <c r="AR225" t="s">
        <v>1743</v>
      </c>
      <c r="AS225" t="s">
        <v>1743</v>
      </c>
      <c r="AT225" t="s">
        <v>1743</v>
      </c>
      <c r="AV225" s="39" t="str">
        <f>IFERROR(_xlfn.XLOOKUP(Q225,wtd!$B:$B,wtd!$C:$C),"")</f>
        <v/>
      </c>
      <c r="AW225" s="141" t="b">
        <f>IFERROR(Q225=_xlfn.XLOOKUP(Q225,wtd!$B:$B,wtd!$B:$B),FALSE)</f>
        <v>0</v>
      </c>
      <c r="AX225" t="s">
        <v>3036</v>
      </c>
      <c r="AY225">
        <v>2</v>
      </c>
      <c r="AZ225">
        <v>1</v>
      </c>
      <c r="BA225" t="b">
        <v>0</v>
      </c>
      <c r="BB225" t="b">
        <v>0</v>
      </c>
      <c r="BC225" t="b">
        <v>0</v>
      </c>
      <c r="BE225" t="s">
        <v>5079</v>
      </c>
      <c r="BF225" s="19" t="s">
        <v>2898</v>
      </c>
      <c r="BG225" s="19" t="s">
        <v>2898</v>
      </c>
      <c r="BJ225" s="618" t="s">
        <v>2887</v>
      </c>
      <c r="BK225" s="534" t="s">
        <v>2887</v>
      </c>
      <c r="BN225" s="225">
        <v>999</v>
      </c>
    </row>
    <row r="226" spans="1:66" ht="14.5" customHeight="1">
      <c r="A226">
        <v>225</v>
      </c>
      <c r="B226" s="158" t="str">
        <f>IFERROR(TEXT(AL226,"00"),"99")&amp;IFERROR(TEXT(W226,"00"),"99")&amp;IFERROR(TEXT(S226,"00"),"99")&amp;IFERROR(TEXT(BN226,"000"),"999")</f>
        <v>012640999</v>
      </c>
      <c r="C226" s="158" t="str">
        <f>IFERROR(TEXT(AL226,"00"),"99")&amp;IFERROR(TEXT(V226,"00"),"99")&amp;IFERROR(TEXT(R226,"000"),"999")</f>
        <v>0126020</v>
      </c>
      <c r="D226" s="29">
        <v>0</v>
      </c>
      <c r="E226" s="645">
        <f>IF(NOT(ISBLANK(L226)),1,0)</f>
        <v>0</v>
      </c>
      <c r="F226" s="645">
        <f>IF(NOT(ISBLANK(O226)),1,0)</f>
        <v>0</v>
      </c>
      <c r="G226" s="364" t="str">
        <f>IF(ISBLANK(H226), IF(OR(NOT(ISBLANK(L226)),NOT(ISBLANK(I226)), NOT(ISBLANK(O226))),"no oldname but should be",""),IF(H226=I226,"api",IF(H226=O226,"csv","no match or acs")))</f>
        <v/>
      </c>
      <c r="Q226" s="64" t="s">
        <v>2444</v>
      </c>
      <c r="R226" s="147">
        <f>IFERROR(_xlfn.XLOOKUP(T226,sortorder!$E$62:$E$136,sortorder!$F$62:$F$136),999)</f>
        <v>20</v>
      </c>
      <c r="S226" s="147">
        <f>IFERROR(_xlfn.XLOOKUP(T226,sortorder!$E$62:$E$136,sortorder!$D$62:$D$136),99)</f>
        <v>40</v>
      </c>
      <c r="T226" s="127" t="s">
        <v>2284</v>
      </c>
      <c r="U226" s="59" t="s">
        <v>2284</v>
      </c>
      <c r="V226" s="152">
        <f>IFERROR(_xlfn.XLOOKUP(X226,sortorder!$E$4:$E$55,sortorder!$D$4:$D$55),99)</f>
        <v>26</v>
      </c>
      <c r="W226" s="152">
        <f>IFERROR(_xlfn.XLOOKUP(X226,sortorder!$E$4:$E$55,sortorder!$D$4:$D$55),99)</f>
        <v>26</v>
      </c>
      <c r="X226" s="139" t="s">
        <v>2912</v>
      </c>
      <c r="Y226" s="141">
        <f>IF(ISERROR(SEARCH(Y$1,$Q226)),0,1)</f>
        <v>1</v>
      </c>
      <c r="Z226" s="141">
        <f>IF(ISERROR(SEARCH(Z$1,$Q226)),0,1)</f>
        <v>0</v>
      </c>
      <c r="AA226" s="141">
        <f>IF(ISERROR(SEARCH(AA$1,$Q226)),0,1)</f>
        <v>0</v>
      </c>
      <c r="AB226" s="141">
        <f>IF(ISERROR(SEARCH(AB$1,$Q226)),0,1)</f>
        <v>0</v>
      </c>
      <c r="AC226" s="141">
        <f>IF(ISERROR(SEARCH(AC$1,$Q226)),0,1)</f>
        <v>1</v>
      </c>
      <c r="AD226" s="141">
        <f>IF(ISERROR(SEARCH(AD$1,$Q226)),0,1)</f>
        <v>0</v>
      </c>
      <c r="AE226" s="141">
        <f>IF(ISERROR(SEARCH(AE$1,$Q226)),0,1)</f>
        <v>0</v>
      </c>
      <c r="AF226" s="141">
        <f>IF(ISERROR(SEARCH(AF$1,$Q226)),0,1)</f>
        <v>0</v>
      </c>
      <c r="AG226" s="141">
        <f>IF(ISERROR(SEARCH(AG$1,$Q226)),0,1)</f>
        <v>0</v>
      </c>
      <c r="AI226" s="141">
        <f>_xlfn.XLOOKUP(I226,'api2.3'!B:B,'api2.3'!D:D,"")</f>
        <v>0</v>
      </c>
      <c r="AJ226" t="s">
        <v>44</v>
      </c>
      <c r="AK226" s="41" t="s">
        <v>44</v>
      </c>
      <c r="AL226" s="210">
        <f>_xlfn.XLOOKUP(AK226,sortorder!$I$15:$I$20,sortorder!$J$15:$J$20)</f>
        <v>1</v>
      </c>
      <c r="AM226" t="s">
        <v>423</v>
      </c>
      <c r="AN226" t="s">
        <v>423</v>
      </c>
      <c r="AO226" t="s">
        <v>424</v>
      </c>
      <c r="AP226" s="32">
        <v>1</v>
      </c>
      <c r="AQ226" t="s">
        <v>2420</v>
      </c>
      <c r="AR226" t="s">
        <v>1743</v>
      </c>
      <c r="AS226" t="s">
        <v>1743</v>
      </c>
      <c r="AT226" t="s">
        <v>1743</v>
      </c>
      <c r="AV226" s="39" t="str">
        <f>IFERROR(_xlfn.XLOOKUP(Q226,wtd!$B:$B,wtd!$C:$C),"")</f>
        <v/>
      </c>
      <c r="AW226" s="141" t="b">
        <f>IFERROR(Q226=_xlfn.XLOOKUP(Q226,wtd!$B:$B,wtd!$B:$B),FALSE)</f>
        <v>0</v>
      </c>
      <c r="AX226" t="s">
        <v>3036</v>
      </c>
      <c r="AY226">
        <v>2</v>
      </c>
      <c r="AZ226">
        <v>1</v>
      </c>
      <c r="BA226" t="b">
        <v>0</v>
      </c>
      <c r="BB226" t="b">
        <v>0</v>
      </c>
      <c r="BC226" t="b">
        <v>0</v>
      </c>
      <c r="BE226" t="s">
        <v>5080</v>
      </c>
      <c r="BF226" s="19" t="s">
        <v>2899</v>
      </c>
      <c r="BG226" s="19" t="s">
        <v>2899</v>
      </c>
      <c r="BJ226" s="618" t="s">
        <v>2887</v>
      </c>
      <c r="BK226" s="534" t="s">
        <v>2887</v>
      </c>
      <c r="BN226" s="225">
        <v>999</v>
      </c>
    </row>
    <row r="227" spans="1:66">
      <c r="A227">
        <v>226</v>
      </c>
      <c r="B227" s="158" t="str">
        <f>IFERROR(TEXT(AL227,"00"),"99")&amp;IFERROR(TEXT(W227,"00"),"99")&amp;IFERROR(TEXT(S227,"00"),"99")&amp;IFERROR(TEXT(BN227,"000"),"999")</f>
        <v>012641999</v>
      </c>
      <c r="C227" s="158" t="str">
        <f>IFERROR(TEXT(AL227,"00"),"99")&amp;IFERROR(TEXT(V227,"00"),"99")&amp;IFERROR(TEXT(R227,"000"),"999")</f>
        <v>0126022</v>
      </c>
      <c r="D227" s="29">
        <v>0</v>
      </c>
      <c r="E227" s="645">
        <f>IF(NOT(ISBLANK(L227)),1,0)</f>
        <v>0</v>
      </c>
      <c r="F227" s="645">
        <f>IF(NOT(ISBLANK(O227)),1,0)</f>
        <v>0</v>
      </c>
      <c r="G227" s="364" t="str">
        <f>IF(ISBLANK(H227), IF(OR(NOT(ISBLANK(L227)),NOT(ISBLANK(I227)), NOT(ISBLANK(O227))),"no oldname but should be",""),IF(H227=I227,"api",IF(H227=O227,"csv","no match or acs")))</f>
        <v/>
      </c>
      <c r="Q227" s="64" t="s">
        <v>2445</v>
      </c>
      <c r="R227" s="147">
        <f>IFERROR(_xlfn.XLOOKUP(T227,sortorder!$E$62:$E$136,sortorder!$F$62:$F$136),999)</f>
        <v>22</v>
      </c>
      <c r="S227" s="147">
        <f>IFERROR(_xlfn.XLOOKUP(T227,sortorder!$E$62:$E$136,sortorder!$D$62:$D$136),99)</f>
        <v>41</v>
      </c>
      <c r="T227" s="127" t="s">
        <v>2293</v>
      </c>
      <c r="U227" s="59" t="s">
        <v>2293</v>
      </c>
      <c r="V227" s="152">
        <f>IFERROR(_xlfn.XLOOKUP(X227,sortorder!$E$4:$E$55,sortorder!$D$4:$D$55),99)</f>
        <v>26</v>
      </c>
      <c r="W227" s="152">
        <f>IFERROR(_xlfn.XLOOKUP(X227,sortorder!$E$4:$E$55,sortorder!$D$4:$D$55),99)</f>
        <v>26</v>
      </c>
      <c r="X227" s="139" t="s">
        <v>2912</v>
      </c>
      <c r="Y227" s="141">
        <f>IF(ISERROR(SEARCH(Y$1,$Q227)),0,1)</f>
        <v>1</v>
      </c>
      <c r="Z227" s="141">
        <f>IF(ISERROR(SEARCH(Z$1,$Q227)),0,1)</f>
        <v>0</v>
      </c>
      <c r="AA227" s="141">
        <f>IF(ISERROR(SEARCH(AA$1,$Q227)),0,1)</f>
        <v>0</v>
      </c>
      <c r="AB227" s="141">
        <f>IF(ISERROR(SEARCH(AB$1,$Q227)),0,1)</f>
        <v>0</v>
      </c>
      <c r="AC227" s="141">
        <f>IF(ISERROR(SEARCH(AC$1,$Q227)),0,1)</f>
        <v>1</v>
      </c>
      <c r="AD227" s="141">
        <f>IF(ISERROR(SEARCH(AD$1,$Q227)),0,1)</f>
        <v>0</v>
      </c>
      <c r="AE227" s="141">
        <f>IF(ISERROR(SEARCH(AE$1,$Q227)),0,1)</f>
        <v>0</v>
      </c>
      <c r="AF227" s="141">
        <f>IF(ISERROR(SEARCH(AF$1,$Q227)),0,1)</f>
        <v>0</v>
      </c>
      <c r="AG227" s="141">
        <f>IF(ISERROR(SEARCH(AG$1,$Q227)),0,1)</f>
        <v>0</v>
      </c>
      <c r="AI227" s="141">
        <f>_xlfn.XLOOKUP(I227,'api2.3'!B:B,'api2.3'!D:D,"")</f>
        <v>0</v>
      </c>
      <c r="AJ227" t="s">
        <v>44</v>
      </c>
      <c r="AK227" s="41" t="s">
        <v>44</v>
      </c>
      <c r="AL227" s="210">
        <f>_xlfn.XLOOKUP(AK227,sortorder!$I$15:$I$20,sortorder!$J$15:$J$20)</f>
        <v>1</v>
      </c>
      <c r="AM227" t="s">
        <v>423</v>
      </c>
      <c r="AN227" t="s">
        <v>423</v>
      </c>
      <c r="AO227" t="s">
        <v>424</v>
      </c>
      <c r="AP227" s="32">
        <v>1</v>
      </c>
      <c r="AQ227" t="s">
        <v>2420</v>
      </c>
      <c r="AR227" t="s">
        <v>1743</v>
      </c>
      <c r="AS227" t="s">
        <v>1743</v>
      </c>
      <c r="AT227" t="s">
        <v>1743</v>
      </c>
      <c r="AV227" s="39" t="str">
        <f>IFERROR(_xlfn.XLOOKUP(Q227,wtd!$B:$B,wtd!$C:$C),"")</f>
        <v/>
      </c>
      <c r="AW227" s="141" t="b">
        <f>IFERROR(Q227=_xlfn.XLOOKUP(Q227,wtd!$B:$B,wtd!$B:$B),FALSE)</f>
        <v>0</v>
      </c>
      <c r="AX227" t="s">
        <v>3036</v>
      </c>
      <c r="AY227">
        <v>2</v>
      </c>
      <c r="AZ227">
        <v>1</v>
      </c>
      <c r="BA227" t="b">
        <v>0</v>
      </c>
      <c r="BB227" t="b">
        <v>0</v>
      </c>
      <c r="BC227" t="b">
        <v>0</v>
      </c>
      <c r="BE227" t="s">
        <v>5144</v>
      </c>
      <c r="BF227" s="19" t="s">
        <v>2900</v>
      </c>
      <c r="BG227" s="19" t="s">
        <v>2900</v>
      </c>
      <c r="BJ227" s="618" t="s">
        <v>2887</v>
      </c>
      <c r="BK227" s="534">
        <v>0</v>
      </c>
      <c r="BN227" s="225">
        <v>999</v>
      </c>
    </row>
    <row r="228" spans="1:66">
      <c r="A228">
        <v>227</v>
      </c>
      <c r="B228" s="158" t="str">
        <f>IFERROR(TEXT(AL228,"00"),"99")&amp;IFERROR(TEXT(W228,"00"),"99")&amp;IFERROR(TEXT(S228,"00"),"99")&amp;IFERROR(TEXT(BN228,"000"),"999")</f>
        <v>012642999</v>
      </c>
      <c r="C228" s="158" t="str">
        <f>IFERROR(TEXT(AL228,"00"),"99")&amp;IFERROR(TEXT(V228,"00"),"99")&amp;IFERROR(TEXT(R228,"000"),"999")</f>
        <v>0126023</v>
      </c>
      <c r="D228" s="29">
        <v>0</v>
      </c>
      <c r="E228" s="645">
        <f>IF(NOT(ISBLANK(L228)),1,0)</f>
        <v>0</v>
      </c>
      <c r="F228" s="645">
        <f>IF(NOT(ISBLANK(O228)),1,0)</f>
        <v>0</v>
      </c>
      <c r="G228" s="364" t="str">
        <f>IF(ISBLANK(H228), IF(OR(NOT(ISBLANK(L228)),NOT(ISBLANK(I228)), NOT(ISBLANK(O228))),"no oldname but should be",""),IF(H228=I228,"api",IF(H228=O228,"csv","no match or acs")))</f>
        <v/>
      </c>
      <c r="Q228" s="64" t="s">
        <v>2446</v>
      </c>
      <c r="R228" s="147">
        <f>IFERROR(_xlfn.XLOOKUP(T228,sortorder!$E$62:$E$136,sortorder!$F$62:$F$136),999)</f>
        <v>23</v>
      </c>
      <c r="S228" s="147">
        <f>IFERROR(_xlfn.XLOOKUP(T228,sortorder!$E$62:$E$136,sortorder!$D$62:$D$136),99)</f>
        <v>42</v>
      </c>
      <c r="T228" s="127" t="s">
        <v>2297</v>
      </c>
      <c r="U228" s="59" t="s">
        <v>2297</v>
      </c>
      <c r="V228" s="152">
        <f>IFERROR(_xlfn.XLOOKUP(X228,sortorder!$E$4:$E$55,sortorder!$D$4:$D$55),99)</f>
        <v>26</v>
      </c>
      <c r="W228" s="152">
        <f>IFERROR(_xlfn.XLOOKUP(X228,sortorder!$E$4:$E$55,sortorder!$D$4:$D$55),99)</f>
        <v>26</v>
      </c>
      <c r="X228" s="139" t="s">
        <v>2912</v>
      </c>
      <c r="Y228" s="141">
        <f>IF(ISERROR(SEARCH(Y$1,$Q228)),0,1)</f>
        <v>1</v>
      </c>
      <c r="Z228" s="141">
        <f>IF(ISERROR(SEARCH(Z$1,$Q228)),0,1)</f>
        <v>0</v>
      </c>
      <c r="AA228" s="141">
        <f>IF(ISERROR(SEARCH(AA$1,$Q228)),0,1)</f>
        <v>0</v>
      </c>
      <c r="AB228" s="141">
        <f>IF(ISERROR(SEARCH(AB$1,$Q228)),0,1)</f>
        <v>0</v>
      </c>
      <c r="AC228" s="141">
        <f>IF(ISERROR(SEARCH(AC$1,$Q228)),0,1)</f>
        <v>1</v>
      </c>
      <c r="AD228" s="141">
        <f>IF(ISERROR(SEARCH(AD$1,$Q228)),0,1)</f>
        <v>0</v>
      </c>
      <c r="AE228" s="141">
        <f>IF(ISERROR(SEARCH(AE$1,$Q228)),0,1)</f>
        <v>0</v>
      </c>
      <c r="AF228" s="141">
        <f>IF(ISERROR(SEARCH(AF$1,$Q228)),0,1)</f>
        <v>0</v>
      </c>
      <c r="AG228" s="141">
        <f>IF(ISERROR(SEARCH(AG$1,$Q228)),0,1)</f>
        <v>0</v>
      </c>
      <c r="AI228" s="141">
        <f>_xlfn.XLOOKUP(I228,'api2.3'!B:B,'api2.3'!D:D,"")</f>
        <v>0</v>
      </c>
      <c r="AJ228" t="s">
        <v>44</v>
      </c>
      <c r="AK228" s="41" t="s">
        <v>44</v>
      </c>
      <c r="AL228" s="210">
        <f>_xlfn.XLOOKUP(AK228,sortorder!$I$15:$I$20,sortorder!$J$15:$J$20)</f>
        <v>1</v>
      </c>
      <c r="AM228" t="s">
        <v>423</v>
      </c>
      <c r="AN228" t="s">
        <v>423</v>
      </c>
      <c r="AO228" t="s">
        <v>424</v>
      </c>
      <c r="AP228" s="32">
        <v>1</v>
      </c>
      <c r="AQ228" t="s">
        <v>2420</v>
      </c>
      <c r="AR228" t="s">
        <v>1743</v>
      </c>
      <c r="AS228" t="s">
        <v>1743</v>
      </c>
      <c r="AT228" t="s">
        <v>1743</v>
      </c>
      <c r="AV228" s="39" t="str">
        <f>IFERROR(_xlfn.XLOOKUP(Q228,wtd!$B:$B,wtd!$C:$C),"")</f>
        <v/>
      </c>
      <c r="AW228" s="141" t="b">
        <f>IFERROR(Q228=_xlfn.XLOOKUP(Q228,wtd!$B:$B,wtd!$B:$B),FALSE)</f>
        <v>0</v>
      </c>
      <c r="AX228" t="s">
        <v>3036</v>
      </c>
      <c r="AY228">
        <v>2</v>
      </c>
      <c r="AZ228">
        <v>1</v>
      </c>
      <c r="BA228" t="b">
        <v>0</v>
      </c>
      <c r="BB228" t="b">
        <v>0</v>
      </c>
      <c r="BC228" t="b">
        <v>0</v>
      </c>
      <c r="BE228" t="s">
        <v>5249</v>
      </c>
      <c r="BF228" s="19" t="s">
        <v>2901</v>
      </c>
      <c r="BG228" s="19" t="s">
        <v>2901</v>
      </c>
      <c r="BJ228" s="618" t="s">
        <v>2887</v>
      </c>
      <c r="BK228" s="534" t="s">
        <v>2887</v>
      </c>
      <c r="BN228" s="225">
        <v>999</v>
      </c>
    </row>
    <row r="229" spans="1:66">
      <c r="A229">
        <v>228</v>
      </c>
      <c r="B229" s="158" t="str">
        <f>IFERROR(TEXT(AL229,"00"),"99")&amp;IFERROR(TEXT(W229,"00"),"99")&amp;IFERROR(TEXT(S229,"00"),"99")&amp;IFERROR(TEXT(BN229,"000"),"999")</f>
        <v>012643999</v>
      </c>
      <c r="C229" s="158" t="str">
        <f>IFERROR(TEXT(AL229,"00"),"99")&amp;IFERROR(TEXT(V229,"00"),"99")&amp;IFERROR(TEXT(R229,"000"),"999")</f>
        <v>0126024</v>
      </c>
      <c r="D229" s="29">
        <v>0</v>
      </c>
      <c r="E229" s="645">
        <f>IF(NOT(ISBLANK(L229)),1,0)</f>
        <v>0</v>
      </c>
      <c r="F229" s="645">
        <f>IF(NOT(ISBLANK(O229)),1,0)</f>
        <v>0</v>
      </c>
      <c r="G229" s="364" t="str">
        <f>IF(ISBLANK(H229), IF(OR(NOT(ISBLANK(L229)),NOT(ISBLANK(I229)), NOT(ISBLANK(O229))),"no oldname but should be",""),IF(H229=I229,"api",IF(H229=O229,"csv","no match or acs")))</f>
        <v/>
      </c>
      <c r="Q229" s="64" t="s">
        <v>2447</v>
      </c>
      <c r="R229" s="147">
        <f>IFERROR(_xlfn.XLOOKUP(T229,sortorder!$E$62:$E$136,sortorder!$F$62:$F$136),999)</f>
        <v>24</v>
      </c>
      <c r="S229" s="147">
        <f>IFERROR(_xlfn.XLOOKUP(T229,sortorder!$E$62:$E$136,sortorder!$D$62:$D$136),99)</f>
        <v>43</v>
      </c>
      <c r="T229" s="127" t="s">
        <v>2301</v>
      </c>
      <c r="U229" s="59" t="s">
        <v>2301</v>
      </c>
      <c r="V229" s="152">
        <f>IFERROR(_xlfn.XLOOKUP(X229,sortorder!$E$4:$E$55,sortorder!$D$4:$D$55),99)</f>
        <v>26</v>
      </c>
      <c r="W229" s="152">
        <f>IFERROR(_xlfn.XLOOKUP(X229,sortorder!$E$4:$E$55,sortorder!$D$4:$D$55),99)</f>
        <v>26</v>
      </c>
      <c r="X229" s="139" t="s">
        <v>2912</v>
      </c>
      <c r="Y229" s="141">
        <f>IF(ISERROR(SEARCH(Y$1,$Q229)),0,1)</f>
        <v>1</v>
      </c>
      <c r="Z229" s="141">
        <f>IF(ISERROR(SEARCH(Z$1,$Q229)),0,1)</f>
        <v>0</v>
      </c>
      <c r="AA229" s="141">
        <f>IF(ISERROR(SEARCH(AA$1,$Q229)),0,1)</f>
        <v>0</v>
      </c>
      <c r="AB229" s="141">
        <f>IF(ISERROR(SEARCH(AB$1,$Q229)),0,1)</f>
        <v>0</v>
      </c>
      <c r="AC229" s="141">
        <f>IF(ISERROR(SEARCH(AC$1,$Q229)),0,1)</f>
        <v>1</v>
      </c>
      <c r="AD229" s="141">
        <f>IF(ISERROR(SEARCH(AD$1,$Q229)),0,1)</f>
        <v>0</v>
      </c>
      <c r="AE229" s="141">
        <f>IF(ISERROR(SEARCH(AE$1,$Q229)),0,1)</f>
        <v>0</v>
      </c>
      <c r="AF229" s="141">
        <f>IF(ISERROR(SEARCH(AF$1,$Q229)),0,1)</f>
        <v>0</v>
      </c>
      <c r="AG229" s="141">
        <f>IF(ISERROR(SEARCH(AG$1,$Q229)),0,1)</f>
        <v>0</v>
      </c>
      <c r="AI229" s="141" t="str">
        <f>_xlfn.XLOOKUP(I229,'api2.3'!B:B,'api2.3'!D:D,"")</f>
        <v/>
      </c>
      <c r="AJ229" t="s">
        <v>44</v>
      </c>
      <c r="AK229" s="41" t="s">
        <v>44</v>
      </c>
      <c r="AL229" s="210">
        <f>_xlfn.XLOOKUP(AK229,sortorder!$I$15:$I$20,sortorder!$J$15:$J$20)</f>
        <v>1</v>
      </c>
      <c r="AM229" t="s">
        <v>423</v>
      </c>
      <c r="AN229" t="s">
        <v>423</v>
      </c>
      <c r="AO229" t="s">
        <v>424</v>
      </c>
      <c r="AP229" s="32">
        <v>1</v>
      </c>
      <c r="AQ229" t="s">
        <v>2420</v>
      </c>
      <c r="AR229" t="s">
        <v>1743</v>
      </c>
      <c r="AS229" t="s">
        <v>1743</v>
      </c>
      <c r="AT229" t="s">
        <v>1743</v>
      </c>
      <c r="AV229" s="39" t="str">
        <f>IFERROR(_xlfn.XLOOKUP(Q229,wtd!$B:$B,wtd!$C:$C),"")</f>
        <v/>
      </c>
      <c r="AW229" s="141" t="b">
        <f>IFERROR(Q229=_xlfn.XLOOKUP(Q229,wtd!$B:$B,wtd!$B:$B),FALSE)</f>
        <v>0</v>
      </c>
      <c r="AX229" t="s">
        <v>3036</v>
      </c>
      <c r="AY229">
        <v>2</v>
      </c>
      <c r="AZ229">
        <v>1</v>
      </c>
      <c r="BA229" t="b">
        <v>0</v>
      </c>
      <c r="BB229" t="b">
        <v>0</v>
      </c>
      <c r="BC229" t="b">
        <v>0</v>
      </c>
      <c r="BE229" t="s">
        <v>5332</v>
      </c>
      <c r="BF229" s="19" t="s">
        <v>2902</v>
      </c>
      <c r="BG229" s="19" t="s">
        <v>2902</v>
      </c>
      <c r="BJ229" s="618" t="s">
        <v>2887</v>
      </c>
      <c r="BK229" s="534">
        <v>0</v>
      </c>
      <c r="BN229" s="225">
        <v>999</v>
      </c>
    </row>
    <row r="230" spans="1:66">
      <c r="A230">
        <v>229</v>
      </c>
      <c r="B230" s="158" t="str">
        <f>IFERROR(TEXT(AL230,"00"),"99")&amp;IFERROR(TEXT(W230,"00"),"99")&amp;IFERROR(TEXT(S230,"00"),"99")&amp;IFERROR(TEXT(BN230,"000"),"999")</f>
        <v>012644999</v>
      </c>
      <c r="C230" s="158" t="str">
        <f>IFERROR(TEXT(AL230,"00"),"99")&amp;IFERROR(TEXT(V230,"00"),"99")&amp;IFERROR(TEXT(R230,"000"),"999")</f>
        <v>0126025</v>
      </c>
      <c r="D230" s="29">
        <v>0</v>
      </c>
      <c r="E230" s="645">
        <f>IF(NOT(ISBLANK(L230)),1,0)</f>
        <v>0</v>
      </c>
      <c r="F230" s="645">
        <f>IF(NOT(ISBLANK(O230)),1,0)</f>
        <v>0</v>
      </c>
      <c r="G230" s="364" t="str">
        <f>IF(ISBLANK(H230), IF(OR(NOT(ISBLANK(L230)),NOT(ISBLANK(I230)), NOT(ISBLANK(O230))),"no oldname but should be",""),IF(H230=I230,"api",IF(H230=O230,"csv","no match or acs")))</f>
        <v/>
      </c>
      <c r="Q230" s="64" t="s">
        <v>2448</v>
      </c>
      <c r="R230" s="147">
        <f>IFERROR(_xlfn.XLOOKUP(T230,sortorder!$E$62:$E$136,sortorder!$F$62:$F$136),999)</f>
        <v>25</v>
      </c>
      <c r="S230" s="147">
        <f>IFERROR(_xlfn.XLOOKUP(T230,sortorder!$E$62:$E$136,sortorder!$D$62:$D$136),99)</f>
        <v>44</v>
      </c>
      <c r="T230" s="127" t="s">
        <v>2305</v>
      </c>
      <c r="U230" s="59" t="s">
        <v>2305</v>
      </c>
      <c r="V230" s="152">
        <f>IFERROR(_xlfn.XLOOKUP(X230,sortorder!$E$4:$E$55,sortorder!$D$4:$D$55),99)</f>
        <v>26</v>
      </c>
      <c r="W230" s="152">
        <f>IFERROR(_xlfn.XLOOKUP(X230,sortorder!$E$4:$E$55,sortorder!$D$4:$D$55),99)</f>
        <v>26</v>
      </c>
      <c r="X230" s="139" t="s">
        <v>2912</v>
      </c>
      <c r="Y230" s="141">
        <f>IF(ISERROR(SEARCH(Y$1,$Q230)),0,1)</f>
        <v>1</v>
      </c>
      <c r="Z230" s="141">
        <f>IF(ISERROR(SEARCH(Z$1,$Q230)),0,1)</f>
        <v>0</v>
      </c>
      <c r="AA230" s="141">
        <f>IF(ISERROR(SEARCH(AA$1,$Q230)),0,1)</f>
        <v>0</v>
      </c>
      <c r="AB230" s="141">
        <f>IF(ISERROR(SEARCH(AB$1,$Q230)),0,1)</f>
        <v>0</v>
      </c>
      <c r="AC230" s="141">
        <f>IF(ISERROR(SEARCH(AC$1,$Q230)),0,1)</f>
        <v>1</v>
      </c>
      <c r="AD230" s="141">
        <f>IF(ISERROR(SEARCH(AD$1,$Q230)),0,1)</f>
        <v>0</v>
      </c>
      <c r="AE230" s="141">
        <f>IF(ISERROR(SEARCH(AE$1,$Q230)),0,1)</f>
        <v>0</v>
      </c>
      <c r="AF230" s="141">
        <f>IF(ISERROR(SEARCH(AF$1,$Q230)),0,1)</f>
        <v>0</v>
      </c>
      <c r="AG230" s="141">
        <f>IF(ISERROR(SEARCH(AG$1,$Q230)),0,1)</f>
        <v>0</v>
      </c>
      <c r="AI230" s="141">
        <f>_xlfn.XLOOKUP(I230,'api2.3'!B:B,'api2.3'!D:D,"")</f>
        <v>0</v>
      </c>
      <c r="AJ230" t="s">
        <v>44</v>
      </c>
      <c r="AK230" s="41" t="s">
        <v>44</v>
      </c>
      <c r="AL230" s="210">
        <f>_xlfn.XLOOKUP(AK230,sortorder!$I$15:$I$20,sortorder!$J$15:$J$20)</f>
        <v>1</v>
      </c>
      <c r="AM230" t="s">
        <v>423</v>
      </c>
      <c r="AN230" t="s">
        <v>423</v>
      </c>
      <c r="AO230" t="s">
        <v>424</v>
      </c>
      <c r="AP230" s="32">
        <v>1</v>
      </c>
      <c r="AQ230" t="s">
        <v>2420</v>
      </c>
      <c r="AR230" t="s">
        <v>1743</v>
      </c>
      <c r="AS230" t="s">
        <v>1743</v>
      </c>
      <c r="AT230" t="s">
        <v>1743</v>
      </c>
      <c r="AV230" s="39" t="str">
        <f>IFERROR(_xlfn.XLOOKUP(Q230,wtd!$B:$B,wtd!$C:$C),"")</f>
        <v/>
      </c>
      <c r="AW230" s="141" t="b">
        <f>IFERROR(Q230=_xlfn.XLOOKUP(Q230,wtd!$B:$B,wtd!$B:$B),FALSE)</f>
        <v>0</v>
      </c>
      <c r="AX230" t="s">
        <v>3036</v>
      </c>
      <c r="AY230">
        <v>2</v>
      </c>
      <c r="AZ230">
        <v>1</v>
      </c>
      <c r="BA230" t="b">
        <v>0</v>
      </c>
      <c r="BB230" t="b">
        <v>0</v>
      </c>
      <c r="BC230" t="b">
        <v>0</v>
      </c>
      <c r="BE230" t="s">
        <v>5216</v>
      </c>
      <c r="BF230" s="19" t="s">
        <v>2910</v>
      </c>
      <c r="BG230" s="19" t="s">
        <v>2910</v>
      </c>
      <c r="BJ230" s="618" t="s">
        <v>2887</v>
      </c>
      <c r="BK230" s="534">
        <v>0</v>
      </c>
      <c r="BN230" s="225">
        <v>999</v>
      </c>
    </row>
    <row r="231" spans="1:66">
      <c r="A231">
        <v>230</v>
      </c>
      <c r="B231" s="158" t="str">
        <f>IFERROR(TEXT(AL231,"00"),"99")&amp;IFERROR(TEXT(W231,"00"),"99")&amp;IFERROR(TEXT(S231,"00"),"99")&amp;IFERROR(TEXT(BN231,"000"),"999")</f>
        <v>012645999</v>
      </c>
      <c r="C231" s="158" t="str">
        <f>IFERROR(TEXT(AL231,"00"),"99")&amp;IFERROR(TEXT(V231,"00"),"99")&amp;IFERROR(TEXT(R231,"000"),"999")</f>
        <v>0126018</v>
      </c>
      <c r="D231" s="29">
        <v>0</v>
      </c>
      <c r="E231" s="645">
        <f>IF(NOT(ISBLANK(L231)),1,0)</f>
        <v>0</v>
      </c>
      <c r="F231" s="645">
        <f>IF(NOT(ISBLANK(O231)),1,0)</f>
        <v>0</v>
      </c>
      <c r="G231" s="364" t="str">
        <f>IF(ISBLANK(H231), IF(OR(NOT(ISBLANK(L231)),NOT(ISBLANK(I231)), NOT(ISBLANK(O231))),"no oldname but should be",""),IF(H231=I231,"api",IF(H231=O231,"csv","no match or acs")))</f>
        <v/>
      </c>
      <c r="Q231" s="64" t="s">
        <v>2449</v>
      </c>
      <c r="R231" s="147">
        <f>IFERROR(_xlfn.XLOOKUP(T231,sortorder!$E$62:$E$136,sortorder!$F$62:$F$136),999)</f>
        <v>18</v>
      </c>
      <c r="S231" s="147">
        <f>IFERROR(_xlfn.XLOOKUP(T231,sortorder!$E$62:$E$136,sortorder!$D$62:$D$136),99)</f>
        <v>45</v>
      </c>
      <c r="T231" s="127" t="s">
        <v>2274</v>
      </c>
      <c r="U231" s="59" t="s">
        <v>2274</v>
      </c>
      <c r="V231" s="152">
        <f>IFERROR(_xlfn.XLOOKUP(X231,sortorder!$E$4:$E$55,sortorder!$D$4:$D$55),99)</f>
        <v>26</v>
      </c>
      <c r="W231" s="152">
        <f>IFERROR(_xlfn.XLOOKUP(X231,sortorder!$E$4:$E$55,sortorder!$D$4:$D$55),99)</f>
        <v>26</v>
      </c>
      <c r="X231" s="139" t="s">
        <v>2912</v>
      </c>
      <c r="Y231" s="141">
        <f>IF(ISERROR(SEARCH(Y$1,$Q231)),0,1)</f>
        <v>1</v>
      </c>
      <c r="Z231" s="141">
        <f>IF(ISERROR(SEARCH(Z$1,$Q231)),0,1)</f>
        <v>0</v>
      </c>
      <c r="AA231" s="141">
        <f>IF(ISERROR(SEARCH(AA$1,$Q231)),0,1)</f>
        <v>0</v>
      </c>
      <c r="AB231" s="141">
        <f>IF(ISERROR(SEARCH(AB$1,$Q231)),0,1)</f>
        <v>0</v>
      </c>
      <c r="AC231" s="141">
        <f>IF(ISERROR(SEARCH(AC$1,$Q231)),0,1)</f>
        <v>1</v>
      </c>
      <c r="AD231" s="141">
        <f>IF(ISERROR(SEARCH(AD$1,$Q231)),0,1)</f>
        <v>0</v>
      </c>
      <c r="AE231" s="141">
        <f>IF(ISERROR(SEARCH(AE$1,$Q231)),0,1)</f>
        <v>0</v>
      </c>
      <c r="AF231" s="141">
        <f>IF(ISERROR(SEARCH(AF$1,$Q231)),0,1)</f>
        <v>0</v>
      </c>
      <c r="AG231" s="141">
        <f>IF(ISERROR(SEARCH(AG$1,$Q231)),0,1)</f>
        <v>0</v>
      </c>
      <c r="AI231" s="141">
        <f>_xlfn.XLOOKUP(I231,'api2.3'!B:B,'api2.3'!D:D,"")</f>
        <v>0</v>
      </c>
      <c r="AJ231" t="s">
        <v>44</v>
      </c>
      <c r="AK231" s="41" t="s">
        <v>44</v>
      </c>
      <c r="AL231" s="210">
        <f>_xlfn.XLOOKUP(AK231,sortorder!$I$15:$I$20,sortorder!$J$15:$J$20)</f>
        <v>1</v>
      </c>
      <c r="AM231" t="s">
        <v>423</v>
      </c>
      <c r="AN231" t="s">
        <v>423</v>
      </c>
      <c r="AO231" t="s">
        <v>424</v>
      </c>
      <c r="AP231" s="32">
        <v>1</v>
      </c>
      <c r="AQ231" t="s">
        <v>2420</v>
      </c>
      <c r="AR231" t="s">
        <v>1743</v>
      </c>
      <c r="AS231" t="s">
        <v>1743</v>
      </c>
      <c r="AT231" t="s">
        <v>1743</v>
      </c>
      <c r="AV231" s="39" t="str">
        <f>IFERROR(_xlfn.XLOOKUP(Q231,wtd!$B:$B,wtd!$C:$C),"")</f>
        <v/>
      </c>
      <c r="AW231" s="141" t="b">
        <f>IFERROR(Q231=_xlfn.XLOOKUP(Q231,wtd!$B:$B,wtd!$B:$B),FALSE)</f>
        <v>0</v>
      </c>
      <c r="AX231" t="s">
        <v>3036</v>
      </c>
      <c r="AY231">
        <v>2</v>
      </c>
      <c r="AZ231">
        <v>1</v>
      </c>
      <c r="BA231" t="b">
        <v>0</v>
      </c>
      <c r="BB231" t="b">
        <v>0</v>
      </c>
      <c r="BC231" t="b">
        <v>0</v>
      </c>
      <c r="BE231" t="s">
        <v>5213</v>
      </c>
      <c r="BF231" s="19" t="s">
        <v>2903</v>
      </c>
      <c r="BG231" s="19" t="s">
        <v>2903</v>
      </c>
      <c r="BJ231" s="618" t="s">
        <v>2887</v>
      </c>
      <c r="BK231" s="534" t="s">
        <v>2887</v>
      </c>
      <c r="BN231" s="225">
        <v>999</v>
      </c>
    </row>
    <row r="232" spans="1:66">
      <c r="A232">
        <v>231</v>
      </c>
      <c r="B232" s="158" t="str">
        <f>IFERROR(TEXT(AL232,"00"),"99")&amp;IFERROR(TEXT(W232,"00"),"99")&amp;IFERROR(TEXT(S232,"00"),"99")&amp;IFERROR(TEXT(BN232,"000"),"999")</f>
        <v>012738999</v>
      </c>
      <c r="C232" s="158" t="str">
        <f>IFERROR(TEXT(AL232,"00"),"99")&amp;IFERROR(TEXT(V232,"00"),"99")&amp;IFERROR(TEXT(R232,"000"),"999")</f>
        <v>0127021</v>
      </c>
      <c r="D232" s="29">
        <v>0</v>
      </c>
      <c r="E232" s="645">
        <f>IF(NOT(ISBLANK(L232)),1,0)</f>
        <v>0</v>
      </c>
      <c r="F232" s="645">
        <f>IF(NOT(ISBLANK(O232)),1,0)</f>
        <v>0</v>
      </c>
      <c r="G232" s="364" t="str">
        <f>IF(ISBLANK(H232), IF(OR(NOT(ISBLANK(L232)),NOT(ISBLANK(I232)), NOT(ISBLANK(O232))),"no oldname but should be",""),IF(H232=I232,"api",IF(H232=O232,"csv","no match or acs")))</f>
        <v/>
      </c>
      <c r="Q232" s="64" t="s">
        <v>2498</v>
      </c>
      <c r="R232" s="147">
        <f>IFERROR(_xlfn.XLOOKUP(T232,sortorder!$E$62:$E$136,sortorder!$F$62:$F$136),999)</f>
        <v>21</v>
      </c>
      <c r="S232" s="147">
        <f>IFERROR(_xlfn.XLOOKUP(T232,sortorder!$E$62:$E$136,sortorder!$D$62:$D$136),99)</f>
        <v>38</v>
      </c>
      <c r="T232" s="127" t="s">
        <v>2288</v>
      </c>
      <c r="U232" s="59" t="s">
        <v>2288</v>
      </c>
      <c r="V232" s="152">
        <f>IFERROR(_xlfn.XLOOKUP(X232,sortorder!$E$4:$E$55,sortorder!$D$4:$D$55),99)</f>
        <v>27</v>
      </c>
      <c r="W232" s="152">
        <f>IFERROR(_xlfn.XLOOKUP(X232,sortorder!$E$4:$E$55,sortorder!$D$4:$D$55),99)</f>
        <v>27</v>
      </c>
      <c r="X232" s="139" t="s">
        <v>2913</v>
      </c>
      <c r="Y232" s="141">
        <f>IF(ISERROR(SEARCH(Y$1,$Q232)),0,1)</f>
        <v>1</v>
      </c>
      <c r="Z232" s="141">
        <f>IF(ISERROR(SEARCH(Z$1,$Q232)),0,1)</f>
        <v>1</v>
      </c>
      <c r="AA232" s="141">
        <f>IF(ISERROR(SEARCH(AA$1,$Q232)),0,1)</f>
        <v>0</v>
      </c>
      <c r="AB232" s="141">
        <f>IF(ISERROR(SEARCH(AB$1,$Q232)),0,1)</f>
        <v>0</v>
      </c>
      <c r="AC232" s="141">
        <f>IF(ISERROR(SEARCH(AC$1,$Q232)),0,1)</f>
        <v>1</v>
      </c>
      <c r="AD232" s="141">
        <f>IF(ISERROR(SEARCH(AD$1,$Q232)),0,1)</f>
        <v>0</v>
      </c>
      <c r="AE232" s="141">
        <f>IF(ISERROR(SEARCH(AE$1,$Q232)),0,1)</f>
        <v>0</v>
      </c>
      <c r="AF232" s="141">
        <f>IF(ISERROR(SEARCH(AF$1,$Q232)),0,1)</f>
        <v>0</v>
      </c>
      <c r="AG232" s="141">
        <f>IF(ISERROR(SEARCH(AG$1,$Q232)),0,1)</f>
        <v>0</v>
      </c>
      <c r="AI232" s="141">
        <f>_xlfn.XLOOKUP(I232,'api2.3'!B:B,'api2.3'!D:D,"")</f>
        <v>0</v>
      </c>
      <c r="AJ232" t="s">
        <v>44</v>
      </c>
      <c r="AK232" s="41" t="s">
        <v>44</v>
      </c>
      <c r="AL232" s="210">
        <f>_xlfn.XLOOKUP(AK232,sortorder!$I$15:$I$20,sortorder!$J$15:$J$20)</f>
        <v>1</v>
      </c>
      <c r="AM232" t="s">
        <v>1784</v>
      </c>
      <c r="AN232" t="s">
        <v>1784</v>
      </c>
      <c r="AO232" t="s">
        <v>1785</v>
      </c>
      <c r="AP232" s="32">
        <v>3</v>
      </c>
      <c r="AQ232" t="s">
        <v>2478</v>
      </c>
      <c r="AR232" t="s">
        <v>1743</v>
      </c>
      <c r="AS232" t="s">
        <v>1743</v>
      </c>
      <c r="AT232" t="s">
        <v>1743</v>
      </c>
      <c r="AV232" s="39" t="str">
        <f>IFERROR(_xlfn.XLOOKUP(Q232,wtd!$B:$B,wtd!$C:$C),"")</f>
        <v/>
      </c>
      <c r="AW232" s="141" t="b">
        <f>IFERROR(Q232=_xlfn.XLOOKUP(Q232,wtd!$B:$B,wtd!$B:$B),FALSE)</f>
        <v>0</v>
      </c>
      <c r="AX232" t="s">
        <v>3036</v>
      </c>
      <c r="AY232">
        <v>2</v>
      </c>
      <c r="AZ232">
        <v>1</v>
      </c>
      <c r="BA232" t="b">
        <v>0</v>
      </c>
      <c r="BB232" t="b">
        <v>0</v>
      </c>
      <c r="BC232" t="b">
        <v>0</v>
      </c>
      <c r="BE232" s="45" t="s">
        <v>5081</v>
      </c>
      <c r="BF232" s="45" t="s">
        <v>2500</v>
      </c>
      <c r="BG232" s="45" t="s">
        <v>2500</v>
      </c>
      <c r="BJ232" s="618" t="s">
        <v>2887</v>
      </c>
      <c r="BK232" s="534">
        <v>0</v>
      </c>
      <c r="BN232" s="225">
        <v>999</v>
      </c>
    </row>
    <row r="233" spans="1:66">
      <c r="A233">
        <v>232</v>
      </c>
      <c r="B233" s="158" t="str">
        <f>IFERROR(TEXT(AL233,"00"),"99")&amp;IFERROR(TEXT(W233,"00"),"99")&amp;IFERROR(TEXT(S233,"00"),"99")&amp;IFERROR(TEXT(BN233,"000"),"999")</f>
        <v>012739999</v>
      </c>
      <c r="C233" s="158" t="str">
        <f>IFERROR(TEXT(AL233,"00"),"99")&amp;IFERROR(TEXT(V233,"00"),"99")&amp;IFERROR(TEXT(R233,"000"),"999")</f>
        <v>0127019</v>
      </c>
      <c r="D233" s="29">
        <v>0</v>
      </c>
      <c r="E233" s="645">
        <f>IF(NOT(ISBLANK(L233)),1,0)</f>
        <v>0</v>
      </c>
      <c r="F233" s="645">
        <f>IF(NOT(ISBLANK(O233)),1,0)</f>
        <v>0</v>
      </c>
      <c r="G233" s="364" t="str">
        <f>IF(ISBLANK(H233), IF(OR(NOT(ISBLANK(L233)),NOT(ISBLANK(I233)), NOT(ISBLANK(O233))),"no oldname but should be",""),IF(H233=I233,"api",IF(H233=O233,"csv","no match or acs")))</f>
        <v/>
      </c>
      <c r="Q233" s="64" t="s">
        <v>2501</v>
      </c>
      <c r="R233" s="147">
        <f>IFERROR(_xlfn.XLOOKUP(T233,sortorder!$E$62:$E$136,sortorder!$F$62:$F$136),999)</f>
        <v>19</v>
      </c>
      <c r="S233" s="147">
        <f>IFERROR(_xlfn.XLOOKUP(T233,sortorder!$E$62:$E$136,sortorder!$D$62:$D$136),99)</f>
        <v>39</v>
      </c>
      <c r="T233" s="127" t="s">
        <v>2280</v>
      </c>
      <c r="U233" s="59" t="s">
        <v>2280</v>
      </c>
      <c r="V233" s="152">
        <f>IFERROR(_xlfn.XLOOKUP(X233,sortorder!$E$4:$E$55,sortorder!$D$4:$D$55),99)</f>
        <v>27</v>
      </c>
      <c r="W233" s="152">
        <f>IFERROR(_xlfn.XLOOKUP(X233,sortorder!$E$4:$E$55,sortorder!$D$4:$D$55),99)</f>
        <v>27</v>
      </c>
      <c r="X233" s="139" t="s">
        <v>2913</v>
      </c>
      <c r="Y233" s="141">
        <f>IF(ISERROR(SEARCH(Y$1,$Q233)),0,1)</f>
        <v>1</v>
      </c>
      <c r="Z233" s="141">
        <f>IF(ISERROR(SEARCH(Z$1,$Q233)),0,1)</f>
        <v>1</v>
      </c>
      <c r="AA233" s="141">
        <f>IF(ISERROR(SEARCH(AA$1,$Q233)),0,1)</f>
        <v>0</v>
      </c>
      <c r="AB233" s="141">
        <f>IF(ISERROR(SEARCH(AB$1,$Q233)),0,1)</f>
        <v>0</v>
      </c>
      <c r="AC233" s="141">
        <f>IF(ISERROR(SEARCH(AC$1,$Q233)),0,1)</f>
        <v>1</v>
      </c>
      <c r="AD233" s="141">
        <f>IF(ISERROR(SEARCH(AD$1,$Q233)),0,1)</f>
        <v>0</v>
      </c>
      <c r="AE233" s="141">
        <f>IF(ISERROR(SEARCH(AE$1,$Q233)),0,1)</f>
        <v>0</v>
      </c>
      <c r="AF233" s="141">
        <f>IF(ISERROR(SEARCH(AF$1,$Q233)),0,1)</f>
        <v>0</v>
      </c>
      <c r="AG233" s="141">
        <f>IF(ISERROR(SEARCH(AG$1,$Q233)),0,1)</f>
        <v>0</v>
      </c>
      <c r="AI233" s="141">
        <f>_xlfn.XLOOKUP(I233,'api2.3'!B:B,'api2.3'!D:D,"")</f>
        <v>0</v>
      </c>
      <c r="AJ233" t="s">
        <v>44</v>
      </c>
      <c r="AK233" s="41" t="s">
        <v>44</v>
      </c>
      <c r="AL233" s="210">
        <f>_xlfn.XLOOKUP(AK233,sortorder!$I$15:$I$20,sortorder!$J$15:$J$20)</f>
        <v>1</v>
      </c>
      <c r="AM233" t="s">
        <v>1784</v>
      </c>
      <c r="AN233" t="s">
        <v>1784</v>
      </c>
      <c r="AO233" t="s">
        <v>1785</v>
      </c>
      <c r="AP233" s="32">
        <v>3</v>
      </c>
      <c r="AQ233" t="s">
        <v>2478</v>
      </c>
      <c r="AR233" t="s">
        <v>1743</v>
      </c>
      <c r="AS233" t="s">
        <v>1743</v>
      </c>
      <c r="AT233" t="s">
        <v>1743</v>
      </c>
      <c r="AV233" s="39" t="str">
        <f>IFERROR(_xlfn.XLOOKUP(Q233,wtd!$B:$B,wtd!$C:$C),"")</f>
        <v/>
      </c>
      <c r="AW233" s="141" t="b">
        <f>IFERROR(Q233=_xlfn.XLOOKUP(Q233,wtd!$B:$B,wtd!$B:$B),FALSE)</f>
        <v>0</v>
      </c>
      <c r="AX233" t="s">
        <v>3036</v>
      </c>
      <c r="AY233">
        <v>2</v>
      </c>
      <c r="AZ233">
        <v>1</v>
      </c>
      <c r="BA233" t="b">
        <v>0</v>
      </c>
      <c r="BB233" t="b">
        <v>0</v>
      </c>
      <c r="BC233" t="b">
        <v>0</v>
      </c>
      <c r="BE233" s="45" t="s">
        <v>5082</v>
      </c>
      <c r="BF233" s="45" t="s">
        <v>2904</v>
      </c>
      <c r="BG233" s="45" t="s">
        <v>2904</v>
      </c>
      <c r="BJ233" s="618" t="s">
        <v>2887</v>
      </c>
      <c r="BK233" s="534">
        <v>0</v>
      </c>
      <c r="BN233" s="225">
        <v>999</v>
      </c>
    </row>
    <row r="234" spans="1:66">
      <c r="A234">
        <v>233</v>
      </c>
      <c r="B234" s="158" t="str">
        <f>IFERROR(TEXT(AL234,"00"),"99")&amp;IFERROR(TEXT(W234,"00"),"99")&amp;IFERROR(TEXT(S234,"00"),"99")&amp;IFERROR(TEXT(BN234,"000"),"999")</f>
        <v>012740999</v>
      </c>
      <c r="C234" s="158" t="str">
        <f>IFERROR(TEXT(AL234,"00"),"99")&amp;IFERROR(TEXT(V234,"00"),"99")&amp;IFERROR(TEXT(R234,"000"),"999")</f>
        <v>0127020</v>
      </c>
      <c r="D234" s="29">
        <v>0</v>
      </c>
      <c r="E234" s="645">
        <f>IF(NOT(ISBLANK(L234)),1,0)</f>
        <v>0</v>
      </c>
      <c r="F234" s="645">
        <f>IF(NOT(ISBLANK(O234)),1,0)</f>
        <v>0</v>
      </c>
      <c r="G234" s="364" t="str">
        <f>IF(ISBLANK(H234), IF(OR(NOT(ISBLANK(L234)),NOT(ISBLANK(I234)), NOT(ISBLANK(O234))),"no oldname but should be",""),IF(H234=I234,"api",IF(H234=O234,"csv","no match or acs")))</f>
        <v/>
      </c>
      <c r="Q234" s="64" t="s">
        <v>2502</v>
      </c>
      <c r="R234" s="147">
        <f>IFERROR(_xlfn.XLOOKUP(T234,sortorder!$E$62:$E$136,sortorder!$F$62:$F$136),999)</f>
        <v>20</v>
      </c>
      <c r="S234" s="147">
        <f>IFERROR(_xlfn.XLOOKUP(T234,sortorder!$E$62:$E$136,sortorder!$D$62:$D$136),99)</f>
        <v>40</v>
      </c>
      <c r="T234" s="127" t="s">
        <v>2284</v>
      </c>
      <c r="U234" s="59" t="s">
        <v>2284</v>
      </c>
      <c r="V234" s="152">
        <f>IFERROR(_xlfn.XLOOKUP(X234,sortorder!$E$4:$E$55,sortorder!$D$4:$D$55),99)</f>
        <v>27</v>
      </c>
      <c r="W234" s="152">
        <f>IFERROR(_xlfn.XLOOKUP(X234,sortorder!$E$4:$E$55,sortorder!$D$4:$D$55),99)</f>
        <v>27</v>
      </c>
      <c r="X234" s="139" t="s">
        <v>2913</v>
      </c>
      <c r="Y234" s="141">
        <f>IF(ISERROR(SEARCH(Y$1,$Q234)),0,1)</f>
        <v>1</v>
      </c>
      <c r="Z234" s="141">
        <f>IF(ISERROR(SEARCH(Z$1,$Q234)),0,1)</f>
        <v>1</v>
      </c>
      <c r="AA234" s="141">
        <f>IF(ISERROR(SEARCH(AA$1,$Q234)),0,1)</f>
        <v>0</v>
      </c>
      <c r="AB234" s="141">
        <f>IF(ISERROR(SEARCH(AB$1,$Q234)),0,1)</f>
        <v>0</v>
      </c>
      <c r="AC234" s="141">
        <f>IF(ISERROR(SEARCH(AC$1,$Q234)),0,1)</f>
        <v>1</v>
      </c>
      <c r="AD234" s="141">
        <f>IF(ISERROR(SEARCH(AD$1,$Q234)),0,1)</f>
        <v>0</v>
      </c>
      <c r="AE234" s="141">
        <f>IF(ISERROR(SEARCH(AE$1,$Q234)),0,1)</f>
        <v>0</v>
      </c>
      <c r="AF234" s="141">
        <f>IF(ISERROR(SEARCH(AF$1,$Q234)),0,1)</f>
        <v>0</v>
      </c>
      <c r="AG234" s="141">
        <f>IF(ISERROR(SEARCH(AG$1,$Q234)),0,1)</f>
        <v>0</v>
      </c>
      <c r="AI234" s="141">
        <f>_xlfn.XLOOKUP(I234,'api2.3'!B:B,'api2.3'!D:D,"")</f>
        <v>0</v>
      </c>
      <c r="AJ234" t="s">
        <v>44</v>
      </c>
      <c r="AK234" s="41" t="s">
        <v>44</v>
      </c>
      <c r="AL234" s="210">
        <f>_xlfn.XLOOKUP(AK234,sortorder!$I$15:$I$20,sortorder!$J$15:$J$20)</f>
        <v>1</v>
      </c>
      <c r="AM234" t="s">
        <v>1784</v>
      </c>
      <c r="AN234" t="s">
        <v>1784</v>
      </c>
      <c r="AO234" t="s">
        <v>1785</v>
      </c>
      <c r="AP234" s="32">
        <v>3</v>
      </c>
      <c r="AQ234" t="s">
        <v>2478</v>
      </c>
      <c r="AR234" t="s">
        <v>1743</v>
      </c>
      <c r="AS234" t="s">
        <v>1743</v>
      </c>
      <c r="AT234" t="s">
        <v>1743</v>
      </c>
      <c r="AV234" s="39" t="str">
        <f>IFERROR(_xlfn.XLOOKUP(Q234,wtd!$B:$B,wtd!$C:$C),"")</f>
        <v/>
      </c>
      <c r="AW234" s="141" t="b">
        <f>IFERROR(Q234=_xlfn.XLOOKUP(Q234,wtd!$B:$B,wtd!$B:$B),FALSE)</f>
        <v>0</v>
      </c>
      <c r="AX234" t="s">
        <v>3036</v>
      </c>
      <c r="AY234">
        <v>2</v>
      </c>
      <c r="AZ234">
        <v>1</v>
      </c>
      <c r="BA234" t="b">
        <v>0</v>
      </c>
      <c r="BB234" t="b">
        <v>0</v>
      </c>
      <c r="BC234" t="b">
        <v>0</v>
      </c>
      <c r="BE234" s="45" t="s">
        <v>5083</v>
      </c>
      <c r="BF234" s="45" t="s">
        <v>2905</v>
      </c>
      <c r="BG234" s="45" t="s">
        <v>2905</v>
      </c>
      <c r="BJ234" s="618" t="s">
        <v>2887</v>
      </c>
      <c r="BK234" s="534">
        <v>0</v>
      </c>
      <c r="BN234" s="225">
        <v>999</v>
      </c>
    </row>
    <row r="235" spans="1:66">
      <c r="A235">
        <v>234</v>
      </c>
      <c r="B235" s="158" t="str">
        <f>IFERROR(TEXT(AL235,"00"),"99")&amp;IFERROR(TEXT(W235,"00"),"99")&amp;IFERROR(TEXT(S235,"00"),"99")&amp;IFERROR(TEXT(BN235,"000"),"999")</f>
        <v>012741999</v>
      </c>
      <c r="C235" s="158" t="str">
        <f>IFERROR(TEXT(AL235,"00"),"99")&amp;IFERROR(TEXT(V235,"00"),"99")&amp;IFERROR(TEXT(R235,"000"),"999")</f>
        <v>0127022</v>
      </c>
      <c r="D235" s="29">
        <v>0</v>
      </c>
      <c r="E235" s="645">
        <f>IF(NOT(ISBLANK(L235)),1,0)</f>
        <v>0</v>
      </c>
      <c r="F235" s="645">
        <f>IF(NOT(ISBLANK(O235)),1,0)</f>
        <v>0</v>
      </c>
      <c r="G235" s="364" t="str">
        <f>IF(ISBLANK(H235), IF(OR(NOT(ISBLANK(L235)),NOT(ISBLANK(I235)), NOT(ISBLANK(O235))),"no oldname but should be",""),IF(H235=I235,"api",IF(H235=O235,"csv","no match or acs")))</f>
        <v/>
      </c>
      <c r="Q235" s="64" t="s">
        <v>2503</v>
      </c>
      <c r="R235" s="147">
        <f>IFERROR(_xlfn.XLOOKUP(T235,sortorder!$E$62:$E$136,sortorder!$F$62:$F$136),999)</f>
        <v>22</v>
      </c>
      <c r="S235" s="147">
        <f>IFERROR(_xlfn.XLOOKUP(T235,sortorder!$E$62:$E$136,sortorder!$D$62:$D$136),99)</f>
        <v>41</v>
      </c>
      <c r="T235" s="127" t="s">
        <v>2293</v>
      </c>
      <c r="U235" s="59" t="s">
        <v>2293</v>
      </c>
      <c r="V235" s="152">
        <f>IFERROR(_xlfn.XLOOKUP(X235,sortorder!$E$4:$E$55,sortorder!$D$4:$D$55),99)</f>
        <v>27</v>
      </c>
      <c r="W235" s="152">
        <f>IFERROR(_xlfn.XLOOKUP(X235,sortorder!$E$4:$E$55,sortorder!$D$4:$D$55),99)</f>
        <v>27</v>
      </c>
      <c r="X235" s="139" t="s">
        <v>2913</v>
      </c>
      <c r="Y235" s="141">
        <f>IF(ISERROR(SEARCH(Y$1,$Q235)),0,1)</f>
        <v>1</v>
      </c>
      <c r="Z235" s="141">
        <f>IF(ISERROR(SEARCH(Z$1,$Q235)),0,1)</f>
        <v>1</v>
      </c>
      <c r="AA235" s="141">
        <f>IF(ISERROR(SEARCH(AA$1,$Q235)),0,1)</f>
        <v>0</v>
      </c>
      <c r="AB235" s="141">
        <f>IF(ISERROR(SEARCH(AB$1,$Q235)),0,1)</f>
        <v>0</v>
      </c>
      <c r="AC235" s="141">
        <f>IF(ISERROR(SEARCH(AC$1,$Q235)),0,1)</f>
        <v>1</v>
      </c>
      <c r="AD235" s="141">
        <f>IF(ISERROR(SEARCH(AD$1,$Q235)),0,1)</f>
        <v>0</v>
      </c>
      <c r="AE235" s="141">
        <f>IF(ISERROR(SEARCH(AE$1,$Q235)),0,1)</f>
        <v>0</v>
      </c>
      <c r="AF235" s="141">
        <f>IF(ISERROR(SEARCH(AF$1,$Q235)),0,1)</f>
        <v>0</v>
      </c>
      <c r="AG235" s="141">
        <f>IF(ISERROR(SEARCH(AG$1,$Q235)),0,1)</f>
        <v>0</v>
      </c>
      <c r="AI235" s="141">
        <f>_xlfn.XLOOKUP(I235,'api2.3'!B:B,'api2.3'!D:D,"")</f>
        <v>0</v>
      </c>
      <c r="AJ235" t="s">
        <v>44</v>
      </c>
      <c r="AK235" s="41" t="s">
        <v>44</v>
      </c>
      <c r="AL235" s="210">
        <f>_xlfn.XLOOKUP(AK235,sortorder!$I$15:$I$20,sortorder!$J$15:$J$20)</f>
        <v>1</v>
      </c>
      <c r="AM235" t="s">
        <v>1784</v>
      </c>
      <c r="AN235" t="s">
        <v>1784</v>
      </c>
      <c r="AO235" t="s">
        <v>1785</v>
      </c>
      <c r="AP235" s="32">
        <v>3</v>
      </c>
      <c r="AQ235" t="s">
        <v>2478</v>
      </c>
      <c r="AR235" t="s">
        <v>1743</v>
      </c>
      <c r="AS235" t="s">
        <v>1743</v>
      </c>
      <c r="AT235" t="s">
        <v>1743</v>
      </c>
      <c r="AV235" s="39" t="str">
        <f>IFERROR(_xlfn.XLOOKUP(Q235,wtd!$B:$B,wtd!$C:$C),"")</f>
        <v/>
      </c>
      <c r="AW235" s="141" t="b">
        <f>IFERROR(Q235=_xlfn.XLOOKUP(Q235,wtd!$B:$B,wtd!$B:$B),FALSE)</f>
        <v>0</v>
      </c>
      <c r="AX235" t="s">
        <v>3036</v>
      </c>
      <c r="AY235">
        <v>2</v>
      </c>
      <c r="AZ235">
        <v>1</v>
      </c>
      <c r="BA235" t="b">
        <v>0</v>
      </c>
      <c r="BB235" t="b">
        <v>0</v>
      </c>
      <c r="BC235" t="b">
        <v>0</v>
      </c>
      <c r="BE235" s="45" t="s">
        <v>5145</v>
      </c>
      <c r="BF235" s="45" t="s">
        <v>2906</v>
      </c>
      <c r="BG235" s="45" t="s">
        <v>2906</v>
      </c>
      <c r="BJ235" s="618" t="s">
        <v>2887</v>
      </c>
      <c r="BK235" s="534" t="s">
        <v>2887</v>
      </c>
      <c r="BN235" s="225">
        <v>999</v>
      </c>
    </row>
    <row r="236" spans="1:66">
      <c r="A236">
        <v>235</v>
      </c>
      <c r="B236" s="158" t="str">
        <f>IFERROR(TEXT(AL236,"00"),"99")&amp;IFERROR(TEXT(W236,"00"),"99")&amp;IFERROR(TEXT(S236,"00"),"99")&amp;IFERROR(TEXT(BN236,"000"),"999")</f>
        <v>012742999</v>
      </c>
      <c r="C236" s="158" t="str">
        <f>IFERROR(TEXT(AL236,"00"),"99")&amp;IFERROR(TEXT(V236,"00"),"99")&amp;IFERROR(TEXT(R236,"000"),"999")</f>
        <v>0127023</v>
      </c>
      <c r="D236" s="29">
        <v>0</v>
      </c>
      <c r="E236" s="645">
        <f>IF(NOT(ISBLANK(L236)),1,0)</f>
        <v>0</v>
      </c>
      <c r="F236" s="645">
        <f>IF(NOT(ISBLANK(O236)),1,0)</f>
        <v>0</v>
      </c>
      <c r="G236" s="364" t="str">
        <f>IF(ISBLANK(H236), IF(OR(NOT(ISBLANK(L236)),NOT(ISBLANK(I236)), NOT(ISBLANK(O236))),"no oldname but should be",""),IF(H236=I236,"api",IF(H236=O236,"csv","no match or acs")))</f>
        <v/>
      </c>
      <c r="Q236" s="64" t="s">
        <v>2504</v>
      </c>
      <c r="R236" s="147">
        <f>IFERROR(_xlfn.XLOOKUP(T236,sortorder!$E$62:$E$136,sortorder!$F$62:$F$136),999)</f>
        <v>23</v>
      </c>
      <c r="S236" s="147">
        <f>IFERROR(_xlfn.XLOOKUP(T236,sortorder!$E$62:$E$136,sortorder!$D$62:$D$136),99)</f>
        <v>42</v>
      </c>
      <c r="T236" s="127" t="s">
        <v>2297</v>
      </c>
      <c r="U236" s="59" t="s">
        <v>2297</v>
      </c>
      <c r="V236" s="152">
        <f>IFERROR(_xlfn.XLOOKUP(X236,sortorder!$E$4:$E$55,sortorder!$D$4:$D$55),99)</f>
        <v>27</v>
      </c>
      <c r="W236" s="152">
        <f>IFERROR(_xlfn.XLOOKUP(X236,sortorder!$E$4:$E$55,sortorder!$D$4:$D$55),99)</f>
        <v>27</v>
      </c>
      <c r="X236" s="139" t="s">
        <v>2913</v>
      </c>
      <c r="Y236" s="141">
        <f>IF(ISERROR(SEARCH(Y$1,$Q236)),0,1)</f>
        <v>1</v>
      </c>
      <c r="Z236" s="141">
        <f>IF(ISERROR(SEARCH(Z$1,$Q236)),0,1)</f>
        <v>1</v>
      </c>
      <c r="AA236" s="141">
        <f>IF(ISERROR(SEARCH(AA$1,$Q236)),0,1)</f>
        <v>0</v>
      </c>
      <c r="AB236" s="141">
        <f>IF(ISERROR(SEARCH(AB$1,$Q236)),0,1)</f>
        <v>0</v>
      </c>
      <c r="AC236" s="141">
        <f>IF(ISERROR(SEARCH(AC$1,$Q236)),0,1)</f>
        <v>1</v>
      </c>
      <c r="AD236" s="141">
        <f>IF(ISERROR(SEARCH(AD$1,$Q236)),0,1)</f>
        <v>0</v>
      </c>
      <c r="AE236" s="141">
        <f>IF(ISERROR(SEARCH(AE$1,$Q236)),0,1)</f>
        <v>0</v>
      </c>
      <c r="AF236" s="141">
        <f>IF(ISERROR(SEARCH(AF$1,$Q236)),0,1)</f>
        <v>0</v>
      </c>
      <c r="AG236" s="141">
        <f>IF(ISERROR(SEARCH(AG$1,$Q236)),0,1)</f>
        <v>0</v>
      </c>
      <c r="AI236" s="141">
        <f>_xlfn.XLOOKUP(I236,'api2.3'!B:B,'api2.3'!D:D,"")</f>
        <v>0</v>
      </c>
      <c r="AJ236" t="s">
        <v>44</v>
      </c>
      <c r="AK236" s="41" t="s">
        <v>44</v>
      </c>
      <c r="AL236" s="210">
        <f>_xlfn.XLOOKUP(AK236,sortorder!$I$15:$I$20,sortorder!$J$15:$J$20)</f>
        <v>1</v>
      </c>
      <c r="AM236" t="s">
        <v>1784</v>
      </c>
      <c r="AN236" t="s">
        <v>1784</v>
      </c>
      <c r="AO236" t="s">
        <v>1785</v>
      </c>
      <c r="AP236" s="32">
        <v>3</v>
      </c>
      <c r="AQ236" t="s">
        <v>2478</v>
      </c>
      <c r="AR236" t="s">
        <v>1743</v>
      </c>
      <c r="AS236" t="s">
        <v>1743</v>
      </c>
      <c r="AT236" t="s">
        <v>1743</v>
      </c>
      <c r="AV236" s="39" t="str">
        <f>IFERROR(_xlfn.XLOOKUP(Q236,wtd!$B:$B,wtd!$C:$C),"")</f>
        <v/>
      </c>
      <c r="AW236" s="141" t="b">
        <f>IFERROR(Q236=_xlfn.XLOOKUP(Q236,wtd!$B:$B,wtd!$B:$B),FALSE)</f>
        <v>0</v>
      </c>
      <c r="AX236" t="s">
        <v>3036</v>
      </c>
      <c r="AY236">
        <v>2</v>
      </c>
      <c r="AZ236">
        <v>1</v>
      </c>
      <c r="BA236" t="b">
        <v>0</v>
      </c>
      <c r="BB236" t="b">
        <v>0</v>
      </c>
      <c r="BC236" t="b">
        <v>0</v>
      </c>
      <c r="BE236" s="45" t="s">
        <v>5250</v>
      </c>
      <c r="BF236" s="45" t="s">
        <v>2907</v>
      </c>
      <c r="BG236" s="45" t="s">
        <v>2907</v>
      </c>
      <c r="BJ236" s="618" t="s">
        <v>2887</v>
      </c>
      <c r="BK236" s="534" t="s">
        <v>2887</v>
      </c>
      <c r="BN236" s="225">
        <v>999</v>
      </c>
    </row>
    <row r="237" spans="1:66">
      <c r="A237">
        <v>236</v>
      </c>
      <c r="B237" s="158" t="str">
        <f>IFERROR(TEXT(AL237,"00"),"99")&amp;IFERROR(TEXT(W237,"00"),"99")&amp;IFERROR(TEXT(S237,"00"),"99")&amp;IFERROR(TEXT(BN237,"000"),"999")</f>
        <v>012743999</v>
      </c>
      <c r="C237" s="158" t="str">
        <f>IFERROR(TEXT(AL237,"00"),"99")&amp;IFERROR(TEXT(V237,"00"),"99")&amp;IFERROR(TEXT(R237,"000"),"999")</f>
        <v>0127024</v>
      </c>
      <c r="D237" s="29">
        <v>0</v>
      </c>
      <c r="E237" s="645">
        <f>IF(NOT(ISBLANK(L237)),1,0)</f>
        <v>0</v>
      </c>
      <c r="F237" s="645">
        <f>IF(NOT(ISBLANK(O237)),1,0)</f>
        <v>0</v>
      </c>
      <c r="G237" s="364" t="str">
        <f>IF(ISBLANK(H237), IF(OR(NOT(ISBLANK(L237)),NOT(ISBLANK(I237)), NOT(ISBLANK(O237))),"no oldname but should be",""),IF(H237=I237,"api",IF(H237=O237,"csv","no match or acs")))</f>
        <v/>
      </c>
      <c r="Q237" s="64" t="s">
        <v>2505</v>
      </c>
      <c r="R237" s="147">
        <f>IFERROR(_xlfn.XLOOKUP(T237,sortorder!$E$62:$E$136,sortorder!$F$62:$F$136),999)</f>
        <v>24</v>
      </c>
      <c r="S237" s="147">
        <f>IFERROR(_xlfn.XLOOKUP(T237,sortorder!$E$62:$E$136,sortorder!$D$62:$D$136),99)</f>
        <v>43</v>
      </c>
      <c r="T237" s="127" t="s">
        <v>2301</v>
      </c>
      <c r="U237" s="59" t="s">
        <v>2301</v>
      </c>
      <c r="V237" s="152">
        <f>IFERROR(_xlfn.XLOOKUP(X237,sortorder!$E$4:$E$55,sortorder!$D$4:$D$55),99)</f>
        <v>27</v>
      </c>
      <c r="W237" s="152">
        <f>IFERROR(_xlfn.XLOOKUP(X237,sortorder!$E$4:$E$55,sortorder!$D$4:$D$55),99)</f>
        <v>27</v>
      </c>
      <c r="X237" s="139" t="s">
        <v>2913</v>
      </c>
      <c r="Y237" s="141">
        <f>IF(ISERROR(SEARCH(Y$1,$Q237)),0,1)</f>
        <v>1</v>
      </c>
      <c r="Z237" s="141">
        <f>IF(ISERROR(SEARCH(Z$1,$Q237)),0,1)</f>
        <v>1</v>
      </c>
      <c r="AA237" s="141">
        <f>IF(ISERROR(SEARCH(AA$1,$Q237)),0,1)</f>
        <v>0</v>
      </c>
      <c r="AB237" s="141">
        <f>IF(ISERROR(SEARCH(AB$1,$Q237)),0,1)</f>
        <v>0</v>
      </c>
      <c r="AC237" s="141">
        <f>IF(ISERROR(SEARCH(AC$1,$Q237)),0,1)</f>
        <v>1</v>
      </c>
      <c r="AD237" s="141">
        <f>IF(ISERROR(SEARCH(AD$1,$Q237)),0,1)</f>
        <v>0</v>
      </c>
      <c r="AE237" s="141">
        <f>IF(ISERROR(SEARCH(AE$1,$Q237)),0,1)</f>
        <v>0</v>
      </c>
      <c r="AF237" s="141">
        <f>IF(ISERROR(SEARCH(AF$1,$Q237)),0,1)</f>
        <v>0</v>
      </c>
      <c r="AG237" s="141">
        <f>IF(ISERROR(SEARCH(AG$1,$Q237)),0,1)</f>
        <v>0</v>
      </c>
      <c r="AI237" s="141" t="str">
        <f>_xlfn.XLOOKUP(I237,'api2.3'!B:B,'api2.3'!D:D,"")</f>
        <v/>
      </c>
      <c r="AJ237" t="s">
        <v>44</v>
      </c>
      <c r="AK237" s="41" t="s">
        <v>44</v>
      </c>
      <c r="AL237" s="210">
        <f>_xlfn.XLOOKUP(AK237,sortorder!$I$15:$I$20,sortorder!$J$15:$J$20)</f>
        <v>1</v>
      </c>
      <c r="AM237" t="s">
        <v>1784</v>
      </c>
      <c r="AN237" t="s">
        <v>1784</v>
      </c>
      <c r="AO237" t="s">
        <v>1785</v>
      </c>
      <c r="AP237" s="32">
        <v>3</v>
      </c>
      <c r="AQ237" t="s">
        <v>2478</v>
      </c>
      <c r="AR237" t="s">
        <v>1743</v>
      </c>
      <c r="AS237" t="s">
        <v>1743</v>
      </c>
      <c r="AT237" t="s">
        <v>1743</v>
      </c>
      <c r="AV237" s="39" t="str">
        <f>IFERROR(_xlfn.XLOOKUP(Q237,wtd!$B:$B,wtd!$C:$C),"")</f>
        <v/>
      </c>
      <c r="AW237" s="141" t="b">
        <f>IFERROR(Q237=_xlfn.XLOOKUP(Q237,wtd!$B:$B,wtd!$B:$B),FALSE)</f>
        <v>0</v>
      </c>
      <c r="AX237" t="s">
        <v>3036</v>
      </c>
      <c r="AY237">
        <v>2</v>
      </c>
      <c r="AZ237">
        <v>1</v>
      </c>
      <c r="BA237" t="b">
        <v>0</v>
      </c>
      <c r="BB237" t="b">
        <v>0</v>
      </c>
      <c r="BC237" t="b">
        <v>0</v>
      </c>
      <c r="BE237" s="45" t="s">
        <v>5333</v>
      </c>
      <c r="BF237" s="45" t="s">
        <v>2908</v>
      </c>
      <c r="BG237" s="45" t="s">
        <v>2908</v>
      </c>
      <c r="BJ237" s="618" t="s">
        <v>2887</v>
      </c>
      <c r="BK237" s="534" t="s">
        <v>2887</v>
      </c>
      <c r="BN237" s="225">
        <v>999</v>
      </c>
    </row>
    <row r="238" spans="1:66">
      <c r="A238">
        <v>237</v>
      </c>
      <c r="B238" s="158" t="str">
        <f>IFERROR(TEXT(AL238,"00"),"99")&amp;IFERROR(TEXT(W238,"00"),"99")&amp;IFERROR(TEXT(S238,"00"),"99")&amp;IFERROR(TEXT(BN238,"000"),"999")</f>
        <v>012744999</v>
      </c>
      <c r="C238" s="158" t="str">
        <f>IFERROR(TEXT(AL238,"00"),"99")&amp;IFERROR(TEXT(V238,"00"),"99")&amp;IFERROR(TEXT(R238,"000"),"999")</f>
        <v>0127025</v>
      </c>
      <c r="D238" s="29">
        <v>0</v>
      </c>
      <c r="E238" s="645">
        <f>IF(NOT(ISBLANK(L238)),1,0)</f>
        <v>0</v>
      </c>
      <c r="F238" s="645">
        <f>IF(NOT(ISBLANK(O238)),1,0)</f>
        <v>0</v>
      </c>
      <c r="G238" s="364" t="str">
        <f>IF(ISBLANK(H238), IF(OR(NOT(ISBLANK(L238)),NOT(ISBLANK(I238)), NOT(ISBLANK(O238))),"no oldname but should be",""),IF(H238=I238,"api",IF(H238=O238,"csv","no match or acs")))</f>
        <v/>
      </c>
      <c r="Q238" s="64" t="s">
        <v>2506</v>
      </c>
      <c r="R238" s="147">
        <f>IFERROR(_xlfn.XLOOKUP(T238,sortorder!$E$62:$E$136,sortorder!$F$62:$F$136),999)</f>
        <v>25</v>
      </c>
      <c r="S238" s="147">
        <f>IFERROR(_xlfn.XLOOKUP(T238,sortorder!$E$62:$E$136,sortorder!$D$62:$D$136),99)</f>
        <v>44</v>
      </c>
      <c r="T238" s="127" t="s">
        <v>2305</v>
      </c>
      <c r="U238" s="59" t="s">
        <v>2305</v>
      </c>
      <c r="V238" s="152">
        <f>IFERROR(_xlfn.XLOOKUP(X238,sortorder!$E$4:$E$55,sortorder!$D$4:$D$55),99)</f>
        <v>27</v>
      </c>
      <c r="W238" s="152">
        <f>IFERROR(_xlfn.XLOOKUP(X238,sortorder!$E$4:$E$55,sortorder!$D$4:$D$55),99)</f>
        <v>27</v>
      </c>
      <c r="X238" s="139" t="s">
        <v>2913</v>
      </c>
      <c r="Y238" s="141">
        <f>IF(ISERROR(SEARCH(Y$1,$Q238)),0,1)</f>
        <v>1</v>
      </c>
      <c r="Z238" s="141">
        <f>IF(ISERROR(SEARCH(Z$1,$Q238)),0,1)</f>
        <v>1</v>
      </c>
      <c r="AA238" s="141">
        <f>IF(ISERROR(SEARCH(AA$1,$Q238)),0,1)</f>
        <v>0</v>
      </c>
      <c r="AB238" s="141">
        <f>IF(ISERROR(SEARCH(AB$1,$Q238)),0,1)</f>
        <v>0</v>
      </c>
      <c r="AC238" s="141">
        <f>IF(ISERROR(SEARCH(AC$1,$Q238)),0,1)</f>
        <v>1</v>
      </c>
      <c r="AD238" s="141">
        <f>IF(ISERROR(SEARCH(AD$1,$Q238)),0,1)</f>
        <v>0</v>
      </c>
      <c r="AE238" s="141">
        <f>IF(ISERROR(SEARCH(AE$1,$Q238)),0,1)</f>
        <v>0</v>
      </c>
      <c r="AF238" s="141">
        <f>IF(ISERROR(SEARCH(AF$1,$Q238)),0,1)</f>
        <v>0</v>
      </c>
      <c r="AG238" s="141">
        <f>IF(ISERROR(SEARCH(AG$1,$Q238)),0,1)</f>
        <v>0</v>
      </c>
      <c r="AI238" s="141">
        <f>_xlfn.XLOOKUP(I238,'api2.3'!B:B,'api2.3'!D:D,"")</f>
        <v>0</v>
      </c>
      <c r="AJ238" t="s">
        <v>44</v>
      </c>
      <c r="AK238" s="41" t="s">
        <v>44</v>
      </c>
      <c r="AL238" s="210">
        <f>_xlfn.XLOOKUP(AK238,sortorder!$I$15:$I$20,sortorder!$J$15:$J$20)</f>
        <v>1</v>
      </c>
      <c r="AM238" t="s">
        <v>1784</v>
      </c>
      <c r="AN238" t="s">
        <v>1784</v>
      </c>
      <c r="AO238" t="s">
        <v>1785</v>
      </c>
      <c r="AP238" s="32">
        <v>3</v>
      </c>
      <c r="AQ238" t="s">
        <v>2478</v>
      </c>
      <c r="AR238" t="s">
        <v>1743</v>
      </c>
      <c r="AS238" t="s">
        <v>1743</v>
      </c>
      <c r="AT238" t="s">
        <v>1743</v>
      </c>
      <c r="AV238" s="39" t="str">
        <f>IFERROR(_xlfn.XLOOKUP(Q238,wtd!$B:$B,wtd!$C:$C),"")</f>
        <v/>
      </c>
      <c r="AW238" s="141" t="b">
        <f>IFERROR(Q238=_xlfn.XLOOKUP(Q238,wtd!$B:$B,wtd!$B:$B),FALSE)</f>
        <v>0</v>
      </c>
      <c r="AX238" t="s">
        <v>3036</v>
      </c>
      <c r="AY238">
        <v>2</v>
      </c>
      <c r="AZ238">
        <v>1</v>
      </c>
      <c r="BA238" t="b">
        <v>0</v>
      </c>
      <c r="BB238" t="b">
        <v>0</v>
      </c>
      <c r="BC238" t="b">
        <v>0</v>
      </c>
      <c r="BE238" s="45" t="s">
        <v>5217</v>
      </c>
      <c r="BF238" s="45" t="s">
        <v>2909</v>
      </c>
      <c r="BG238" s="45" t="s">
        <v>2909</v>
      </c>
      <c r="BJ238" s="618" t="s">
        <v>2887</v>
      </c>
      <c r="BK238" s="534">
        <v>0</v>
      </c>
      <c r="BN238" s="225">
        <v>999</v>
      </c>
    </row>
    <row r="239" spans="1:66">
      <c r="A239">
        <v>238</v>
      </c>
      <c r="B239" s="158" t="str">
        <f>IFERROR(TEXT(AL239,"00"),"99")&amp;IFERROR(TEXT(W239,"00"),"99")&amp;IFERROR(TEXT(S239,"00"),"99")&amp;IFERROR(TEXT(BN239,"000"),"999")</f>
        <v>012745999</v>
      </c>
      <c r="C239" s="158" t="str">
        <f>IFERROR(TEXT(AL239,"00"),"99")&amp;IFERROR(TEXT(V239,"00"),"99")&amp;IFERROR(TEXT(R239,"000"),"999")</f>
        <v>0127018</v>
      </c>
      <c r="D239" s="29">
        <v>0</v>
      </c>
      <c r="E239" s="645">
        <f>IF(NOT(ISBLANK(L239)),1,0)</f>
        <v>0</v>
      </c>
      <c r="F239" s="645">
        <f>IF(NOT(ISBLANK(O239)),1,0)</f>
        <v>0</v>
      </c>
      <c r="G239" s="364" t="str">
        <f>IF(ISBLANK(H239), IF(OR(NOT(ISBLANK(L239)),NOT(ISBLANK(I239)), NOT(ISBLANK(O239))),"no oldname but should be",""),IF(H239=I239,"api",IF(H239=O239,"csv","no match or acs")))</f>
        <v/>
      </c>
      <c r="Q239" s="64" t="s">
        <v>2507</v>
      </c>
      <c r="R239" s="147">
        <f>IFERROR(_xlfn.XLOOKUP(T239,sortorder!$E$62:$E$136,sortorder!$F$62:$F$136),999)</f>
        <v>18</v>
      </c>
      <c r="S239" s="147">
        <f>IFERROR(_xlfn.XLOOKUP(T239,sortorder!$E$62:$E$136,sortorder!$D$62:$D$136),99)</f>
        <v>45</v>
      </c>
      <c r="T239" s="127" t="s">
        <v>2274</v>
      </c>
      <c r="U239" s="59" t="s">
        <v>2274</v>
      </c>
      <c r="V239" s="152">
        <f>IFERROR(_xlfn.XLOOKUP(X239,sortorder!$E$4:$E$55,sortorder!$D$4:$D$55),99)</f>
        <v>27</v>
      </c>
      <c r="W239" s="152">
        <f>IFERROR(_xlfn.XLOOKUP(X239,sortorder!$E$4:$E$55,sortorder!$D$4:$D$55),99)</f>
        <v>27</v>
      </c>
      <c r="X239" s="139" t="s">
        <v>2913</v>
      </c>
      <c r="Y239" s="141">
        <f>IF(ISERROR(SEARCH(Y$1,$Q239)),0,1)</f>
        <v>1</v>
      </c>
      <c r="Z239" s="141">
        <f>IF(ISERROR(SEARCH(Z$1,$Q239)),0,1)</f>
        <v>1</v>
      </c>
      <c r="AA239" s="141">
        <f>IF(ISERROR(SEARCH(AA$1,$Q239)),0,1)</f>
        <v>0</v>
      </c>
      <c r="AB239" s="141">
        <f>IF(ISERROR(SEARCH(AB$1,$Q239)),0,1)</f>
        <v>0</v>
      </c>
      <c r="AC239" s="141">
        <f>IF(ISERROR(SEARCH(AC$1,$Q239)),0,1)</f>
        <v>1</v>
      </c>
      <c r="AD239" s="141">
        <f>IF(ISERROR(SEARCH(AD$1,$Q239)),0,1)</f>
        <v>0</v>
      </c>
      <c r="AE239" s="141">
        <f>IF(ISERROR(SEARCH(AE$1,$Q239)),0,1)</f>
        <v>0</v>
      </c>
      <c r="AF239" s="141">
        <f>IF(ISERROR(SEARCH(AF$1,$Q239)),0,1)</f>
        <v>0</v>
      </c>
      <c r="AG239" s="141">
        <f>IF(ISERROR(SEARCH(AG$1,$Q239)),0,1)</f>
        <v>0</v>
      </c>
      <c r="AI239" s="141">
        <f>_xlfn.XLOOKUP(I239,'api2.3'!B:B,'api2.3'!D:D,"")</f>
        <v>0</v>
      </c>
      <c r="AJ239" t="s">
        <v>44</v>
      </c>
      <c r="AK239" s="41" t="s">
        <v>44</v>
      </c>
      <c r="AL239" s="210">
        <f>_xlfn.XLOOKUP(AK239,sortorder!$I$15:$I$20,sortorder!$J$15:$J$20)</f>
        <v>1</v>
      </c>
      <c r="AM239" t="s">
        <v>1784</v>
      </c>
      <c r="AN239" t="s">
        <v>1784</v>
      </c>
      <c r="AO239" t="s">
        <v>1785</v>
      </c>
      <c r="AP239" s="32">
        <v>3</v>
      </c>
      <c r="AQ239" t="s">
        <v>2478</v>
      </c>
      <c r="AR239" t="s">
        <v>1743</v>
      </c>
      <c r="AS239" t="s">
        <v>1743</v>
      </c>
      <c r="AT239" t="s">
        <v>1743</v>
      </c>
      <c r="AV239" s="39" t="str">
        <f>IFERROR(_xlfn.XLOOKUP(Q239,wtd!$B:$B,wtd!$C:$C),"")</f>
        <v/>
      </c>
      <c r="AW239" s="141" t="b">
        <f>IFERROR(Q239=_xlfn.XLOOKUP(Q239,wtd!$B:$B,wtd!$B:$B),FALSE)</f>
        <v>0</v>
      </c>
      <c r="AX239" t="s">
        <v>3036</v>
      </c>
      <c r="AY239">
        <v>2</v>
      </c>
      <c r="AZ239">
        <v>1</v>
      </c>
      <c r="BA239" t="b">
        <v>0</v>
      </c>
      <c r="BB239" t="b">
        <v>0</v>
      </c>
      <c r="BC239" t="b">
        <v>0</v>
      </c>
      <c r="BE239" s="45" t="s">
        <v>5218</v>
      </c>
      <c r="BF239" s="45" t="s">
        <v>2508</v>
      </c>
      <c r="BG239" s="45" t="s">
        <v>2508</v>
      </c>
      <c r="BJ239" s="618" t="s">
        <v>2887</v>
      </c>
      <c r="BK239" s="534" t="s">
        <v>2887</v>
      </c>
      <c r="BN239" s="225">
        <v>999</v>
      </c>
    </row>
    <row r="240" spans="1:66">
      <c r="A240">
        <v>239</v>
      </c>
      <c r="B240" s="158" t="str">
        <f>IFERROR(TEXT(AL240,"00"),"99")&amp;IFERROR(TEXT(W240,"00"),"99")&amp;IFERROR(TEXT(S240,"00"),"99")&amp;IFERROR(TEXT(BN240,"000"),"999")</f>
        <v>012838999</v>
      </c>
      <c r="C240" s="158" t="str">
        <f>IFERROR(TEXT(AL240,"00"),"99")&amp;IFERROR(TEXT(V240,"00"),"99")&amp;IFERROR(TEXT(R240,"000"),"999")</f>
        <v>0128021</v>
      </c>
      <c r="D240" s="29">
        <v>0</v>
      </c>
      <c r="E240" s="645">
        <f>IF(NOT(ISBLANK(L240)),1,0)</f>
        <v>0</v>
      </c>
      <c r="F240" s="645">
        <f>IF(NOT(ISBLANK(O240)),1,0)</f>
        <v>0</v>
      </c>
      <c r="G240" s="364" t="str">
        <f>IF(ISBLANK(H240), IF(OR(NOT(ISBLANK(L240)),NOT(ISBLANK(I240)), NOT(ISBLANK(O240))),"no oldname but should be",""),IF(H240=I240,"api",IF(H240=O240,"csv","no match or acs")))</f>
        <v/>
      </c>
      <c r="Q240" s="64" t="s">
        <v>2384</v>
      </c>
      <c r="R240" s="147">
        <f>IFERROR(_xlfn.XLOOKUP(T240,sortorder!$E$62:$E$136,sortorder!$F$62:$F$136),999)</f>
        <v>21</v>
      </c>
      <c r="S240" s="147">
        <f>IFERROR(_xlfn.XLOOKUP(T240,sortorder!$E$62:$E$136,sortorder!$D$62:$D$136),99)</f>
        <v>38</v>
      </c>
      <c r="T240" s="127" t="s">
        <v>2288</v>
      </c>
      <c r="U240" s="59" t="s">
        <v>2288</v>
      </c>
      <c r="V240" s="152">
        <f>IFERROR(_xlfn.XLOOKUP(X240,sortorder!$E$4:$E$55,sortorder!$D$4:$D$55),99)</f>
        <v>28</v>
      </c>
      <c r="W240" s="152">
        <f>IFERROR(_xlfn.XLOOKUP(X240,sortorder!$E$4:$E$55,sortorder!$D$4:$D$55),99)</f>
        <v>28</v>
      </c>
      <c r="X240" s="139" t="s">
        <v>2914</v>
      </c>
      <c r="Y240" s="141">
        <f>IF(ISERROR(SEARCH(Y$1,$Q240)),0,1)</f>
        <v>0</v>
      </c>
      <c r="Z240" s="141">
        <f>IF(ISERROR(SEARCH(Z$1,$Q240)),0,1)</f>
        <v>0</v>
      </c>
      <c r="AA240" s="141">
        <f>IF(ISERROR(SEARCH(AA$1,$Q240)),0,1)</f>
        <v>1</v>
      </c>
      <c r="AB240" s="141">
        <f>IF(ISERROR(SEARCH(AB$1,$Q240)),0,1)</f>
        <v>0</v>
      </c>
      <c r="AC240" s="141">
        <f>IF(ISERROR(SEARCH(AC$1,$Q240)),0,1)</f>
        <v>0</v>
      </c>
      <c r="AD240" s="141">
        <f>IF(ISERROR(SEARCH(AD$1,$Q240)),0,1)</f>
        <v>0</v>
      </c>
      <c r="AE240" s="141">
        <f>IF(ISERROR(SEARCH(AE$1,$Q240)),0,1)</f>
        <v>0</v>
      </c>
      <c r="AF240" s="141">
        <f>IF(ISERROR(SEARCH(AF$1,$Q240)),0,1)</f>
        <v>0</v>
      </c>
      <c r="AG240" s="141">
        <f>IF(ISERROR(SEARCH(AG$1,$Q240)),0,1)</f>
        <v>0</v>
      </c>
      <c r="AI240" s="141">
        <f>_xlfn.XLOOKUP(I240,'api2.3'!B:B,'api2.3'!D:D,"")</f>
        <v>0</v>
      </c>
      <c r="AJ240" t="s">
        <v>44</v>
      </c>
      <c r="AK240" s="41" t="s">
        <v>44</v>
      </c>
      <c r="AL240" s="210">
        <f>_xlfn.XLOOKUP(AK240,sortorder!$I$15:$I$20,sortorder!$J$15:$J$20)</f>
        <v>1</v>
      </c>
      <c r="AM240" t="s">
        <v>423</v>
      </c>
      <c r="AN240" t="s">
        <v>423</v>
      </c>
      <c r="AO240" t="s">
        <v>424</v>
      </c>
      <c r="AP240" s="32">
        <v>1</v>
      </c>
      <c r="AQ240" t="s">
        <v>1101</v>
      </c>
      <c r="AR240" t="s">
        <v>1111</v>
      </c>
      <c r="AS240" t="s">
        <v>1102</v>
      </c>
      <c r="AT240" t="s">
        <v>1111</v>
      </c>
      <c r="AV240" s="39" t="str">
        <f>IFERROR(_xlfn.XLOOKUP(Q240,wtd!$B:$B,wtd!$C:$C),"")</f>
        <v/>
      </c>
      <c r="AW240" s="141" t="b">
        <f>IFERROR(Q240=_xlfn.XLOOKUP(Q240,wtd!$B:$B,wtd!$B:$B),FALSE)</f>
        <v>0</v>
      </c>
      <c r="AX240" t="s">
        <v>1103</v>
      </c>
      <c r="AY240">
        <v>2</v>
      </c>
      <c r="AZ240">
        <v>0</v>
      </c>
      <c r="BA240" t="b">
        <v>0</v>
      </c>
      <c r="BB240" t="b">
        <v>0</v>
      </c>
      <c r="BC240" t="b">
        <v>0</v>
      </c>
      <c r="BE240" t="s">
        <v>5084</v>
      </c>
      <c r="BF240" s="45" t="s">
        <v>2386</v>
      </c>
      <c r="BG240" s="45" t="s">
        <v>2386</v>
      </c>
      <c r="BJ240" s="618" t="s">
        <v>2887</v>
      </c>
      <c r="BK240" s="534" t="s">
        <v>2887</v>
      </c>
      <c r="BN240" s="225">
        <v>999</v>
      </c>
    </row>
    <row r="241" spans="1:66">
      <c r="A241">
        <v>240</v>
      </c>
      <c r="B241" s="158" t="str">
        <f>IFERROR(TEXT(AL241,"00"),"99")&amp;IFERROR(TEXT(W241,"00"),"99")&amp;IFERROR(TEXT(S241,"00"),"99")&amp;IFERROR(TEXT(BN241,"000"),"999")</f>
        <v>012839999</v>
      </c>
      <c r="C241" s="158" t="str">
        <f>IFERROR(TEXT(AL241,"00"),"99")&amp;IFERROR(TEXT(V241,"00"),"99")&amp;IFERROR(TEXT(R241,"000"),"999")</f>
        <v>0128019</v>
      </c>
      <c r="D241" s="29">
        <v>0</v>
      </c>
      <c r="E241" s="645">
        <f>IF(NOT(ISBLANK(L241)),1,0)</f>
        <v>0</v>
      </c>
      <c r="F241" s="645">
        <f>IF(NOT(ISBLANK(O241)),1,0)</f>
        <v>0</v>
      </c>
      <c r="G241" s="364" t="str">
        <f>IF(ISBLANK(H241), IF(OR(NOT(ISBLANK(L241)),NOT(ISBLANK(I241)), NOT(ISBLANK(O241))),"no oldname but should be",""),IF(H241=I241,"api",IF(H241=O241,"csv","no match or acs")))</f>
        <v/>
      </c>
      <c r="Q241" s="64" t="s">
        <v>2387</v>
      </c>
      <c r="R241" s="147">
        <f>IFERROR(_xlfn.XLOOKUP(T241,sortorder!$E$62:$E$136,sortorder!$F$62:$F$136),999)</f>
        <v>19</v>
      </c>
      <c r="S241" s="147">
        <f>IFERROR(_xlfn.XLOOKUP(T241,sortorder!$E$62:$E$136,sortorder!$D$62:$D$136),99)</f>
        <v>39</v>
      </c>
      <c r="T241" s="127" t="s">
        <v>2280</v>
      </c>
      <c r="U241" s="59" t="s">
        <v>2280</v>
      </c>
      <c r="V241" s="152">
        <f>IFERROR(_xlfn.XLOOKUP(X241,sortorder!$E$4:$E$55,sortorder!$D$4:$D$55),99)</f>
        <v>28</v>
      </c>
      <c r="W241" s="152">
        <f>IFERROR(_xlfn.XLOOKUP(X241,sortorder!$E$4:$E$55,sortorder!$D$4:$D$55),99)</f>
        <v>28</v>
      </c>
      <c r="X241" s="139" t="s">
        <v>2914</v>
      </c>
      <c r="Y241" s="141">
        <f>IF(ISERROR(SEARCH(Y$1,$Q241)),0,1)</f>
        <v>0</v>
      </c>
      <c r="Z241" s="141">
        <f>IF(ISERROR(SEARCH(Z$1,$Q241)),0,1)</f>
        <v>0</v>
      </c>
      <c r="AA241" s="141">
        <f>IF(ISERROR(SEARCH(AA$1,$Q241)),0,1)</f>
        <v>1</v>
      </c>
      <c r="AB241" s="141">
        <f>IF(ISERROR(SEARCH(AB$1,$Q241)),0,1)</f>
        <v>0</v>
      </c>
      <c r="AC241" s="141">
        <f>IF(ISERROR(SEARCH(AC$1,$Q241)),0,1)</f>
        <v>0</v>
      </c>
      <c r="AD241" s="141">
        <f>IF(ISERROR(SEARCH(AD$1,$Q241)),0,1)</f>
        <v>0</v>
      </c>
      <c r="AE241" s="141">
        <f>IF(ISERROR(SEARCH(AE$1,$Q241)),0,1)</f>
        <v>0</v>
      </c>
      <c r="AF241" s="141">
        <f>IF(ISERROR(SEARCH(AF$1,$Q241)),0,1)</f>
        <v>0</v>
      </c>
      <c r="AG241" s="141">
        <f>IF(ISERROR(SEARCH(AG$1,$Q241)),0,1)</f>
        <v>0</v>
      </c>
      <c r="AI241" s="141">
        <f>_xlfn.XLOOKUP(I241,'api2.3'!B:B,'api2.3'!D:D,"")</f>
        <v>0</v>
      </c>
      <c r="AJ241" t="s">
        <v>44</v>
      </c>
      <c r="AK241" s="41" t="s">
        <v>44</v>
      </c>
      <c r="AL241" s="210">
        <f>_xlfn.XLOOKUP(AK241,sortorder!$I$15:$I$20,sortorder!$J$15:$J$20)</f>
        <v>1</v>
      </c>
      <c r="AM241" t="s">
        <v>423</v>
      </c>
      <c r="AN241" t="s">
        <v>423</v>
      </c>
      <c r="AO241" t="s">
        <v>424</v>
      </c>
      <c r="AP241" s="32">
        <v>1</v>
      </c>
      <c r="AQ241" t="s">
        <v>1101</v>
      </c>
      <c r="AR241" t="s">
        <v>1111</v>
      </c>
      <c r="AS241" t="s">
        <v>1102</v>
      </c>
      <c r="AT241" t="s">
        <v>1111</v>
      </c>
      <c r="AV241" s="39" t="str">
        <f>IFERROR(_xlfn.XLOOKUP(Q241,wtd!$B:$B,wtd!$C:$C),"")</f>
        <v/>
      </c>
      <c r="AW241" s="141" t="b">
        <f>IFERROR(Q241=_xlfn.XLOOKUP(Q241,wtd!$B:$B,wtd!$B:$B),FALSE)</f>
        <v>0</v>
      </c>
      <c r="AX241" t="s">
        <v>1103</v>
      </c>
      <c r="AY241">
        <v>2</v>
      </c>
      <c r="AZ241">
        <v>0</v>
      </c>
      <c r="BA241" t="b">
        <v>0</v>
      </c>
      <c r="BB241" t="b">
        <v>0</v>
      </c>
      <c r="BC241" t="b">
        <v>0</v>
      </c>
      <c r="BE241" t="s">
        <v>5085</v>
      </c>
      <c r="BF241" s="45" t="s">
        <v>2388</v>
      </c>
      <c r="BG241" s="45" t="s">
        <v>2388</v>
      </c>
      <c r="BJ241" s="618" t="s">
        <v>2887</v>
      </c>
      <c r="BK241" s="534" t="s">
        <v>2887</v>
      </c>
      <c r="BN241" s="225">
        <v>999</v>
      </c>
    </row>
    <row r="242" spans="1:66">
      <c r="A242">
        <v>241</v>
      </c>
      <c r="B242" s="158" t="str">
        <f>IFERROR(TEXT(AL242,"00"),"99")&amp;IFERROR(TEXT(W242,"00"),"99")&amp;IFERROR(TEXT(S242,"00"),"99")&amp;IFERROR(TEXT(BN242,"000"),"999")</f>
        <v>012840999</v>
      </c>
      <c r="C242" s="158" t="str">
        <f>IFERROR(TEXT(AL242,"00"),"99")&amp;IFERROR(TEXT(V242,"00"),"99")&amp;IFERROR(TEXT(R242,"000"),"999")</f>
        <v>0128020</v>
      </c>
      <c r="D242" s="29">
        <v>0</v>
      </c>
      <c r="E242" s="645">
        <f>IF(NOT(ISBLANK(L242)),1,0)</f>
        <v>0</v>
      </c>
      <c r="F242" s="645">
        <f>IF(NOT(ISBLANK(O242)),1,0)</f>
        <v>0</v>
      </c>
      <c r="G242" s="364" t="str">
        <f>IF(ISBLANK(H242), IF(OR(NOT(ISBLANK(L242)),NOT(ISBLANK(I242)), NOT(ISBLANK(O242))),"no oldname but should be",""),IF(H242=I242,"api",IF(H242=O242,"csv","no match or acs")))</f>
        <v/>
      </c>
      <c r="Q242" s="64" t="s">
        <v>2389</v>
      </c>
      <c r="R242" s="147">
        <f>IFERROR(_xlfn.XLOOKUP(T242,sortorder!$E$62:$E$136,sortorder!$F$62:$F$136),999)</f>
        <v>20</v>
      </c>
      <c r="S242" s="147">
        <f>IFERROR(_xlfn.XLOOKUP(T242,sortorder!$E$62:$E$136,sortorder!$D$62:$D$136),99)</f>
        <v>40</v>
      </c>
      <c r="T242" s="127" t="s">
        <v>2284</v>
      </c>
      <c r="U242" s="59" t="s">
        <v>2284</v>
      </c>
      <c r="V242" s="152">
        <f>IFERROR(_xlfn.XLOOKUP(X242,sortorder!$E$4:$E$55,sortorder!$D$4:$D$55),99)</f>
        <v>28</v>
      </c>
      <c r="W242" s="152">
        <f>IFERROR(_xlfn.XLOOKUP(X242,sortorder!$E$4:$E$55,sortorder!$D$4:$D$55),99)</f>
        <v>28</v>
      </c>
      <c r="X242" s="139" t="s">
        <v>2914</v>
      </c>
      <c r="Y242" s="141">
        <f>IF(ISERROR(SEARCH(Y$1,$Q242)),0,1)</f>
        <v>0</v>
      </c>
      <c r="Z242" s="141">
        <f>IF(ISERROR(SEARCH(Z$1,$Q242)),0,1)</f>
        <v>0</v>
      </c>
      <c r="AA242" s="141">
        <f>IF(ISERROR(SEARCH(AA$1,$Q242)),0,1)</f>
        <v>1</v>
      </c>
      <c r="AB242" s="141">
        <f>IF(ISERROR(SEARCH(AB$1,$Q242)),0,1)</f>
        <v>0</v>
      </c>
      <c r="AC242" s="141">
        <f>IF(ISERROR(SEARCH(AC$1,$Q242)),0,1)</f>
        <v>0</v>
      </c>
      <c r="AD242" s="141">
        <f>IF(ISERROR(SEARCH(AD$1,$Q242)),0,1)</f>
        <v>0</v>
      </c>
      <c r="AE242" s="141">
        <f>IF(ISERROR(SEARCH(AE$1,$Q242)),0,1)</f>
        <v>0</v>
      </c>
      <c r="AF242" s="141">
        <f>IF(ISERROR(SEARCH(AF$1,$Q242)),0,1)</f>
        <v>0</v>
      </c>
      <c r="AG242" s="141">
        <f>IF(ISERROR(SEARCH(AG$1,$Q242)),0,1)</f>
        <v>0</v>
      </c>
      <c r="AI242" s="141">
        <f>_xlfn.XLOOKUP(I242,'api2.3'!B:B,'api2.3'!D:D,"")</f>
        <v>0</v>
      </c>
      <c r="AJ242" t="s">
        <v>44</v>
      </c>
      <c r="AK242" s="41" t="s">
        <v>44</v>
      </c>
      <c r="AL242" s="210">
        <f>_xlfn.XLOOKUP(AK242,sortorder!$I$15:$I$20,sortorder!$J$15:$J$20)</f>
        <v>1</v>
      </c>
      <c r="AM242" t="s">
        <v>423</v>
      </c>
      <c r="AN242" t="s">
        <v>423</v>
      </c>
      <c r="AO242" t="s">
        <v>424</v>
      </c>
      <c r="AP242" s="32">
        <v>1</v>
      </c>
      <c r="AQ242" t="s">
        <v>1101</v>
      </c>
      <c r="AR242" t="s">
        <v>1111</v>
      </c>
      <c r="AS242" t="s">
        <v>1102</v>
      </c>
      <c r="AT242" t="s">
        <v>1111</v>
      </c>
      <c r="AV242" s="39" t="str">
        <f>IFERROR(_xlfn.XLOOKUP(Q242,wtd!$B:$B,wtd!$C:$C),"")</f>
        <v/>
      </c>
      <c r="AW242" s="141" t="b">
        <f>IFERROR(Q242=_xlfn.XLOOKUP(Q242,wtd!$B:$B,wtd!$B:$B),FALSE)</f>
        <v>0</v>
      </c>
      <c r="AX242" t="s">
        <v>1103</v>
      </c>
      <c r="AY242">
        <v>2</v>
      </c>
      <c r="AZ242">
        <v>0</v>
      </c>
      <c r="BA242" t="b">
        <v>0</v>
      </c>
      <c r="BB242" t="b">
        <v>0</v>
      </c>
      <c r="BC242" t="b">
        <v>0</v>
      </c>
      <c r="BE242" t="s">
        <v>5086</v>
      </c>
      <c r="BF242" s="45" t="s">
        <v>2390</v>
      </c>
      <c r="BG242" s="45" t="s">
        <v>2390</v>
      </c>
      <c r="BJ242" s="618" t="s">
        <v>2887</v>
      </c>
      <c r="BK242" s="534" t="s">
        <v>2887</v>
      </c>
      <c r="BN242" s="225">
        <v>999</v>
      </c>
    </row>
    <row r="243" spans="1:66">
      <c r="A243">
        <v>242</v>
      </c>
      <c r="B243" s="158" t="str">
        <f>IFERROR(TEXT(AL243,"00"),"99")&amp;IFERROR(TEXT(W243,"00"),"99")&amp;IFERROR(TEXT(S243,"00"),"99")&amp;IFERROR(TEXT(BN243,"000"),"999")</f>
        <v>012841999</v>
      </c>
      <c r="C243" s="158" t="str">
        <f>IFERROR(TEXT(AL243,"00"),"99")&amp;IFERROR(TEXT(V243,"00"),"99")&amp;IFERROR(TEXT(R243,"000"),"999")</f>
        <v>0128022</v>
      </c>
      <c r="D243" s="29">
        <v>0</v>
      </c>
      <c r="E243" s="645">
        <f>IF(NOT(ISBLANK(L243)),1,0)</f>
        <v>0</v>
      </c>
      <c r="F243" s="645">
        <f>IF(NOT(ISBLANK(O243)),1,0)</f>
        <v>0</v>
      </c>
      <c r="G243" s="364" t="str">
        <f>IF(ISBLANK(H243), IF(OR(NOT(ISBLANK(L243)),NOT(ISBLANK(I243)), NOT(ISBLANK(O243))),"no oldname but should be",""),IF(H243=I243,"api",IF(H243=O243,"csv","no match or acs")))</f>
        <v/>
      </c>
      <c r="Q243" s="64" t="s">
        <v>2391</v>
      </c>
      <c r="R243" s="147">
        <f>IFERROR(_xlfn.XLOOKUP(T243,sortorder!$E$62:$E$136,sortorder!$F$62:$F$136),999)</f>
        <v>22</v>
      </c>
      <c r="S243" s="147">
        <f>IFERROR(_xlfn.XLOOKUP(T243,sortorder!$E$62:$E$136,sortorder!$D$62:$D$136),99)</f>
        <v>41</v>
      </c>
      <c r="T243" s="127" t="s">
        <v>2293</v>
      </c>
      <c r="U243" s="59" t="s">
        <v>2293</v>
      </c>
      <c r="V243" s="152">
        <f>IFERROR(_xlfn.XLOOKUP(X243,sortorder!$E$4:$E$55,sortorder!$D$4:$D$55),99)</f>
        <v>28</v>
      </c>
      <c r="W243" s="152">
        <f>IFERROR(_xlfn.XLOOKUP(X243,sortorder!$E$4:$E$55,sortorder!$D$4:$D$55),99)</f>
        <v>28</v>
      </c>
      <c r="X243" s="139" t="s">
        <v>2914</v>
      </c>
      <c r="Y243" s="141">
        <f>IF(ISERROR(SEARCH(Y$1,$Q243)),0,1)</f>
        <v>0</v>
      </c>
      <c r="Z243" s="141">
        <f>IF(ISERROR(SEARCH(Z$1,$Q243)),0,1)</f>
        <v>0</v>
      </c>
      <c r="AA243" s="141">
        <f>IF(ISERROR(SEARCH(AA$1,$Q243)),0,1)</f>
        <v>1</v>
      </c>
      <c r="AB243" s="141">
        <f>IF(ISERROR(SEARCH(AB$1,$Q243)),0,1)</f>
        <v>0</v>
      </c>
      <c r="AC243" s="141">
        <f>IF(ISERROR(SEARCH(AC$1,$Q243)),0,1)</f>
        <v>0</v>
      </c>
      <c r="AD243" s="141">
        <f>IF(ISERROR(SEARCH(AD$1,$Q243)),0,1)</f>
        <v>0</v>
      </c>
      <c r="AE243" s="141">
        <f>IF(ISERROR(SEARCH(AE$1,$Q243)),0,1)</f>
        <v>0</v>
      </c>
      <c r="AF243" s="141">
        <f>IF(ISERROR(SEARCH(AF$1,$Q243)),0,1)</f>
        <v>0</v>
      </c>
      <c r="AG243" s="141">
        <f>IF(ISERROR(SEARCH(AG$1,$Q243)),0,1)</f>
        <v>0</v>
      </c>
      <c r="AI243" s="141">
        <f>_xlfn.XLOOKUP(I243,'api2.3'!B:B,'api2.3'!D:D,"")</f>
        <v>0</v>
      </c>
      <c r="AJ243" t="s">
        <v>44</v>
      </c>
      <c r="AK243" s="41" t="s">
        <v>44</v>
      </c>
      <c r="AL243" s="210">
        <f>_xlfn.XLOOKUP(AK243,sortorder!$I$15:$I$20,sortorder!$J$15:$J$20)</f>
        <v>1</v>
      </c>
      <c r="AM243" t="s">
        <v>423</v>
      </c>
      <c r="AN243" t="s">
        <v>423</v>
      </c>
      <c r="AO243" t="s">
        <v>424</v>
      </c>
      <c r="AP243" s="32">
        <v>1</v>
      </c>
      <c r="AQ243" t="s">
        <v>1101</v>
      </c>
      <c r="AR243" t="s">
        <v>1111</v>
      </c>
      <c r="AS243" t="s">
        <v>1102</v>
      </c>
      <c r="AT243" t="s">
        <v>1111</v>
      </c>
      <c r="AV243" s="39" t="str">
        <f>IFERROR(_xlfn.XLOOKUP(Q243,wtd!$B:$B,wtd!$C:$C),"")</f>
        <v/>
      </c>
      <c r="AW243" s="141" t="b">
        <f>IFERROR(Q243=_xlfn.XLOOKUP(Q243,wtd!$B:$B,wtd!$B:$B),FALSE)</f>
        <v>0</v>
      </c>
      <c r="AX243" t="s">
        <v>1103</v>
      </c>
      <c r="AY243">
        <v>2</v>
      </c>
      <c r="AZ243">
        <v>0</v>
      </c>
      <c r="BA243" t="b">
        <v>0</v>
      </c>
      <c r="BB243" t="b">
        <v>0</v>
      </c>
      <c r="BC243" t="b">
        <v>0</v>
      </c>
      <c r="BE243" t="s">
        <v>5147</v>
      </c>
      <c r="BF243" s="45" t="s">
        <v>2392</v>
      </c>
      <c r="BG243" s="45" t="s">
        <v>2392</v>
      </c>
      <c r="BJ243" s="618" t="s">
        <v>2887</v>
      </c>
      <c r="BK243" s="534" t="s">
        <v>2887</v>
      </c>
      <c r="BN243" s="225">
        <v>999</v>
      </c>
    </row>
    <row r="244" spans="1:66">
      <c r="A244">
        <v>243</v>
      </c>
      <c r="B244" s="158" t="str">
        <f>IFERROR(TEXT(AL244,"00"),"99")&amp;IFERROR(TEXT(W244,"00"),"99")&amp;IFERROR(TEXT(S244,"00"),"99")&amp;IFERROR(TEXT(BN244,"000"),"999")</f>
        <v>012842999</v>
      </c>
      <c r="C244" s="158" t="str">
        <f>IFERROR(TEXT(AL244,"00"),"99")&amp;IFERROR(TEXT(V244,"00"),"99")&amp;IFERROR(TEXT(R244,"000"),"999")</f>
        <v>0128023</v>
      </c>
      <c r="D244" s="29">
        <v>0</v>
      </c>
      <c r="E244" s="645">
        <f>IF(NOT(ISBLANK(L244)),1,0)</f>
        <v>0</v>
      </c>
      <c r="F244" s="645">
        <f>IF(NOT(ISBLANK(O244)),1,0)</f>
        <v>0</v>
      </c>
      <c r="G244" s="364" t="str">
        <f>IF(ISBLANK(H244), IF(OR(NOT(ISBLANK(L244)),NOT(ISBLANK(I244)), NOT(ISBLANK(O244))),"no oldname but should be",""),IF(H244=I244,"api",IF(H244=O244,"csv","no match or acs")))</f>
        <v/>
      </c>
      <c r="Q244" s="64" t="s">
        <v>2393</v>
      </c>
      <c r="R244" s="147">
        <f>IFERROR(_xlfn.XLOOKUP(T244,sortorder!$E$62:$E$136,sortorder!$F$62:$F$136),999)</f>
        <v>23</v>
      </c>
      <c r="S244" s="147">
        <f>IFERROR(_xlfn.XLOOKUP(T244,sortorder!$E$62:$E$136,sortorder!$D$62:$D$136),99)</f>
        <v>42</v>
      </c>
      <c r="T244" s="127" t="s">
        <v>2297</v>
      </c>
      <c r="U244" s="59" t="s">
        <v>2297</v>
      </c>
      <c r="V244" s="152">
        <f>IFERROR(_xlfn.XLOOKUP(X244,sortorder!$E$4:$E$55,sortorder!$D$4:$D$55),99)</f>
        <v>28</v>
      </c>
      <c r="W244" s="152">
        <f>IFERROR(_xlfn.XLOOKUP(X244,sortorder!$E$4:$E$55,sortorder!$D$4:$D$55),99)</f>
        <v>28</v>
      </c>
      <c r="X244" s="139" t="s">
        <v>2914</v>
      </c>
      <c r="Y244" s="141">
        <f>IF(ISERROR(SEARCH(Y$1,$Q244)),0,1)</f>
        <v>0</v>
      </c>
      <c r="Z244" s="141">
        <f>IF(ISERROR(SEARCH(Z$1,$Q244)),0,1)</f>
        <v>0</v>
      </c>
      <c r="AA244" s="141">
        <f>IF(ISERROR(SEARCH(AA$1,$Q244)),0,1)</f>
        <v>1</v>
      </c>
      <c r="AB244" s="141">
        <f>IF(ISERROR(SEARCH(AB$1,$Q244)),0,1)</f>
        <v>0</v>
      </c>
      <c r="AC244" s="141">
        <f>IF(ISERROR(SEARCH(AC$1,$Q244)),0,1)</f>
        <v>0</v>
      </c>
      <c r="AD244" s="141">
        <f>IF(ISERROR(SEARCH(AD$1,$Q244)),0,1)</f>
        <v>0</v>
      </c>
      <c r="AE244" s="141">
        <f>IF(ISERROR(SEARCH(AE$1,$Q244)),0,1)</f>
        <v>0</v>
      </c>
      <c r="AF244" s="141">
        <f>IF(ISERROR(SEARCH(AF$1,$Q244)),0,1)</f>
        <v>0</v>
      </c>
      <c r="AG244" s="141">
        <f>IF(ISERROR(SEARCH(AG$1,$Q244)),0,1)</f>
        <v>0</v>
      </c>
      <c r="AI244" s="141">
        <f>_xlfn.XLOOKUP(I244,'api2.3'!B:B,'api2.3'!D:D,"")</f>
        <v>0</v>
      </c>
      <c r="AJ244" t="s">
        <v>44</v>
      </c>
      <c r="AK244" s="41" t="s">
        <v>44</v>
      </c>
      <c r="AL244" s="210">
        <f>_xlfn.XLOOKUP(AK244,sortorder!$I$15:$I$20,sortorder!$J$15:$J$20)</f>
        <v>1</v>
      </c>
      <c r="AM244" t="s">
        <v>423</v>
      </c>
      <c r="AN244" t="s">
        <v>423</v>
      </c>
      <c r="AO244" t="s">
        <v>424</v>
      </c>
      <c r="AP244" s="32">
        <v>1</v>
      </c>
      <c r="AQ244" t="s">
        <v>1101</v>
      </c>
      <c r="AR244" t="s">
        <v>1111</v>
      </c>
      <c r="AS244" t="s">
        <v>1102</v>
      </c>
      <c r="AT244" t="s">
        <v>1111</v>
      </c>
      <c r="AV244" s="39" t="str">
        <f>IFERROR(_xlfn.XLOOKUP(Q244,wtd!$B:$B,wtd!$C:$C),"")</f>
        <v/>
      </c>
      <c r="AW244" s="141" t="b">
        <f>IFERROR(Q244=_xlfn.XLOOKUP(Q244,wtd!$B:$B,wtd!$B:$B),FALSE)</f>
        <v>0</v>
      </c>
      <c r="AX244" t="s">
        <v>1103</v>
      </c>
      <c r="AY244">
        <v>2</v>
      </c>
      <c r="AZ244">
        <v>0</v>
      </c>
      <c r="BA244" t="b">
        <v>0</v>
      </c>
      <c r="BB244" t="b">
        <v>0</v>
      </c>
      <c r="BC244" t="b">
        <v>0</v>
      </c>
      <c r="BE244" t="s">
        <v>5251</v>
      </c>
      <c r="BF244" s="45" t="s">
        <v>2394</v>
      </c>
      <c r="BG244" s="45" t="s">
        <v>2394</v>
      </c>
      <c r="BJ244" s="618" t="s">
        <v>2887</v>
      </c>
      <c r="BK244" s="534" t="s">
        <v>2887</v>
      </c>
      <c r="BN244" s="225">
        <v>999</v>
      </c>
    </row>
    <row r="245" spans="1:66">
      <c r="A245">
        <v>244</v>
      </c>
      <c r="B245" s="158" t="str">
        <f>IFERROR(TEXT(AL245,"00"),"99")&amp;IFERROR(TEXT(W245,"00"),"99")&amp;IFERROR(TEXT(S245,"00"),"99")&amp;IFERROR(TEXT(BN245,"000"),"999")</f>
        <v>012843999</v>
      </c>
      <c r="C245" s="158" t="str">
        <f>IFERROR(TEXT(AL245,"00"),"99")&amp;IFERROR(TEXT(V245,"00"),"99")&amp;IFERROR(TEXT(R245,"000"),"999")</f>
        <v>0128024</v>
      </c>
      <c r="D245" s="29">
        <v>0</v>
      </c>
      <c r="E245" s="645">
        <f>IF(NOT(ISBLANK(L245)),1,0)</f>
        <v>0</v>
      </c>
      <c r="F245" s="645">
        <f>IF(NOT(ISBLANK(O245)),1,0)</f>
        <v>0</v>
      </c>
      <c r="G245" s="364" t="str">
        <f>IF(ISBLANK(H245), IF(OR(NOT(ISBLANK(L245)),NOT(ISBLANK(I245)), NOT(ISBLANK(O245))),"no oldname but should be",""),IF(H245=I245,"api",IF(H245=O245,"csv","no match or acs")))</f>
        <v/>
      </c>
      <c r="Q245" s="64" t="s">
        <v>2395</v>
      </c>
      <c r="R245" s="147">
        <f>IFERROR(_xlfn.XLOOKUP(T245,sortorder!$E$62:$E$136,sortorder!$F$62:$F$136),999)</f>
        <v>24</v>
      </c>
      <c r="S245" s="147">
        <f>IFERROR(_xlfn.XLOOKUP(T245,sortorder!$E$62:$E$136,sortorder!$D$62:$D$136),99)</f>
        <v>43</v>
      </c>
      <c r="T245" s="127" t="s">
        <v>2301</v>
      </c>
      <c r="U245" s="59" t="s">
        <v>2301</v>
      </c>
      <c r="V245" s="152">
        <f>IFERROR(_xlfn.XLOOKUP(X245,sortorder!$E$4:$E$55,sortorder!$D$4:$D$55),99)</f>
        <v>28</v>
      </c>
      <c r="W245" s="152">
        <f>IFERROR(_xlfn.XLOOKUP(X245,sortorder!$E$4:$E$55,sortorder!$D$4:$D$55),99)</f>
        <v>28</v>
      </c>
      <c r="X245" s="139" t="s">
        <v>2914</v>
      </c>
      <c r="Y245" s="141">
        <f>IF(ISERROR(SEARCH(Y$1,$Q245)),0,1)</f>
        <v>0</v>
      </c>
      <c r="Z245" s="141">
        <f>IF(ISERROR(SEARCH(Z$1,$Q245)),0,1)</f>
        <v>0</v>
      </c>
      <c r="AA245" s="141">
        <f>IF(ISERROR(SEARCH(AA$1,$Q245)),0,1)</f>
        <v>1</v>
      </c>
      <c r="AB245" s="141">
        <f>IF(ISERROR(SEARCH(AB$1,$Q245)),0,1)</f>
        <v>0</v>
      </c>
      <c r="AC245" s="141">
        <f>IF(ISERROR(SEARCH(AC$1,$Q245)),0,1)</f>
        <v>0</v>
      </c>
      <c r="AD245" s="141">
        <f>IF(ISERROR(SEARCH(AD$1,$Q245)),0,1)</f>
        <v>0</v>
      </c>
      <c r="AE245" s="141">
        <f>IF(ISERROR(SEARCH(AE$1,$Q245)),0,1)</f>
        <v>0</v>
      </c>
      <c r="AF245" s="141">
        <f>IF(ISERROR(SEARCH(AF$1,$Q245)),0,1)</f>
        <v>0</v>
      </c>
      <c r="AG245" s="141">
        <f>IF(ISERROR(SEARCH(AG$1,$Q245)),0,1)</f>
        <v>0</v>
      </c>
      <c r="AI245" s="141" t="str">
        <f>_xlfn.XLOOKUP(I245,'api2.3'!B:B,'api2.3'!D:D,"")</f>
        <v/>
      </c>
      <c r="AJ245" t="s">
        <v>44</v>
      </c>
      <c r="AK245" s="41" t="s">
        <v>44</v>
      </c>
      <c r="AL245" s="210">
        <f>_xlfn.XLOOKUP(AK245,sortorder!$I$15:$I$20,sortorder!$J$15:$J$20)</f>
        <v>1</v>
      </c>
      <c r="AM245" t="s">
        <v>423</v>
      </c>
      <c r="AN245" t="s">
        <v>423</v>
      </c>
      <c r="AO245" t="s">
        <v>424</v>
      </c>
      <c r="AP245" s="32">
        <v>1</v>
      </c>
      <c r="AQ245" t="s">
        <v>1101</v>
      </c>
      <c r="AR245" t="s">
        <v>1111</v>
      </c>
      <c r="AS245" t="s">
        <v>1102</v>
      </c>
      <c r="AT245" t="s">
        <v>1111</v>
      </c>
      <c r="AV245" s="39" t="str">
        <f>IFERROR(_xlfn.XLOOKUP(Q245,wtd!$B:$B,wtd!$C:$C),"")</f>
        <v/>
      </c>
      <c r="AW245" s="141" t="b">
        <f>IFERROR(Q245=_xlfn.XLOOKUP(Q245,wtd!$B:$B,wtd!$B:$B),FALSE)</f>
        <v>0</v>
      </c>
      <c r="AX245" t="s">
        <v>1103</v>
      </c>
      <c r="AY245">
        <v>2</v>
      </c>
      <c r="AZ245">
        <v>0</v>
      </c>
      <c r="BA245" t="b">
        <v>0</v>
      </c>
      <c r="BB245" t="b">
        <v>0</v>
      </c>
      <c r="BC245" t="b">
        <v>0</v>
      </c>
      <c r="BE245" t="s">
        <v>5087</v>
      </c>
      <c r="BF245" s="45" t="s">
        <v>2396</v>
      </c>
      <c r="BG245" s="45" t="s">
        <v>2396</v>
      </c>
      <c r="BJ245" s="618" t="s">
        <v>2887</v>
      </c>
      <c r="BK245" s="534">
        <v>0</v>
      </c>
      <c r="BN245" s="225">
        <v>999</v>
      </c>
    </row>
    <row r="246" spans="1:66">
      <c r="A246">
        <v>245</v>
      </c>
      <c r="B246" s="158" t="str">
        <f>IFERROR(TEXT(AL246,"00"),"99")&amp;IFERROR(TEXT(W246,"00"),"99")&amp;IFERROR(TEXT(S246,"00"),"99")&amp;IFERROR(TEXT(BN246,"000"),"999")</f>
        <v>012844999</v>
      </c>
      <c r="C246" s="158" t="str">
        <f>IFERROR(TEXT(AL246,"00"),"99")&amp;IFERROR(TEXT(V246,"00"),"99")&amp;IFERROR(TEXT(R246,"000"),"999")</f>
        <v>0128025</v>
      </c>
      <c r="D246" s="29">
        <v>0</v>
      </c>
      <c r="E246" s="645">
        <f>IF(NOT(ISBLANK(L246)),1,0)</f>
        <v>0</v>
      </c>
      <c r="F246" s="645">
        <f>IF(NOT(ISBLANK(O246)),1,0)</f>
        <v>0</v>
      </c>
      <c r="G246" s="364" t="str">
        <f>IF(ISBLANK(H246), IF(OR(NOT(ISBLANK(L246)),NOT(ISBLANK(I246)), NOT(ISBLANK(O246))),"no oldname but should be",""),IF(H246=I246,"api",IF(H246=O246,"csv","no match or acs")))</f>
        <v/>
      </c>
      <c r="Q246" s="64" t="s">
        <v>2397</v>
      </c>
      <c r="R246" s="147">
        <f>IFERROR(_xlfn.XLOOKUP(T246,sortorder!$E$62:$E$136,sortorder!$F$62:$F$136),999)</f>
        <v>25</v>
      </c>
      <c r="S246" s="147">
        <f>IFERROR(_xlfn.XLOOKUP(T246,sortorder!$E$62:$E$136,sortorder!$D$62:$D$136),99)</f>
        <v>44</v>
      </c>
      <c r="T246" s="127" t="s">
        <v>2305</v>
      </c>
      <c r="U246" s="59" t="s">
        <v>2305</v>
      </c>
      <c r="V246" s="152">
        <f>IFERROR(_xlfn.XLOOKUP(X246,sortorder!$E$4:$E$55,sortorder!$D$4:$D$55),99)</f>
        <v>28</v>
      </c>
      <c r="W246" s="152">
        <f>IFERROR(_xlfn.XLOOKUP(X246,sortorder!$E$4:$E$55,sortorder!$D$4:$D$55),99)</f>
        <v>28</v>
      </c>
      <c r="X246" s="139" t="s">
        <v>2914</v>
      </c>
      <c r="Y246" s="141">
        <f>IF(ISERROR(SEARCH(Y$1,$Q246)),0,1)</f>
        <v>0</v>
      </c>
      <c r="Z246" s="141">
        <f>IF(ISERROR(SEARCH(Z$1,$Q246)),0,1)</f>
        <v>0</v>
      </c>
      <c r="AA246" s="141">
        <f>IF(ISERROR(SEARCH(AA$1,$Q246)),0,1)</f>
        <v>1</v>
      </c>
      <c r="AB246" s="141">
        <f>IF(ISERROR(SEARCH(AB$1,$Q246)),0,1)</f>
        <v>0</v>
      </c>
      <c r="AC246" s="141">
        <f>IF(ISERROR(SEARCH(AC$1,$Q246)),0,1)</f>
        <v>0</v>
      </c>
      <c r="AD246" s="141">
        <f>IF(ISERROR(SEARCH(AD$1,$Q246)),0,1)</f>
        <v>0</v>
      </c>
      <c r="AE246" s="141">
        <f>IF(ISERROR(SEARCH(AE$1,$Q246)),0,1)</f>
        <v>0</v>
      </c>
      <c r="AF246" s="141">
        <f>IF(ISERROR(SEARCH(AF$1,$Q246)),0,1)</f>
        <v>0</v>
      </c>
      <c r="AG246" s="141">
        <f>IF(ISERROR(SEARCH(AG$1,$Q246)),0,1)</f>
        <v>0</v>
      </c>
      <c r="AI246" s="141">
        <f>_xlfn.XLOOKUP(I246,'api2.3'!B:B,'api2.3'!D:D,"")</f>
        <v>0</v>
      </c>
      <c r="AJ246" t="s">
        <v>44</v>
      </c>
      <c r="AK246" s="41" t="s">
        <v>44</v>
      </c>
      <c r="AL246" s="210">
        <f>_xlfn.XLOOKUP(AK246,sortorder!$I$15:$I$20,sortorder!$J$15:$J$20)</f>
        <v>1</v>
      </c>
      <c r="AM246" t="s">
        <v>423</v>
      </c>
      <c r="AN246" t="s">
        <v>423</v>
      </c>
      <c r="AO246" t="s">
        <v>424</v>
      </c>
      <c r="AP246" s="32">
        <v>1</v>
      </c>
      <c r="AQ246" t="s">
        <v>1101</v>
      </c>
      <c r="AR246" t="s">
        <v>1111</v>
      </c>
      <c r="AS246" t="s">
        <v>1102</v>
      </c>
      <c r="AT246" t="s">
        <v>1111</v>
      </c>
      <c r="AV246" s="39" t="str">
        <f>IFERROR(_xlfn.XLOOKUP(Q246,wtd!$B:$B,wtd!$C:$C),"")</f>
        <v/>
      </c>
      <c r="AW246" s="141" t="b">
        <f>IFERROR(Q246=_xlfn.XLOOKUP(Q246,wtd!$B:$B,wtd!$B:$B),FALSE)</f>
        <v>0</v>
      </c>
      <c r="AX246" t="s">
        <v>1103</v>
      </c>
      <c r="AY246">
        <v>2</v>
      </c>
      <c r="AZ246">
        <v>0</v>
      </c>
      <c r="BA246" t="b">
        <v>0</v>
      </c>
      <c r="BB246" t="b">
        <v>0</v>
      </c>
      <c r="BC246" t="b">
        <v>0</v>
      </c>
      <c r="BE246" t="s">
        <v>5336</v>
      </c>
      <c r="BF246" s="45" t="s">
        <v>2398</v>
      </c>
      <c r="BG246" s="45" t="s">
        <v>2398</v>
      </c>
      <c r="BJ246" s="618" t="s">
        <v>2887</v>
      </c>
      <c r="BK246" s="534">
        <v>0</v>
      </c>
      <c r="BN246" s="225">
        <v>999</v>
      </c>
    </row>
    <row r="247" spans="1:66">
      <c r="A247">
        <v>246</v>
      </c>
      <c r="B247" s="158" t="str">
        <f>IFERROR(TEXT(AL247,"00"),"99")&amp;IFERROR(TEXT(W247,"00"),"99")&amp;IFERROR(TEXT(S247,"00"),"99")&amp;IFERROR(TEXT(BN247,"000"),"999")</f>
        <v>012845999</v>
      </c>
      <c r="C247" s="158" t="str">
        <f>IFERROR(TEXT(AL247,"00"),"99")&amp;IFERROR(TEXT(V247,"00"),"99")&amp;IFERROR(TEXT(R247,"000"),"999")</f>
        <v>0128018</v>
      </c>
      <c r="D247" s="29">
        <v>0</v>
      </c>
      <c r="E247" s="645">
        <f>IF(NOT(ISBLANK(L247)),1,0)</f>
        <v>0</v>
      </c>
      <c r="F247" s="645">
        <f>IF(NOT(ISBLANK(O247)),1,0)</f>
        <v>0</v>
      </c>
      <c r="G247" s="364" t="str">
        <f>IF(ISBLANK(H247), IF(OR(NOT(ISBLANK(L247)),NOT(ISBLANK(I247)), NOT(ISBLANK(O247))),"no oldname but should be",""),IF(H247=I247,"api",IF(H247=O247,"csv","no match or acs")))</f>
        <v/>
      </c>
      <c r="Q247" s="64" t="s">
        <v>2399</v>
      </c>
      <c r="R247" s="147">
        <f>IFERROR(_xlfn.XLOOKUP(T247,sortorder!$E$62:$E$136,sortorder!$F$62:$F$136),999)</f>
        <v>18</v>
      </c>
      <c r="S247" s="147">
        <f>IFERROR(_xlfn.XLOOKUP(T247,sortorder!$E$62:$E$136,sortorder!$D$62:$D$136),99)</f>
        <v>45</v>
      </c>
      <c r="T247" s="127" t="s">
        <v>2274</v>
      </c>
      <c r="U247" s="59" t="s">
        <v>2274</v>
      </c>
      <c r="V247" s="152">
        <f>IFERROR(_xlfn.XLOOKUP(X247,sortorder!$E$4:$E$55,sortorder!$D$4:$D$55),99)</f>
        <v>28</v>
      </c>
      <c r="W247" s="152">
        <f>IFERROR(_xlfn.XLOOKUP(X247,sortorder!$E$4:$E$55,sortorder!$D$4:$D$55),99)</f>
        <v>28</v>
      </c>
      <c r="X247" s="139" t="s">
        <v>2914</v>
      </c>
      <c r="Y247" s="141">
        <f>IF(ISERROR(SEARCH(Y$1,$Q247)),0,1)</f>
        <v>0</v>
      </c>
      <c r="Z247" s="141">
        <f>IF(ISERROR(SEARCH(Z$1,$Q247)),0,1)</f>
        <v>0</v>
      </c>
      <c r="AA247" s="141">
        <f>IF(ISERROR(SEARCH(AA$1,$Q247)),0,1)</f>
        <v>1</v>
      </c>
      <c r="AB247" s="141">
        <f>IF(ISERROR(SEARCH(AB$1,$Q247)),0,1)</f>
        <v>0</v>
      </c>
      <c r="AC247" s="141">
        <f>IF(ISERROR(SEARCH(AC$1,$Q247)),0,1)</f>
        <v>0</v>
      </c>
      <c r="AD247" s="141">
        <f>IF(ISERROR(SEARCH(AD$1,$Q247)),0,1)</f>
        <v>0</v>
      </c>
      <c r="AE247" s="141">
        <f>IF(ISERROR(SEARCH(AE$1,$Q247)),0,1)</f>
        <v>0</v>
      </c>
      <c r="AF247" s="141">
        <f>IF(ISERROR(SEARCH(AF$1,$Q247)),0,1)</f>
        <v>0</v>
      </c>
      <c r="AG247" s="141">
        <f>IF(ISERROR(SEARCH(AG$1,$Q247)),0,1)</f>
        <v>0</v>
      </c>
      <c r="AI247" s="141">
        <f>_xlfn.XLOOKUP(I247,'api2.3'!B:B,'api2.3'!D:D,"")</f>
        <v>0</v>
      </c>
      <c r="AJ247" t="s">
        <v>44</v>
      </c>
      <c r="AK247" s="41" t="s">
        <v>44</v>
      </c>
      <c r="AL247" s="210">
        <f>_xlfn.XLOOKUP(AK247,sortorder!$I$15:$I$20,sortorder!$J$15:$J$20)</f>
        <v>1</v>
      </c>
      <c r="AM247" t="s">
        <v>423</v>
      </c>
      <c r="AN247" t="s">
        <v>423</v>
      </c>
      <c r="AO247" t="s">
        <v>424</v>
      </c>
      <c r="AP247" s="32">
        <v>1</v>
      </c>
      <c r="AQ247" t="s">
        <v>1101</v>
      </c>
      <c r="AR247" t="s">
        <v>1111</v>
      </c>
      <c r="AS247" t="s">
        <v>1102</v>
      </c>
      <c r="AT247" t="s">
        <v>1111</v>
      </c>
      <c r="AV247" s="39" t="str">
        <f>IFERROR(_xlfn.XLOOKUP(Q247,wtd!$B:$B,wtd!$C:$C),"")</f>
        <v/>
      </c>
      <c r="AW247" s="141" t="b">
        <f>IFERROR(Q247=_xlfn.XLOOKUP(Q247,wtd!$B:$B,wtd!$B:$B),FALSE)</f>
        <v>0</v>
      </c>
      <c r="AX247" t="s">
        <v>1103</v>
      </c>
      <c r="AY247">
        <v>2</v>
      </c>
      <c r="AZ247">
        <v>0</v>
      </c>
      <c r="BA247" t="b">
        <v>0</v>
      </c>
      <c r="BB247" t="b">
        <v>0</v>
      </c>
      <c r="BC247" t="b">
        <v>0</v>
      </c>
      <c r="BE247" t="s">
        <v>5088</v>
      </c>
      <c r="BF247" s="45" t="s">
        <v>2400</v>
      </c>
      <c r="BG247" s="45" t="s">
        <v>2400</v>
      </c>
      <c r="BJ247" s="618" t="s">
        <v>2887</v>
      </c>
      <c r="BK247" s="534" t="s">
        <v>2887</v>
      </c>
      <c r="BN247" s="225">
        <v>999</v>
      </c>
    </row>
    <row r="248" spans="1:66">
      <c r="A248">
        <v>247</v>
      </c>
      <c r="B248" s="158" t="str">
        <f>IFERROR(TEXT(AL248,"00"),"99")&amp;IFERROR(TEXT(W248,"00"),"99")&amp;IFERROR(TEXT(S248,"00"),"99")&amp;IFERROR(TEXT(BN248,"000"),"999")</f>
        <v>012938999</v>
      </c>
      <c r="C248" s="158" t="str">
        <f>IFERROR(TEXT(AL248,"00"),"99")&amp;IFERROR(TEXT(V248,"00"),"99")&amp;IFERROR(TEXT(R248,"000"),"999")</f>
        <v>0129021</v>
      </c>
      <c r="D248" s="29">
        <v>0</v>
      </c>
      <c r="E248" s="645">
        <f>IF(NOT(ISBLANK(L248)),1,0)</f>
        <v>0</v>
      </c>
      <c r="F248" s="645">
        <f>IF(NOT(ISBLANK(O248)),1,0)</f>
        <v>0</v>
      </c>
      <c r="G248" s="364" t="str">
        <f>IF(ISBLANK(H248), IF(OR(NOT(ISBLANK(L248)),NOT(ISBLANK(I248)), NOT(ISBLANK(O248))),"no oldname but should be",""),IF(H248=I248,"api",IF(H248=O248,"csv","no match or acs")))</f>
        <v/>
      </c>
      <c r="Q248" s="64" t="s">
        <v>2401</v>
      </c>
      <c r="R248" s="147">
        <f>IFERROR(_xlfn.XLOOKUP(T248,sortorder!$E$62:$E$136,sortorder!$F$62:$F$136),999)</f>
        <v>21</v>
      </c>
      <c r="S248" s="147">
        <f>IFERROR(_xlfn.XLOOKUP(T248,sortorder!$E$62:$E$136,sortorder!$D$62:$D$136),99)</f>
        <v>38</v>
      </c>
      <c r="T248" s="127" t="s">
        <v>2288</v>
      </c>
      <c r="U248" s="59" t="s">
        <v>2288</v>
      </c>
      <c r="V248" s="152">
        <f>IFERROR(_xlfn.XLOOKUP(X248,sortorder!$E$4:$E$55,sortorder!$D$4:$D$55),99)</f>
        <v>29</v>
      </c>
      <c r="W248" s="152">
        <f>IFERROR(_xlfn.XLOOKUP(X248,sortorder!$E$4:$E$55,sortorder!$D$4:$D$55),99)</f>
        <v>29</v>
      </c>
      <c r="X248" s="139" t="s">
        <v>2915</v>
      </c>
      <c r="Y248" s="141">
        <f>IF(ISERROR(SEARCH(Y$1,$Q248)),0,1)</f>
        <v>0</v>
      </c>
      <c r="Z248" s="141">
        <f>IF(ISERROR(SEARCH(Z$1,$Q248)),0,1)</f>
        <v>1</v>
      </c>
      <c r="AA248" s="141">
        <f>IF(ISERROR(SEARCH(AA$1,$Q248)),0,1)</f>
        <v>1</v>
      </c>
      <c r="AB248" s="141">
        <f>IF(ISERROR(SEARCH(AB$1,$Q248)),0,1)</f>
        <v>0</v>
      </c>
      <c r="AC248" s="141">
        <f>IF(ISERROR(SEARCH(AC$1,$Q248)),0,1)</f>
        <v>0</v>
      </c>
      <c r="AD248" s="141">
        <f>IF(ISERROR(SEARCH(AD$1,$Q248)),0,1)</f>
        <v>0</v>
      </c>
      <c r="AE248" s="141">
        <f>IF(ISERROR(SEARCH(AE$1,$Q248)),0,1)</f>
        <v>0</v>
      </c>
      <c r="AF248" s="141">
        <f>IF(ISERROR(SEARCH(AF$1,$Q248)),0,1)</f>
        <v>0</v>
      </c>
      <c r="AG248" s="141">
        <f>IF(ISERROR(SEARCH(AG$1,$Q248)),0,1)</f>
        <v>0</v>
      </c>
      <c r="AI248" s="141">
        <f>_xlfn.XLOOKUP(I248,'api2.3'!B:B,'api2.3'!D:D,"")</f>
        <v>0</v>
      </c>
      <c r="AJ248" t="s">
        <v>44</v>
      </c>
      <c r="AK248" s="41" t="s">
        <v>44</v>
      </c>
      <c r="AL248" s="210">
        <f>_xlfn.XLOOKUP(AK248,sortorder!$I$15:$I$20,sortorder!$J$15:$J$20)</f>
        <v>1</v>
      </c>
      <c r="AM248" t="s">
        <v>1784</v>
      </c>
      <c r="AN248" t="s">
        <v>1784</v>
      </c>
      <c r="AO248" t="s">
        <v>1785</v>
      </c>
      <c r="AP248" s="32">
        <v>3</v>
      </c>
      <c r="AQ248" t="s">
        <v>1779</v>
      </c>
      <c r="AR248" t="s">
        <v>1111</v>
      </c>
      <c r="AS248" t="s">
        <v>1102</v>
      </c>
      <c r="AT248" t="s">
        <v>1111</v>
      </c>
      <c r="AV248" s="39" t="str">
        <f>IFERROR(_xlfn.XLOOKUP(Q248,wtd!$B:$B,wtd!$C:$C),"")</f>
        <v/>
      </c>
      <c r="AW248" s="141" t="b">
        <f>IFERROR(Q248=_xlfn.XLOOKUP(Q248,wtd!$B:$B,wtd!$B:$B),FALSE)</f>
        <v>0</v>
      </c>
      <c r="AX248" t="s">
        <v>1103</v>
      </c>
      <c r="AY248">
        <v>2</v>
      </c>
      <c r="AZ248">
        <v>0</v>
      </c>
      <c r="BA248" t="b">
        <v>0</v>
      </c>
      <c r="BB248" t="b">
        <v>0</v>
      </c>
      <c r="BC248" t="b">
        <v>0</v>
      </c>
      <c r="BE248" t="s">
        <v>5089</v>
      </c>
      <c r="BF248" s="45" t="s">
        <v>2403</v>
      </c>
      <c r="BG248" s="45" t="s">
        <v>2403</v>
      </c>
      <c r="BJ248" s="618" t="s">
        <v>2887</v>
      </c>
      <c r="BK248" s="534">
        <v>0</v>
      </c>
      <c r="BN248" s="225">
        <v>999</v>
      </c>
    </row>
    <row r="249" spans="1:66">
      <c r="A249">
        <v>248</v>
      </c>
      <c r="B249" s="158" t="str">
        <f>IFERROR(TEXT(AL249,"00"),"99")&amp;IFERROR(TEXT(W249,"00"),"99")&amp;IFERROR(TEXT(S249,"00"),"99")&amp;IFERROR(TEXT(BN249,"000"),"999")</f>
        <v>012939999</v>
      </c>
      <c r="C249" s="158" t="str">
        <f>IFERROR(TEXT(AL249,"00"),"99")&amp;IFERROR(TEXT(V249,"00"),"99")&amp;IFERROR(TEXT(R249,"000"),"999")</f>
        <v>0129019</v>
      </c>
      <c r="D249" s="29">
        <v>0</v>
      </c>
      <c r="E249" s="645">
        <f>IF(NOT(ISBLANK(L249)),1,0)</f>
        <v>0</v>
      </c>
      <c r="F249" s="645">
        <f>IF(NOT(ISBLANK(O249)),1,0)</f>
        <v>0</v>
      </c>
      <c r="G249" s="364" t="str">
        <f>IF(ISBLANK(H249), IF(OR(NOT(ISBLANK(L249)),NOT(ISBLANK(I249)), NOT(ISBLANK(O249))),"no oldname but should be",""),IF(H249=I249,"api",IF(H249=O249,"csv","no match or acs")))</f>
        <v/>
      </c>
      <c r="Q249" s="64" t="s">
        <v>2404</v>
      </c>
      <c r="R249" s="147">
        <f>IFERROR(_xlfn.XLOOKUP(T249,sortorder!$E$62:$E$136,sortorder!$F$62:$F$136),999)</f>
        <v>19</v>
      </c>
      <c r="S249" s="147">
        <f>IFERROR(_xlfn.XLOOKUP(T249,sortorder!$E$62:$E$136,sortorder!$D$62:$D$136),99)</f>
        <v>39</v>
      </c>
      <c r="T249" s="127" t="s">
        <v>2280</v>
      </c>
      <c r="U249" s="59" t="s">
        <v>2280</v>
      </c>
      <c r="V249" s="152">
        <f>IFERROR(_xlfn.XLOOKUP(X249,sortorder!$E$4:$E$55,sortorder!$D$4:$D$55),99)</f>
        <v>29</v>
      </c>
      <c r="W249" s="152">
        <f>IFERROR(_xlfn.XLOOKUP(X249,sortorder!$E$4:$E$55,sortorder!$D$4:$D$55),99)</f>
        <v>29</v>
      </c>
      <c r="X249" s="139" t="s">
        <v>2915</v>
      </c>
      <c r="Y249" s="141">
        <f>IF(ISERROR(SEARCH(Y$1,$Q249)),0,1)</f>
        <v>0</v>
      </c>
      <c r="Z249" s="141">
        <f>IF(ISERROR(SEARCH(Z$1,$Q249)),0,1)</f>
        <v>1</v>
      </c>
      <c r="AA249" s="141">
        <f>IF(ISERROR(SEARCH(AA$1,$Q249)),0,1)</f>
        <v>1</v>
      </c>
      <c r="AB249" s="141">
        <f>IF(ISERROR(SEARCH(AB$1,$Q249)),0,1)</f>
        <v>0</v>
      </c>
      <c r="AC249" s="141">
        <f>IF(ISERROR(SEARCH(AC$1,$Q249)),0,1)</f>
        <v>0</v>
      </c>
      <c r="AD249" s="141">
        <f>IF(ISERROR(SEARCH(AD$1,$Q249)),0,1)</f>
        <v>0</v>
      </c>
      <c r="AE249" s="141">
        <f>IF(ISERROR(SEARCH(AE$1,$Q249)),0,1)</f>
        <v>0</v>
      </c>
      <c r="AF249" s="141">
        <f>IF(ISERROR(SEARCH(AF$1,$Q249)),0,1)</f>
        <v>0</v>
      </c>
      <c r="AG249" s="141">
        <f>IF(ISERROR(SEARCH(AG$1,$Q249)),0,1)</f>
        <v>0</v>
      </c>
      <c r="AI249" s="141">
        <f>_xlfn.XLOOKUP(I249,'api2.3'!B:B,'api2.3'!D:D,"")</f>
        <v>0</v>
      </c>
      <c r="AJ249" t="s">
        <v>44</v>
      </c>
      <c r="AK249" s="41" t="s">
        <v>44</v>
      </c>
      <c r="AL249" s="210">
        <f>_xlfn.XLOOKUP(AK249,sortorder!$I$15:$I$20,sortorder!$J$15:$J$20)</f>
        <v>1</v>
      </c>
      <c r="AM249" t="s">
        <v>1784</v>
      </c>
      <c r="AN249" t="s">
        <v>1784</v>
      </c>
      <c r="AO249" t="s">
        <v>1785</v>
      </c>
      <c r="AP249" s="32">
        <v>3</v>
      </c>
      <c r="AQ249" t="s">
        <v>1779</v>
      </c>
      <c r="AR249" t="s">
        <v>1111</v>
      </c>
      <c r="AS249" t="s">
        <v>1102</v>
      </c>
      <c r="AT249" t="s">
        <v>1111</v>
      </c>
      <c r="AV249" s="39" t="str">
        <f>IFERROR(_xlfn.XLOOKUP(Q249,wtd!$B:$B,wtd!$C:$C),"")</f>
        <v/>
      </c>
      <c r="AW249" s="141" t="b">
        <f>IFERROR(Q249=_xlfn.XLOOKUP(Q249,wtd!$B:$B,wtd!$B:$B),FALSE)</f>
        <v>0</v>
      </c>
      <c r="AX249" t="s">
        <v>1103</v>
      </c>
      <c r="AY249">
        <v>2</v>
      </c>
      <c r="AZ249">
        <v>0</v>
      </c>
      <c r="BA249" t="b">
        <v>0</v>
      </c>
      <c r="BB249" t="b">
        <v>0</v>
      </c>
      <c r="BC249" t="b">
        <v>0</v>
      </c>
      <c r="BE249" t="s">
        <v>5090</v>
      </c>
      <c r="BF249" s="45" t="s">
        <v>2405</v>
      </c>
      <c r="BG249" s="45" t="s">
        <v>2405</v>
      </c>
      <c r="BJ249" s="618" t="s">
        <v>2887</v>
      </c>
      <c r="BK249" s="534">
        <v>0</v>
      </c>
      <c r="BN249" s="225">
        <v>999</v>
      </c>
    </row>
    <row r="250" spans="1:66">
      <c r="A250">
        <v>249</v>
      </c>
      <c r="B250" s="158" t="str">
        <f>IFERROR(TEXT(AL250,"00"),"99")&amp;IFERROR(TEXT(W250,"00"),"99")&amp;IFERROR(TEXT(S250,"00"),"99")&amp;IFERROR(TEXT(BN250,"000"),"999")</f>
        <v>012940999</v>
      </c>
      <c r="C250" s="158" t="str">
        <f>IFERROR(TEXT(AL250,"00"),"99")&amp;IFERROR(TEXT(V250,"00"),"99")&amp;IFERROR(TEXT(R250,"000"),"999")</f>
        <v>0129020</v>
      </c>
      <c r="D250" s="29">
        <v>0</v>
      </c>
      <c r="E250" s="645">
        <f>IF(NOT(ISBLANK(L250)),1,0)</f>
        <v>0</v>
      </c>
      <c r="F250" s="645">
        <f>IF(NOT(ISBLANK(O250)),1,0)</f>
        <v>0</v>
      </c>
      <c r="G250" s="364" t="str">
        <f>IF(ISBLANK(H250), IF(OR(NOT(ISBLANK(L250)),NOT(ISBLANK(I250)), NOT(ISBLANK(O250))),"no oldname but should be",""),IF(H250=I250,"api",IF(H250=O250,"csv","no match or acs")))</f>
        <v/>
      </c>
      <c r="Q250" s="64" t="s">
        <v>2406</v>
      </c>
      <c r="R250" s="147">
        <f>IFERROR(_xlfn.XLOOKUP(T250,sortorder!$E$62:$E$136,sortorder!$F$62:$F$136),999)</f>
        <v>20</v>
      </c>
      <c r="S250" s="147">
        <f>IFERROR(_xlfn.XLOOKUP(T250,sortorder!$E$62:$E$136,sortorder!$D$62:$D$136),99)</f>
        <v>40</v>
      </c>
      <c r="T250" s="127" t="s">
        <v>2284</v>
      </c>
      <c r="U250" s="59" t="s">
        <v>2284</v>
      </c>
      <c r="V250" s="152">
        <f>IFERROR(_xlfn.XLOOKUP(X250,sortorder!$E$4:$E$55,sortorder!$D$4:$D$55),99)</f>
        <v>29</v>
      </c>
      <c r="W250" s="152">
        <f>IFERROR(_xlfn.XLOOKUP(X250,sortorder!$E$4:$E$55,sortorder!$D$4:$D$55),99)</f>
        <v>29</v>
      </c>
      <c r="X250" s="139" t="s">
        <v>2915</v>
      </c>
      <c r="Y250" s="141">
        <f>IF(ISERROR(SEARCH(Y$1,$Q250)),0,1)</f>
        <v>0</v>
      </c>
      <c r="Z250" s="141">
        <f>IF(ISERROR(SEARCH(Z$1,$Q250)),0,1)</f>
        <v>1</v>
      </c>
      <c r="AA250" s="141">
        <f>IF(ISERROR(SEARCH(AA$1,$Q250)),0,1)</f>
        <v>1</v>
      </c>
      <c r="AB250" s="141">
        <f>IF(ISERROR(SEARCH(AB$1,$Q250)),0,1)</f>
        <v>0</v>
      </c>
      <c r="AC250" s="141">
        <f>IF(ISERROR(SEARCH(AC$1,$Q250)),0,1)</f>
        <v>0</v>
      </c>
      <c r="AD250" s="141">
        <f>IF(ISERROR(SEARCH(AD$1,$Q250)),0,1)</f>
        <v>0</v>
      </c>
      <c r="AE250" s="141">
        <f>IF(ISERROR(SEARCH(AE$1,$Q250)),0,1)</f>
        <v>0</v>
      </c>
      <c r="AF250" s="141">
        <f>IF(ISERROR(SEARCH(AF$1,$Q250)),0,1)</f>
        <v>0</v>
      </c>
      <c r="AG250" s="141">
        <f>IF(ISERROR(SEARCH(AG$1,$Q250)),0,1)</f>
        <v>0</v>
      </c>
      <c r="AI250" s="141">
        <f>_xlfn.XLOOKUP(I250,'api2.3'!B:B,'api2.3'!D:D,"")</f>
        <v>0</v>
      </c>
      <c r="AJ250" t="s">
        <v>44</v>
      </c>
      <c r="AK250" s="41" t="s">
        <v>44</v>
      </c>
      <c r="AL250" s="210">
        <f>_xlfn.XLOOKUP(AK250,sortorder!$I$15:$I$20,sortorder!$J$15:$J$20)</f>
        <v>1</v>
      </c>
      <c r="AM250" t="s">
        <v>1784</v>
      </c>
      <c r="AN250" t="s">
        <v>1784</v>
      </c>
      <c r="AO250" t="s">
        <v>1785</v>
      </c>
      <c r="AP250" s="32">
        <v>3</v>
      </c>
      <c r="AQ250" t="s">
        <v>1779</v>
      </c>
      <c r="AR250" t="s">
        <v>1111</v>
      </c>
      <c r="AS250" t="s">
        <v>1102</v>
      </c>
      <c r="AT250" t="s">
        <v>1111</v>
      </c>
      <c r="AV250" s="39" t="str">
        <f>IFERROR(_xlfn.XLOOKUP(Q250,wtd!$B:$B,wtd!$C:$C),"")</f>
        <v/>
      </c>
      <c r="AW250" s="141" t="b">
        <f>IFERROR(Q250=_xlfn.XLOOKUP(Q250,wtd!$B:$B,wtd!$B:$B),FALSE)</f>
        <v>0</v>
      </c>
      <c r="AX250" t="s">
        <v>1103</v>
      </c>
      <c r="AY250">
        <v>2</v>
      </c>
      <c r="AZ250">
        <v>0</v>
      </c>
      <c r="BA250" t="b">
        <v>0</v>
      </c>
      <c r="BB250" t="b">
        <v>0</v>
      </c>
      <c r="BC250" t="b">
        <v>0</v>
      </c>
      <c r="BE250" t="s">
        <v>5091</v>
      </c>
      <c r="BF250" s="45" t="s">
        <v>2407</v>
      </c>
      <c r="BG250" s="45" t="s">
        <v>2407</v>
      </c>
      <c r="BJ250" s="618" t="s">
        <v>2887</v>
      </c>
      <c r="BK250" s="534">
        <v>0</v>
      </c>
      <c r="BN250" s="225">
        <v>999</v>
      </c>
    </row>
    <row r="251" spans="1:66">
      <c r="A251">
        <v>250</v>
      </c>
      <c r="B251" s="158" t="str">
        <f>IFERROR(TEXT(AL251,"00"),"99")&amp;IFERROR(TEXT(W251,"00"),"99")&amp;IFERROR(TEXT(S251,"00"),"99")&amp;IFERROR(TEXT(BN251,"000"),"999")</f>
        <v>012941999</v>
      </c>
      <c r="C251" s="158" t="str">
        <f>IFERROR(TEXT(AL251,"00"),"99")&amp;IFERROR(TEXT(V251,"00"),"99")&amp;IFERROR(TEXT(R251,"000"),"999")</f>
        <v>0129022</v>
      </c>
      <c r="D251" s="29">
        <v>0</v>
      </c>
      <c r="E251" s="645">
        <f>IF(NOT(ISBLANK(L251)),1,0)</f>
        <v>0</v>
      </c>
      <c r="F251" s="645">
        <f>IF(NOT(ISBLANK(O251)),1,0)</f>
        <v>0</v>
      </c>
      <c r="G251" s="364" t="str">
        <f>IF(ISBLANK(H251), IF(OR(NOT(ISBLANK(L251)),NOT(ISBLANK(I251)), NOT(ISBLANK(O251))),"no oldname but should be",""),IF(H251=I251,"api",IF(H251=O251,"csv","no match or acs")))</f>
        <v/>
      </c>
      <c r="Q251" s="64" t="s">
        <v>2408</v>
      </c>
      <c r="R251" s="147">
        <f>IFERROR(_xlfn.XLOOKUP(T251,sortorder!$E$62:$E$136,sortorder!$F$62:$F$136),999)</f>
        <v>22</v>
      </c>
      <c r="S251" s="147">
        <f>IFERROR(_xlfn.XLOOKUP(T251,sortorder!$E$62:$E$136,sortorder!$D$62:$D$136),99)</f>
        <v>41</v>
      </c>
      <c r="T251" s="127" t="s">
        <v>2293</v>
      </c>
      <c r="U251" s="59" t="s">
        <v>2293</v>
      </c>
      <c r="V251" s="152">
        <f>IFERROR(_xlfn.XLOOKUP(X251,sortorder!$E$4:$E$55,sortorder!$D$4:$D$55),99)</f>
        <v>29</v>
      </c>
      <c r="W251" s="152">
        <f>IFERROR(_xlfn.XLOOKUP(X251,sortorder!$E$4:$E$55,sortorder!$D$4:$D$55),99)</f>
        <v>29</v>
      </c>
      <c r="X251" s="139" t="s">
        <v>2915</v>
      </c>
      <c r="Y251" s="141">
        <f>IF(ISERROR(SEARCH(Y$1,$Q251)),0,1)</f>
        <v>0</v>
      </c>
      <c r="Z251" s="141">
        <f>IF(ISERROR(SEARCH(Z$1,$Q251)),0,1)</f>
        <v>1</v>
      </c>
      <c r="AA251" s="141">
        <f>IF(ISERROR(SEARCH(AA$1,$Q251)),0,1)</f>
        <v>1</v>
      </c>
      <c r="AB251" s="141">
        <f>IF(ISERROR(SEARCH(AB$1,$Q251)),0,1)</f>
        <v>0</v>
      </c>
      <c r="AC251" s="141">
        <f>IF(ISERROR(SEARCH(AC$1,$Q251)),0,1)</f>
        <v>0</v>
      </c>
      <c r="AD251" s="141">
        <f>IF(ISERROR(SEARCH(AD$1,$Q251)),0,1)</f>
        <v>0</v>
      </c>
      <c r="AE251" s="141">
        <f>IF(ISERROR(SEARCH(AE$1,$Q251)),0,1)</f>
        <v>0</v>
      </c>
      <c r="AF251" s="141">
        <f>IF(ISERROR(SEARCH(AF$1,$Q251)),0,1)</f>
        <v>0</v>
      </c>
      <c r="AG251" s="141">
        <f>IF(ISERROR(SEARCH(AG$1,$Q251)),0,1)</f>
        <v>0</v>
      </c>
      <c r="AI251" s="141">
        <f>_xlfn.XLOOKUP(I251,'api2.3'!B:B,'api2.3'!D:D,"")</f>
        <v>0</v>
      </c>
      <c r="AJ251" t="s">
        <v>44</v>
      </c>
      <c r="AK251" s="41" t="s">
        <v>44</v>
      </c>
      <c r="AL251" s="210">
        <f>_xlfn.XLOOKUP(AK251,sortorder!$I$15:$I$20,sortorder!$J$15:$J$20)</f>
        <v>1</v>
      </c>
      <c r="AM251" t="s">
        <v>1784</v>
      </c>
      <c r="AN251" t="s">
        <v>1784</v>
      </c>
      <c r="AO251" t="s">
        <v>1785</v>
      </c>
      <c r="AP251" s="32">
        <v>3</v>
      </c>
      <c r="AQ251" t="s">
        <v>1779</v>
      </c>
      <c r="AR251" t="s">
        <v>1111</v>
      </c>
      <c r="AS251" t="s">
        <v>1102</v>
      </c>
      <c r="AT251" t="s">
        <v>1111</v>
      </c>
      <c r="AV251" s="39" t="str">
        <f>IFERROR(_xlfn.XLOOKUP(Q251,wtd!$B:$B,wtd!$C:$C),"")</f>
        <v/>
      </c>
      <c r="AW251" s="141" t="b">
        <f>IFERROR(Q251=_xlfn.XLOOKUP(Q251,wtd!$B:$B,wtd!$B:$B),FALSE)</f>
        <v>0</v>
      </c>
      <c r="AX251" t="s">
        <v>1103</v>
      </c>
      <c r="AY251">
        <v>2</v>
      </c>
      <c r="AZ251">
        <v>0</v>
      </c>
      <c r="BA251" t="b">
        <v>0</v>
      </c>
      <c r="BB251" t="b">
        <v>0</v>
      </c>
      <c r="BC251" t="b">
        <v>0</v>
      </c>
      <c r="BE251" t="s">
        <v>5148</v>
      </c>
      <c r="BF251" s="45" t="s">
        <v>2409</v>
      </c>
      <c r="BG251" s="45" t="s">
        <v>2409</v>
      </c>
      <c r="BJ251" s="618" t="s">
        <v>2887</v>
      </c>
      <c r="BK251" s="534" t="s">
        <v>2887</v>
      </c>
      <c r="BN251" s="225">
        <v>999</v>
      </c>
    </row>
    <row r="252" spans="1:66">
      <c r="A252">
        <v>251</v>
      </c>
      <c r="B252" s="158" t="str">
        <f>IFERROR(TEXT(AL252,"00"),"99")&amp;IFERROR(TEXT(W252,"00"),"99")&amp;IFERROR(TEXT(S252,"00"),"99")&amp;IFERROR(TEXT(BN252,"000"),"999")</f>
        <v>012942999</v>
      </c>
      <c r="C252" s="158" t="str">
        <f>IFERROR(TEXT(AL252,"00"),"99")&amp;IFERROR(TEXT(V252,"00"),"99")&amp;IFERROR(TEXT(R252,"000"),"999")</f>
        <v>0129023</v>
      </c>
      <c r="D252" s="29">
        <v>0</v>
      </c>
      <c r="E252" s="645">
        <f>IF(NOT(ISBLANK(L252)),1,0)</f>
        <v>0</v>
      </c>
      <c r="F252" s="645">
        <f>IF(NOT(ISBLANK(O252)),1,0)</f>
        <v>0</v>
      </c>
      <c r="G252" s="364" t="str">
        <f>IF(ISBLANK(H252), IF(OR(NOT(ISBLANK(L252)),NOT(ISBLANK(I252)), NOT(ISBLANK(O252))),"no oldname but should be",""),IF(H252=I252,"api",IF(H252=O252,"csv","no match or acs")))</f>
        <v/>
      </c>
      <c r="Q252" s="64" t="s">
        <v>2410</v>
      </c>
      <c r="R252" s="147">
        <f>IFERROR(_xlfn.XLOOKUP(T252,sortorder!$E$62:$E$136,sortorder!$F$62:$F$136),999)</f>
        <v>23</v>
      </c>
      <c r="S252" s="147">
        <f>IFERROR(_xlfn.XLOOKUP(T252,sortorder!$E$62:$E$136,sortorder!$D$62:$D$136),99)</f>
        <v>42</v>
      </c>
      <c r="T252" s="127" t="s">
        <v>2297</v>
      </c>
      <c r="U252" s="59" t="s">
        <v>2297</v>
      </c>
      <c r="V252" s="152">
        <f>IFERROR(_xlfn.XLOOKUP(X252,sortorder!$E$4:$E$55,sortorder!$D$4:$D$55),99)</f>
        <v>29</v>
      </c>
      <c r="W252" s="152">
        <f>IFERROR(_xlfn.XLOOKUP(X252,sortorder!$E$4:$E$55,sortorder!$D$4:$D$55),99)</f>
        <v>29</v>
      </c>
      <c r="X252" s="139" t="s">
        <v>2915</v>
      </c>
      <c r="Y252" s="141">
        <f>IF(ISERROR(SEARCH(Y$1,$Q252)),0,1)</f>
        <v>0</v>
      </c>
      <c r="Z252" s="141">
        <f>IF(ISERROR(SEARCH(Z$1,$Q252)),0,1)</f>
        <v>1</v>
      </c>
      <c r="AA252" s="141">
        <f>IF(ISERROR(SEARCH(AA$1,$Q252)),0,1)</f>
        <v>1</v>
      </c>
      <c r="AB252" s="141">
        <f>IF(ISERROR(SEARCH(AB$1,$Q252)),0,1)</f>
        <v>0</v>
      </c>
      <c r="AC252" s="141">
        <f>IF(ISERROR(SEARCH(AC$1,$Q252)),0,1)</f>
        <v>0</v>
      </c>
      <c r="AD252" s="141">
        <f>IF(ISERROR(SEARCH(AD$1,$Q252)),0,1)</f>
        <v>0</v>
      </c>
      <c r="AE252" s="141">
        <f>IF(ISERROR(SEARCH(AE$1,$Q252)),0,1)</f>
        <v>0</v>
      </c>
      <c r="AF252" s="141">
        <f>IF(ISERROR(SEARCH(AF$1,$Q252)),0,1)</f>
        <v>0</v>
      </c>
      <c r="AG252" s="141">
        <f>IF(ISERROR(SEARCH(AG$1,$Q252)),0,1)</f>
        <v>0</v>
      </c>
      <c r="AI252" s="141">
        <f>_xlfn.XLOOKUP(I252,'api2.3'!B:B,'api2.3'!D:D,"")</f>
        <v>0</v>
      </c>
      <c r="AJ252" t="s">
        <v>44</v>
      </c>
      <c r="AK252" s="41" t="s">
        <v>44</v>
      </c>
      <c r="AL252" s="210">
        <f>_xlfn.XLOOKUP(AK252,sortorder!$I$15:$I$20,sortorder!$J$15:$J$20)</f>
        <v>1</v>
      </c>
      <c r="AM252" t="s">
        <v>1784</v>
      </c>
      <c r="AN252" t="s">
        <v>1784</v>
      </c>
      <c r="AO252" t="s">
        <v>1785</v>
      </c>
      <c r="AP252" s="32">
        <v>3</v>
      </c>
      <c r="AQ252" t="s">
        <v>1779</v>
      </c>
      <c r="AR252" t="s">
        <v>1111</v>
      </c>
      <c r="AS252" t="s">
        <v>1102</v>
      </c>
      <c r="AT252" t="s">
        <v>1111</v>
      </c>
      <c r="AV252" s="39" t="str">
        <f>IFERROR(_xlfn.XLOOKUP(Q252,wtd!$B:$B,wtd!$C:$C),"")</f>
        <v/>
      </c>
      <c r="AW252" s="141" t="b">
        <f>IFERROR(Q252=_xlfn.XLOOKUP(Q252,wtd!$B:$B,wtd!$B:$B),FALSE)</f>
        <v>0</v>
      </c>
      <c r="AX252" t="s">
        <v>1103</v>
      </c>
      <c r="AY252">
        <v>2</v>
      </c>
      <c r="AZ252">
        <v>0</v>
      </c>
      <c r="BA252" t="b">
        <v>0</v>
      </c>
      <c r="BB252" t="b">
        <v>0</v>
      </c>
      <c r="BC252" t="b">
        <v>0</v>
      </c>
      <c r="BE252" t="s">
        <v>5252</v>
      </c>
      <c r="BF252" s="45" t="s">
        <v>2411</v>
      </c>
      <c r="BG252" s="45" t="s">
        <v>2411</v>
      </c>
      <c r="BJ252" s="618" t="s">
        <v>2887</v>
      </c>
      <c r="BK252" s="534" t="s">
        <v>2887</v>
      </c>
      <c r="BN252" s="225">
        <v>999</v>
      </c>
    </row>
    <row r="253" spans="1:66">
      <c r="A253">
        <v>252</v>
      </c>
      <c r="B253" s="158" t="str">
        <f>IFERROR(TEXT(AL253,"00"),"99")&amp;IFERROR(TEXT(W253,"00"),"99")&amp;IFERROR(TEXT(S253,"00"),"99")&amp;IFERROR(TEXT(BN253,"000"),"999")</f>
        <v>012943999</v>
      </c>
      <c r="C253" s="158" t="str">
        <f>IFERROR(TEXT(AL253,"00"),"99")&amp;IFERROR(TEXT(V253,"00"),"99")&amp;IFERROR(TEXT(R253,"000"),"999")</f>
        <v>0129024</v>
      </c>
      <c r="D253" s="29">
        <v>0</v>
      </c>
      <c r="E253" s="645">
        <f>IF(NOT(ISBLANK(L253)),1,0)</f>
        <v>0</v>
      </c>
      <c r="F253" s="645">
        <f>IF(NOT(ISBLANK(O253)),1,0)</f>
        <v>0</v>
      </c>
      <c r="G253" s="364" t="str">
        <f>IF(ISBLANK(H253), IF(OR(NOT(ISBLANK(L253)),NOT(ISBLANK(I253)), NOT(ISBLANK(O253))),"no oldname but should be",""),IF(H253=I253,"api",IF(H253=O253,"csv","no match or acs")))</f>
        <v/>
      </c>
      <c r="Q253" s="64" t="s">
        <v>2412</v>
      </c>
      <c r="R253" s="147">
        <f>IFERROR(_xlfn.XLOOKUP(T253,sortorder!$E$62:$E$136,sortorder!$F$62:$F$136),999)</f>
        <v>24</v>
      </c>
      <c r="S253" s="147">
        <f>IFERROR(_xlfn.XLOOKUP(T253,sortorder!$E$62:$E$136,sortorder!$D$62:$D$136),99)</f>
        <v>43</v>
      </c>
      <c r="T253" s="127" t="s">
        <v>2301</v>
      </c>
      <c r="U253" s="59" t="s">
        <v>2301</v>
      </c>
      <c r="V253" s="152">
        <f>IFERROR(_xlfn.XLOOKUP(X253,sortorder!$E$4:$E$55,sortorder!$D$4:$D$55),99)</f>
        <v>29</v>
      </c>
      <c r="W253" s="152">
        <f>IFERROR(_xlfn.XLOOKUP(X253,sortorder!$E$4:$E$55,sortorder!$D$4:$D$55),99)</f>
        <v>29</v>
      </c>
      <c r="X253" s="139" t="s">
        <v>2915</v>
      </c>
      <c r="Y253" s="141">
        <f>IF(ISERROR(SEARCH(Y$1,$Q253)),0,1)</f>
        <v>0</v>
      </c>
      <c r="Z253" s="141">
        <f>IF(ISERROR(SEARCH(Z$1,$Q253)),0,1)</f>
        <v>1</v>
      </c>
      <c r="AA253" s="141">
        <f>IF(ISERROR(SEARCH(AA$1,$Q253)),0,1)</f>
        <v>1</v>
      </c>
      <c r="AB253" s="141">
        <f>IF(ISERROR(SEARCH(AB$1,$Q253)),0,1)</f>
        <v>0</v>
      </c>
      <c r="AC253" s="141">
        <f>IF(ISERROR(SEARCH(AC$1,$Q253)),0,1)</f>
        <v>0</v>
      </c>
      <c r="AD253" s="141">
        <f>IF(ISERROR(SEARCH(AD$1,$Q253)),0,1)</f>
        <v>0</v>
      </c>
      <c r="AE253" s="141">
        <f>IF(ISERROR(SEARCH(AE$1,$Q253)),0,1)</f>
        <v>0</v>
      </c>
      <c r="AF253" s="141">
        <f>IF(ISERROR(SEARCH(AF$1,$Q253)),0,1)</f>
        <v>0</v>
      </c>
      <c r="AG253" s="141">
        <f>IF(ISERROR(SEARCH(AG$1,$Q253)),0,1)</f>
        <v>0</v>
      </c>
      <c r="AI253" s="141" t="str">
        <f>_xlfn.XLOOKUP(I253,'api2.3'!B:B,'api2.3'!D:D,"")</f>
        <v/>
      </c>
      <c r="AJ253" t="s">
        <v>44</v>
      </c>
      <c r="AK253" s="41" t="s">
        <v>44</v>
      </c>
      <c r="AL253" s="210">
        <f>_xlfn.XLOOKUP(AK253,sortorder!$I$15:$I$20,sortorder!$J$15:$J$20)</f>
        <v>1</v>
      </c>
      <c r="AM253" t="s">
        <v>1784</v>
      </c>
      <c r="AN253" t="s">
        <v>1784</v>
      </c>
      <c r="AO253" t="s">
        <v>1785</v>
      </c>
      <c r="AP253" s="32">
        <v>3</v>
      </c>
      <c r="AQ253" t="s">
        <v>1779</v>
      </c>
      <c r="AR253" t="s">
        <v>1111</v>
      </c>
      <c r="AS253" t="s">
        <v>1102</v>
      </c>
      <c r="AT253" t="s">
        <v>1111</v>
      </c>
      <c r="AV253" s="39" t="str">
        <f>IFERROR(_xlfn.XLOOKUP(Q253,wtd!$B:$B,wtd!$C:$C),"")</f>
        <v/>
      </c>
      <c r="AW253" s="141" t="b">
        <f>IFERROR(Q253=_xlfn.XLOOKUP(Q253,wtd!$B:$B,wtd!$B:$B),FALSE)</f>
        <v>0</v>
      </c>
      <c r="AX253" t="s">
        <v>1103</v>
      </c>
      <c r="AY253">
        <v>2</v>
      </c>
      <c r="AZ253">
        <v>0</v>
      </c>
      <c r="BA253" t="b">
        <v>0</v>
      </c>
      <c r="BB253" t="b">
        <v>0</v>
      </c>
      <c r="BC253" t="b">
        <v>0</v>
      </c>
      <c r="BE253" t="s">
        <v>5092</v>
      </c>
      <c r="BF253" s="45" t="s">
        <v>2413</v>
      </c>
      <c r="BG253" s="45" t="s">
        <v>2413</v>
      </c>
      <c r="BJ253" s="618" t="s">
        <v>2887</v>
      </c>
      <c r="BK253" s="534" t="s">
        <v>2887</v>
      </c>
      <c r="BN253" s="225">
        <v>999</v>
      </c>
    </row>
    <row r="254" spans="1:66">
      <c r="A254">
        <v>253</v>
      </c>
      <c r="B254" s="158" t="str">
        <f>IFERROR(TEXT(AL254,"00"),"99")&amp;IFERROR(TEXT(W254,"00"),"99")&amp;IFERROR(TEXT(S254,"00"),"99")&amp;IFERROR(TEXT(BN254,"000"),"999")</f>
        <v>012944999</v>
      </c>
      <c r="C254" s="158" t="str">
        <f>IFERROR(TEXT(AL254,"00"),"99")&amp;IFERROR(TEXT(V254,"00"),"99")&amp;IFERROR(TEXT(R254,"000"),"999")</f>
        <v>0129025</v>
      </c>
      <c r="D254" s="29">
        <v>0</v>
      </c>
      <c r="E254" s="645">
        <f>IF(NOT(ISBLANK(L254)),1,0)</f>
        <v>0</v>
      </c>
      <c r="F254" s="645">
        <f>IF(NOT(ISBLANK(O254)),1,0)</f>
        <v>0</v>
      </c>
      <c r="G254" s="364" t="str">
        <f>IF(ISBLANK(H254), IF(OR(NOT(ISBLANK(L254)),NOT(ISBLANK(I254)), NOT(ISBLANK(O254))),"no oldname but should be",""),IF(H254=I254,"api",IF(H254=O254,"csv","no match or acs")))</f>
        <v/>
      </c>
      <c r="Q254" s="64" t="s">
        <v>2414</v>
      </c>
      <c r="R254" s="147">
        <f>IFERROR(_xlfn.XLOOKUP(T254,sortorder!$E$62:$E$136,sortorder!$F$62:$F$136),999)</f>
        <v>25</v>
      </c>
      <c r="S254" s="147">
        <f>IFERROR(_xlfn.XLOOKUP(T254,sortorder!$E$62:$E$136,sortorder!$D$62:$D$136),99)</f>
        <v>44</v>
      </c>
      <c r="T254" s="127" t="s">
        <v>2305</v>
      </c>
      <c r="U254" s="59" t="s">
        <v>2305</v>
      </c>
      <c r="V254" s="152">
        <f>IFERROR(_xlfn.XLOOKUP(X254,sortorder!$E$4:$E$55,sortorder!$D$4:$D$55),99)</f>
        <v>29</v>
      </c>
      <c r="W254" s="152">
        <f>IFERROR(_xlfn.XLOOKUP(X254,sortorder!$E$4:$E$55,sortorder!$D$4:$D$55),99)</f>
        <v>29</v>
      </c>
      <c r="X254" s="139" t="s">
        <v>2915</v>
      </c>
      <c r="Y254" s="141">
        <f>IF(ISERROR(SEARCH(Y$1,$Q254)),0,1)</f>
        <v>0</v>
      </c>
      <c r="Z254" s="141">
        <f>IF(ISERROR(SEARCH(Z$1,$Q254)),0,1)</f>
        <v>1</v>
      </c>
      <c r="AA254" s="141">
        <f>IF(ISERROR(SEARCH(AA$1,$Q254)),0,1)</f>
        <v>1</v>
      </c>
      <c r="AB254" s="141">
        <f>IF(ISERROR(SEARCH(AB$1,$Q254)),0,1)</f>
        <v>0</v>
      </c>
      <c r="AC254" s="141">
        <f>IF(ISERROR(SEARCH(AC$1,$Q254)),0,1)</f>
        <v>0</v>
      </c>
      <c r="AD254" s="141">
        <f>IF(ISERROR(SEARCH(AD$1,$Q254)),0,1)</f>
        <v>0</v>
      </c>
      <c r="AE254" s="141">
        <f>IF(ISERROR(SEARCH(AE$1,$Q254)),0,1)</f>
        <v>0</v>
      </c>
      <c r="AF254" s="141">
        <f>IF(ISERROR(SEARCH(AF$1,$Q254)),0,1)</f>
        <v>0</v>
      </c>
      <c r="AG254" s="141">
        <f>IF(ISERROR(SEARCH(AG$1,$Q254)),0,1)</f>
        <v>0</v>
      </c>
      <c r="AI254" s="141">
        <f>_xlfn.XLOOKUP(I254,'api2.3'!B:B,'api2.3'!D:D,"")</f>
        <v>0</v>
      </c>
      <c r="AJ254" t="s">
        <v>44</v>
      </c>
      <c r="AK254" s="41" t="s">
        <v>44</v>
      </c>
      <c r="AL254" s="210">
        <f>_xlfn.XLOOKUP(AK254,sortorder!$I$15:$I$20,sortorder!$J$15:$J$20)</f>
        <v>1</v>
      </c>
      <c r="AM254" t="s">
        <v>1784</v>
      </c>
      <c r="AN254" t="s">
        <v>1784</v>
      </c>
      <c r="AO254" t="s">
        <v>1785</v>
      </c>
      <c r="AP254" s="32">
        <v>3</v>
      </c>
      <c r="AQ254" t="s">
        <v>1779</v>
      </c>
      <c r="AR254" t="s">
        <v>1111</v>
      </c>
      <c r="AS254" t="s">
        <v>1102</v>
      </c>
      <c r="AT254" t="s">
        <v>1111</v>
      </c>
      <c r="AV254" s="39" t="str">
        <f>IFERROR(_xlfn.XLOOKUP(Q254,wtd!$B:$B,wtd!$C:$C),"")</f>
        <v/>
      </c>
      <c r="AW254" s="141" t="b">
        <f>IFERROR(Q254=_xlfn.XLOOKUP(Q254,wtd!$B:$B,wtd!$B:$B),FALSE)</f>
        <v>0</v>
      </c>
      <c r="AX254" t="s">
        <v>1103</v>
      </c>
      <c r="AY254">
        <v>2</v>
      </c>
      <c r="AZ254">
        <v>0</v>
      </c>
      <c r="BA254" t="b">
        <v>0</v>
      </c>
      <c r="BB254" t="b">
        <v>0</v>
      </c>
      <c r="BC254" t="b">
        <v>0</v>
      </c>
      <c r="BE254" t="s">
        <v>5337</v>
      </c>
      <c r="BF254" s="45" t="s">
        <v>2415</v>
      </c>
      <c r="BG254" s="45" t="s">
        <v>2415</v>
      </c>
      <c r="BJ254" s="618" t="s">
        <v>2887</v>
      </c>
      <c r="BK254" s="534">
        <v>0</v>
      </c>
      <c r="BN254" s="225">
        <v>999</v>
      </c>
    </row>
    <row r="255" spans="1:66">
      <c r="A255">
        <v>254</v>
      </c>
      <c r="B255" s="158" t="str">
        <f>IFERROR(TEXT(AL255,"00"),"99")&amp;IFERROR(TEXT(W255,"00"),"99")&amp;IFERROR(TEXT(S255,"00"),"99")&amp;IFERROR(TEXT(BN255,"000"),"999")</f>
        <v>012945999</v>
      </c>
      <c r="C255" s="158" t="str">
        <f>IFERROR(TEXT(AL255,"00"),"99")&amp;IFERROR(TEXT(V255,"00"),"99")&amp;IFERROR(TEXT(R255,"000"),"999")</f>
        <v>0129018</v>
      </c>
      <c r="D255" s="29">
        <v>0</v>
      </c>
      <c r="E255" s="645">
        <f>IF(NOT(ISBLANK(L255)),1,0)</f>
        <v>0</v>
      </c>
      <c r="F255" s="645">
        <f>IF(NOT(ISBLANK(O255)),1,0)</f>
        <v>0</v>
      </c>
      <c r="G255" s="364" t="str">
        <f>IF(ISBLANK(H255), IF(OR(NOT(ISBLANK(L255)),NOT(ISBLANK(I255)), NOT(ISBLANK(O255))),"no oldname but should be",""),IF(H255=I255,"api",IF(H255=O255,"csv","no match or acs")))</f>
        <v/>
      </c>
      <c r="Q255" s="64" t="s">
        <v>2416</v>
      </c>
      <c r="R255" s="147">
        <f>IFERROR(_xlfn.XLOOKUP(T255,sortorder!$E$62:$E$136,sortorder!$F$62:$F$136),999)</f>
        <v>18</v>
      </c>
      <c r="S255" s="147">
        <f>IFERROR(_xlfn.XLOOKUP(T255,sortorder!$E$62:$E$136,sortorder!$D$62:$D$136),99)</f>
        <v>45</v>
      </c>
      <c r="T255" s="127" t="s">
        <v>2274</v>
      </c>
      <c r="U255" s="59" t="s">
        <v>2274</v>
      </c>
      <c r="V255" s="152">
        <f>IFERROR(_xlfn.XLOOKUP(X255,sortorder!$E$4:$E$55,sortorder!$D$4:$D$55),99)</f>
        <v>29</v>
      </c>
      <c r="W255" s="152">
        <f>IFERROR(_xlfn.XLOOKUP(X255,sortorder!$E$4:$E$55,sortorder!$D$4:$D$55),99)</f>
        <v>29</v>
      </c>
      <c r="X255" s="139" t="s">
        <v>2915</v>
      </c>
      <c r="Y255" s="141">
        <f>IF(ISERROR(SEARCH(Y$1,$Q255)),0,1)</f>
        <v>0</v>
      </c>
      <c r="Z255" s="141">
        <f>IF(ISERROR(SEARCH(Z$1,$Q255)),0,1)</f>
        <v>1</v>
      </c>
      <c r="AA255" s="141">
        <f>IF(ISERROR(SEARCH(AA$1,$Q255)),0,1)</f>
        <v>1</v>
      </c>
      <c r="AB255" s="141">
        <f>IF(ISERROR(SEARCH(AB$1,$Q255)),0,1)</f>
        <v>0</v>
      </c>
      <c r="AC255" s="141">
        <f>IF(ISERROR(SEARCH(AC$1,$Q255)),0,1)</f>
        <v>0</v>
      </c>
      <c r="AD255" s="141">
        <f>IF(ISERROR(SEARCH(AD$1,$Q255)),0,1)</f>
        <v>0</v>
      </c>
      <c r="AE255" s="141">
        <f>IF(ISERROR(SEARCH(AE$1,$Q255)),0,1)</f>
        <v>0</v>
      </c>
      <c r="AF255" s="141">
        <f>IF(ISERROR(SEARCH(AF$1,$Q255)),0,1)</f>
        <v>0</v>
      </c>
      <c r="AG255" s="141">
        <f>IF(ISERROR(SEARCH(AG$1,$Q255)),0,1)</f>
        <v>0</v>
      </c>
      <c r="AI255" s="141">
        <f>_xlfn.XLOOKUP(I255,'api2.3'!B:B,'api2.3'!D:D,"")</f>
        <v>0</v>
      </c>
      <c r="AJ255" t="s">
        <v>44</v>
      </c>
      <c r="AK255" s="41" t="s">
        <v>44</v>
      </c>
      <c r="AL255" s="210">
        <f>_xlfn.XLOOKUP(AK255,sortorder!$I$15:$I$20,sortorder!$J$15:$J$20)</f>
        <v>1</v>
      </c>
      <c r="AM255" t="s">
        <v>1784</v>
      </c>
      <c r="AN255" t="s">
        <v>1784</v>
      </c>
      <c r="AO255" t="s">
        <v>1785</v>
      </c>
      <c r="AP255" s="32">
        <v>3</v>
      </c>
      <c r="AQ255" t="s">
        <v>1779</v>
      </c>
      <c r="AR255" t="s">
        <v>1111</v>
      </c>
      <c r="AS255" t="s">
        <v>1102</v>
      </c>
      <c r="AT255" t="s">
        <v>1111</v>
      </c>
      <c r="AV255" s="39" t="str">
        <f>IFERROR(_xlfn.XLOOKUP(Q255,wtd!$B:$B,wtd!$C:$C),"")</f>
        <v/>
      </c>
      <c r="AW255" s="141" t="b">
        <f>IFERROR(Q255=_xlfn.XLOOKUP(Q255,wtd!$B:$B,wtd!$B:$B),FALSE)</f>
        <v>0</v>
      </c>
      <c r="AX255" t="s">
        <v>1103</v>
      </c>
      <c r="AY255">
        <v>2</v>
      </c>
      <c r="AZ255">
        <v>0</v>
      </c>
      <c r="BA255" t="b">
        <v>0</v>
      </c>
      <c r="BB255" t="b">
        <v>0</v>
      </c>
      <c r="BC255" t="b">
        <v>0</v>
      </c>
      <c r="BE255" t="s">
        <v>5093</v>
      </c>
      <c r="BF255" s="45" t="s">
        <v>2417</v>
      </c>
      <c r="BG255" s="45" t="s">
        <v>2417</v>
      </c>
      <c r="BJ255" s="618" t="s">
        <v>2887</v>
      </c>
      <c r="BK255" s="534" t="s">
        <v>2887</v>
      </c>
      <c r="BN255" s="225">
        <v>999</v>
      </c>
    </row>
    <row r="256" spans="1:66">
      <c r="A256">
        <v>255</v>
      </c>
      <c r="B256" s="158" t="str">
        <f>IFERROR(TEXT(AL256,"00"),"99")&amp;IFERROR(TEXT(W256,"00"),"99")&amp;IFERROR(TEXT(S256,"00"),"99")&amp;IFERROR(TEXT(BN256,"000"),"999")</f>
        <v>013038999</v>
      </c>
      <c r="C256" s="158" t="str">
        <f>IFERROR(TEXT(AL256,"00"),"99")&amp;IFERROR(TEXT(V256,"00"),"99")&amp;IFERROR(TEXT(R256,"000"),"999")</f>
        <v>0130021</v>
      </c>
      <c r="D256" s="29">
        <v>0</v>
      </c>
      <c r="E256" s="645">
        <f>IF(NOT(ISBLANK(L256)),1,0)</f>
        <v>0</v>
      </c>
      <c r="F256" s="645">
        <f>IF(NOT(ISBLANK(O256)),1,0)</f>
        <v>0</v>
      </c>
      <c r="G256" s="364" t="str">
        <f>IF(ISBLANK(H256), IF(OR(NOT(ISBLANK(L256)),NOT(ISBLANK(I256)), NOT(ISBLANK(O256))),"no oldname but should be",""),IF(H256=I256,"api",IF(H256=O256,"csv","no match or acs")))</f>
        <v/>
      </c>
      <c r="Q256" s="64" t="s">
        <v>2350</v>
      </c>
      <c r="R256" s="147">
        <f>IFERROR(_xlfn.XLOOKUP(T256,sortorder!$E$62:$E$136,sortorder!$F$62:$F$136),999)</f>
        <v>21</v>
      </c>
      <c r="S256" s="147">
        <f>IFERROR(_xlfn.XLOOKUP(T256,sortorder!$E$62:$E$136,sortorder!$D$62:$D$136),99)</f>
        <v>38</v>
      </c>
      <c r="T256" s="127" t="s">
        <v>2288</v>
      </c>
      <c r="U256" s="59" t="s">
        <v>2288</v>
      </c>
      <c r="V256" s="152">
        <f>IFERROR(_xlfn.XLOOKUP(X256,sortorder!$E$4:$E$55,sortorder!$D$4:$D$55),99)</f>
        <v>30</v>
      </c>
      <c r="W256" s="152">
        <f>IFERROR(_xlfn.XLOOKUP(X256,sortorder!$E$4:$E$55,sortorder!$D$4:$D$55),99)</f>
        <v>30</v>
      </c>
      <c r="X256" s="374" t="s">
        <v>2916</v>
      </c>
      <c r="Y256" s="141">
        <f>IF(ISERROR(SEARCH(Y$1,$Q256)),0,1)</f>
        <v>0</v>
      </c>
      <c r="Z256" s="141">
        <f>IF(ISERROR(SEARCH(Z$1,$Q256)),0,1)</f>
        <v>0</v>
      </c>
      <c r="AA256" s="141">
        <f>IF(ISERROR(SEARCH(AA$1,$Q256)),0,1)</f>
        <v>0</v>
      </c>
      <c r="AB256" s="141">
        <f>IF(ISERROR(SEARCH(AB$1,$Q256)),0,1)</f>
        <v>0</v>
      </c>
      <c r="AC256" s="141">
        <f>IF(ISERROR(SEARCH(AC$1,$Q256)),0,1)</f>
        <v>1</v>
      </c>
      <c r="AD256" s="141">
        <f>IF(ISERROR(SEARCH(AD$1,$Q256)),0,1)</f>
        <v>0</v>
      </c>
      <c r="AE256" s="141">
        <f>IF(ISERROR(SEARCH(AE$1,$Q256)),0,1)</f>
        <v>0</v>
      </c>
      <c r="AF256" s="141">
        <f>IF(ISERROR(SEARCH(AF$1,$Q256)),0,1)</f>
        <v>0</v>
      </c>
      <c r="AG256" s="141">
        <f>IF(ISERROR(SEARCH(AG$1,$Q256)),0,1)</f>
        <v>0</v>
      </c>
      <c r="AI256" s="141">
        <f>_xlfn.XLOOKUP(I256,'api2.3'!B:B,'api2.3'!D:D,"")</f>
        <v>0</v>
      </c>
      <c r="AJ256" t="s">
        <v>44</v>
      </c>
      <c r="AK256" s="41" t="s">
        <v>44</v>
      </c>
      <c r="AL256" s="210">
        <f>_xlfn.XLOOKUP(AK256,sortorder!$I$15:$I$20,sortorder!$J$15:$J$20)</f>
        <v>1</v>
      </c>
      <c r="AM256" t="s">
        <v>423</v>
      </c>
      <c r="AN256" t="s">
        <v>423</v>
      </c>
      <c r="AO256" t="s">
        <v>424</v>
      </c>
      <c r="AP256" s="32">
        <v>1</v>
      </c>
      <c r="AQ256" t="s">
        <v>1125</v>
      </c>
      <c r="AR256" t="s">
        <v>1132</v>
      </c>
      <c r="AS256" t="s">
        <v>1126</v>
      </c>
      <c r="AT256" t="s">
        <v>1132</v>
      </c>
      <c r="AU256">
        <v>1</v>
      </c>
      <c r="AV256" s="39" t="str">
        <f>IFERROR(_xlfn.XLOOKUP(Q256,wtd!$B:$B,wtd!$C:$C),"")</f>
        <v/>
      </c>
      <c r="AW256" s="141" t="b">
        <f>IFERROR(Q256=_xlfn.XLOOKUP(Q256,wtd!$B:$B,wtd!$B:$B),FALSE)</f>
        <v>0</v>
      </c>
      <c r="AX256" t="s">
        <v>2797</v>
      </c>
      <c r="AY256">
        <v>2</v>
      </c>
      <c r="AZ256">
        <v>0</v>
      </c>
      <c r="BA256" t="b">
        <v>0</v>
      </c>
      <c r="BB256" t="b">
        <v>1</v>
      </c>
      <c r="BC256" t="b">
        <v>0</v>
      </c>
      <c r="BE256" t="s">
        <v>5094</v>
      </c>
      <c r="BF256" s="45" t="s">
        <v>2352</v>
      </c>
      <c r="BG256" s="45" t="s">
        <v>2352</v>
      </c>
      <c r="BJ256" s="618" t="s">
        <v>2887</v>
      </c>
      <c r="BK256" s="534" t="s">
        <v>2887</v>
      </c>
      <c r="BN256" s="225">
        <v>999</v>
      </c>
    </row>
    <row r="257" spans="1:66">
      <c r="A257">
        <v>256</v>
      </c>
      <c r="B257" s="158" t="str">
        <f>IFERROR(TEXT(AL257,"00"),"99")&amp;IFERROR(TEXT(W257,"00"),"99")&amp;IFERROR(TEXT(S257,"00"),"99")&amp;IFERROR(TEXT(BN257,"000"),"999")</f>
        <v>013039999</v>
      </c>
      <c r="C257" s="158" t="str">
        <f>IFERROR(TEXT(AL257,"00"),"99")&amp;IFERROR(TEXT(V257,"00"),"99")&amp;IFERROR(TEXT(R257,"000"),"999")</f>
        <v>0130019</v>
      </c>
      <c r="D257" s="29">
        <v>0</v>
      </c>
      <c r="E257" s="645">
        <f>IF(NOT(ISBLANK(L257)),1,0)</f>
        <v>0</v>
      </c>
      <c r="F257" s="645">
        <f>IF(NOT(ISBLANK(O257)),1,0)</f>
        <v>0</v>
      </c>
      <c r="G257" s="364" t="str">
        <f>IF(ISBLANK(H257), IF(OR(NOT(ISBLANK(L257)),NOT(ISBLANK(I257)), NOT(ISBLANK(O257))),"no oldname but should be",""),IF(H257=I257,"api",IF(H257=O257,"csv","no match or acs")))</f>
        <v/>
      </c>
      <c r="I257" s="122"/>
      <c r="Q257" s="64" t="s">
        <v>2353</v>
      </c>
      <c r="R257" s="147">
        <f>IFERROR(_xlfn.XLOOKUP(T257,sortorder!$E$62:$E$136,sortorder!$F$62:$F$136),999)</f>
        <v>19</v>
      </c>
      <c r="S257" s="147">
        <f>IFERROR(_xlfn.XLOOKUP(T257,sortorder!$E$62:$E$136,sortorder!$D$62:$D$136),99)</f>
        <v>39</v>
      </c>
      <c r="T257" s="127" t="s">
        <v>2280</v>
      </c>
      <c r="U257" s="59" t="s">
        <v>2280</v>
      </c>
      <c r="V257" s="152">
        <f>IFERROR(_xlfn.XLOOKUP(X257,sortorder!$E$4:$E$55,sortorder!$D$4:$D$55),99)</f>
        <v>30</v>
      </c>
      <c r="W257" s="152">
        <f>IFERROR(_xlfn.XLOOKUP(X257,sortorder!$E$4:$E$55,sortorder!$D$4:$D$55),99)</f>
        <v>30</v>
      </c>
      <c r="X257" s="374" t="s">
        <v>2916</v>
      </c>
      <c r="Y257" s="141">
        <f>IF(ISERROR(SEARCH(Y$1,$Q257)),0,1)</f>
        <v>0</v>
      </c>
      <c r="Z257" s="141">
        <f>IF(ISERROR(SEARCH(Z$1,$Q257)),0,1)</f>
        <v>0</v>
      </c>
      <c r="AA257" s="141">
        <f>IF(ISERROR(SEARCH(AA$1,$Q257)),0,1)</f>
        <v>0</v>
      </c>
      <c r="AB257" s="141">
        <f>IF(ISERROR(SEARCH(AB$1,$Q257)),0,1)</f>
        <v>0</v>
      </c>
      <c r="AC257" s="141">
        <f>IF(ISERROR(SEARCH(AC$1,$Q257)),0,1)</f>
        <v>1</v>
      </c>
      <c r="AD257" s="141">
        <f>IF(ISERROR(SEARCH(AD$1,$Q257)),0,1)</f>
        <v>0</v>
      </c>
      <c r="AE257" s="141">
        <f>IF(ISERROR(SEARCH(AE$1,$Q257)),0,1)</f>
        <v>0</v>
      </c>
      <c r="AF257" s="141">
        <f>IF(ISERROR(SEARCH(AF$1,$Q257)),0,1)</f>
        <v>0</v>
      </c>
      <c r="AG257" s="141">
        <f>IF(ISERROR(SEARCH(AG$1,$Q257)),0,1)</f>
        <v>0</v>
      </c>
      <c r="AI257" s="141">
        <f>_xlfn.XLOOKUP(I257,'api2.3'!B:B,'api2.3'!D:D,"")</f>
        <v>0</v>
      </c>
      <c r="AJ257" t="s">
        <v>44</v>
      </c>
      <c r="AK257" s="41" t="s">
        <v>44</v>
      </c>
      <c r="AL257" s="210">
        <f>_xlfn.XLOOKUP(AK257,sortorder!$I$15:$I$20,sortorder!$J$15:$J$20)</f>
        <v>1</v>
      </c>
      <c r="AM257" t="s">
        <v>423</v>
      </c>
      <c r="AN257" t="s">
        <v>423</v>
      </c>
      <c r="AO257" t="s">
        <v>424</v>
      </c>
      <c r="AP257" s="32">
        <v>1</v>
      </c>
      <c r="AQ257" t="s">
        <v>1125</v>
      </c>
      <c r="AR257" t="s">
        <v>1132</v>
      </c>
      <c r="AS257" t="s">
        <v>1126</v>
      </c>
      <c r="AT257" t="s">
        <v>1132</v>
      </c>
      <c r="AU257">
        <v>1</v>
      </c>
      <c r="AV257" s="39" t="str">
        <f>IFERROR(_xlfn.XLOOKUP(Q257,wtd!$B:$B,wtd!$C:$C),"")</f>
        <v/>
      </c>
      <c r="AW257" s="141" t="b">
        <f>IFERROR(Q257=_xlfn.XLOOKUP(Q257,wtd!$B:$B,wtd!$B:$B),FALSE)</f>
        <v>0</v>
      </c>
      <c r="AX257" t="s">
        <v>2797</v>
      </c>
      <c r="AY257">
        <v>2</v>
      </c>
      <c r="AZ257">
        <v>0</v>
      </c>
      <c r="BA257" t="b">
        <v>0</v>
      </c>
      <c r="BB257" t="b">
        <v>1</v>
      </c>
      <c r="BC257" t="b">
        <v>0</v>
      </c>
      <c r="BE257" t="s">
        <v>5095</v>
      </c>
      <c r="BF257" s="45" t="s">
        <v>2354</v>
      </c>
      <c r="BG257" s="45" t="s">
        <v>2354</v>
      </c>
      <c r="BJ257" s="618" t="s">
        <v>2887</v>
      </c>
      <c r="BK257" s="534" t="s">
        <v>2887</v>
      </c>
      <c r="BN257" s="225">
        <v>999</v>
      </c>
    </row>
    <row r="258" spans="1:66">
      <c r="A258">
        <v>257</v>
      </c>
      <c r="B258" s="158" t="str">
        <f>IFERROR(TEXT(AL258,"00"),"99")&amp;IFERROR(TEXT(W258,"00"),"99")&amp;IFERROR(TEXT(S258,"00"),"99")&amp;IFERROR(TEXT(BN258,"000"),"999")</f>
        <v>013040999</v>
      </c>
      <c r="C258" s="158" t="str">
        <f>IFERROR(TEXT(AL258,"00"),"99")&amp;IFERROR(TEXT(V258,"00"),"99")&amp;IFERROR(TEXT(R258,"000"),"999")</f>
        <v>0130020</v>
      </c>
      <c r="D258" s="29">
        <v>0</v>
      </c>
      <c r="E258" s="645">
        <f>IF(NOT(ISBLANK(L258)),1,0)</f>
        <v>0</v>
      </c>
      <c r="F258" s="645">
        <f>IF(NOT(ISBLANK(O258)),1,0)</f>
        <v>0</v>
      </c>
      <c r="G258" s="364" t="str">
        <f>IF(ISBLANK(H258), IF(OR(NOT(ISBLANK(L258)),NOT(ISBLANK(I258)), NOT(ISBLANK(O258))),"no oldname but should be",""),IF(H258=I258,"api",IF(H258=O258,"csv","no match or acs")))</f>
        <v/>
      </c>
      <c r="Q258" s="64" t="s">
        <v>2355</v>
      </c>
      <c r="R258" s="147">
        <f>IFERROR(_xlfn.XLOOKUP(T258,sortorder!$E$62:$E$136,sortorder!$F$62:$F$136),999)</f>
        <v>20</v>
      </c>
      <c r="S258" s="147">
        <f>IFERROR(_xlfn.XLOOKUP(T258,sortorder!$E$62:$E$136,sortorder!$D$62:$D$136),99)</f>
        <v>40</v>
      </c>
      <c r="T258" s="127" t="s">
        <v>2284</v>
      </c>
      <c r="U258" s="59" t="s">
        <v>2284</v>
      </c>
      <c r="V258" s="152">
        <f>IFERROR(_xlfn.XLOOKUP(X258,sortorder!$E$4:$E$55,sortorder!$D$4:$D$55),99)</f>
        <v>30</v>
      </c>
      <c r="W258" s="152">
        <f>IFERROR(_xlfn.XLOOKUP(X258,sortorder!$E$4:$E$55,sortorder!$D$4:$D$55),99)</f>
        <v>30</v>
      </c>
      <c r="X258" s="374" t="s">
        <v>2916</v>
      </c>
      <c r="Y258" s="141">
        <f>IF(ISERROR(SEARCH(Y$1,$Q258)),0,1)</f>
        <v>0</v>
      </c>
      <c r="Z258" s="141">
        <f>IF(ISERROR(SEARCH(Z$1,$Q258)),0,1)</f>
        <v>0</v>
      </c>
      <c r="AA258" s="141">
        <f>IF(ISERROR(SEARCH(AA$1,$Q258)),0,1)</f>
        <v>0</v>
      </c>
      <c r="AB258" s="141">
        <f>IF(ISERROR(SEARCH(AB$1,$Q258)),0,1)</f>
        <v>0</v>
      </c>
      <c r="AC258" s="141">
        <f>IF(ISERROR(SEARCH(AC$1,$Q258)),0,1)</f>
        <v>1</v>
      </c>
      <c r="AD258" s="141">
        <f>IF(ISERROR(SEARCH(AD$1,$Q258)),0,1)</f>
        <v>0</v>
      </c>
      <c r="AE258" s="141">
        <f>IF(ISERROR(SEARCH(AE$1,$Q258)),0,1)</f>
        <v>0</v>
      </c>
      <c r="AF258" s="141">
        <f>IF(ISERROR(SEARCH(AF$1,$Q258)),0,1)</f>
        <v>0</v>
      </c>
      <c r="AG258" s="141">
        <f>IF(ISERROR(SEARCH(AG$1,$Q258)),0,1)</f>
        <v>0</v>
      </c>
      <c r="AI258" s="141">
        <f>_xlfn.XLOOKUP(I258,'api2.3'!B:B,'api2.3'!D:D,"")</f>
        <v>0</v>
      </c>
      <c r="AJ258" t="s">
        <v>44</v>
      </c>
      <c r="AK258" s="41" t="s">
        <v>44</v>
      </c>
      <c r="AL258" s="210">
        <f>_xlfn.XLOOKUP(AK258,sortorder!$I$15:$I$20,sortorder!$J$15:$J$20)</f>
        <v>1</v>
      </c>
      <c r="AM258" t="s">
        <v>423</v>
      </c>
      <c r="AN258" t="s">
        <v>423</v>
      </c>
      <c r="AO258" t="s">
        <v>424</v>
      </c>
      <c r="AP258" s="32">
        <v>1</v>
      </c>
      <c r="AQ258" t="s">
        <v>1125</v>
      </c>
      <c r="AR258" t="s">
        <v>1132</v>
      </c>
      <c r="AS258" t="s">
        <v>1126</v>
      </c>
      <c r="AT258" t="s">
        <v>1132</v>
      </c>
      <c r="AU258">
        <v>1</v>
      </c>
      <c r="AV258" s="39" t="str">
        <f>IFERROR(_xlfn.XLOOKUP(Q258,wtd!$B:$B,wtd!$C:$C),"")</f>
        <v/>
      </c>
      <c r="AW258" s="141" t="b">
        <f>IFERROR(Q258=_xlfn.XLOOKUP(Q258,wtd!$B:$B,wtd!$B:$B),FALSE)</f>
        <v>0</v>
      </c>
      <c r="AX258" t="s">
        <v>2797</v>
      </c>
      <c r="AY258">
        <v>2</v>
      </c>
      <c r="AZ258">
        <v>0</v>
      </c>
      <c r="BA258" t="b">
        <v>0</v>
      </c>
      <c r="BB258" t="b">
        <v>1</v>
      </c>
      <c r="BC258" t="b">
        <v>0</v>
      </c>
      <c r="BE258" t="s">
        <v>5096</v>
      </c>
      <c r="BF258" s="45" t="s">
        <v>2356</v>
      </c>
      <c r="BG258" s="45" t="s">
        <v>2356</v>
      </c>
      <c r="BJ258" s="618" t="s">
        <v>2887</v>
      </c>
      <c r="BK258" s="534" t="s">
        <v>2887</v>
      </c>
      <c r="BN258" s="225">
        <v>999</v>
      </c>
    </row>
    <row r="259" spans="1:66">
      <c r="A259">
        <v>258</v>
      </c>
      <c r="B259" s="158" t="str">
        <f>IFERROR(TEXT(AL259,"00"),"99")&amp;IFERROR(TEXT(W259,"00"),"99")&amp;IFERROR(TEXT(S259,"00"),"99")&amp;IFERROR(TEXT(BN259,"000"),"999")</f>
        <v>013041999</v>
      </c>
      <c r="C259" s="158" t="str">
        <f>IFERROR(TEXT(AL259,"00"),"99")&amp;IFERROR(TEXT(V259,"00"),"99")&amp;IFERROR(TEXT(R259,"000"),"999")</f>
        <v>0130022</v>
      </c>
      <c r="D259" s="29">
        <v>0</v>
      </c>
      <c r="E259" s="645">
        <f>IF(NOT(ISBLANK(L259)),1,0)</f>
        <v>0</v>
      </c>
      <c r="F259" s="645">
        <f>IF(NOT(ISBLANK(O259)),1,0)</f>
        <v>0</v>
      </c>
      <c r="G259" s="364" t="str">
        <f>IF(ISBLANK(H259), IF(OR(NOT(ISBLANK(L259)),NOT(ISBLANK(I259)), NOT(ISBLANK(O259))),"no oldname but should be",""),IF(H259=I259,"api",IF(H259=O259,"csv","no match or acs")))</f>
        <v/>
      </c>
      <c r="Q259" s="64" t="s">
        <v>2357</v>
      </c>
      <c r="R259" s="147">
        <f>IFERROR(_xlfn.XLOOKUP(T259,sortorder!$E$62:$E$136,sortorder!$F$62:$F$136),999)</f>
        <v>22</v>
      </c>
      <c r="S259" s="147">
        <f>IFERROR(_xlfn.XLOOKUP(T259,sortorder!$E$62:$E$136,sortorder!$D$62:$D$136),99)</f>
        <v>41</v>
      </c>
      <c r="T259" s="127" t="s">
        <v>2293</v>
      </c>
      <c r="U259" s="59" t="s">
        <v>2293</v>
      </c>
      <c r="V259" s="152">
        <f>IFERROR(_xlfn.XLOOKUP(X259,sortorder!$E$4:$E$55,sortorder!$D$4:$D$55),99)</f>
        <v>30</v>
      </c>
      <c r="W259" s="152">
        <f>IFERROR(_xlfn.XLOOKUP(X259,sortorder!$E$4:$E$55,sortorder!$D$4:$D$55),99)</f>
        <v>30</v>
      </c>
      <c r="X259" s="374" t="s">
        <v>2916</v>
      </c>
      <c r="Y259" s="141">
        <f>IF(ISERROR(SEARCH(Y$1,$Q259)),0,1)</f>
        <v>0</v>
      </c>
      <c r="Z259" s="141">
        <f>IF(ISERROR(SEARCH(Z$1,$Q259)),0,1)</f>
        <v>0</v>
      </c>
      <c r="AA259" s="141">
        <f>IF(ISERROR(SEARCH(AA$1,$Q259)),0,1)</f>
        <v>0</v>
      </c>
      <c r="AB259" s="141">
        <f>IF(ISERROR(SEARCH(AB$1,$Q259)),0,1)</f>
        <v>0</v>
      </c>
      <c r="AC259" s="141">
        <f>IF(ISERROR(SEARCH(AC$1,$Q259)),0,1)</f>
        <v>1</v>
      </c>
      <c r="AD259" s="141">
        <f>IF(ISERROR(SEARCH(AD$1,$Q259)),0,1)</f>
        <v>0</v>
      </c>
      <c r="AE259" s="141">
        <f>IF(ISERROR(SEARCH(AE$1,$Q259)),0,1)</f>
        <v>0</v>
      </c>
      <c r="AF259" s="141">
        <f>IF(ISERROR(SEARCH(AF$1,$Q259)),0,1)</f>
        <v>0</v>
      </c>
      <c r="AG259" s="141">
        <f>IF(ISERROR(SEARCH(AG$1,$Q259)),0,1)</f>
        <v>0</v>
      </c>
      <c r="AI259" s="141">
        <f>_xlfn.XLOOKUP(I259,'api2.3'!B:B,'api2.3'!D:D,"")</f>
        <v>0</v>
      </c>
      <c r="AJ259" t="s">
        <v>44</v>
      </c>
      <c r="AK259" s="41" t="s">
        <v>44</v>
      </c>
      <c r="AL259" s="210">
        <f>_xlfn.XLOOKUP(AK259,sortorder!$I$15:$I$20,sortorder!$J$15:$J$20)</f>
        <v>1</v>
      </c>
      <c r="AM259" t="s">
        <v>423</v>
      </c>
      <c r="AN259" t="s">
        <v>423</v>
      </c>
      <c r="AO259" t="s">
        <v>424</v>
      </c>
      <c r="AP259" s="32">
        <v>1</v>
      </c>
      <c r="AQ259" t="s">
        <v>1125</v>
      </c>
      <c r="AR259" t="s">
        <v>1132</v>
      </c>
      <c r="AS259" t="s">
        <v>1126</v>
      </c>
      <c r="AT259" t="s">
        <v>1132</v>
      </c>
      <c r="AU259">
        <v>1</v>
      </c>
      <c r="AV259" s="39" t="str">
        <f>IFERROR(_xlfn.XLOOKUP(Q259,wtd!$B:$B,wtd!$C:$C),"")</f>
        <v/>
      </c>
      <c r="AW259" s="141" t="b">
        <f>IFERROR(Q259=_xlfn.XLOOKUP(Q259,wtd!$B:$B,wtd!$B:$B),FALSE)</f>
        <v>0</v>
      </c>
      <c r="AX259" t="s">
        <v>2797</v>
      </c>
      <c r="AY259">
        <v>2</v>
      </c>
      <c r="AZ259">
        <v>0</v>
      </c>
      <c r="BA259" t="b">
        <v>0</v>
      </c>
      <c r="BB259" t="b">
        <v>1</v>
      </c>
      <c r="BC259" t="b">
        <v>0</v>
      </c>
      <c r="BE259" t="s">
        <v>5149</v>
      </c>
      <c r="BF259" s="45" t="s">
        <v>2358</v>
      </c>
      <c r="BG259" s="45" t="s">
        <v>2358</v>
      </c>
      <c r="BJ259" s="618" t="s">
        <v>2887</v>
      </c>
      <c r="BK259" s="534">
        <v>0</v>
      </c>
      <c r="BN259" s="225">
        <v>999</v>
      </c>
    </row>
    <row r="260" spans="1:66">
      <c r="A260">
        <v>259</v>
      </c>
      <c r="B260" s="158" t="str">
        <f>IFERROR(TEXT(AL260,"00"),"99")&amp;IFERROR(TEXT(W260,"00"),"99")&amp;IFERROR(TEXT(S260,"00"),"99")&amp;IFERROR(TEXT(BN260,"000"),"999")</f>
        <v>013042999</v>
      </c>
      <c r="C260" s="158" t="str">
        <f>IFERROR(TEXT(AL260,"00"),"99")&amp;IFERROR(TEXT(V260,"00"),"99")&amp;IFERROR(TEXT(R260,"000"),"999")</f>
        <v>0130023</v>
      </c>
      <c r="D260" s="29">
        <v>0</v>
      </c>
      <c r="E260" s="645">
        <f>IF(NOT(ISBLANK(L260)),1,0)</f>
        <v>0</v>
      </c>
      <c r="F260" s="645">
        <f>IF(NOT(ISBLANK(O260)),1,0)</f>
        <v>0</v>
      </c>
      <c r="G260" s="364" t="str">
        <f>IF(ISBLANK(H260), IF(OR(NOT(ISBLANK(L260)),NOT(ISBLANK(I260)), NOT(ISBLANK(O260))),"no oldname but should be",""),IF(H260=I260,"api",IF(H260=O260,"csv","no match or acs")))</f>
        <v/>
      </c>
      <c r="Q260" s="64" t="s">
        <v>2359</v>
      </c>
      <c r="R260" s="147">
        <f>IFERROR(_xlfn.XLOOKUP(T260,sortorder!$E$62:$E$136,sortorder!$F$62:$F$136),999)</f>
        <v>23</v>
      </c>
      <c r="S260" s="147">
        <f>IFERROR(_xlfn.XLOOKUP(T260,sortorder!$E$62:$E$136,sortorder!$D$62:$D$136),99)</f>
        <v>42</v>
      </c>
      <c r="T260" s="127" t="s">
        <v>2297</v>
      </c>
      <c r="U260" s="59" t="s">
        <v>2297</v>
      </c>
      <c r="V260" s="152">
        <f>IFERROR(_xlfn.XLOOKUP(X260,sortorder!$E$4:$E$55,sortorder!$D$4:$D$55),99)</f>
        <v>30</v>
      </c>
      <c r="W260" s="152">
        <f>IFERROR(_xlfn.XLOOKUP(X260,sortorder!$E$4:$E$55,sortorder!$D$4:$D$55),99)</f>
        <v>30</v>
      </c>
      <c r="X260" s="374" t="s">
        <v>2916</v>
      </c>
      <c r="Y260" s="141">
        <f>IF(ISERROR(SEARCH(Y$1,$Q260)),0,1)</f>
        <v>0</v>
      </c>
      <c r="Z260" s="141">
        <f>IF(ISERROR(SEARCH(Z$1,$Q260)),0,1)</f>
        <v>0</v>
      </c>
      <c r="AA260" s="141">
        <f>IF(ISERROR(SEARCH(AA$1,$Q260)),0,1)</f>
        <v>0</v>
      </c>
      <c r="AB260" s="141">
        <f>IF(ISERROR(SEARCH(AB$1,$Q260)),0,1)</f>
        <v>0</v>
      </c>
      <c r="AC260" s="141">
        <f>IF(ISERROR(SEARCH(AC$1,$Q260)),0,1)</f>
        <v>1</v>
      </c>
      <c r="AD260" s="141">
        <f>IF(ISERROR(SEARCH(AD$1,$Q260)),0,1)</f>
        <v>0</v>
      </c>
      <c r="AE260" s="141">
        <f>IF(ISERROR(SEARCH(AE$1,$Q260)),0,1)</f>
        <v>0</v>
      </c>
      <c r="AF260" s="141">
        <f>IF(ISERROR(SEARCH(AF$1,$Q260)),0,1)</f>
        <v>0</v>
      </c>
      <c r="AG260" s="141">
        <f>IF(ISERROR(SEARCH(AG$1,$Q260)),0,1)</f>
        <v>0</v>
      </c>
      <c r="AI260" s="141">
        <f>_xlfn.XLOOKUP(I260,'api2.3'!B:B,'api2.3'!D:D,"")</f>
        <v>0</v>
      </c>
      <c r="AJ260" t="s">
        <v>44</v>
      </c>
      <c r="AK260" s="41" t="s">
        <v>44</v>
      </c>
      <c r="AL260" s="210">
        <f>_xlfn.XLOOKUP(AK260,sortorder!$I$15:$I$20,sortorder!$J$15:$J$20)</f>
        <v>1</v>
      </c>
      <c r="AM260" t="s">
        <v>423</v>
      </c>
      <c r="AN260" t="s">
        <v>423</v>
      </c>
      <c r="AO260" t="s">
        <v>424</v>
      </c>
      <c r="AP260" s="32">
        <v>1</v>
      </c>
      <c r="AQ260" t="s">
        <v>1125</v>
      </c>
      <c r="AR260" t="s">
        <v>1132</v>
      </c>
      <c r="AS260" t="s">
        <v>1126</v>
      </c>
      <c r="AT260" t="s">
        <v>1132</v>
      </c>
      <c r="AU260">
        <v>1</v>
      </c>
      <c r="AV260" s="39" t="str">
        <f>IFERROR(_xlfn.XLOOKUP(Q260,wtd!$B:$B,wtd!$C:$C),"")</f>
        <v/>
      </c>
      <c r="AW260" s="141" t="b">
        <f>IFERROR(Q260=_xlfn.XLOOKUP(Q260,wtd!$B:$B,wtd!$B:$B),FALSE)</f>
        <v>0</v>
      </c>
      <c r="AX260" t="s">
        <v>2797</v>
      </c>
      <c r="AY260">
        <v>2</v>
      </c>
      <c r="AZ260">
        <v>0</v>
      </c>
      <c r="BA260" t="b">
        <v>0</v>
      </c>
      <c r="BB260" t="b">
        <v>1</v>
      </c>
      <c r="BC260" t="b">
        <v>0</v>
      </c>
      <c r="BE260" t="s">
        <v>5253</v>
      </c>
      <c r="BF260" s="45" t="s">
        <v>2360</v>
      </c>
      <c r="BG260" s="45" t="s">
        <v>2360</v>
      </c>
      <c r="BJ260" s="618" t="s">
        <v>2887</v>
      </c>
      <c r="BK260" s="534" t="s">
        <v>2887</v>
      </c>
      <c r="BN260" s="225">
        <v>999</v>
      </c>
    </row>
    <row r="261" spans="1:66">
      <c r="A261">
        <v>260</v>
      </c>
      <c r="B261" s="158" t="str">
        <f>IFERROR(TEXT(AL261,"00"),"99")&amp;IFERROR(TEXT(W261,"00"),"99")&amp;IFERROR(TEXT(S261,"00"),"99")&amp;IFERROR(TEXT(BN261,"000"),"999")</f>
        <v>013043999</v>
      </c>
      <c r="C261" s="158" t="str">
        <f>IFERROR(TEXT(AL261,"00"),"99")&amp;IFERROR(TEXT(V261,"00"),"99")&amp;IFERROR(TEXT(R261,"000"),"999")</f>
        <v>0130024</v>
      </c>
      <c r="D261" s="29">
        <v>0</v>
      </c>
      <c r="E261" s="645">
        <f>IF(NOT(ISBLANK(L261)),1,0)</f>
        <v>0</v>
      </c>
      <c r="F261" s="645">
        <f>IF(NOT(ISBLANK(O261)),1,0)</f>
        <v>0</v>
      </c>
      <c r="G261" s="364" t="str">
        <f>IF(ISBLANK(H261), IF(OR(NOT(ISBLANK(L261)),NOT(ISBLANK(I261)), NOT(ISBLANK(O261))),"no oldname but should be",""),IF(H261=I261,"api",IF(H261=O261,"csv","no match or acs")))</f>
        <v/>
      </c>
      <c r="Q261" s="64" t="s">
        <v>2361</v>
      </c>
      <c r="R261" s="147">
        <f>IFERROR(_xlfn.XLOOKUP(T261,sortorder!$E$62:$E$136,sortorder!$F$62:$F$136),999)</f>
        <v>24</v>
      </c>
      <c r="S261" s="147">
        <f>IFERROR(_xlfn.XLOOKUP(T261,sortorder!$E$62:$E$136,sortorder!$D$62:$D$136),99)</f>
        <v>43</v>
      </c>
      <c r="T261" s="127" t="s">
        <v>2301</v>
      </c>
      <c r="U261" s="59" t="s">
        <v>2301</v>
      </c>
      <c r="V261" s="152">
        <f>IFERROR(_xlfn.XLOOKUP(X261,sortorder!$E$4:$E$55,sortorder!$D$4:$D$55),99)</f>
        <v>30</v>
      </c>
      <c r="W261" s="152">
        <f>IFERROR(_xlfn.XLOOKUP(X261,sortorder!$E$4:$E$55,sortorder!$D$4:$D$55),99)</f>
        <v>30</v>
      </c>
      <c r="X261" s="374" t="s">
        <v>2916</v>
      </c>
      <c r="Y261" s="141">
        <f>IF(ISERROR(SEARCH(Y$1,$Q261)),0,1)</f>
        <v>0</v>
      </c>
      <c r="Z261" s="141">
        <f>IF(ISERROR(SEARCH(Z$1,$Q261)),0,1)</f>
        <v>0</v>
      </c>
      <c r="AA261" s="141">
        <f>IF(ISERROR(SEARCH(AA$1,$Q261)),0,1)</f>
        <v>0</v>
      </c>
      <c r="AB261" s="141">
        <f>IF(ISERROR(SEARCH(AB$1,$Q261)),0,1)</f>
        <v>0</v>
      </c>
      <c r="AC261" s="141">
        <f>IF(ISERROR(SEARCH(AC$1,$Q261)),0,1)</f>
        <v>1</v>
      </c>
      <c r="AD261" s="141">
        <f>IF(ISERROR(SEARCH(AD$1,$Q261)),0,1)</f>
        <v>0</v>
      </c>
      <c r="AE261" s="141">
        <f>IF(ISERROR(SEARCH(AE$1,$Q261)),0,1)</f>
        <v>0</v>
      </c>
      <c r="AF261" s="141">
        <f>IF(ISERROR(SEARCH(AF$1,$Q261)),0,1)</f>
        <v>0</v>
      </c>
      <c r="AG261" s="141">
        <f>IF(ISERROR(SEARCH(AG$1,$Q261)),0,1)</f>
        <v>0</v>
      </c>
      <c r="AI261" s="141" t="str">
        <f>_xlfn.XLOOKUP(I261,'api2.3'!B:B,'api2.3'!D:D,"")</f>
        <v/>
      </c>
      <c r="AJ261" t="s">
        <v>44</v>
      </c>
      <c r="AK261" s="41" t="s">
        <v>44</v>
      </c>
      <c r="AL261" s="210">
        <f>_xlfn.XLOOKUP(AK261,sortorder!$I$15:$I$20,sortorder!$J$15:$J$20)</f>
        <v>1</v>
      </c>
      <c r="AM261" t="s">
        <v>423</v>
      </c>
      <c r="AN261" t="s">
        <v>423</v>
      </c>
      <c r="AO261" t="s">
        <v>424</v>
      </c>
      <c r="AP261" s="32">
        <v>1</v>
      </c>
      <c r="AQ261" t="s">
        <v>1125</v>
      </c>
      <c r="AR261" t="s">
        <v>1132</v>
      </c>
      <c r="AS261" t="s">
        <v>1126</v>
      </c>
      <c r="AT261" t="s">
        <v>1132</v>
      </c>
      <c r="AU261">
        <v>1</v>
      </c>
      <c r="AV261" s="39" t="str">
        <f>IFERROR(_xlfn.XLOOKUP(Q261,wtd!$B:$B,wtd!$C:$C),"")</f>
        <v/>
      </c>
      <c r="AW261" s="141" t="b">
        <f>IFERROR(Q261=_xlfn.XLOOKUP(Q261,wtd!$B:$B,wtd!$B:$B),FALSE)</f>
        <v>0</v>
      </c>
      <c r="AX261" t="s">
        <v>2797</v>
      </c>
      <c r="AY261">
        <v>2</v>
      </c>
      <c r="AZ261">
        <v>0</v>
      </c>
      <c r="BA261" t="b">
        <v>0</v>
      </c>
      <c r="BB261" t="b">
        <v>1</v>
      </c>
      <c r="BC261" t="b">
        <v>0</v>
      </c>
      <c r="BE261" t="s">
        <v>5097</v>
      </c>
      <c r="BF261" s="45" t="s">
        <v>2362</v>
      </c>
      <c r="BG261" s="45" t="s">
        <v>2362</v>
      </c>
      <c r="BJ261" s="618" t="s">
        <v>2887</v>
      </c>
      <c r="BK261" s="534">
        <v>0</v>
      </c>
      <c r="BN261" s="225">
        <v>999</v>
      </c>
    </row>
    <row r="262" spans="1:66">
      <c r="A262">
        <v>261</v>
      </c>
      <c r="B262" s="158" t="str">
        <f>IFERROR(TEXT(AL262,"00"),"99")&amp;IFERROR(TEXT(W262,"00"),"99")&amp;IFERROR(TEXT(S262,"00"),"99")&amp;IFERROR(TEXT(BN262,"000"),"999")</f>
        <v>013044999</v>
      </c>
      <c r="C262" s="158" t="str">
        <f>IFERROR(TEXT(AL262,"00"),"99")&amp;IFERROR(TEXT(V262,"00"),"99")&amp;IFERROR(TEXT(R262,"000"),"999")</f>
        <v>0130025</v>
      </c>
      <c r="D262" s="29">
        <v>0</v>
      </c>
      <c r="E262" s="645">
        <f>IF(NOT(ISBLANK(L262)),1,0)</f>
        <v>0</v>
      </c>
      <c r="F262" s="645">
        <f>IF(NOT(ISBLANK(O262)),1,0)</f>
        <v>0</v>
      </c>
      <c r="G262" s="364" t="str">
        <f>IF(ISBLANK(H262), IF(OR(NOT(ISBLANK(L262)),NOT(ISBLANK(I262)), NOT(ISBLANK(O262))),"no oldname but should be",""),IF(H262=I262,"api",IF(H262=O262,"csv","no match or acs")))</f>
        <v/>
      </c>
      <c r="Q262" s="64" t="s">
        <v>2363</v>
      </c>
      <c r="R262" s="147">
        <f>IFERROR(_xlfn.XLOOKUP(T262,sortorder!$E$62:$E$136,sortorder!$F$62:$F$136),999)</f>
        <v>25</v>
      </c>
      <c r="S262" s="147">
        <f>IFERROR(_xlfn.XLOOKUP(T262,sortorder!$E$62:$E$136,sortorder!$D$62:$D$136),99)</f>
        <v>44</v>
      </c>
      <c r="T262" s="127" t="s">
        <v>2305</v>
      </c>
      <c r="U262" s="59" t="s">
        <v>2305</v>
      </c>
      <c r="V262" s="152">
        <f>IFERROR(_xlfn.XLOOKUP(X262,sortorder!$E$4:$E$55,sortorder!$D$4:$D$55),99)</f>
        <v>30</v>
      </c>
      <c r="W262" s="152">
        <f>IFERROR(_xlfn.XLOOKUP(X262,sortorder!$E$4:$E$55,sortorder!$D$4:$D$55),99)</f>
        <v>30</v>
      </c>
      <c r="X262" s="374" t="s">
        <v>2916</v>
      </c>
      <c r="Y262" s="141">
        <f>IF(ISERROR(SEARCH(Y$1,$Q262)),0,1)</f>
        <v>0</v>
      </c>
      <c r="Z262" s="141">
        <f>IF(ISERROR(SEARCH(Z$1,$Q262)),0,1)</f>
        <v>0</v>
      </c>
      <c r="AA262" s="141">
        <f>IF(ISERROR(SEARCH(AA$1,$Q262)),0,1)</f>
        <v>0</v>
      </c>
      <c r="AB262" s="141">
        <f>IF(ISERROR(SEARCH(AB$1,$Q262)),0,1)</f>
        <v>0</v>
      </c>
      <c r="AC262" s="141">
        <f>IF(ISERROR(SEARCH(AC$1,$Q262)),0,1)</f>
        <v>1</v>
      </c>
      <c r="AD262" s="141">
        <f>IF(ISERROR(SEARCH(AD$1,$Q262)),0,1)</f>
        <v>0</v>
      </c>
      <c r="AE262" s="141">
        <f>IF(ISERROR(SEARCH(AE$1,$Q262)),0,1)</f>
        <v>0</v>
      </c>
      <c r="AF262" s="141">
        <f>IF(ISERROR(SEARCH(AF$1,$Q262)),0,1)</f>
        <v>0</v>
      </c>
      <c r="AG262" s="141">
        <f>IF(ISERROR(SEARCH(AG$1,$Q262)),0,1)</f>
        <v>0</v>
      </c>
      <c r="AI262" s="141">
        <f>_xlfn.XLOOKUP(I262,'api2.3'!B:B,'api2.3'!D:D,"")</f>
        <v>0</v>
      </c>
      <c r="AJ262" t="s">
        <v>44</v>
      </c>
      <c r="AK262" s="41" t="s">
        <v>44</v>
      </c>
      <c r="AL262" s="210">
        <f>_xlfn.XLOOKUP(AK262,sortorder!$I$15:$I$20,sortorder!$J$15:$J$20)</f>
        <v>1</v>
      </c>
      <c r="AM262" t="s">
        <v>423</v>
      </c>
      <c r="AN262" t="s">
        <v>423</v>
      </c>
      <c r="AO262" t="s">
        <v>424</v>
      </c>
      <c r="AP262" s="32">
        <v>1</v>
      </c>
      <c r="AQ262" t="s">
        <v>1125</v>
      </c>
      <c r="AR262" t="s">
        <v>1132</v>
      </c>
      <c r="AS262" t="s">
        <v>1126</v>
      </c>
      <c r="AT262" t="s">
        <v>1132</v>
      </c>
      <c r="AU262">
        <v>1</v>
      </c>
      <c r="AV262" s="39" t="str">
        <f>IFERROR(_xlfn.XLOOKUP(Q262,wtd!$B:$B,wtd!$C:$C),"")</f>
        <v/>
      </c>
      <c r="AW262" s="141" t="b">
        <f>IFERROR(Q262=_xlfn.XLOOKUP(Q262,wtd!$B:$B,wtd!$B:$B),FALSE)</f>
        <v>0</v>
      </c>
      <c r="AX262" t="s">
        <v>2797</v>
      </c>
      <c r="AY262">
        <v>2</v>
      </c>
      <c r="AZ262">
        <v>0</v>
      </c>
      <c r="BA262" t="b">
        <v>0</v>
      </c>
      <c r="BB262" t="b">
        <v>1</v>
      </c>
      <c r="BC262" t="b">
        <v>0</v>
      </c>
      <c r="BE262" t="s">
        <v>5338</v>
      </c>
      <c r="BF262" s="45" t="s">
        <v>2364</v>
      </c>
      <c r="BG262" s="45" t="s">
        <v>2364</v>
      </c>
      <c r="BJ262" s="618" t="s">
        <v>2887</v>
      </c>
      <c r="BK262" s="534">
        <v>0</v>
      </c>
      <c r="BN262" s="225">
        <v>999</v>
      </c>
    </row>
    <row r="263" spans="1:66">
      <c r="A263">
        <v>262</v>
      </c>
      <c r="B263" s="158" t="str">
        <f>IFERROR(TEXT(AL263,"00"),"99")&amp;IFERROR(TEXT(W263,"00"),"99")&amp;IFERROR(TEXT(S263,"00"),"99")&amp;IFERROR(TEXT(BN263,"000"),"999")</f>
        <v>013045999</v>
      </c>
      <c r="C263" s="158" t="str">
        <f>IFERROR(TEXT(AL263,"00"),"99")&amp;IFERROR(TEXT(V263,"00"),"99")&amp;IFERROR(TEXT(R263,"000"),"999")</f>
        <v>0130018</v>
      </c>
      <c r="D263" s="29">
        <v>0</v>
      </c>
      <c r="E263" s="645">
        <f>IF(NOT(ISBLANK(L263)),1,0)</f>
        <v>0</v>
      </c>
      <c r="F263" s="645">
        <f>IF(NOT(ISBLANK(O263)),1,0)</f>
        <v>0</v>
      </c>
      <c r="G263" s="364" t="str">
        <f>IF(ISBLANK(H263), IF(OR(NOT(ISBLANK(L263)),NOT(ISBLANK(I263)), NOT(ISBLANK(O263))),"no oldname but should be",""),IF(H263=I263,"api",IF(H263=O263,"csv","no match or acs")))</f>
        <v/>
      </c>
      <c r="Q263" s="64" t="s">
        <v>2365</v>
      </c>
      <c r="R263" s="147">
        <f>IFERROR(_xlfn.XLOOKUP(T263,sortorder!$E$62:$E$136,sortorder!$F$62:$F$136),999)</f>
        <v>18</v>
      </c>
      <c r="S263" s="147">
        <f>IFERROR(_xlfn.XLOOKUP(T263,sortorder!$E$62:$E$136,sortorder!$D$62:$D$136),99)</f>
        <v>45</v>
      </c>
      <c r="T263" s="127" t="s">
        <v>2274</v>
      </c>
      <c r="U263" s="59" t="s">
        <v>2274</v>
      </c>
      <c r="V263" s="152">
        <f>IFERROR(_xlfn.XLOOKUP(X263,sortorder!$E$4:$E$55,sortorder!$D$4:$D$55),99)</f>
        <v>30</v>
      </c>
      <c r="W263" s="152">
        <f>IFERROR(_xlfn.XLOOKUP(X263,sortorder!$E$4:$E$55,sortorder!$D$4:$D$55),99)</f>
        <v>30</v>
      </c>
      <c r="X263" s="374" t="s">
        <v>2916</v>
      </c>
      <c r="Y263" s="141">
        <f>IF(ISERROR(SEARCH(Y$1,$Q263)),0,1)</f>
        <v>0</v>
      </c>
      <c r="Z263" s="141">
        <f>IF(ISERROR(SEARCH(Z$1,$Q263)),0,1)</f>
        <v>0</v>
      </c>
      <c r="AA263" s="141">
        <f>IF(ISERROR(SEARCH(AA$1,$Q263)),0,1)</f>
        <v>0</v>
      </c>
      <c r="AB263" s="141">
        <f>IF(ISERROR(SEARCH(AB$1,$Q263)),0,1)</f>
        <v>0</v>
      </c>
      <c r="AC263" s="141">
        <f>IF(ISERROR(SEARCH(AC$1,$Q263)),0,1)</f>
        <v>1</v>
      </c>
      <c r="AD263" s="141">
        <f>IF(ISERROR(SEARCH(AD$1,$Q263)),0,1)</f>
        <v>0</v>
      </c>
      <c r="AE263" s="141">
        <f>IF(ISERROR(SEARCH(AE$1,$Q263)),0,1)</f>
        <v>0</v>
      </c>
      <c r="AF263" s="141">
        <f>IF(ISERROR(SEARCH(AF$1,$Q263)),0,1)</f>
        <v>0</v>
      </c>
      <c r="AG263" s="141">
        <f>IF(ISERROR(SEARCH(AG$1,$Q263)),0,1)</f>
        <v>0</v>
      </c>
      <c r="AI263" s="141">
        <f>_xlfn.XLOOKUP(I263,'api2.3'!B:B,'api2.3'!D:D,"")</f>
        <v>0</v>
      </c>
      <c r="AJ263" t="s">
        <v>44</v>
      </c>
      <c r="AK263" s="41" t="s">
        <v>44</v>
      </c>
      <c r="AL263" s="210">
        <f>_xlfn.XLOOKUP(AK263,sortorder!$I$15:$I$20,sortorder!$J$15:$J$20)</f>
        <v>1</v>
      </c>
      <c r="AM263" t="s">
        <v>423</v>
      </c>
      <c r="AN263" t="s">
        <v>423</v>
      </c>
      <c r="AO263" t="s">
        <v>424</v>
      </c>
      <c r="AP263" s="32">
        <v>1</v>
      </c>
      <c r="AQ263" t="s">
        <v>1125</v>
      </c>
      <c r="AR263" t="s">
        <v>1132</v>
      </c>
      <c r="AS263" t="s">
        <v>1126</v>
      </c>
      <c r="AT263" t="s">
        <v>1132</v>
      </c>
      <c r="AU263">
        <v>1</v>
      </c>
      <c r="AV263" s="39" t="str">
        <f>IFERROR(_xlfn.XLOOKUP(Q263,wtd!$B:$B,wtd!$C:$C),"")</f>
        <v/>
      </c>
      <c r="AW263" s="141" t="b">
        <f>IFERROR(Q263=_xlfn.XLOOKUP(Q263,wtd!$B:$B,wtd!$B:$B),FALSE)</f>
        <v>0</v>
      </c>
      <c r="AX263" t="s">
        <v>2797</v>
      </c>
      <c r="AY263">
        <v>2</v>
      </c>
      <c r="AZ263">
        <v>0</v>
      </c>
      <c r="BA263" t="b">
        <v>0</v>
      </c>
      <c r="BB263" t="b">
        <v>1</v>
      </c>
      <c r="BC263" t="b">
        <v>0</v>
      </c>
      <c r="BE263" t="s">
        <v>5098</v>
      </c>
      <c r="BF263" s="45" t="s">
        <v>2366</v>
      </c>
      <c r="BG263" s="45" t="s">
        <v>2366</v>
      </c>
      <c r="BJ263" s="618" t="s">
        <v>2887</v>
      </c>
      <c r="BK263" s="534" t="s">
        <v>2887</v>
      </c>
      <c r="BN263" s="225">
        <v>999</v>
      </c>
    </row>
    <row r="264" spans="1:66">
      <c r="A264">
        <v>263</v>
      </c>
      <c r="B264" s="158" t="str">
        <f>IFERROR(TEXT(AL264,"00"),"99")&amp;IFERROR(TEXT(W264,"00"),"99")&amp;IFERROR(TEXT(S264,"00"),"99")&amp;IFERROR(TEXT(BN264,"000"),"999")</f>
        <v>013138999</v>
      </c>
      <c r="C264" s="158" t="str">
        <f>IFERROR(TEXT(AL264,"00"),"99")&amp;IFERROR(TEXT(V264,"00"),"99")&amp;IFERROR(TEXT(R264,"000"),"999")</f>
        <v>0131021</v>
      </c>
      <c r="D264" s="29">
        <v>0</v>
      </c>
      <c r="E264" s="645">
        <f>IF(NOT(ISBLANK(L264)),1,0)</f>
        <v>0</v>
      </c>
      <c r="F264" s="645">
        <f>IF(NOT(ISBLANK(O264)),1,0)</f>
        <v>0</v>
      </c>
      <c r="G264" s="364" t="str">
        <f>IF(ISBLANK(H264), IF(OR(NOT(ISBLANK(L264)),NOT(ISBLANK(I264)), NOT(ISBLANK(O264))),"no oldname but should be",""),IF(H264=I264,"api",IF(H264=O264,"csv","no match or acs")))</f>
        <v/>
      </c>
      <c r="Q264" s="64" t="s">
        <v>2367</v>
      </c>
      <c r="R264" s="147">
        <f>IFERROR(_xlfn.XLOOKUP(T264,sortorder!$E$62:$E$136,sortorder!$F$62:$F$136),999)</f>
        <v>21</v>
      </c>
      <c r="S264" s="147">
        <f>IFERROR(_xlfn.XLOOKUP(T264,sortorder!$E$62:$E$136,sortorder!$D$62:$D$136),99)</f>
        <v>38</v>
      </c>
      <c r="T264" s="127" t="s">
        <v>2288</v>
      </c>
      <c r="U264" s="59" t="s">
        <v>2288</v>
      </c>
      <c r="V264" s="152">
        <f>IFERROR(_xlfn.XLOOKUP(X264,sortorder!$E$4:$E$55,sortorder!$D$4:$D$55),99)</f>
        <v>31</v>
      </c>
      <c r="W264" s="152">
        <f>IFERROR(_xlfn.XLOOKUP(X264,sortorder!$E$4:$E$55,sortorder!$D$4:$D$55),99)</f>
        <v>31</v>
      </c>
      <c r="X264" s="374" t="s">
        <v>2917</v>
      </c>
      <c r="Y264" s="141">
        <f>IF(ISERROR(SEARCH(Y$1,$Q264)),0,1)</f>
        <v>0</v>
      </c>
      <c r="Z264" s="141">
        <f>IF(ISERROR(SEARCH(Z$1,$Q264)),0,1)</f>
        <v>1</v>
      </c>
      <c r="AA264" s="141">
        <f>IF(ISERROR(SEARCH(AA$1,$Q264)),0,1)</f>
        <v>0</v>
      </c>
      <c r="AB264" s="141">
        <f>IF(ISERROR(SEARCH(AB$1,$Q264)),0,1)</f>
        <v>0</v>
      </c>
      <c r="AC264" s="141">
        <f>IF(ISERROR(SEARCH(AC$1,$Q264)),0,1)</f>
        <v>1</v>
      </c>
      <c r="AD264" s="141">
        <f>IF(ISERROR(SEARCH(AD$1,$Q264)),0,1)</f>
        <v>0</v>
      </c>
      <c r="AE264" s="141">
        <f>IF(ISERROR(SEARCH(AE$1,$Q264)),0,1)</f>
        <v>0</v>
      </c>
      <c r="AF264" s="141">
        <f>IF(ISERROR(SEARCH(AF$1,$Q264)),0,1)</f>
        <v>0</v>
      </c>
      <c r="AG264" s="141">
        <f>IF(ISERROR(SEARCH(AG$1,$Q264)),0,1)</f>
        <v>0</v>
      </c>
      <c r="AH264" t="s">
        <v>1075</v>
      </c>
      <c r="AI264" s="141">
        <f>_xlfn.XLOOKUP(I264,'api2.3'!B:B,'api2.3'!D:D,"")</f>
        <v>0</v>
      </c>
      <c r="AJ264" t="s">
        <v>44</v>
      </c>
      <c r="AK264" s="41" t="s">
        <v>44</v>
      </c>
      <c r="AL264" s="210">
        <f>_xlfn.XLOOKUP(AK264,sortorder!$I$15:$I$20,sortorder!$J$15:$J$20)</f>
        <v>1</v>
      </c>
      <c r="AM264" t="s">
        <v>1784</v>
      </c>
      <c r="AN264" t="s">
        <v>1784</v>
      </c>
      <c r="AO264" t="s">
        <v>1785</v>
      </c>
      <c r="AP264" s="32">
        <v>3</v>
      </c>
      <c r="AQ264" t="s">
        <v>1795</v>
      </c>
      <c r="AR264" t="s">
        <v>1132</v>
      </c>
      <c r="AS264" t="s">
        <v>1126</v>
      </c>
      <c r="AT264" t="s">
        <v>1132</v>
      </c>
      <c r="AU264">
        <v>1</v>
      </c>
      <c r="AV264" s="39" t="str">
        <f>IFERROR(_xlfn.XLOOKUP(Q264,wtd!$B:$B,wtd!$C:$C),"")</f>
        <v/>
      </c>
      <c r="AW264" s="141" t="b">
        <f>IFERROR(Q264=_xlfn.XLOOKUP(Q264,wtd!$B:$B,wtd!$B:$B),FALSE)</f>
        <v>0</v>
      </c>
      <c r="AX264" t="s">
        <v>2797</v>
      </c>
      <c r="AY264">
        <v>2</v>
      </c>
      <c r="AZ264">
        <v>0</v>
      </c>
      <c r="BA264" t="b">
        <v>0</v>
      </c>
      <c r="BB264" t="b">
        <v>1</v>
      </c>
      <c r="BC264" t="b">
        <v>0</v>
      </c>
      <c r="BE264" t="s">
        <v>5099</v>
      </c>
      <c r="BF264" s="45" t="s">
        <v>2369</v>
      </c>
      <c r="BG264" s="45" t="s">
        <v>2369</v>
      </c>
      <c r="BJ264" s="618" t="s">
        <v>2887</v>
      </c>
      <c r="BK264" s="534">
        <v>0</v>
      </c>
      <c r="BN264" s="225">
        <v>999</v>
      </c>
    </row>
    <row r="265" spans="1:66">
      <c r="A265">
        <v>264</v>
      </c>
      <c r="B265" s="158" t="str">
        <f>IFERROR(TEXT(AL265,"00"),"99")&amp;IFERROR(TEXT(W265,"00"),"99")&amp;IFERROR(TEXT(S265,"00"),"99")&amp;IFERROR(TEXT(BN265,"000"),"999")</f>
        <v>013139999</v>
      </c>
      <c r="C265" s="158" t="str">
        <f>IFERROR(TEXT(AL265,"00"),"99")&amp;IFERROR(TEXT(V265,"00"),"99")&amp;IFERROR(TEXT(R265,"000"),"999")</f>
        <v>0131019</v>
      </c>
      <c r="D265" s="29">
        <v>0</v>
      </c>
      <c r="E265" s="645">
        <f>IF(NOT(ISBLANK(L265)),1,0)</f>
        <v>0</v>
      </c>
      <c r="F265" s="645">
        <f>IF(NOT(ISBLANK(O265)),1,0)</f>
        <v>0</v>
      </c>
      <c r="G265" s="364" t="str">
        <f>IF(ISBLANK(H265), IF(OR(NOT(ISBLANK(L265)),NOT(ISBLANK(I265)), NOT(ISBLANK(O265))),"no oldname but should be",""),IF(H265=I265,"api",IF(H265=O265,"csv","no match or acs")))</f>
        <v/>
      </c>
      <c r="Q265" s="64" t="s">
        <v>2370</v>
      </c>
      <c r="R265" s="147">
        <f>IFERROR(_xlfn.XLOOKUP(T265,sortorder!$E$62:$E$136,sortorder!$F$62:$F$136),999)</f>
        <v>19</v>
      </c>
      <c r="S265" s="147">
        <f>IFERROR(_xlfn.XLOOKUP(T265,sortorder!$E$62:$E$136,sortorder!$D$62:$D$136),99)</f>
        <v>39</v>
      </c>
      <c r="T265" s="127" t="s">
        <v>2280</v>
      </c>
      <c r="U265" s="59" t="s">
        <v>2280</v>
      </c>
      <c r="V265" s="152">
        <f>IFERROR(_xlfn.XLOOKUP(X265,sortorder!$E$4:$E$55,sortorder!$D$4:$D$55),99)</f>
        <v>31</v>
      </c>
      <c r="W265" s="152">
        <f>IFERROR(_xlfn.XLOOKUP(X265,sortorder!$E$4:$E$55,sortorder!$D$4:$D$55),99)</f>
        <v>31</v>
      </c>
      <c r="X265" s="374" t="s">
        <v>2917</v>
      </c>
      <c r="Y265" s="141">
        <f>IF(ISERROR(SEARCH(Y$1,$Q265)),0,1)</f>
        <v>0</v>
      </c>
      <c r="Z265" s="141">
        <f>IF(ISERROR(SEARCH(Z$1,$Q265)),0,1)</f>
        <v>1</v>
      </c>
      <c r="AA265" s="141">
        <f>IF(ISERROR(SEARCH(AA$1,$Q265)),0,1)</f>
        <v>0</v>
      </c>
      <c r="AB265" s="141">
        <f>IF(ISERROR(SEARCH(AB$1,$Q265)),0,1)</f>
        <v>0</v>
      </c>
      <c r="AC265" s="141">
        <f>IF(ISERROR(SEARCH(AC$1,$Q265)),0,1)</f>
        <v>1</v>
      </c>
      <c r="AD265" s="141">
        <f>IF(ISERROR(SEARCH(AD$1,$Q265)),0,1)</f>
        <v>0</v>
      </c>
      <c r="AE265" s="141">
        <f>IF(ISERROR(SEARCH(AE$1,$Q265)),0,1)</f>
        <v>0</v>
      </c>
      <c r="AF265" s="141">
        <f>IF(ISERROR(SEARCH(AF$1,$Q265)),0,1)</f>
        <v>0</v>
      </c>
      <c r="AG265" s="141">
        <f>IF(ISERROR(SEARCH(AG$1,$Q265)),0,1)</f>
        <v>0</v>
      </c>
      <c r="AH265" t="s">
        <v>1075</v>
      </c>
      <c r="AI265" s="141" t="str">
        <f>_xlfn.XLOOKUP(I265,'api2.3'!B:B,'api2.3'!D:D,"")</f>
        <v/>
      </c>
      <c r="AJ265" t="s">
        <v>44</v>
      </c>
      <c r="AK265" s="41" t="s">
        <v>44</v>
      </c>
      <c r="AL265" s="210">
        <f>_xlfn.XLOOKUP(AK265,sortorder!$I$15:$I$20,sortorder!$J$15:$J$20)</f>
        <v>1</v>
      </c>
      <c r="AM265" t="s">
        <v>1784</v>
      </c>
      <c r="AN265" t="s">
        <v>1784</v>
      </c>
      <c r="AO265" t="s">
        <v>1785</v>
      </c>
      <c r="AP265" s="32">
        <v>3</v>
      </c>
      <c r="AQ265" t="s">
        <v>1795</v>
      </c>
      <c r="AR265" t="s">
        <v>1132</v>
      </c>
      <c r="AS265" t="s">
        <v>1126</v>
      </c>
      <c r="AT265" t="s">
        <v>1132</v>
      </c>
      <c r="AU265">
        <v>1</v>
      </c>
      <c r="AV265" s="39" t="str">
        <f>IFERROR(_xlfn.XLOOKUP(Q265,wtd!$B:$B,wtd!$C:$C),"")</f>
        <v/>
      </c>
      <c r="AW265" s="141" t="b">
        <f>IFERROR(Q265=_xlfn.XLOOKUP(Q265,wtd!$B:$B,wtd!$B:$B),FALSE)</f>
        <v>0</v>
      </c>
      <c r="AX265" t="s">
        <v>2797</v>
      </c>
      <c r="AY265">
        <v>2</v>
      </c>
      <c r="AZ265">
        <v>0</v>
      </c>
      <c r="BA265" t="b">
        <v>0</v>
      </c>
      <c r="BB265" t="b">
        <v>1</v>
      </c>
      <c r="BC265" t="b">
        <v>0</v>
      </c>
      <c r="BE265" t="s">
        <v>5100</v>
      </c>
      <c r="BF265" s="45" t="s">
        <v>2371</v>
      </c>
      <c r="BG265" s="45" t="s">
        <v>2371</v>
      </c>
      <c r="BJ265" s="618" t="s">
        <v>2887</v>
      </c>
      <c r="BK265" s="534" t="s">
        <v>2887</v>
      </c>
      <c r="BN265" s="225">
        <v>999</v>
      </c>
    </row>
    <row r="266" spans="1:66">
      <c r="A266">
        <v>265</v>
      </c>
      <c r="B266" s="158" t="str">
        <f>IFERROR(TEXT(AL266,"00"),"99")&amp;IFERROR(TEXT(W266,"00"),"99")&amp;IFERROR(TEXT(S266,"00"),"99")&amp;IFERROR(TEXT(BN266,"000"),"999")</f>
        <v>013140999</v>
      </c>
      <c r="C266" s="158" t="str">
        <f>IFERROR(TEXT(AL266,"00"),"99")&amp;IFERROR(TEXT(V266,"00"),"99")&amp;IFERROR(TEXT(R266,"000"),"999")</f>
        <v>0131020</v>
      </c>
      <c r="D266" s="29">
        <v>0</v>
      </c>
      <c r="E266" s="645">
        <f>IF(NOT(ISBLANK(L266)),1,0)</f>
        <v>0</v>
      </c>
      <c r="F266" s="645">
        <f>IF(NOT(ISBLANK(O266)),1,0)</f>
        <v>0</v>
      </c>
      <c r="G266" s="364" t="str">
        <f>IF(ISBLANK(H266), IF(OR(NOT(ISBLANK(L266)),NOT(ISBLANK(I266)), NOT(ISBLANK(O266))),"no oldname but should be",""),IF(H266=I266,"api",IF(H266=O266,"csv","no match or acs")))</f>
        <v/>
      </c>
      <c r="Q266" s="64" t="s">
        <v>2372</v>
      </c>
      <c r="R266" s="147">
        <f>IFERROR(_xlfn.XLOOKUP(T266,sortorder!$E$62:$E$136,sortorder!$F$62:$F$136),999)</f>
        <v>20</v>
      </c>
      <c r="S266" s="147">
        <f>IFERROR(_xlfn.XLOOKUP(T266,sortorder!$E$62:$E$136,sortorder!$D$62:$D$136),99)</f>
        <v>40</v>
      </c>
      <c r="T266" s="127" t="s">
        <v>2284</v>
      </c>
      <c r="U266" s="59" t="s">
        <v>2284</v>
      </c>
      <c r="V266" s="152">
        <f>IFERROR(_xlfn.XLOOKUP(X266,sortorder!$E$4:$E$55,sortorder!$D$4:$D$55),99)</f>
        <v>31</v>
      </c>
      <c r="W266" s="152">
        <f>IFERROR(_xlfn.XLOOKUP(X266,sortorder!$E$4:$E$55,sortorder!$D$4:$D$55),99)</f>
        <v>31</v>
      </c>
      <c r="X266" s="374" t="s">
        <v>2917</v>
      </c>
      <c r="Y266" s="141">
        <f>IF(ISERROR(SEARCH(Y$1,$Q266)),0,1)</f>
        <v>0</v>
      </c>
      <c r="Z266" s="141">
        <f>IF(ISERROR(SEARCH(Z$1,$Q266)),0,1)</f>
        <v>1</v>
      </c>
      <c r="AA266" s="141">
        <f>IF(ISERROR(SEARCH(AA$1,$Q266)),0,1)</f>
        <v>0</v>
      </c>
      <c r="AB266" s="141">
        <f>IF(ISERROR(SEARCH(AB$1,$Q266)),0,1)</f>
        <v>0</v>
      </c>
      <c r="AC266" s="141">
        <f>IF(ISERROR(SEARCH(AC$1,$Q266)),0,1)</f>
        <v>1</v>
      </c>
      <c r="AD266" s="141">
        <f>IF(ISERROR(SEARCH(AD$1,$Q266)),0,1)</f>
        <v>0</v>
      </c>
      <c r="AE266" s="141">
        <f>IF(ISERROR(SEARCH(AE$1,$Q266)),0,1)</f>
        <v>0</v>
      </c>
      <c r="AF266" s="141">
        <f>IF(ISERROR(SEARCH(AF$1,$Q266)),0,1)</f>
        <v>0</v>
      </c>
      <c r="AG266" s="141">
        <f>IF(ISERROR(SEARCH(AG$1,$Q266)),0,1)</f>
        <v>0</v>
      </c>
      <c r="AH266" t="s">
        <v>1075</v>
      </c>
      <c r="AI266" s="141" t="str">
        <f>_xlfn.XLOOKUP(I266,'api2.3'!B:B,'api2.3'!D:D,"")</f>
        <v/>
      </c>
      <c r="AJ266" t="s">
        <v>44</v>
      </c>
      <c r="AK266" s="41" t="s">
        <v>44</v>
      </c>
      <c r="AL266" s="210">
        <f>_xlfn.XLOOKUP(AK266,sortorder!$I$15:$I$20,sortorder!$J$15:$J$20)</f>
        <v>1</v>
      </c>
      <c r="AM266" t="s">
        <v>1784</v>
      </c>
      <c r="AN266" t="s">
        <v>1784</v>
      </c>
      <c r="AO266" t="s">
        <v>1785</v>
      </c>
      <c r="AP266" s="32">
        <v>3</v>
      </c>
      <c r="AQ266" t="s">
        <v>1795</v>
      </c>
      <c r="AR266" t="s">
        <v>1132</v>
      </c>
      <c r="AS266" t="s">
        <v>1126</v>
      </c>
      <c r="AT266" t="s">
        <v>1132</v>
      </c>
      <c r="AU266">
        <v>1</v>
      </c>
      <c r="AV266" s="39" t="str">
        <f>IFERROR(_xlfn.XLOOKUP(Q266,wtd!$B:$B,wtd!$C:$C),"")</f>
        <v/>
      </c>
      <c r="AW266" s="141" t="b">
        <f>IFERROR(Q266=_xlfn.XLOOKUP(Q266,wtd!$B:$B,wtd!$B:$B),FALSE)</f>
        <v>0</v>
      </c>
      <c r="AX266" t="s">
        <v>2797</v>
      </c>
      <c r="AY266">
        <v>2</v>
      </c>
      <c r="AZ266">
        <v>0</v>
      </c>
      <c r="BA266" t="b">
        <v>0</v>
      </c>
      <c r="BB266" t="b">
        <v>1</v>
      </c>
      <c r="BC266" t="b">
        <v>0</v>
      </c>
      <c r="BE266" t="s">
        <v>5101</v>
      </c>
      <c r="BF266" s="45" t="s">
        <v>2373</v>
      </c>
      <c r="BG266" s="45" t="s">
        <v>2373</v>
      </c>
      <c r="BJ266" s="618" t="s">
        <v>2887</v>
      </c>
      <c r="BK266" s="534" t="s">
        <v>2887</v>
      </c>
      <c r="BN266" s="225">
        <v>999</v>
      </c>
    </row>
    <row r="267" spans="1:66">
      <c r="A267">
        <v>266</v>
      </c>
      <c r="B267" s="158" t="str">
        <f>IFERROR(TEXT(AL267,"00"),"99")&amp;IFERROR(TEXT(W267,"00"),"99")&amp;IFERROR(TEXT(S267,"00"),"99")&amp;IFERROR(TEXT(BN267,"000"),"999")</f>
        <v>013141999</v>
      </c>
      <c r="C267" s="158" t="str">
        <f>IFERROR(TEXT(AL267,"00"),"99")&amp;IFERROR(TEXT(V267,"00"),"99")&amp;IFERROR(TEXT(R267,"000"),"999")</f>
        <v>0131022</v>
      </c>
      <c r="D267" s="29">
        <v>0</v>
      </c>
      <c r="E267" s="645">
        <f>IF(NOT(ISBLANK(L267)),1,0)</f>
        <v>0</v>
      </c>
      <c r="F267" s="645">
        <f>IF(NOT(ISBLANK(O267)),1,0)</f>
        <v>0</v>
      </c>
      <c r="G267" s="364" t="str">
        <f>IF(ISBLANK(H267), IF(OR(NOT(ISBLANK(L267)),NOT(ISBLANK(I267)), NOT(ISBLANK(O267))),"no oldname but should be",""),IF(H267=I267,"api",IF(H267=O267,"csv","no match or acs")))</f>
        <v/>
      </c>
      <c r="Q267" s="64" t="s">
        <v>2374</v>
      </c>
      <c r="R267" s="147">
        <f>IFERROR(_xlfn.XLOOKUP(T267,sortorder!$E$62:$E$136,sortorder!$F$62:$F$136),999)</f>
        <v>22</v>
      </c>
      <c r="S267" s="147">
        <f>IFERROR(_xlfn.XLOOKUP(T267,sortorder!$E$62:$E$136,sortorder!$D$62:$D$136),99)</f>
        <v>41</v>
      </c>
      <c r="T267" s="127" t="s">
        <v>2293</v>
      </c>
      <c r="U267" s="59" t="s">
        <v>2293</v>
      </c>
      <c r="V267" s="152">
        <f>IFERROR(_xlfn.XLOOKUP(X267,sortorder!$E$4:$E$55,sortorder!$D$4:$D$55),99)</f>
        <v>31</v>
      </c>
      <c r="W267" s="152">
        <f>IFERROR(_xlfn.XLOOKUP(X267,sortorder!$E$4:$E$55,sortorder!$D$4:$D$55),99)</f>
        <v>31</v>
      </c>
      <c r="X267" s="374" t="s">
        <v>2917</v>
      </c>
      <c r="Y267" s="141">
        <f>IF(ISERROR(SEARCH(Y$1,$Q267)),0,1)</f>
        <v>0</v>
      </c>
      <c r="Z267" s="141">
        <f>IF(ISERROR(SEARCH(Z$1,$Q267)),0,1)</f>
        <v>1</v>
      </c>
      <c r="AA267" s="141">
        <f>IF(ISERROR(SEARCH(AA$1,$Q267)),0,1)</f>
        <v>0</v>
      </c>
      <c r="AB267" s="141">
        <f>IF(ISERROR(SEARCH(AB$1,$Q267)),0,1)</f>
        <v>0</v>
      </c>
      <c r="AC267" s="141">
        <f>IF(ISERROR(SEARCH(AC$1,$Q267)),0,1)</f>
        <v>1</v>
      </c>
      <c r="AD267" s="141">
        <f>IF(ISERROR(SEARCH(AD$1,$Q267)),0,1)</f>
        <v>0</v>
      </c>
      <c r="AE267" s="141">
        <f>IF(ISERROR(SEARCH(AE$1,$Q267)),0,1)</f>
        <v>0</v>
      </c>
      <c r="AF267" s="141">
        <f>IF(ISERROR(SEARCH(AF$1,$Q267)),0,1)</f>
        <v>0</v>
      </c>
      <c r="AG267" s="141">
        <f>IF(ISERROR(SEARCH(AG$1,$Q267)),0,1)</f>
        <v>0</v>
      </c>
      <c r="AH267" t="s">
        <v>1075</v>
      </c>
      <c r="AI267" s="141" t="str">
        <f>_xlfn.XLOOKUP(I267,'api2.3'!B:B,'api2.3'!D:D,"")</f>
        <v/>
      </c>
      <c r="AJ267" t="s">
        <v>44</v>
      </c>
      <c r="AK267" s="41" t="s">
        <v>44</v>
      </c>
      <c r="AL267" s="210">
        <f>_xlfn.XLOOKUP(AK267,sortorder!$I$15:$I$20,sortorder!$J$15:$J$20)</f>
        <v>1</v>
      </c>
      <c r="AM267" t="s">
        <v>1784</v>
      </c>
      <c r="AN267" t="s">
        <v>1784</v>
      </c>
      <c r="AO267" t="s">
        <v>1785</v>
      </c>
      <c r="AP267" s="32">
        <v>3</v>
      </c>
      <c r="AQ267" t="s">
        <v>1795</v>
      </c>
      <c r="AR267" t="s">
        <v>1132</v>
      </c>
      <c r="AS267" t="s">
        <v>1126</v>
      </c>
      <c r="AT267" t="s">
        <v>1132</v>
      </c>
      <c r="AU267">
        <v>1</v>
      </c>
      <c r="AV267" s="39" t="str">
        <f>IFERROR(_xlfn.XLOOKUP(Q267,wtd!$B:$B,wtd!$C:$C),"")</f>
        <v/>
      </c>
      <c r="AW267" s="141" t="b">
        <f>IFERROR(Q267=_xlfn.XLOOKUP(Q267,wtd!$B:$B,wtd!$B:$B),FALSE)</f>
        <v>0</v>
      </c>
      <c r="AX267" t="s">
        <v>2797</v>
      </c>
      <c r="AY267">
        <v>2</v>
      </c>
      <c r="AZ267">
        <v>0</v>
      </c>
      <c r="BA267" t="b">
        <v>0</v>
      </c>
      <c r="BB267" t="b">
        <v>1</v>
      </c>
      <c r="BC267" t="b">
        <v>0</v>
      </c>
      <c r="BE267" t="s">
        <v>5150</v>
      </c>
      <c r="BF267" s="45" t="s">
        <v>2375</v>
      </c>
      <c r="BG267" s="45" t="s">
        <v>2375</v>
      </c>
      <c r="BJ267" s="618" t="s">
        <v>2887</v>
      </c>
      <c r="BK267" s="534" t="s">
        <v>2887</v>
      </c>
      <c r="BN267" s="225">
        <v>999</v>
      </c>
    </row>
    <row r="268" spans="1:66">
      <c r="A268">
        <v>267</v>
      </c>
      <c r="B268" s="158" t="str">
        <f>IFERROR(TEXT(AL268,"00"),"99")&amp;IFERROR(TEXT(W268,"00"),"99")&amp;IFERROR(TEXT(S268,"00"),"99")&amp;IFERROR(TEXT(BN268,"000"),"999")</f>
        <v>013142999</v>
      </c>
      <c r="C268" s="158" t="str">
        <f>IFERROR(TEXT(AL268,"00"),"99")&amp;IFERROR(TEXT(V268,"00"),"99")&amp;IFERROR(TEXT(R268,"000"),"999")</f>
        <v>0131023</v>
      </c>
      <c r="D268" s="29">
        <v>0</v>
      </c>
      <c r="E268" s="645">
        <f>IF(NOT(ISBLANK(L268)),1,0)</f>
        <v>0</v>
      </c>
      <c r="F268" s="645">
        <f>IF(NOT(ISBLANK(O268)),1,0)</f>
        <v>0</v>
      </c>
      <c r="G268" s="364" t="str">
        <f>IF(ISBLANK(H268), IF(OR(NOT(ISBLANK(L268)),NOT(ISBLANK(I268)), NOT(ISBLANK(O268))),"no oldname but should be",""),IF(H268=I268,"api",IF(H268=O268,"csv","no match or acs")))</f>
        <v/>
      </c>
      <c r="Q268" s="64" t="s">
        <v>2376</v>
      </c>
      <c r="R268" s="147">
        <f>IFERROR(_xlfn.XLOOKUP(T268,sortorder!$E$62:$E$136,sortorder!$F$62:$F$136),999)</f>
        <v>23</v>
      </c>
      <c r="S268" s="147">
        <f>IFERROR(_xlfn.XLOOKUP(T268,sortorder!$E$62:$E$136,sortorder!$D$62:$D$136),99)</f>
        <v>42</v>
      </c>
      <c r="T268" s="127" t="s">
        <v>2297</v>
      </c>
      <c r="U268" s="59" t="s">
        <v>2297</v>
      </c>
      <c r="V268" s="152">
        <f>IFERROR(_xlfn.XLOOKUP(X268,sortorder!$E$4:$E$55,sortorder!$D$4:$D$55),99)</f>
        <v>31</v>
      </c>
      <c r="W268" s="152">
        <f>IFERROR(_xlfn.XLOOKUP(X268,sortorder!$E$4:$E$55,sortorder!$D$4:$D$55),99)</f>
        <v>31</v>
      </c>
      <c r="X268" s="374" t="s">
        <v>2917</v>
      </c>
      <c r="Y268" s="141">
        <f>IF(ISERROR(SEARCH(Y$1,$Q268)),0,1)</f>
        <v>0</v>
      </c>
      <c r="Z268" s="141">
        <f>IF(ISERROR(SEARCH(Z$1,$Q268)),0,1)</f>
        <v>1</v>
      </c>
      <c r="AA268" s="141">
        <f>IF(ISERROR(SEARCH(AA$1,$Q268)),0,1)</f>
        <v>0</v>
      </c>
      <c r="AB268" s="141">
        <f>IF(ISERROR(SEARCH(AB$1,$Q268)),0,1)</f>
        <v>0</v>
      </c>
      <c r="AC268" s="141">
        <f>IF(ISERROR(SEARCH(AC$1,$Q268)),0,1)</f>
        <v>1</v>
      </c>
      <c r="AD268" s="141">
        <f>IF(ISERROR(SEARCH(AD$1,$Q268)),0,1)</f>
        <v>0</v>
      </c>
      <c r="AE268" s="141">
        <f>IF(ISERROR(SEARCH(AE$1,$Q268)),0,1)</f>
        <v>0</v>
      </c>
      <c r="AF268" s="141">
        <f>IF(ISERROR(SEARCH(AF$1,$Q268)),0,1)</f>
        <v>0</v>
      </c>
      <c r="AG268" s="141">
        <f>IF(ISERROR(SEARCH(AG$1,$Q268)),0,1)</f>
        <v>0</v>
      </c>
      <c r="AH268" t="s">
        <v>1075</v>
      </c>
      <c r="AI268" s="141" t="str">
        <f>_xlfn.XLOOKUP(I268,'api2.3'!B:B,'api2.3'!D:D,"")</f>
        <v/>
      </c>
      <c r="AJ268" t="s">
        <v>44</v>
      </c>
      <c r="AK268" s="41" t="s">
        <v>44</v>
      </c>
      <c r="AL268" s="210">
        <f>_xlfn.XLOOKUP(AK268,sortorder!$I$15:$I$20,sortorder!$J$15:$J$20)</f>
        <v>1</v>
      </c>
      <c r="AM268" t="s">
        <v>1784</v>
      </c>
      <c r="AN268" t="s">
        <v>1784</v>
      </c>
      <c r="AO268" t="s">
        <v>1785</v>
      </c>
      <c r="AP268" s="32">
        <v>3</v>
      </c>
      <c r="AQ268" t="s">
        <v>1795</v>
      </c>
      <c r="AR268" t="s">
        <v>1132</v>
      </c>
      <c r="AS268" t="s">
        <v>1126</v>
      </c>
      <c r="AT268" t="s">
        <v>1132</v>
      </c>
      <c r="AU268">
        <v>1</v>
      </c>
      <c r="AV268" s="39" t="str">
        <f>IFERROR(_xlfn.XLOOKUP(Q268,wtd!$B:$B,wtd!$C:$C),"")</f>
        <v/>
      </c>
      <c r="AW268" s="141" t="b">
        <f>IFERROR(Q268=_xlfn.XLOOKUP(Q268,wtd!$B:$B,wtd!$B:$B),FALSE)</f>
        <v>0</v>
      </c>
      <c r="AX268" t="s">
        <v>2797</v>
      </c>
      <c r="AY268">
        <v>2</v>
      </c>
      <c r="AZ268">
        <v>0</v>
      </c>
      <c r="BA268" t="b">
        <v>0</v>
      </c>
      <c r="BB268" t="b">
        <v>1</v>
      </c>
      <c r="BC268" t="b">
        <v>0</v>
      </c>
      <c r="BE268" t="s">
        <v>5254</v>
      </c>
      <c r="BF268" s="45" t="s">
        <v>2377</v>
      </c>
      <c r="BG268" s="45" t="s">
        <v>2377</v>
      </c>
      <c r="BJ268" s="618" t="s">
        <v>2887</v>
      </c>
      <c r="BK268" s="534" t="s">
        <v>2887</v>
      </c>
      <c r="BN268" s="225">
        <v>999</v>
      </c>
    </row>
    <row r="269" spans="1:66">
      <c r="A269">
        <v>268</v>
      </c>
      <c r="B269" s="158" t="str">
        <f>IFERROR(TEXT(AL269,"00"),"99")&amp;IFERROR(TEXT(W269,"00"),"99")&amp;IFERROR(TEXT(S269,"00"),"99")&amp;IFERROR(TEXT(BN269,"000"),"999")</f>
        <v>013143999</v>
      </c>
      <c r="C269" s="158" t="str">
        <f>IFERROR(TEXT(AL269,"00"),"99")&amp;IFERROR(TEXT(V269,"00"),"99")&amp;IFERROR(TEXT(R269,"000"),"999")</f>
        <v>0131024</v>
      </c>
      <c r="D269" s="29">
        <v>0</v>
      </c>
      <c r="E269" s="645">
        <f>IF(NOT(ISBLANK(L269)),1,0)</f>
        <v>0</v>
      </c>
      <c r="F269" s="645">
        <f>IF(NOT(ISBLANK(O269)),1,0)</f>
        <v>0</v>
      </c>
      <c r="G269" s="364" t="str">
        <f>IF(ISBLANK(H269), IF(OR(NOT(ISBLANK(L269)),NOT(ISBLANK(I269)), NOT(ISBLANK(O269))),"no oldname but should be",""),IF(H269=I269,"api",IF(H269=O269,"csv","no match or acs")))</f>
        <v/>
      </c>
      <c r="Q269" s="64" t="s">
        <v>2378</v>
      </c>
      <c r="R269" s="147">
        <f>IFERROR(_xlfn.XLOOKUP(T269,sortorder!$E$62:$E$136,sortorder!$F$62:$F$136),999)</f>
        <v>24</v>
      </c>
      <c r="S269" s="147">
        <f>IFERROR(_xlfn.XLOOKUP(T269,sortorder!$E$62:$E$136,sortorder!$D$62:$D$136),99)</f>
        <v>43</v>
      </c>
      <c r="T269" s="127" t="s">
        <v>2301</v>
      </c>
      <c r="U269" s="59" t="s">
        <v>2301</v>
      </c>
      <c r="V269" s="152">
        <f>IFERROR(_xlfn.XLOOKUP(X269,sortorder!$E$4:$E$55,sortorder!$D$4:$D$55),99)</f>
        <v>31</v>
      </c>
      <c r="W269" s="152">
        <f>IFERROR(_xlfn.XLOOKUP(X269,sortorder!$E$4:$E$55,sortorder!$D$4:$D$55),99)</f>
        <v>31</v>
      </c>
      <c r="X269" s="374" t="s">
        <v>2917</v>
      </c>
      <c r="Y269" s="141">
        <f>IF(ISERROR(SEARCH(Y$1,$Q269)),0,1)</f>
        <v>0</v>
      </c>
      <c r="Z269" s="141">
        <f>IF(ISERROR(SEARCH(Z$1,$Q269)),0,1)</f>
        <v>1</v>
      </c>
      <c r="AA269" s="141">
        <f>IF(ISERROR(SEARCH(AA$1,$Q269)),0,1)</f>
        <v>0</v>
      </c>
      <c r="AB269" s="141">
        <f>IF(ISERROR(SEARCH(AB$1,$Q269)),0,1)</f>
        <v>0</v>
      </c>
      <c r="AC269" s="141">
        <f>IF(ISERROR(SEARCH(AC$1,$Q269)),0,1)</f>
        <v>1</v>
      </c>
      <c r="AD269" s="141">
        <f>IF(ISERROR(SEARCH(AD$1,$Q269)),0,1)</f>
        <v>0</v>
      </c>
      <c r="AE269" s="141">
        <f>IF(ISERROR(SEARCH(AE$1,$Q269)),0,1)</f>
        <v>0</v>
      </c>
      <c r="AF269" s="141">
        <f>IF(ISERROR(SEARCH(AF$1,$Q269)),0,1)</f>
        <v>0</v>
      </c>
      <c r="AG269" s="141">
        <f>IF(ISERROR(SEARCH(AG$1,$Q269)),0,1)</f>
        <v>0</v>
      </c>
      <c r="AH269" t="s">
        <v>1075</v>
      </c>
      <c r="AI269" s="141" t="str">
        <f>_xlfn.XLOOKUP(I269,'api2.3'!B:B,'api2.3'!D:D,"")</f>
        <v/>
      </c>
      <c r="AJ269" t="s">
        <v>44</v>
      </c>
      <c r="AK269" s="41" t="s">
        <v>44</v>
      </c>
      <c r="AL269" s="210">
        <f>_xlfn.XLOOKUP(AK269,sortorder!$I$15:$I$20,sortorder!$J$15:$J$20)</f>
        <v>1</v>
      </c>
      <c r="AM269" t="s">
        <v>1784</v>
      </c>
      <c r="AN269" t="s">
        <v>1784</v>
      </c>
      <c r="AO269" t="s">
        <v>1785</v>
      </c>
      <c r="AP269" s="32">
        <v>3</v>
      </c>
      <c r="AQ269" t="s">
        <v>1795</v>
      </c>
      <c r="AR269" t="s">
        <v>1132</v>
      </c>
      <c r="AS269" t="s">
        <v>1126</v>
      </c>
      <c r="AT269" t="s">
        <v>1132</v>
      </c>
      <c r="AU269">
        <v>1</v>
      </c>
      <c r="AV269" s="39" t="str">
        <f>IFERROR(_xlfn.XLOOKUP(Q269,wtd!$B:$B,wtd!$C:$C),"")</f>
        <v/>
      </c>
      <c r="AW269" s="141" t="b">
        <f>IFERROR(Q269=_xlfn.XLOOKUP(Q269,wtd!$B:$B,wtd!$B:$B),FALSE)</f>
        <v>0</v>
      </c>
      <c r="AX269" t="s">
        <v>2797</v>
      </c>
      <c r="AY269">
        <v>2</v>
      </c>
      <c r="AZ269">
        <v>0</v>
      </c>
      <c r="BA269" t="b">
        <v>0</v>
      </c>
      <c r="BB269" t="b">
        <v>1</v>
      </c>
      <c r="BC269" t="b">
        <v>0</v>
      </c>
      <c r="BE269" t="s">
        <v>5102</v>
      </c>
      <c r="BF269" s="45" t="s">
        <v>2379</v>
      </c>
      <c r="BG269" s="45" t="s">
        <v>2379</v>
      </c>
      <c r="BJ269" s="618" t="s">
        <v>2887</v>
      </c>
      <c r="BK269" s="534" t="s">
        <v>2887</v>
      </c>
      <c r="BN269" s="225">
        <v>999</v>
      </c>
    </row>
    <row r="270" spans="1:66">
      <c r="A270">
        <v>269</v>
      </c>
      <c r="B270" s="158" t="str">
        <f>IFERROR(TEXT(AL270,"00"),"99")&amp;IFERROR(TEXT(W270,"00"),"99")&amp;IFERROR(TEXT(S270,"00"),"99")&amp;IFERROR(TEXT(BN270,"000"),"999")</f>
        <v>013144999</v>
      </c>
      <c r="C270" s="158" t="str">
        <f>IFERROR(TEXT(AL270,"00"),"99")&amp;IFERROR(TEXT(V270,"00"),"99")&amp;IFERROR(TEXT(R270,"000"),"999")</f>
        <v>0131025</v>
      </c>
      <c r="D270" s="29">
        <v>0</v>
      </c>
      <c r="E270" s="645">
        <f>IF(NOT(ISBLANK(L270)),1,0)</f>
        <v>0</v>
      </c>
      <c r="F270" s="645">
        <f>IF(NOT(ISBLANK(O270)),1,0)</f>
        <v>0</v>
      </c>
      <c r="G270" s="364" t="str">
        <f>IF(ISBLANK(H270), IF(OR(NOT(ISBLANK(L270)),NOT(ISBLANK(I270)), NOT(ISBLANK(O270))),"no oldname but should be",""),IF(H270=I270,"api",IF(H270=O270,"csv","no match or acs")))</f>
        <v/>
      </c>
      <c r="Q270" s="64" t="s">
        <v>2380</v>
      </c>
      <c r="R270" s="147">
        <f>IFERROR(_xlfn.XLOOKUP(T270,sortorder!$E$62:$E$136,sortorder!$F$62:$F$136),999)</f>
        <v>25</v>
      </c>
      <c r="S270" s="147">
        <f>IFERROR(_xlfn.XLOOKUP(T270,sortorder!$E$62:$E$136,sortorder!$D$62:$D$136),99)</f>
        <v>44</v>
      </c>
      <c r="T270" s="127" t="s">
        <v>2305</v>
      </c>
      <c r="U270" s="59" t="s">
        <v>2305</v>
      </c>
      <c r="V270" s="152">
        <f>IFERROR(_xlfn.XLOOKUP(X270,sortorder!$E$4:$E$55,sortorder!$D$4:$D$55),99)</f>
        <v>31</v>
      </c>
      <c r="W270" s="152">
        <f>IFERROR(_xlfn.XLOOKUP(X270,sortorder!$E$4:$E$55,sortorder!$D$4:$D$55),99)</f>
        <v>31</v>
      </c>
      <c r="X270" s="374" t="s">
        <v>2917</v>
      </c>
      <c r="Y270" s="141">
        <f>IF(ISERROR(SEARCH(Y$1,$Q270)),0,1)</f>
        <v>0</v>
      </c>
      <c r="Z270" s="141">
        <f>IF(ISERROR(SEARCH(Z$1,$Q270)),0,1)</f>
        <v>1</v>
      </c>
      <c r="AA270" s="141">
        <f>IF(ISERROR(SEARCH(AA$1,$Q270)),0,1)</f>
        <v>0</v>
      </c>
      <c r="AB270" s="141">
        <f>IF(ISERROR(SEARCH(AB$1,$Q270)),0,1)</f>
        <v>0</v>
      </c>
      <c r="AC270" s="141">
        <f>IF(ISERROR(SEARCH(AC$1,$Q270)),0,1)</f>
        <v>1</v>
      </c>
      <c r="AD270" s="141">
        <f>IF(ISERROR(SEARCH(AD$1,$Q270)),0,1)</f>
        <v>0</v>
      </c>
      <c r="AE270" s="141">
        <f>IF(ISERROR(SEARCH(AE$1,$Q270)),0,1)</f>
        <v>0</v>
      </c>
      <c r="AF270" s="141">
        <f>IF(ISERROR(SEARCH(AF$1,$Q270)),0,1)</f>
        <v>0</v>
      </c>
      <c r="AG270" s="141">
        <f>IF(ISERROR(SEARCH(AG$1,$Q270)),0,1)</f>
        <v>0</v>
      </c>
      <c r="AH270" t="s">
        <v>1075</v>
      </c>
      <c r="AI270" s="141" t="str">
        <f>_xlfn.XLOOKUP(I270,'api2.3'!B:B,'api2.3'!D:D,"")</f>
        <v/>
      </c>
      <c r="AJ270" t="s">
        <v>44</v>
      </c>
      <c r="AK270" s="41" t="s">
        <v>44</v>
      </c>
      <c r="AL270" s="210">
        <f>_xlfn.XLOOKUP(AK270,sortorder!$I$15:$I$20,sortorder!$J$15:$J$20)</f>
        <v>1</v>
      </c>
      <c r="AM270" t="s">
        <v>1784</v>
      </c>
      <c r="AN270" t="s">
        <v>1784</v>
      </c>
      <c r="AO270" t="s">
        <v>1785</v>
      </c>
      <c r="AP270" s="32">
        <v>3</v>
      </c>
      <c r="AQ270" t="s">
        <v>1795</v>
      </c>
      <c r="AR270" t="s">
        <v>1132</v>
      </c>
      <c r="AS270" t="s">
        <v>1126</v>
      </c>
      <c r="AT270" t="s">
        <v>1132</v>
      </c>
      <c r="AU270">
        <v>1</v>
      </c>
      <c r="AV270" s="39" t="str">
        <f>IFERROR(_xlfn.XLOOKUP(Q270,wtd!$B:$B,wtd!$C:$C),"")</f>
        <v/>
      </c>
      <c r="AW270" s="141" t="b">
        <f>IFERROR(Q270=_xlfn.XLOOKUP(Q270,wtd!$B:$B,wtd!$B:$B),FALSE)</f>
        <v>0</v>
      </c>
      <c r="AX270" t="s">
        <v>2797</v>
      </c>
      <c r="AY270">
        <v>2</v>
      </c>
      <c r="AZ270">
        <v>0</v>
      </c>
      <c r="BA270" t="b">
        <v>0</v>
      </c>
      <c r="BB270" t="b">
        <v>1</v>
      </c>
      <c r="BC270" t="b">
        <v>0</v>
      </c>
      <c r="BE270" t="s">
        <v>5339</v>
      </c>
      <c r="BF270" s="45" t="s">
        <v>2381</v>
      </c>
      <c r="BG270" s="45" t="s">
        <v>2381</v>
      </c>
      <c r="BJ270" s="618" t="s">
        <v>2887</v>
      </c>
      <c r="BK270" s="534" t="s">
        <v>2887</v>
      </c>
      <c r="BN270" s="225">
        <v>999</v>
      </c>
    </row>
    <row r="271" spans="1:66">
      <c r="A271">
        <v>270</v>
      </c>
      <c r="B271" s="158" t="str">
        <f>IFERROR(TEXT(AL271,"00"),"99")&amp;IFERROR(TEXT(W271,"00"),"99")&amp;IFERROR(TEXT(S271,"00"),"99")&amp;IFERROR(TEXT(BN271,"000"),"999")</f>
        <v>013145999</v>
      </c>
      <c r="C271" s="158" t="str">
        <f>IFERROR(TEXT(AL271,"00"),"99")&amp;IFERROR(TEXT(V271,"00"),"99")&amp;IFERROR(TEXT(R271,"000"),"999")</f>
        <v>0131018</v>
      </c>
      <c r="D271" s="29">
        <v>0</v>
      </c>
      <c r="E271" s="645">
        <f>IF(NOT(ISBLANK(L271)),1,0)</f>
        <v>0</v>
      </c>
      <c r="F271" s="645">
        <f>IF(NOT(ISBLANK(O271)),1,0)</f>
        <v>0</v>
      </c>
      <c r="G271" s="364" t="str">
        <f>IF(ISBLANK(H271), IF(OR(NOT(ISBLANK(L271)),NOT(ISBLANK(I271)), NOT(ISBLANK(O271))),"no oldname but should be",""),IF(H271=I271,"api",IF(H271=O271,"csv","no match or acs")))</f>
        <v/>
      </c>
      <c r="Q271" s="64" t="s">
        <v>2382</v>
      </c>
      <c r="R271" s="147">
        <f>IFERROR(_xlfn.XLOOKUP(T271,sortorder!$E$62:$E$136,sortorder!$F$62:$F$136),999)</f>
        <v>18</v>
      </c>
      <c r="S271" s="147">
        <f>IFERROR(_xlfn.XLOOKUP(T271,sortorder!$E$62:$E$136,sortorder!$D$62:$D$136),99)</f>
        <v>45</v>
      </c>
      <c r="T271" s="127" t="s">
        <v>2274</v>
      </c>
      <c r="U271" s="59" t="s">
        <v>2274</v>
      </c>
      <c r="V271" s="152">
        <f>IFERROR(_xlfn.XLOOKUP(X271,sortorder!$E$4:$E$55,sortorder!$D$4:$D$55),99)</f>
        <v>31</v>
      </c>
      <c r="W271" s="152">
        <f>IFERROR(_xlfn.XLOOKUP(X271,sortorder!$E$4:$E$55,sortorder!$D$4:$D$55),99)</f>
        <v>31</v>
      </c>
      <c r="X271" s="374" t="s">
        <v>2917</v>
      </c>
      <c r="Y271" s="141">
        <f>IF(ISERROR(SEARCH(Y$1,$Q271)),0,1)</f>
        <v>0</v>
      </c>
      <c r="Z271" s="141">
        <f>IF(ISERROR(SEARCH(Z$1,$Q271)),0,1)</f>
        <v>1</v>
      </c>
      <c r="AA271" s="141">
        <f>IF(ISERROR(SEARCH(AA$1,$Q271)),0,1)</f>
        <v>0</v>
      </c>
      <c r="AB271" s="141">
        <f>IF(ISERROR(SEARCH(AB$1,$Q271)),0,1)</f>
        <v>0</v>
      </c>
      <c r="AC271" s="141">
        <f>IF(ISERROR(SEARCH(AC$1,$Q271)),0,1)</f>
        <v>1</v>
      </c>
      <c r="AD271" s="141">
        <f>IF(ISERROR(SEARCH(AD$1,$Q271)),0,1)</f>
        <v>0</v>
      </c>
      <c r="AE271" s="141">
        <f>IF(ISERROR(SEARCH(AE$1,$Q271)),0,1)</f>
        <v>0</v>
      </c>
      <c r="AF271" s="141">
        <f>IF(ISERROR(SEARCH(AF$1,$Q271)),0,1)</f>
        <v>0</v>
      </c>
      <c r="AG271" s="141">
        <f>IF(ISERROR(SEARCH(AG$1,$Q271)),0,1)</f>
        <v>0</v>
      </c>
      <c r="AH271" t="s">
        <v>1075</v>
      </c>
      <c r="AI271" s="141" t="str">
        <f>_xlfn.XLOOKUP(I271,'api2.3'!B:B,'api2.3'!D:D,"")</f>
        <v/>
      </c>
      <c r="AJ271" t="s">
        <v>44</v>
      </c>
      <c r="AK271" s="41" t="s">
        <v>44</v>
      </c>
      <c r="AL271" s="210">
        <f>_xlfn.XLOOKUP(AK271,sortorder!$I$15:$I$20,sortorder!$J$15:$J$20)</f>
        <v>1</v>
      </c>
      <c r="AM271" t="s">
        <v>1784</v>
      </c>
      <c r="AN271" t="s">
        <v>1784</v>
      </c>
      <c r="AO271" t="s">
        <v>1785</v>
      </c>
      <c r="AP271" s="32">
        <v>3</v>
      </c>
      <c r="AQ271" t="s">
        <v>1795</v>
      </c>
      <c r="AR271" t="s">
        <v>1132</v>
      </c>
      <c r="AS271" t="s">
        <v>1126</v>
      </c>
      <c r="AT271" t="s">
        <v>1132</v>
      </c>
      <c r="AU271">
        <v>1</v>
      </c>
      <c r="AV271" s="39" t="str">
        <f>IFERROR(_xlfn.XLOOKUP(Q271,wtd!$B:$B,wtd!$C:$C),"")</f>
        <v/>
      </c>
      <c r="AW271" s="141" t="b">
        <f>IFERROR(Q271=_xlfn.XLOOKUP(Q271,wtd!$B:$B,wtd!$B:$B),FALSE)</f>
        <v>0</v>
      </c>
      <c r="AX271" t="s">
        <v>2797</v>
      </c>
      <c r="AY271">
        <v>2</v>
      </c>
      <c r="AZ271">
        <v>0</v>
      </c>
      <c r="BA271" t="b">
        <v>0</v>
      </c>
      <c r="BB271" t="b">
        <v>1</v>
      </c>
      <c r="BC271" t="b">
        <v>0</v>
      </c>
      <c r="BE271" t="s">
        <v>5103</v>
      </c>
      <c r="BF271" s="45" t="s">
        <v>2383</v>
      </c>
      <c r="BG271" s="45" t="s">
        <v>2383</v>
      </c>
      <c r="BJ271" s="618" t="s">
        <v>2887</v>
      </c>
      <c r="BK271" s="534" t="s">
        <v>2887</v>
      </c>
      <c r="BN271" s="225">
        <v>999</v>
      </c>
    </row>
    <row r="272" spans="1:66">
      <c r="A272">
        <v>271</v>
      </c>
      <c r="B272" s="158" t="str">
        <f>IFERROR(TEXT(AL272,"00"),"99")&amp;IFERROR(TEXT(W272,"00"),"99")&amp;IFERROR(TEXT(S272,"00"),"99")&amp;IFERROR(TEXT(BN272,"000"),"999")</f>
        <v>013238999</v>
      </c>
      <c r="C272" s="158" t="str">
        <f>IFERROR(TEXT(AL272,"00"),"99")&amp;IFERROR(TEXT(V272,"00"),"99")&amp;IFERROR(TEXT(R272,"000"),"999")</f>
        <v>0132021</v>
      </c>
      <c r="D272" s="29">
        <v>0</v>
      </c>
      <c r="E272" s="645">
        <f>IF(NOT(ISBLANK(L272)),1,0)</f>
        <v>1</v>
      </c>
      <c r="F272" s="645">
        <f>IF(NOT(ISBLANK(O272)),1,0)</f>
        <v>0</v>
      </c>
      <c r="G272" s="364" t="str">
        <f>IF(ISBLANK(H272), IF(OR(NOT(ISBLANK(L272)),NOT(ISBLANK(I272)), NOT(ISBLANK(O272))),"no oldname but should be",""),IF(H272=I272,"api",IF(H272=O272,"csv","no match or acs")))</f>
        <v>no match or acs</v>
      </c>
      <c r="H272" s="7" t="s">
        <v>3077</v>
      </c>
      <c r="L272" s="7" t="s">
        <v>3077</v>
      </c>
      <c r="M272" s="59" t="s">
        <v>3077</v>
      </c>
      <c r="O272" s="24"/>
      <c r="Q272" s="64" t="s">
        <v>2333</v>
      </c>
      <c r="R272" s="147">
        <f>IFERROR(_xlfn.XLOOKUP(T272,sortorder!$E$62:$E$136,sortorder!$F$62:$F$136),999)</f>
        <v>21</v>
      </c>
      <c r="S272" s="147">
        <f>IFERROR(_xlfn.XLOOKUP(T272,sortorder!$E$62:$E$136,sortorder!$D$62:$D$136),99)</f>
        <v>38</v>
      </c>
      <c r="T272" s="127" t="s">
        <v>2288</v>
      </c>
      <c r="U272" s="59" t="s">
        <v>2333</v>
      </c>
      <c r="V272" s="152">
        <f>IFERROR(_xlfn.XLOOKUP(X272,sortorder!$E$4:$E$55,sortorder!$D$4:$D$55),99)</f>
        <v>32</v>
      </c>
      <c r="W272" s="152">
        <f>IFERROR(_xlfn.XLOOKUP(X272,sortorder!$E$4:$E$55,sortorder!$D$4:$D$55),99)</f>
        <v>32</v>
      </c>
      <c r="X272" s="139" t="s">
        <v>2809</v>
      </c>
      <c r="Y272" s="141">
        <f>IF(ISERROR(SEARCH(Y$1,$Q272)),0,1)</f>
        <v>0</v>
      </c>
      <c r="Z272" s="141">
        <f>IF(ISERROR(SEARCH(Z$1,$Q272)),0,1)</f>
        <v>0</v>
      </c>
      <c r="AA272" s="141">
        <f>IF(ISERROR(SEARCH(AA$1,$Q272)),0,1)</f>
        <v>0</v>
      </c>
      <c r="AB272" s="141">
        <f>IF(ISERROR(SEARCH(AB$1,$Q272)),0,1)</f>
        <v>0</v>
      </c>
      <c r="AC272" s="141">
        <f>IF(ISERROR(SEARCH(AC$1,$Q272)),0,1)</f>
        <v>0</v>
      </c>
      <c r="AD272" s="141">
        <f>IF(ISERROR(SEARCH(AD$1,$Q272)),0,1)</f>
        <v>0</v>
      </c>
      <c r="AE272" s="141">
        <f>IF(ISERROR(SEARCH(AE$1,$Q272)),0,1)</f>
        <v>0</v>
      </c>
      <c r="AF272" s="141">
        <f>IF(ISERROR(SEARCH(AF$1,$Q272)),0,1)</f>
        <v>0</v>
      </c>
      <c r="AG272" s="141">
        <f>IF(ISERROR(SEARCH(AG$1,$Q272)),0,1)</f>
        <v>0</v>
      </c>
      <c r="AI272" s="141">
        <f>_xlfn.XLOOKUP(I272,'api2.3'!B:B,'api2.3'!D:D,"")</f>
        <v>0</v>
      </c>
      <c r="AJ272" t="s">
        <v>44</v>
      </c>
      <c r="AK272" s="41" t="s">
        <v>44</v>
      </c>
      <c r="AL272" s="210">
        <f>_xlfn.XLOOKUP(AK272,sortorder!$I$15:$I$20,sortorder!$J$15:$J$20)</f>
        <v>1</v>
      </c>
      <c r="AP272" s="30">
        <v>0</v>
      </c>
      <c r="AQ272" t="s">
        <v>43</v>
      </c>
      <c r="AR272" t="s">
        <v>43</v>
      </c>
      <c r="AS272" t="s">
        <v>52</v>
      </c>
      <c r="AT272" t="s">
        <v>43</v>
      </c>
      <c r="AV272" s="39" t="str">
        <f>IFERROR(_xlfn.XLOOKUP(Q272,wtd!$B:$B,wtd!$C:$C),"")</f>
        <v/>
      </c>
      <c r="AW272" s="141" t="b">
        <f>IFERROR(Q272=_xlfn.XLOOKUP(Q272,wtd!$B:$B,wtd!$B:$B),FALSE)</f>
        <v>0</v>
      </c>
      <c r="AX272" t="s">
        <v>45</v>
      </c>
      <c r="AY272">
        <v>0</v>
      </c>
      <c r="AZ272">
        <v>0</v>
      </c>
      <c r="BA272" t="b">
        <v>0</v>
      </c>
      <c r="BB272" t="b">
        <v>0</v>
      </c>
      <c r="BC272" t="b">
        <v>0</v>
      </c>
      <c r="BE272" t="s">
        <v>4964</v>
      </c>
      <c r="BF272" s="45" t="s">
        <v>2335</v>
      </c>
      <c r="BG272" s="45" t="s">
        <v>2335</v>
      </c>
      <c r="BJ272" s="618" t="s">
        <v>6000</v>
      </c>
      <c r="BK272" s="534" t="s">
        <v>2887</v>
      </c>
      <c r="BN272" s="225">
        <v>999</v>
      </c>
    </row>
    <row r="273" spans="1:72">
      <c r="A273">
        <v>272</v>
      </c>
      <c r="B273" s="158" t="str">
        <f>IFERROR(TEXT(AL273,"00"),"99")&amp;IFERROR(TEXT(W273,"00"),"99")&amp;IFERROR(TEXT(S273,"00"),"99")&amp;IFERROR(TEXT(BN273,"000"),"999")</f>
        <v>013239999</v>
      </c>
      <c r="C273" s="158" t="str">
        <f>IFERROR(TEXT(AL273,"00"),"99")&amp;IFERROR(TEXT(V273,"00"),"99")&amp;IFERROR(TEXT(R273,"000"),"999")</f>
        <v>0132019</v>
      </c>
      <c r="D273" s="29">
        <v>0</v>
      </c>
      <c r="E273" s="645">
        <f>IF(NOT(ISBLANK(L273)),1,0)</f>
        <v>1</v>
      </c>
      <c r="F273" s="645">
        <f>IF(NOT(ISBLANK(O273)),1,0)</f>
        <v>0</v>
      </c>
      <c r="G273" s="364" t="str">
        <f>IF(ISBLANK(H273), IF(OR(NOT(ISBLANK(L273)),NOT(ISBLANK(I273)), NOT(ISBLANK(O273))),"no oldname but should be",""),IF(H273=I273,"api",IF(H273=O273,"csv","no match or acs")))</f>
        <v>no match or acs</v>
      </c>
      <c r="H273" s="7" t="s">
        <v>3088</v>
      </c>
      <c r="L273" s="7" t="s">
        <v>3088</v>
      </c>
      <c r="M273" s="59" t="s">
        <v>3088</v>
      </c>
      <c r="O273" s="24"/>
      <c r="Q273" s="64" t="s">
        <v>2336</v>
      </c>
      <c r="R273" s="147">
        <f>IFERROR(_xlfn.XLOOKUP(T273,sortorder!$E$62:$E$136,sortorder!$F$62:$F$136),999)</f>
        <v>19</v>
      </c>
      <c r="S273" s="147">
        <f>IFERROR(_xlfn.XLOOKUP(T273,sortorder!$E$62:$E$136,sortorder!$D$62:$D$136),99)</f>
        <v>39</v>
      </c>
      <c r="T273" s="127" t="s">
        <v>2280</v>
      </c>
      <c r="U273" s="59" t="s">
        <v>2336</v>
      </c>
      <c r="V273" s="152">
        <f>IFERROR(_xlfn.XLOOKUP(X273,sortorder!$E$4:$E$55,sortorder!$D$4:$D$55),99)</f>
        <v>32</v>
      </c>
      <c r="W273" s="152">
        <f>IFERROR(_xlfn.XLOOKUP(X273,sortorder!$E$4:$E$55,sortorder!$D$4:$D$55),99)</f>
        <v>32</v>
      </c>
      <c r="X273" s="139" t="s">
        <v>2809</v>
      </c>
      <c r="Y273" s="141">
        <f>IF(ISERROR(SEARCH(Y$1,$Q273)),0,1)</f>
        <v>0</v>
      </c>
      <c r="Z273" s="141">
        <f>IF(ISERROR(SEARCH(Z$1,$Q273)),0,1)</f>
        <v>0</v>
      </c>
      <c r="AA273" s="141">
        <f>IF(ISERROR(SEARCH(AA$1,$Q273)),0,1)</f>
        <v>0</v>
      </c>
      <c r="AB273" s="141">
        <f>IF(ISERROR(SEARCH(AB$1,$Q273)),0,1)</f>
        <v>0</v>
      </c>
      <c r="AC273" s="141">
        <f>IF(ISERROR(SEARCH(AC$1,$Q273)),0,1)</f>
        <v>0</v>
      </c>
      <c r="AD273" s="141">
        <f>IF(ISERROR(SEARCH(AD$1,$Q273)),0,1)</f>
        <v>0</v>
      </c>
      <c r="AE273" s="141">
        <f>IF(ISERROR(SEARCH(AE$1,$Q273)),0,1)</f>
        <v>0</v>
      </c>
      <c r="AF273" s="141">
        <f>IF(ISERROR(SEARCH(AF$1,$Q273)),0,1)</f>
        <v>0</v>
      </c>
      <c r="AG273" s="141">
        <f>IF(ISERROR(SEARCH(AG$1,$Q273)),0,1)</f>
        <v>0</v>
      </c>
      <c r="AI273" s="141">
        <f>_xlfn.XLOOKUP(I273,'api2.3'!B:B,'api2.3'!D:D,"")</f>
        <v>0</v>
      </c>
      <c r="AJ273" t="s">
        <v>44</v>
      </c>
      <c r="AK273" s="41" t="s">
        <v>44</v>
      </c>
      <c r="AL273" s="210">
        <f>_xlfn.XLOOKUP(AK273,sortorder!$I$15:$I$20,sortorder!$J$15:$J$20)</f>
        <v>1</v>
      </c>
      <c r="AP273" s="30">
        <v>0</v>
      </c>
      <c r="AQ273" t="s">
        <v>43</v>
      </c>
      <c r="AR273" t="s">
        <v>43</v>
      </c>
      <c r="AS273" t="s">
        <v>52</v>
      </c>
      <c r="AT273" t="s">
        <v>43</v>
      </c>
      <c r="AV273" s="39" t="str">
        <f>IFERROR(_xlfn.XLOOKUP(Q273,wtd!$B:$B,wtd!$C:$C),"")</f>
        <v/>
      </c>
      <c r="AW273" s="141" t="b">
        <f>IFERROR(Q273=_xlfn.XLOOKUP(Q273,wtd!$B:$B,wtd!$B:$B),FALSE)</f>
        <v>0</v>
      </c>
      <c r="AX273" t="s">
        <v>45</v>
      </c>
      <c r="AY273">
        <v>0</v>
      </c>
      <c r="AZ273">
        <v>0</v>
      </c>
      <c r="BA273" t="b">
        <v>0</v>
      </c>
      <c r="BB273" t="b">
        <v>0</v>
      </c>
      <c r="BC273" t="b">
        <v>0</v>
      </c>
      <c r="BE273" t="s">
        <v>5019</v>
      </c>
      <c r="BF273" s="45" t="s">
        <v>2337</v>
      </c>
      <c r="BG273" s="45" t="s">
        <v>2337</v>
      </c>
      <c r="BJ273" s="618" t="s">
        <v>6014</v>
      </c>
      <c r="BK273" s="534" t="s">
        <v>2887</v>
      </c>
      <c r="BN273" s="225">
        <v>999</v>
      </c>
    </row>
    <row r="274" spans="1:72">
      <c r="A274">
        <v>273</v>
      </c>
      <c r="B274" s="158" t="str">
        <f>IFERROR(TEXT(AL274,"00"),"99")&amp;IFERROR(TEXT(W274,"00"),"99")&amp;IFERROR(TEXT(S274,"00"),"99")&amp;IFERROR(TEXT(BN274,"000"),"999")</f>
        <v>013240999</v>
      </c>
      <c r="C274" s="158" t="str">
        <f>IFERROR(TEXT(AL274,"00"),"99")&amp;IFERROR(TEXT(V274,"00"),"99")&amp;IFERROR(TEXT(R274,"000"),"999")</f>
        <v>0132020</v>
      </c>
      <c r="D274" s="29">
        <v>0</v>
      </c>
      <c r="E274" s="645">
        <f>IF(NOT(ISBLANK(L274)),1,0)</f>
        <v>1</v>
      </c>
      <c r="F274" s="645">
        <f>IF(NOT(ISBLANK(O274)),1,0)</f>
        <v>0</v>
      </c>
      <c r="G274" s="364" t="str">
        <f>IF(ISBLANK(H274), IF(OR(NOT(ISBLANK(L274)),NOT(ISBLANK(I274)), NOT(ISBLANK(O274))),"no oldname but should be",""),IF(H274=I274,"api",IF(H274=O274,"csv","no match or acs")))</f>
        <v>no match or acs</v>
      </c>
      <c r="H274" s="7" t="s">
        <v>3089</v>
      </c>
      <c r="L274" s="7" t="s">
        <v>3089</v>
      </c>
      <c r="M274" s="59" t="s">
        <v>3089</v>
      </c>
      <c r="O274" s="24"/>
      <c r="Q274" s="64" t="s">
        <v>2338</v>
      </c>
      <c r="R274" s="147">
        <f>IFERROR(_xlfn.XLOOKUP(T274,sortorder!$E$62:$E$136,sortorder!$F$62:$F$136),999)</f>
        <v>20</v>
      </c>
      <c r="S274" s="147">
        <f>IFERROR(_xlfn.XLOOKUP(T274,sortorder!$E$62:$E$136,sortorder!$D$62:$D$136),99)</f>
        <v>40</v>
      </c>
      <c r="T274" s="127" t="s">
        <v>2284</v>
      </c>
      <c r="U274" s="59" t="s">
        <v>2338</v>
      </c>
      <c r="V274" s="152">
        <f>IFERROR(_xlfn.XLOOKUP(X274,sortorder!$E$4:$E$55,sortorder!$D$4:$D$55),99)</f>
        <v>32</v>
      </c>
      <c r="W274" s="152">
        <f>IFERROR(_xlfn.XLOOKUP(X274,sortorder!$E$4:$E$55,sortorder!$D$4:$D$55),99)</f>
        <v>32</v>
      </c>
      <c r="X274" s="139" t="s">
        <v>2809</v>
      </c>
      <c r="Y274" s="141">
        <f>IF(ISERROR(SEARCH(Y$1,$Q274)),0,1)</f>
        <v>0</v>
      </c>
      <c r="Z274" s="141">
        <f>IF(ISERROR(SEARCH(Z$1,$Q274)),0,1)</f>
        <v>0</v>
      </c>
      <c r="AA274" s="141">
        <f>IF(ISERROR(SEARCH(AA$1,$Q274)),0,1)</f>
        <v>0</v>
      </c>
      <c r="AB274" s="141">
        <f>IF(ISERROR(SEARCH(AB$1,$Q274)),0,1)</f>
        <v>0</v>
      </c>
      <c r="AC274" s="141">
        <f>IF(ISERROR(SEARCH(AC$1,$Q274)),0,1)</f>
        <v>0</v>
      </c>
      <c r="AD274" s="141">
        <f>IF(ISERROR(SEARCH(AD$1,$Q274)),0,1)</f>
        <v>0</v>
      </c>
      <c r="AE274" s="141">
        <f>IF(ISERROR(SEARCH(AE$1,$Q274)),0,1)</f>
        <v>0</v>
      </c>
      <c r="AF274" s="141">
        <f>IF(ISERROR(SEARCH(AF$1,$Q274)),0,1)</f>
        <v>0</v>
      </c>
      <c r="AG274" s="141">
        <f>IF(ISERROR(SEARCH(AG$1,$Q274)),0,1)</f>
        <v>0</v>
      </c>
      <c r="AI274" s="141">
        <f>_xlfn.XLOOKUP(I274,'api2.3'!B:B,'api2.3'!D:D,"")</f>
        <v>0</v>
      </c>
      <c r="AJ274" t="s">
        <v>44</v>
      </c>
      <c r="AK274" s="41" t="s">
        <v>44</v>
      </c>
      <c r="AL274" s="210">
        <f>_xlfn.XLOOKUP(AK274,sortorder!$I$15:$I$20,sortorder!$J$15:$J$20)</f>
        <v>1</v>
      </c>
      <c r="AP274" s="30">
        <v>0</v>
      </c>
      <c r="AQ274" t="s">
        <v>43</v>
      </c>
      <c r="AR274" t="s">
        <v>43</v>
      </c>
      <c r="AS274" t="s">
        <v>52</v>
      </c>
      <c r="AT274" t="s">
        <v>43</v>
      </c>
      <c r="AV274" s="39" t="str">
        <f>IFERROR(_xlfn.XLOOKUP(Q274,wtd!$B:$B,wtd!$C:$C),"")</f>
        <v/>
      </c>
      <c r="AW274" s="141" t="b">
        <f>IFERROR(Q274=_xlfn.XLOOKUP(Q274,wtd!$B:$B,wtd!$B:$B),FALSE)</f>
        <v>0</v>
      </c>
      <c r="AX274" t="s">
        <v>45</v>
      </c>
      <c r="AY274">
        <v>0</v>
      </c>
      <c r="AZ274">
        <v>0</v>
      </c>
      <c r="BA274" t="b">
        <v>0</v>
      </c>
      <c r="BB274" t="b">
        <v>0</v>
      </c>
      <c r="BC274" t="b">
        <v>0</v>
      </c>
      <c r="BE274" t="s">
        <v>5020</v>
      </c>
      <c r="BF274" s="45" t="s">
        <v>2339</v>
      </c>
      <c r="BG274" s="45" t="s">
        <v>2339</v>
      </c>
      <c r="BJ274" s="618" t="s">
        <v>6016</v>
      </c>
      <c r="BK274" s="534" t="s">
        <v>2887</v>
      </c>
      <c r="BN274" s="225">
        <v>999</v>
      </c>
    </row>
    <row r="275" spans="1:72">
      <c r="A275">
        <v>274</v>
      </c>
      <c r="B275" s="158" t="str">
        <f>IFERROR(TEXT(AL275,"00"),"99")&amp;IFERROR(TEXT(W275,"00"),"99")&amp;IFERROR(TEXT(S275,"00"),"99")&amp;IFERROR(TEXT(BN275,"000"),"999")</f>
        <v>013241999</v>
      </c>
      <c r="C275" s="158" t="str">
        <f>IFERROR(TEXT(AL275,"00"),"99")&amp;IFERROR(TEXT(V275,"00"),"99")&amp;IFERROR(TEXT(R275,"000"),"999")</f>
        <v>0132022</v>
      </c>
      <c r="D275" s="29">
        <v>0</v>
      </c>
      <c r="E275" s="645">
        <f>IF(NOT(ISBLANK(L275)),1,0)</f>
        <v>1</v>
      </c>
      <c r="F275" s="645">
        <f>IF(NOT(ISBLANK(O275)),1,0)</f>
        <v>0</v>
      </c>
      <c r="G275" s="364" t="str">
        <f>IF(ISBLANK(H275), IF(OR(NOT(ISBLANK(L275)),NOT(ISBLANK(I275)), NOT(ISBLANK(O275))),"no oldname but should be",""),IF(H275=I275,"api",IF(H275=O275,"csv","no match or acs")))</f>
        <v>no match or acs</v>
      </c>
      <c r="H275" s="7" t="s">
        <v>3090</v>
      </c>
      <c r="L275" s="7" t="s">
        <v>3090</v>
      </c>
      <c r="M275" s="59" t="s">
        <v>3090</v>
      </c>
      <c r="O275" s="24"/>
      <c r="Q275" s="64" t="s">
        <v>2340</v>
      </c>
      <c r="R275" s="147">
        <f>IFERROR(_xlfn.XLOOKUP(T275,sortorder!$E$62:$E$136,sortorder!$F$62:$F$136),999)</f>
        <v>22</v>
      </c>
      <c r="S275" s="147">
        <f>IFERROR(_xlfn.XLOOKUP(T275,sortorder!$E$62:$E$136,sortorder!$D$62:$D$136),99)</f>
        <v>41</v>
      </c>
      <c r="T275" s="127" t="s">
        <v>2293</v>
      </c>
      <c r="U275" s="59" t="s">
        <v>2340</v>
      </c>
      <c r="V275" s="152">
        <f>IFERROR(_xlfn.XLOOKUP(X275,sortorder!$E$4:$E$55,sortorder!$D$4:$D$55),99)</f>
        <v>32</v>
      </c>
      <c r="W275" s="152">
        <f>IFERROR(_xlfn.XLOOKUP(X275,sortorder!$E$4:$E$55,sortorder!$D$4:$D$55),99)</f>
        <v>32</v>
      </c>
      <c r="X275" s="139" t="s">
        <v>2809</v>
      </c>
      <c r="Y275" s="141">
        <f>IF(ISERROR(SEARCH(Y$1,$Q275)),0,1)</f>
        <v>0</v>
      </c>
      <c r="Z275" s="141">
        <f>IF(ISERROR(SEARCH(Z$1,$Q275)),0,1)</f>
        <v>0</v>
      </c>
      <c r="AA275" s="141">
        <f>IF(ISERROR(SEARCH(AA$1,$Q275)),0,1)</f>
        <v>0</v>
      </c>
      <c r="AB275" s="141">
        <f>IF(ISERROR(SEARCH(AB$1,$Q275)),0,1)</f>
        <v>0</v>
      </c>
      <c r="AC275" s="141">
        <f>IF(ISERROR(SEARCH(AC$1,$Q275)),0,1)</f>
        <v>0</v>
      </c>
      <c r="AD275" s="141">
        <f>IF(ISERROR(SEARCH(AD$1,$Q275)),0,1)</f>
        <v>0</v>
      </c>
      <c r="AE275" s="141">
        <f>IF(ISERROR(SEARCH(AE$1,$Q275)),0,1)</f>
        <v>0</v>
      </c>
      <c r="AF275" s="141">
        <f>IF(ISERROR(SEARCH(AF$1,$Q275)),0,1)</f>
        <v>0</v>
      </c>
      <c r="AG275" s="141">
        <f>IF(ISERROR(SEARCH(AG$1,$Q275)),0,1)</f>
        <v>0</v>
      </c>
      <c r="AI275" s="141" t="str">
        <f>_xlfn.XLOOKUP(I275,'api2.3'!B:B,'api2.3'!D:D,"")</f>
        <v/>
      </c>
      <c r="AJ275" t="s">
        <v>44</v>
      </c>
      <c r="AK275" s="41" t="s">
        <v>44</v>
      </c>
      <c r="AL275" s="210">
        <f>_xlfn.XLOOKUP(AK275,sortorder!$I$15:$I$20,sortorder!$J$15:$J$20)</f>
        <v>1</v>
      </c>
      <c r="AP275" s="30">
        <v>0</v>
      </c>
      <c r="AQ275" t="s">
        <v>43</v>
      </c>
      <c r="AR275" t="s">
        <v>43</v>
      </c>
      <c r="AS275" t="s">
        <v>52</v>
      </c>
      <c r="AT275" t="s">
        <v>43</v>
      </c>
      <c r="AV275" s="39" t="str">
        <f>IFERROR(_xlfn.XLOOKUP(Q275,wtd!$B:$B,wtd!$C:$C),"")</f>
        <v/>
      </c>
      <c r="AW275" s="141" t="b">
        <f>IFERROR(Q275=_xlfn.XLOOKUP(Q275,wtd!$B:$B,wtd!$B:$B),FALSE)</f>
        <v>0</v>
      </c>
      <c r="AX275" t="s">
        <v>45</v>
      </c>
      <c r="AY275">
        <v>0</v>
      </c>
      <c r="AZ275">
        <v>0</v>
      </c>
      <c r="BA275" t="b">
        <v>0</v>
      </c>
      <c r="BB275" t="b">
        <v>0</v>
      </c>
      <c r="BC275" t="b">
        <v>0</v>
      </c>
      <c r="BE275" t="s">
        <v>5151</v>
      </c>
      <c r="BF275" s="45" t="s">
        <v>2341</v>
      </c>
      <c r="BG275" s="45" t="s">
        <v>2341</v>
      </c>
      <c r="BJ275" s="618" t="s">
        <v>6018</v>
      </c>
      <c r="BK275" s="534" t="s">
        <v>2887</v>
      </c>
      <c r="BN275" s="225">
        <v>999</v>
      </c>
    </row>
    <row r="276" spans="1:72">
      <c r="A276">
        <v>275</v>
      </c>
      <c r="B276" s="158" t="str">
        <f>IFERROR(TEXT(AL276,"00"),"99")&amp;IFERROR(TEXT(W276,"00"),"99")&amp;IFERROR(TEXT(S276,"00"),"99")&amp;IFERROR(TEXT(BN276,"000"),"999")</f>
        <v>013242999</v>
      </c>
      <c r="C276" s="158" t="str">
        <f>IFERROR(TEXT(AL276,"00"),"99")&amp;IFERROR(TEXT(V276,"00"),"99")&amp;IFERROR(TEXT(R276,"000"),"999")</f>
        <v>0132023</v>
      </c>
      <c r="D276" s="29">
        <v>0</v>
      </c>
      <c r="E276" s="645">
        <f>IF(NOT(ISBLANK(L276)),1,0)</f>
        <v>1</v>
      </c>
      <c r="F276" s="645">
        <f>IF(NOT(ISBLANK(O276)),1,0)</f>
        <v>0</v>
      </c>
      <c r="G276" s="364" t="str">
        <f>IF(ISBLANK(H276), IF(OR(NOT(ISBLANK(L276)),NOT(ISBLANK(I276)), NOT(ISBLANK(O276))),"no oldname but should be",""),IF(H276=I276,"api",IF(H276=O276,"csv","no match or acs")))</f>
        <v>no match or acs</v>
      </c>
      <c r="H276" s="7" t="s">
        <v>3091</v>
      </c>
      <c r="L276" s="7" t="s">
        <v>3091</v>
      </c>
      <c r="M276" s="59" t="s">
        <v>3091</v>
      </c>
      <c r="O276" s="24"/>
      <c r="Q276" s="64" t="s">
        <v>2342</v>
      </c>
      <c r="R276" s="147">
        <f>IFERROR(_xlfn.XLOOKUP(T276,sortorder!$E$62:$E$136,sortorder!$F$62:$F$136),999)</f>
        <v>23</v>
      </c>
      <c r="S276" s="147">
        <f>IFERROR(_xlfn.XLOOKUP(T276,sortorder!$E$62:$E$136,sortorder!$D$62:$D$136),99)</f>
        <v>42</v>
      </c>
      <c r="T276" s="127" t="s">
        <v>2297</v>
      </c>
      <c r="U276" s="59" t="s">
        <v>2342</v>
      </c>
      <c r="V276" s="152">
        <f>IFERROR(_xlfn.XLOOKUP(X276,sortorder!$E$4:$E$55,sortorder!$D$4:$D$55),99)</f>
        <v>32</v>
      </c>
      <c r="W276" s="152">
        <f>IFERROR(_xlfn.XLOOKUP(X276,sortorder!$E$4:$E$55,sortorder!$D$4:$D$55),99)</f>
        <v>32</v>
      </c>
      <c r="X276" s="139" t="s">
        <v>2809</v>
      </c>
      <c r="Y276" s="141">
        <f>IF(ISERROR(SEARCH(Y$1,$Q276)),0,1)</f>
        <v>0</v>
      </c>
      <c r="Z276" s="141">
        <f>IF(ISERROR(SEARCH(Z$1,$Q276)),0,1)</f>
        <v>0</v>
      </c>
      <c r="AA276" s="141">
        <f>IF(ISERROR(SEARCH(AA$1,$Q276)),0,1)</f>
        <v>0</v>
      </c>
      <c r="AB276" s="141">
        <f>IF(ISERROR(SEARCH(AB$1,$Q276)),0,1)</f>
        <v>0</v>
      </c>
      <c r="AC276" s="141">
        <f>IF(ISERROR(SEARCH(AC$1,$Q276)),0,1)</f>
        <v>0</v>
      </c>
      <c r="AD276" s="141">
        <f>IF(ISERROR(SEARCH(AD$1,$Q276)),0,1)</f>
        <v>0</v>
      </c>
      <c r="AE276" s="141">
        <f>IF(ISERROR(SEARCH(AE$1,$Q276)),0,1)</f>
        <v>0</v>
      </c>
      <c r="AF276" s="141">
        <f>IF(ISERROR(SEARCH(AF$1,$Q276)),0,1)</f>
        <v>0</v>
      </c>
      <c r="AG276" s="141">
        <f>IF(ISERROR(SEARCH(AG$1,$Q276)),0,1)</f>
        <v>0</v>
      </c>
      <c r="AI276" s="141" t="str">
        <f>_xlfn.XLOOKUP(I276,'api2.3'!B:B,'api2.3'!D:D,"")</f>
        <v/>
      </c>
      <c r="AJ276" t="s">
        <v>44</v>
      </c>
      <c r="AK276" s="41" t="s">
        <v>44</v>
      </c>
      <c r="AL276" s="210">
        <f>_xlfn.XLOOKUP(AK276,sortorder!$I$15:$I$20,sortorder!$J$15:$J$20)</f>
        <v>1</v>
      </c>
      <c r="AP276" s="30">
        <v>0</v>
      </c>
      <c r="AQ276" t="s">
        <v>43</v>
      </c>
      <c r="AR276" t="s">
        <v>43</v>
      </c>
      <c r="AS276" t="s">
        <v>52</v>
      </c>
      <c r="AT276" t="s">
        <v>43</v>
      </c>
      <c r="AV276" s="39" t="str">
        <f>IFERROR(_xlfn.XLOOKUP(Q276,wtd!$B:$B,wtd!$C:$C),"")</f>
        <v/>
      </c>
      <c r="AW276" s="141" t="b">
        <f>IFERROR(Q276=_xlfn.XLOOKUP(Q276,wtd!$B:$B,wtd!$B:$B),FALSE)</f>
        <v>0</v>
      </c>
      <c r="AX276" t="s">
        <v>45</v>
      </c>
      <c r="AY276">
        <v>0</v>
      </c>
      <c r="AZ276">
        <v>0</v>
      </c>
      <c r="BA276" t="b">
        <v>0</v>
      </c>
      <c r="BB276" t="b">
        <v>0</v>
      </c>
      <c r="BC276" t="b">
        <v>0</v>
      </c>
      <c r="BE276" t="s">
        <v>5255</v>
      </c>
      <c r="BF276" s="45" t="s">
        <v>2343</v>
      </c>
      <c r="BG276" s="45" t="s">
        <v>2343</v>
      </c>
      <c r="BJ276" s="618" t="s">
        <v>6020</v>
      </c>
      <c r="BK276" s="534" t="s">
        <v>2887</v>
      </c>
      <c r="BN276" s="225">
        <v>999</v>
      </c>
    </row>
    <row r="277" spans="1:72">
      <c r="A277">
        <v>276</v>
      </c>
      <c r="B277" s="158" t="str">
        <f>IFERROR(TEXT(AL277,"00"),"99")&amp;IFERROR(TEXT(W277,"00"),"99")&amp;IFERROR(TEXT(S277,"00"),"99")&amp;IFERROR(TEXT(BN277,"000"),"999")</f>
        <v>013243999</v>
      </c>
      <c r="C277" s="158" t="str">
        <f>IFERROR(TEXT(AL277,"00"),"99")&amp;IFERROR(TEXT(V277,"00"),"99")&amp;IFERROR(TEXT(R277,"000"),"999")</f>
        <v>0132024</v>
      </c>
      <c r="D277" s="29">
        <v>0</v>
      </c>
      <c r="E277" s="645">
        <f>IF(NOT(ISBLANK(L277)),1,0)</f>
        <v>1</v>
      </c>
      <c r="F277" s="645">
        <f>IF(NOT(ISBLANK(O277)),1,0)</f>
        <v>0</v>
      </c>
      <c r="G277" s="364" t="str">
        <f>IF(ISBLANK(H277), IF(OR(NOT(ISBLANK(L277)),NOT(ISBLANK(I277)), NOT(ISBLANK(O277))),"no oldname but should be",""),IF(H277=I277,"api",IF(H277=O277,"csv","no match or acs")))</f>
        <v>no match or acs</v>
      </c>
      <c r="H277" s="7" t="s">
        <v>3092</v>
      </c>
      <c r="L277" s="7" t="s">
        <v>3092</v>
      </c>
      <c r="M277" s="59" t="s">
        <v>3092</v>
      </c>
      <c r="O277" s="24"/>
      <c r="Q277" s="64" t="s">
        <v>2344</v>
      </c>
      <c r="R277" s="147">
        <f>IFERROR(_xlfn.XLOOKUP(T277,sortorder!$E$62:$E$136,sortorder!$F$62:$F$136),999)</f>
        <v>24</v>
      </c>
      <c r="S277" s="147">
        <f>IFERROR(_xlfn.XLOOKUP(T277,sortorder!$E$62:$E$136,sortorder!$D$62:$D$136),99)</f>
        <v>43</v>
      </c>
      <c r="T277" s="127" t="s">
        <v>2301</v>
      </c>
      <c r="U277" s="59" t="s">
        <v>2344</v>
      </c>
      <c r="V277" s="152">
        <f>IFERROR(_xlfn.XLOOKUP(X277,sortorder!$E$4:$E$55,sortorder!$D$4:$D$55),99)</f>
        <v>32</v>
      </c>
      <c r="W277" s="152">
        <f>IFERROR(_xlfn.XLOOKUP(X277,sortorder!$E$4:$E$55,sortorder!$D$4:$D$55),99)</f>
        <v>32</v>
      </c>
      <c r="X277" s="139" t="s">
        <v>2809</v>
      </c>
      <c r="Y277" s="141">
        <f>IF(ISERROR(SEARCH(Y$1,$Q277)),0,1)</f>
        <v>0</v>
      </c>
      <c r="Z277" s="141">
        <f>IF(ISERROR(SEARCH(Z$1,$Q277)),0,1)</f>
        <v>0</v>
      </c>
      <c r="AA277" s="141">
        <f>IF(ISERROR(SEARCH(AA$1,$Q277)),0,1)</f>
        <v>0</v>
      </c>
      <c r="AB277" s="141">
        <f>IF(ISERROR(SEARCH(AB$1,$Q277)),0,1)</f>
        <v>0</v>
      </c>
      <c r="AC277" s="141">
        <f>IF(ISERROR(SEARCH(AC$1,$Q277)),0,1)</f>
        <v>0</v>
      </c>
      <c r="AD277" s="141">
        <f>IF(ISERROR(SEARCH(AD$1,$Q277)),0,1)</f>
        <v>0</v>
      </c>
      <c r="AE277" s="141">
        <f>IF(ISERROR(SEARCH(AE$1,$Q277)),0,1)</f>
        <v>0</v>
      </c>
      <c r="AF277" s="141">
        <f>IF(ISERROR(SEARCH(AF$1,$Q277)),0,1)</f>
        <v>0</v>
      </c>
      <c r="AG277" s="141">
        <f>IF(ISERROR(SEARCH(AG$1,$Q277)),0,1)</f>
        <v>0</v>
      </c>
      <c r="AI277" s="141" t="str">
        <f>_xlfn.XLOOKUP(I277,'api2.3'!B:B,'api2.3'!D:D,"")</f>
        <v/>
      </c>
      <c r="AJ277" t="s">
        <v>44</v>
      </c>
      <c r="AK277" s="41" t="s">
        <v>44</v>
      </c>
      <c r="AL277" s="210">
        <f>_xlfn.XLOOKUP(AK277,sortorder!$I$15:$I$20,sortorder!$J$15:$J$20)</f>
        <v>1</v>
      </c>
      <c r="AP277" s="30">
        <v>0</v>
      </c>
      <c r="AQ277" t="s">
        <v>43</v>
      </c>
      <c r="AR277" t="s">
        <v>43</v>
      </c>
      <c r="AS277" t="s">
        <v>52</v>
      </c>
      <c r="AT277" t="s">
        <v>43</v>
      </c>
      <c r="AV277" s="39" t="str">
        <f>IFERROR(_xlfn.XLOOKUP(Q277,wtd!$B:$B,wtd!$C:$C),"")</f>
        <v/>
      </c>
      <c r="AW277" s="141" t="b">
        <f>IFERROR(Q277=_xlfn.XLOOKUP(Q277,wtd!$B:$B,wtd!$B:$B),FALSE)</f>
        <v>0</v>
      </c>
      <c r="AX277" t="s">
        <v>45</v>
      </c>
      <c r="AY277">
        <v>0</v>
      </c>
      <c r="AZ277">
        <v>0</v>
      </c>
      <c r="BA277" t="b">
        <v>0</v>
      </c>
      <c r="BB277" t="b">
        <v>0</v>
      </c>
      <c r="BC277" t="b">
        <v>0</v>
      </c>
      <c r="BE277" t="s">
        <v>5021</v>
      </c>
      <c r="BF277" s="45" t="s">
        <v>2345</v>
      </c>
      <c r="BG277" s="45" t="s">
        <v>2345</v>
      </c>
      <c r="BJ277" s="618" t="s">
        <v>6022</v>
      </c>
      <c r="BK277" s="534">
        <v>0</v>
      </c>
      <c r="BN277" s="225">
        <v>999</v>
      </c>
    </row>
    <row r="278" spans="1:72">
      <c r="A278">
        <v>277</v>
      </c>
      <c r="B278" s="158" t="str">
        <f>IFERROR(TEXT(AL278,"00"),"99")&amp;IFERROR(TEXT(W278,"00"),"99")&amp;IFERROR(TEXT(S278,"00"),"99")&amp;IFERROR(TEXT(BN278,"000"),"999")</f>
        <v>013244999</v>
      </c>
      <c r="C278" s="158" t="str">
        <f>IFERROR(TEXT(AL278,"00"),"99")&amp;IFERROR(TEXT(V278,"00"),"99")&amp;IFERROR(TEXT(R278,"000"),"999")</f>
        <v>0132025</v>
      </c>
      <c r="D278" s="29">
        <v>0</v>
      </c>
      <c r="E278" s="645">
        <f>IF(NOT(ISBLANK(L278)),1,0)</f>
        <v>1</v>
      </c>
      <c r="F278" s="645">
        <f>IF(NOT(ISBLANK(O278)),1,0)</f>
        <v>0</v>
      </c>
      <c r="G278" s="364" t="str">
        <f>IF(ISBLANK(H278), IF(OR(NOT(ISBLANK(L278)),NOT(ISBLANK(I278)), NOT(ISBLANK(O278))),"no oldname but should be",""),IF(H278=I278,"api",IF(H278=O278,"csv","no match or acs")))</f>
        <v>no match or acs</v>
      </c>
      <c r="H278" s="7" t="s">
        <v>3093</v>
      </c>
      <c r="L278" s="7" t="s">
        <v>3093</v>
      </c>
      <c r="M278" s="59" t="s">
        <v>3093</v>
      </c>
      <c r="O278" s="24"/>
      <c r="Q278" s="64" t="s">
        <v>2346</v>
      </c>
      <c r="R278" s="147">
        <f>IFERROR(_xlfn.XLOOKUP(T278,sortorder!$E$62:$E$136,sortorder!$F$62:$F$136),999)</f>
        <v>25</v>
      </c>
      <c r="S278" s="147">
        <f>IFERROR(_xlfn.XLOOKUP(T278,sortorder!$E$62:$E$136,sortorder!$D$62:$D$136),99)</f>
        <v>44</v>
      </c>
      <c r="T278" s="127" t="s">
        <v>2305</v>
      </c>
      <c r="U278" s="59" t="s">
        <v>2346</v>
      </c>
      <c r="V278" s="152">
        <f>IFERROR(_xlfn.XLOOKUP(X278,sortorder!$E$4:$E$55,sortorder!$D$4:$D$55),99)</f>
        <v>32</v>
      </c>
      <c r="W278" s="152">
        <f>IFERROR(_xlfn.XLOOKUP(X278,sortorder!$E$4:$E$55,sortorder!$D$4:$D$55),99)</f>
        <v>32</v>
      </c>
      <c r="X278" s="139" t="s">
        <v>2809</v>
      </c>
      <c r="Y278" s="141">
        <f>IF(ISERROR(SEARCH(Y$1,$Q278)),0,1)</f>
        <v>0</v>
      </c>
      <c r="Z278" s="141">
        <f>IF(ISERROR(SEARCH(Z$1,$Q278)),0,1)</f>
        <v>0</v>
      </c>
      <c r="AA278" s="141">
        <f>IF(ISERROR(SEARCH(AA$1,$Q278)),0,1)</f>
        <v>0</v>
      </c>
      <c r="AB278" s="141">
        <f>IF(ISERROR(SEARCH(AB$1,$Q278)),0,1)</f>
        <v>0</v>
      </c>
      <c r="AC278" s="141">
        <f>IF(ISERROR(SEARCH(AC$1,$Q278)),0,1)</f>
        <v>0</v>
      </c>
      <c r="AD278" s="141">
        <f>IF(ISERROR(SEARCH(AD$1,$Q278)),0,1)</f>
        <v>0</v>
      </c>
      <c r="AE278" s="141">
        <f>IF(ISERROR(SEARCH(AE$1,$Q278)),0,1)</f>
        <v>0</v>
      </c>
      <c r="AF278" s="141">
        <f>IF(ISERROR(SEARCH(AF$1,$Q278)),0,1)</f>
        <v>0</v>
      </c>
      <c r="AG278" s="141">
        <f>IF(ISERROR(SEARCH(AG$1,$Q278)),0,1)</f>
        <v>0</v>
      </c>
      <c r="AI278" s="141">
        <f>_xlfn.XLOOKUP(I278,'api2.3'!B:B,'api2.3'!D:D,"")</f>
        <v>0</v>
      </c>
      <c r="AJ278" t="s">
        <v>44</v>
      </c>
      <c r="AK278" s="41" t="s">
        <v>44</v>
      </c>
      <c r="AL278" s="210">
        <f>_xlfn.XLOOKUP(AK278,sortorder!$I$15:$I$20,sortorder!$J$15:$J$20)</f>
        <v>1</v>
      </c>
      <c r="AP278" s="30">
        <v>0</v>
      </c>
      <c r="AQ278" t="s">
        <v>43</v>
      </c>
      <c r="AR278" t="s">
        <v>43</v>
      </c>
      <c r="AS278" t="s">
        <v>52</v>
      </c>
      <c r="AT278" t="s">
        <v>43</v>
      </c>
      <c r="AV278" s="39" t="str">
        <f>IFERROR(_xlfn.XLOOKUP(Q278,wtd!$B:$B,wtd!$C:$C),"")</f>
        <v/>
      </c>
      <c r="AW278" s="141" t="b">
        <f>IFERROR(Q278=_xlfn.XLOOKUP(Q278,wtd!$B:$B,wtd!$B:$B),FALSE)</f>
        <v>0</v>
      </c>
      <c r="AX278" t="s">
        <v>45</v>
      </c>
      <c r="AY278">
        <v>0</v>
      </c>
      <c r="AZ278">
        <v>0</v>
      </c>
      <c r="BA278" t="b">
        <v>0</v>
      </c>
      <c r="BB278" t="b">
        <v>0</v>
      </c>
      <c r="BC278" t="b">
        <v>0</v>
      </c>
      <c r="BE278" t="s">
        <v>5340</v>
      </c>
      <c r="BF278" s="45" t="s">
        <v>2347</v>
      </c>
      <c r="BG278" s="45" t="s">
        <v>2347</v>
      </c>
      <c r="BJ278" s="618" t="s">
        <v>6024</v>
      </c>
      <c r="BK278" s="534">
        <v>0</v>
      </c>
      <c r="BN278" s="225">
        <v>999</v>
      </c>
    </row>
    <row r="279" spans="1:72">
      <c r="A279">
        <v>278</v>
      </c>
      <c r="B279" s="158" t="str">
        <f>IFERROR(TEXT(AL279,"00"),"99")&amp;IFERROR(TEXT(W279,"00"),"99")&amp;IFERROR(TEXT(S279,"00"),"99")&amp;IFERROR(TEXT(BN279,"000"),"999")</f>
        <v>013245999</v>
      </c>
      <c r="C279" s="158" t="str">
        <f>IFERROR(TEXT(AL279,"00"),"99")&amp;IFERROR(TEXT(V279,"00"),"99")&amp;IFERROR(TEXT(R279,"000"),"999")</f>
        <v>0132018</v>
      </c>
      <c r="D279" s="29">
        <v>0</v>
      </c>
      <c r="E279" s="645">
        <f>IF(NOT(ISBLANK(L279)),1,0)</f>
        <v>1</v>
      </c>
      <c r="F279" s="645">
        <f>IF(NOT(ISBLANK(O279)),1,0)</f>
        <v>0</v>
      </c>
      <c r="G279" s="364" t="str">
        <f>IF(ISBLANK(H279), IF(OR(NOT(ISBLANK(L279)),NOT(ISBLANK(I279)), NOT(ISBLANK(O279))),"no oldname but should be",""),IF(H279=I279,"api",IF(H279=O279,"csv","no match or acs")))</f>
        <v>no match or acs</v>
      </c>
      <c r="H279" s="7" t="s">
        <v>3094</v>
      </c>
      <c r="L279" s="7" t="s">
        <v>3094</v>
      </c>
      <c r="M279" s="59" t="s">
        <v>3094</v>
      </c>
      <c r="O279" s="24"/>
      <c r="Q279" s="64" t="s">
        <v>2348</v>
      </c>
      <c r="R279" s="147">
        <f>IFERROR(_xlfn.XLOOKUP(T279,sortorder!$E$62:$E$136,sortorder!$F$62:$F$136),999)</f>
        <v>18</v>
      </c>
      <c r="S279" s="147">
        <f>IFERROR(_xlfn.XLOOKUP(T279,sortorder!$E$62:$E$136,sortorder!$D$62:$D$136),99)</f>
        <v>45</v>
      </c>
      <c r="T279" s="127" t="s">
        <v>2274</v>
      </c>
      <c r="U279" s="59" t="s">
        <v>2348</v>
      </c>
      <c r="V279" s="152">
        <f>IFERROR(_xlfn.XLOOKUP(X279,sortorder!$E$4:$E$55,sortorder!$D$4:$D$55),99)</f>
        <v>32</v>
      </c>
      <c r="W279" s="152">
        <f>IFERROR(_xlfn.XLOOKUP(X279,sortorder!$E$4:$E$55,sortorder!$D$4:$D$55),99)</f>
        <v>32</v>
      </c>
      <c r="X279" s="139" t="s">
        <v>2809</v>
      </c>
      <c r="Y279" s="141">
        <f>IF(ISERROR(SEARCH(Y$1,$Q279)),0,1)</f>
        <v>0</v>
      </c>
      <c r="Z279" s="141">
        <f>IF(ISERROR(SEARCH(Z$1,$Q279)),0,1)</f>
        <v>0</v>
      </c>
      <c r="AA279" s="141">
        <f>IF(ISERROR(SEARCH(AA$1,$Q279)),0,1)</f>
        <v>0</v>
      </c>
      <c r="AB279" s="141">
        <f>IF(ISERROR(SEARCH(AB$1,$Q279)),0,1)</f>
        <v>0</v>
      </c>
      <c r="AC279" s="141">
        <f>IF(ISERROR(SEARCH(AC$1,$Q279)),0,1)</f>
        <v>0</v>
      </c>
      <c r="AD279" s="141">
        <f>IF(ISERROR(SEARCH(AD$1,$Q279)),0,1)</f>
        <v>0</v>
      </c>
      <c r="AE279" s="141">
        <f>IF(ISERROR(SEARCH(AE$1,$Q279)),0,1)</f>
        <v>0</v>
      </c>
      <c r="AF279" s="141">
        <f>IF(ISERROR(SEARCH(AF$1,$Q279)),0,1)</f>
        <v>0</v>
      </c>
      <c r="AG279" s="141">
        <f>IF(ISERROR(SEARCH(AG$1,$Q279)),0,1)</f>
        <v>0</v>
      </c>
      <c r="AI279" s="141" t="str">
        <f>_xlfn.XLOOKUP(I279,'api2.3'!B:B,'api2.3'!D:D,"")</f>
        <v/>
      </c>
      <c r="AJ279" t="s">
        <v>44</v>
      </c>
      <c r="AK279" s="41" t="s">
        <v>44</v>
      </c>
      <c r="AL279" s="210">
        <f>_xlfn.XLOOKUP(AK279,sortorder!$I$15:$I$20,sortorder!$J$15:$J$20)</f>
        <v>1</v>
      </c>
      <c r="AP279" s="30">
        <v>0</v>
      </c>
      <c r="AQ279" t="s">
        <v>43</v>
      </c>
      <c r="AR279" t="s">
        <v>43</v>
      </c>
      <c r="AS279" t="s">
        <v>52</v>
      </c>
      <c r="AT279" t="s">
        <v>43</v>
      </c>
      <c r="AV279" s="39" t="str">
        <f>IFERROR(_xlfn.XLOOKUP(Q279,wtd!$B:$B,wtd!$C:$C),"")</f>
        <v/>
      </c>
      <c r="AW279" s="141" t="b">
        <f>IFERROR(Q279=_xlfn.XLOOKUP(Q279,wtd!$B:$B,wtd!$B:$B),FALSE)</f>
        <v>0</v>
      </c>
      <c r="AX279" t="s">
        <v>45</v>
      </c>
      <c r="AY279">
        <v>0</v>
      </c>
      <c r="AZ279">
        <v>0</v>
      </c>
      <c r="BA279" t="b">
        <v>0</v>
      </c>
      <c r="BB279" t="b">
        <v>0</v>
      </c>
      <c r="BC279" t="b">
        <v>0</v>
      </c>
      <c r="BE279" t="s">
        <v>5022</v>
      </c>
      <c r="BF279" s="45" t="s">
        <v>2349</v>
      </c>
      <c r="BG279" s="45" t="s">
        <v>2349</v>
      </c>
      <c r="BJ279" s="618" t="s">
        <v>6012</v>
      </c>
      <c r="BK279" s="534" t="s">
        <v>2887</v>
      </c>
      <c r="BN279" s="225">
        <v>999</v>
      </c>
    </row>
    <row r="280" spans="1:72">
      <c r="A280">
        <v>279</v>
      </c>
      <c r="B280" s="158" t="str">
        <f>IFERROR(TEXT(AL280,"00"),"99")&amp;IFERROR(TEXT(W280,"00"),"99")&amp;IFERROR(TEXT(S280,"00"),"99")&amp;IFERROR(TEXT(BN280,"000"),"999")</f>
        <v>013330002</v>
      </c>
      <c r="C280" s="158" t="str">
        <f>IFERROR(TEXT(AL280,"00"),"99")&amp;IFERROR(TEXT(V280,"00"),"99")&amp;IFERROR(TEXT(R280,"000"),"999")</f>
        <v>0133002</v>
      </c>
      <c r="D280" s="29">
        <v>1</v>
      </c>
      <c r="E280" s="645">
        <f>IF(NOT(ISBLANK(L280)),1,0)</f>
        <v>0</v>
      </c>
      <c r="F280" s="645">
        <f>IF(NOT(ISBLANK(O280)),1,0)</f>
        <v>1</v>
      </c>
      <c r="G280" s="364" t="str">
        <f>IF(ISBLANK(H280), IF(OR(NOT(ISBLANK(L280)),NOT(ISBLANK(I280)), NOT(ISBLANK(O280))),"no oldname but should be",""),IF(H280=I280,"api",IF(H280=O280,"csv","no match or acs")))</f>
        <v>api</v>
      </c>
      <c r="H280" t="s">
        <v>2226</v>
      </c>
      <c r="I280" t="s">
        <v>2226</v>
      </c>
      <c r="J280" s="59" t="s">
        <v>2226</v>
      </c>
      <c r="K280" s="42" t="s">
        <v>3134</v>
      </c>
      <c r="N280" s="59" t="s">
        <v>2227</v>
      </c>
      <c r="O280" t="s">
        <v>2227</v>
      </c>
      <c r="P280" s="59" t="s">
        <v>2227</v>
      </c>
      <c r="Q280" s="64" t="s">
        <v>2225</v>
      </c>
      <c r="R280" s="147">
        <f>IFERROR(_xlfn.XLOOKUP(T280,sortorder!$E$62:$E$136,sortorder!$F$62:$F$136),999)</f>
        <v>2</v>
      </c>
      <c r="S280" s="147">
        <f>IFERROR(_xlfn.XLOOKUP(T280,sortorder!$E$62:$E$136,sortorder!$D$62:$D$136),99)</f>
        <v>30</v>
      </c>
      <c r="T280" s="127" t="s">
        <v>3056</v>
      </c>
      <c r="U280" s="59" t="s">
        <v>2225</v>
      </c>
      <c r="V280" s="152">
        <f>IFERROR(_xlfn.XLOOKUP(X280,sortorder!$E$4:$E$55,sortorder!$D$4:$D$55),99)</f>
        <v>33</v>
      </c>
      <c r="W280" s="152">
        <f>IFERROR(_xlfn.XLOOKUP(X280,sortorder!$E$4:$E$55,sortorder!$D$4:$D$55),99)</f>
        <v>33</v>
      </c>
      <c r="X280" s="1" t="s">
        <v>2821</v>
      </c>
      <c r="Y280" s="141">
        <f>IF(ISERROR(SEARCH(Y$1,$Q280)),0,1)</f>
        <v>0</v>
      </c>
      <c r="Z280" s="141">
        <f>IF(ISERROR(SEARCH(Z$1,$Q280)),0,1)</f>
        <v>0</v>
      </c>
      <c r="AA280" s="141">
        <f>IF(ISERROR(SEARCH(AA$1,$Q280)),0,1)</f>
        <v>0</v>
      </c>
      <c r="AB280" s="141">
        <f>IF(ISERROR(SEARCH(AB$1,$Q280)),0,1)</f>
        <v>0</v>
      </c>
      <c r="AC280" s="141">
        <f>IF(ISERROR(SEARCH(AC$1,$Q280)),0,1)</f>
        <v>0</v>
      </c>
      <c r="AD280" s="141">
        <f>IF(ISERROR(SEARCH(AD$1,$Q280)),0,1)</f>
        <v>0</v>
      </c>
      <c r="AE280" s="141">
        <f>IF(ISERROR(SEARCH(AE$1,$Q280)),0,1)</f>
        <v>0</v>
      </c>
      <c r="AF280" s="141">
        <f>IF(ISERROR(SEARCH(AF$1,$Q280)),0,1)</f>
        <v>0</v>
      </c>
      <c r="AG280" s="141">
        <f>IF(ISERROR(SEARCH(AG$1,$Q280)),0,1)</f>
        <v>0</v>
      </c>
      <c r="AH280" t="s">
        <v>1075</v>
      </c>
      <c r="AI280" s="141" t="str">
        <f>_xlfn.XLOOKUP(I280,'api2.3'!B:B,'api2.3'!D:D,"")</f>
        <v>General information</v>
      </c>
      <c r="AJ280" t="s">
        <v>44</v>
      </c>
      <c r="AK280" s="41" t="s">
        <v>44</v>
      </c>
      <c r="AL280" s="210">
        <f>_xlfn.XLOOKUP(AK280,sortorder!$I$15:$I$20,sortorder!$J$15:$J$20)</f>
        <v>1</v>
      </c>
      <c r="AP280" s="30">
        <v>0</v>
      </c>
      <c r="AQ280" t="s">
        <v>43</v>
      </c>
      <c r="AR280" t="s">
        <v>43</v>
      </c>
      <c r="AS280" t="s">
        <v>52</v>
      </c>
      <c r="AT280" t="s">
        <v>43</v>
      </c>
      <c r="AV280" s="39" t="str">
        <f>IFERROR(_xlfn.XLOOKUP(Q280,wtd!$B:$B,wtd!$C:$C),"")</f>
        <v/>
      </c>
      <c r="AW280" s="141" t="b">
        <f>IFERROR(Q280=_xlfn.XLOOKUP(Q280,wtd!$B:$B,wtd!$B:$B),FALSE)</f>
        <v>0</v>
      </c>
      <c r="AX280" t="s">
        <v>45</v>
      </c>
      <c r="AZ280">
        <v>0</v>
      </c>
      <c r="BA280" t="b">
        <v>0</v>
      </c>
      <c r="BB280" t="b">
        <v>0</v>
      </c>
      <c r="BC280" t="b">
        <v>0</v>
      </c>
      <c r="BE280" t="s">
        <v>2228</v>
      </c>
      <c r="BF280" t="s">
        <v>2229</v>
      </c>
      <c r="BG280" t="s">
        <v>2229</v>
      </c>
      <c r="BH280" s="59" t="s">
        <v>2230</v>
      </c>
      <c r="BI280" s="59" t="s">
        <v>2230</v>
      </c>
      <c r="BJ280" s="618" t="s">
        <v>2887</v>
      </c>
      <c r="BK280" s="534" t="s">
        <v>2229</v>
      </c>
      <c r="BL280" s="59" t="s">
        <v>2228</v>
      </c>
      <c r="BN280" s="222">
        <v>2</v>
      </c>
      <c r="BP280" s="639" t="s">
        <v>109</v>
      </c>
      <c r="BQ280" s="639" t="s">
        <v>611</v>
      </c>
      <c r="BR280" s="639" t="s">
        <v>2227</v>
      </c>
      <c r="BS280" s="639" t="s">
        <v>56</v>
      </c>
      <c r="BT280" s="639" t="s">
        <v>2227</v>
      </c>
    </row>
    <row r="281" spans="1:72">
      <c r="A281">
        <v>280</v>
      </c>
      <c r="B281" s="158" t="str">
        <f>IFERROR(TEXT(AL281,"00"),"99")&amp;IFERROR(TEXT(W281,"00"),"99")&amp;IFERROR(TEXT(S281,"00"),"99")&amp;IFERROR(TEXT(BN281,"000"),"999")</f>
        <v>013331999</v>
      </c>
      <c r="C281" s="158" t="str">
        <f>IFERROR(TEXT(AL281,"00"),"99")&amp;IFERROR(TEXT(V281,"00"),"99")&amp;IFERROR(TEXT(R281,"000"),"999")</f>
        <v>0133999</v>
      </c>
      <c r="D281" s="29">
        <v>0</v>
      </c>
      <c r="E281" s="645">
        <f>IF(NOT(ISBLANK(L281)),1,0)</f>
        <v>0</v>
      </c>
      <c r="F281" s="645">
        <f>IF(NOT(ISBLANK(O281)),1,0)</f>
        <v>0</v>
      </c>
      <c r="G281" s="364" t="str">
        <f>IF(ISBLANK(H281), IF(OR(NOT(ISBLANK(L281)),NOT(ISBLANK(I281)), NOT(ISBLANK(O281))),"no oldname but should be",""),IF(H281=I281,"api",IF(H281=O281,"csv","no match or acs")))</f>
        <v/>
      </c>
      <c r="I281" s="185"/>
      <c r="Q281" s="64" t="s">
        <v>2315</v>
      </c>
      <c r="R281" s="147">
        <f>IFERROR(_xlfn.XLOOKUP(T281,sortorder!$E$62:$E$136,sortorder!$F$62:$F$136),999)</f>
        <v>999</v>
      </c>
      <c r="S281" s="147">
        <f>IFERROR(_xlfn.XLOOKUP(T281,sortorder!$E$62:$E$136,sortorder!$D$62:$D$136),99)</f>
        <v>31</v>
      </c>
      <c r="T281" s="127" t="s">
        <v>3057</v>
      </c>
      <c r="U281" s="59" t="s">
        <v>2315</v>
      </c>
      <c r="V281" s="152">
        <f>IFERROR(_xlfn.XLOOKUP(X281,sortorder!$E$4:$E$55,sortorder!$D$4:$D$55),99)</f>
        <v>33</v>
      </c>
      <c r="W281" s="152">
        <f>IFERROR(_xlfn.XLOOKUP(X281,sortorder!$E$4:$E$55,sortorder!$D$4:$D$55),99)</f>
        <v>33</v>
      </c>
      <c r="X281" s="1" t="s">
        <v>2821</v>
      </c>
      <c r="Y281" s="141">
        <f>IF(ISERROR(SEARCH(Y$1,$Q281)),0,1)</f>
        <v>0</v>
      </c>
      <c r="Z281" s="141">
        <f>IF(ISERROR(SEARCH(Z$1,$Q281)),0,1)</f>
        <v>0</v>
      </c>
      <c r="AA281" s="141">
        <f>IF(ISERROR(SEARCH(AA$1,$Q281)),0,1)</f>
        <v>0</v>
      </c>
      <c r="AB281" s="141">
        <f>IF(ISERROR(SEARCH(AB$1,$Q281)),0,1)</f>
        <v>0</v>
      </c>
      <c r="AC281" s="141">
        <f>IF(ISERROR(SEARCH(AC$1,$Q281)),0,1)</f>
        <v>0</v>
      </c>
      <c r="AD281" s="141">
        <f>IF(ISERROR(SEARCH(AD$1,$Q281)),0,1)</f>
        <v>0</v>
      </c>
      <c r="AE281" s="141">
        <f>IF(ISERROR(SEARCH(AE$1,$Q281)),0,1)</f>
        <v>0</v>
      </c>
      <c r="AF281" s="141">
        <f>IF(ISERROR(SEARCH(AF$1,$Q281)),0,1)</f>
        <v>0</v>
      </c>
      <c r="AG281" s="141">
        <f>IF(ISERROR(SEARCH(AG$1,$Q281)),0,1)</f>
        <v>0</v>
      </c>
      <c r="AI281" s="141" t="str">
        <f>_xlfn.XLOOKUP(I281,'api2.3'!B:B,'api2.3'!D:D,"")</f>
        <v/>
      </c>
      <c r="AJ281" t="s">
        <v>44</v>
      </c>
      <c r="AK281" s="41" t="s">
        <v>44</v>
      </c>
      <c r="AL281" s="210">
        <f>_xlfn.XLOOKUP(AK281,sortorder!$I$15:$I$20,sortorder!$J$15:$J$20)</f>
        <v>1</v>
      </c>
      <c r="AP281" s="30">
        <v>0</v>
      </c>
      <c r="AQ281" t="s">
        <v>43</v>
      </c>
      <c r="AR281" t="s">
        <v>43</v>
      </c>
      <c r="AS281" t="s">
        <v>52</v>
      </c>
      <c r="AT281" t="s">
        <v>43</v>
      </c>
      <c r="AV281" s="39" t="str">
        <f>IFERROR(_xlfn.XLOOKUP(Q281,wtd!$B:$B,wtd!$C:$C),"")</f>
        <v/>
      </c>
      <c r="AW281" s="141" t="b">
        <f>IFERROR(Q281=_xlfn.XLOOKUP(Q281,wtd!$B:$B,wtd!$B:$B),FALSE)</f>
        <v>0</v>
      </c>
      <c r="AX281" t="s">
        <v>45</v>
      </c>
      <c r="AZ281">
        <v>0</v>
      </c>
      <c r="BA281" t="b">
        <v>0</v>
      </c>
      <c r="BB281" t="b">
        <v>0</v>
      </c>
      <c r="BC281" t="b">
        <v>0</v>
      </c>
      <c r="BE281" t="s">
        <v>2316</v>
      </c>
      <c r="BF281" t="s">
        <v>2317</v>
      </c>
      <c r="BG281" t="s">
        <v>2317</v>
      </c>
      <c r="BJ281" s="618" t="s">
        <v>2887</v>
      </c>
      <c r="BK281" s="534" t="s">
        <v>2887</v>
      </c>
      <c r="BN281" s="225">
        <v>999</v>
      </c>
      <c r="BS281" s="639" t="s">
        <v>411</v>
      </c>
      <c r="BT281" s="639" t="s">
        <v>55</v>
      </c>
    </row>
    <row r="282" spans="1:72">
      <c r="A282">
        <v>281</v>
      </c>
      <c r="B282" s="158" t="str">
        <f>IFERROR(TEXT(AL282,"00"),"99")&amp;IFERROR(TEXT(W282,"00"),"99")&amp;IFERROR(TEXT(S282,"00"),"99")&amp;IFERROR(TEXT(BN282,"000"),"999")</f>
        <v>013333999</v>
      </c>
      <c r="C282" s="158" t="str">
        <f>IFERROR(TEXT(AL282,"00"),"99")&amp;IFERROR(TEXT(V282,"00"),"99")&amp;IFERROR(TEXT(R282,"000"),"999")</f>
        <v>0133999</v>
      </c>
      <c r="D282" s="29">
        <v>0</v>
      </c>
      <c r="E282" s="645">
        <f>IF(NOT(ISBLANK(L282)),1,0)</f>
        <v>0</v>
      </c>
      <c r="F282" s="645">
        <f>IF(NOT(ISBLANK(O282)),1,0)</f>
        <v>1</v>
      </c>
      <c r="G282" s="364" t="str">
        <f>IF(ISBLANK(H282), IF(OR(NOT(ISBLANK(L282)),NOT(ISBLANK(I282)), NOT(ISBLANK(O282))),"no oldname but should be",""),IF(H282=I282,"api",IF(H282=O282,"csv","no match or acs")))</f>
        <v>csv</v>
      </c>
      <c r="H282" t="s">
        <v>42</v>
      </c>
      <c r="N282" s="59" t="s">
        <v>42</v>
      </c>
      <c r="O282" s="124" t="s">
        <v>42</v>
      </c>
      <c r="P282" s="59" t="s">
        <v>42</v>
      </c>
      <c r="Q282" s="64" t="s">
        <v>41</v>
      </c>
      <c r="R282" s="147">
        <f>IFERROR(_xlfn.XLOOKUP(T282,sortorder!$E$62:$E$136,sortorder!$F$62:$F$136),999)</f>
        <v>999</v>
      </c>
      <c r="S282" s="147">
        <f>IFERROR(_xlfn.XLOOKUP(T282,sortorder!$E$62:$E$136,sortorder!$D$62:$D$136),99)</f>
        <v>33</v>
      </c>
      <c r="T282" s="127" t="s">
        <v>3059</v>
      </c>
      <c r="U282" s="59" t="s">
        <v>41</v>
      </c>
      <c r="V282" s="152">
        <f>IFERROR(_xlfn.XLOOKUP(X282,sortorder!$E$4:$E$55,sortorder!$D$4:$D$55),99)</f>
        <v>33</v>
      </c>
      <c r="W282" s="152">
        <f>IFERROR(_xlfn.XLOOKUP(X282,sortorder!$E$4:$E$55,sortorder!$D$4:$D$55),99)</f>
        <v>33</v>
      </c>
      <c r="X282" s="1" t="s">
        <v>2821</v>
      </c>
      <c r="Y282" s="141">
        <f>IF(ISERROR(SEARCH(Y$1,$Q282)),0,1)</f>
        <v>0</v>
      </c>
      <c r="Z282" s="141">
        <f>IF(ISERROR(SEARCH(Z$1,$Q282)),0,1)</f>
        <v>0</v>
      </c>
      <c r="AA282" s="141">
        <f>IF(ISERROR(SEARCH(AA$1,$Q282)),0,1)</f>
        <v>0</v>
      </c>
      <c r="AB282" s="141">
        <f>IF(ISERROR(SEARCH(AB$1,$Q282)),0,1)</f>
        <v>0</v>
      </c>
      <c r="AC282" s="141">
        <f>IF(ISERROR(SEARCH(AC$1,$Q282)),0,1)</f>
        <v>0</v>
      </c>
      <c r="AD282" s="141">
        <f>IF(ISERROR(SEARCH(AD$1,$Q282)),0,1)</f>
        <v>0</v>
      </c>
      <c r="AE282" s="141">
        <f>IF(ISERROR(SEARCH(AE$1,$Q282)),0,1)</f>
        <v>0</v>
      </c>
      <c r="AF282" s="141">
        <f>IF(ISERROR(SEARCH(AF$1,$Q282)),0,1)</f>
        <v>0</v>
      </c>
      <c r="AG282" s="141">
        <f>IF(ISERROR(SEARCH(AG$1,$Q282)),0,1)</f>
        <v>0</v>
      </c>
      <c r="AI282" s="141" t="str">
        <f>_xlfn.XLOOKUP(I282,'api2.3'!B:B,'api2.3'!D:D,"")</f>
        <v/>
      </c>
      <c r="AJ282" t="s">
        <v>44</v>
      </c>
      <c r="AK282" s="41" t="s">
        <v>44</v>
      </c>
      <c r="AL282" s="210">
        <f>_xlfn.XLOOKUP(AK282,sortorder!$I$15:$I$20,sortorder!$J$15:$J$20)</f>
        <v>1</v>
      </c>
      <c r="AP282" s="30">
        <v>0</v>
      </c>
      <c r="AQ282" t="s">
        <v>43</v>
      </c>
      <c r="AR282" t="s">
        <v>43</v>
      </c>
      <c r="AS282" t="s">
        <v>52</v>
      </c>
      <c r="AT282" s="6" t="s">
        <v>43</v>
      </c>
      <c r="AV282" s="39" t="str">
        <f>IFERROR(_xlfn.XLOOKUP(Q282,wtd!$B:$B,wtd!$C:$C),"")</f>
        <v/>
      </c>
      <c r="AW282" s="141" t="b">
        <f>IFERROR(Q282=_xlfn.XLOOKUP(Q282,wtd!$B:$B,wtd!$B:$B),FALSE)</f>
        <v>0</v>
      </c>
      <c r="AX282" t="s">
        <v>45</v>
      </c>
      <c r="AZ282">
        <v>0</v>
      </c>
      <c r="BA282" t="b">
        <v>0</v>
      </c>
      <c r="BB282" t="b">
        <v>0</v>
      </c>
      <c r="BC282" t="b">
        <v>0</v>
      </c>
      <c r="BE282" t="s">
        <v>5232</v>
      </c>
      <c r="BF282" t="s">
        <v>46</v>
      </c>
      <c r="BG282" t="s">
        <v>46</v>
      </c>
      <c r="BH282" s="59" t="s">
        <v>47</v>
      </c>
      <c r="BI282" s="59" t="s">
        <v>47</v>
      </c>
      <c r="BJ282" s="618" t="s">
        <v>2887</v>
      </c>
      <c r="BK282" s="534" t="s">
        <v>2887</v>
      </c>
      <c r="BN282" s="225">
        <v>999</v>
      </c>
      <c r="BQ282" s="639" t="s">
        <v>48</v>
      </c>
      <c r="BR282" s="639" t="s">
        <v>42</v>
      </c>
      <c r="BS282" s="639" t="s">
        <v>56</v>
      </c>
      <c r="BT282" s="639" t="s">
        <v>42</v>
      </c>
    </row>
    <row r="283" spans="1:72">
      <c r="A283">
        <v>282</v>
      </c>
      <c r="B283" s="158" t="str">
        <f>IFERROR(TEXT(AL283,"00"),"99")&amp;IFERROR(TEXT(W283,"00"),"99")&amp;IFERROR(TEXT(S283,"00"),"99")&amp;IFERROR(TEXT(BN283,"000"),"999")</f>
        <v>013334016</v>
      </c>
      <c r="C283" s="158" t="str">
        <f>IFERROR(TEXT(AL283,"00"),"99")&amp;IFERROR(TEXT(V283,"00"),"99")&amp;IFERROR(TEXT(R283,"000"),"999")</f>
        <v>0133016</v>
      </c>
      <c r="D283" s="29">
        <v>1</v>
      </c>
      <c r="E283" s="645">
        <f>IF(NOT(ISBLANK(L283)),1,0)</f>
        <v>0</v>
      </c>
      <c r="F283" s="645">
        <f>IF(NOT(ISBLANK(O283)),1,0)</f>
        <v>1</v>
      </c>
      <c r="G283" s="364" t="str">
        <f>IF(ISBLANK(H283), IF(OR(NOT(ISBLANK(L283)),NOT(ISBLANK(I283)), NOT(ISBLANK(O283))),"no oldname but should be",""),IF(H283=I283,"api",IF(H283=O283,"csv","no match or acs")))</f>
        <v>api</v>
      </c>
      <c r="H283" t="s">
        <v>1081</v>
      </c>
      <c r="I283" s="185" t="s">
        <v>1081</v>
      </c>
      <c r="J283" s="59" t="s">
        <v>1081</v>
      </c>
      <c r="N283" s="59" t="s">
        <v>1082</v>
      </c>
      <c r="O283" s="124" t="s">
        <v>1082</v>
      </c>
      <c r="P283" s="59" t="s">
        <v>1082</v>
      </c>
      <c r="Q283" s="64" t="s">
        <v>1080</v>
      </c>
      <c r="R283" s="147">
        <f>IFERROR(_xlfn.XLOOKUP(T283,sortorder!$E$62:$E$136,sortorder!$F$62:$F$136),999)</f>
        <v>16</v>
      </c>
      <c r="S283" s="147">
        <f>IFERROR(_xlfn.XLOOKUP(T283,sortorder!$E$62:$E$136,sortorder!$D$62:$D$136),99)</f>
        <v>34</v>
      </c>
      <c r="T283" s="127" t="s">
        <v>3060</v>
      </c>
      <c r="U283" s="59" t="s">
        <v>1080</v>
      </c>
      <c r="V283" s="152">
        <f>IFERROR(_xlfn.XLOOKUP(X283,sortorder!$E$4:$E$55,sortorder!$D$4:$D$55),99)</f>
        <v>33</v>
      </c>
      <c r="W283" s="152">
        <f>IFERROR(_xlfn.XLOOKUP(X283,sortorder!$E$4:$E$55,sortorder!$D$4:$D$55),99)</f>
        <v>33</v>
      </c>
      <c r="X283" s="1" t="s">
        <v>2821</v>
      </c>
      <c r="Y283" s="141">
        <f>IF(ISERROR(SEARCH(Y$1,$Q283)),0,1)</f>
        <v>0</v>
      </c>
      <c r="Z283" s="141">
        <f>IF(ISERROR(SEARCH(Z$1,$Q283)),0,1)</f>
        <v>0</v>
      </c>
      <c r="AA283" s="141">
        <f>IF(ISERROR(SEARCH(AA$1,$Q283)),0,1)</f>
        <v>0</v>
      </c>
      <c r="AB283" s="141">
        <f>IF(ISERROR(SEARCH(AB$1,$Q283)),0,1)</f>
        <v>0</v>
      </c>
      <c r="AC283" s="141">
        <f>IF(ISERROR(SEARCH(AC$1,$Q283)),0,1)</f>
        <v>0</v>
      </c>
      <c r="AD283" s="141">
        <f>IF(ISERROR(SEARCH(AD$1,$Q283)),0,1)</f>
        <v>0</v>
      </c>
      <c r="AE283" s="141">
        <f>IF(ISERROR(SEARCH(AE$1,$Q283)),0,1)</f>
        <v>0</v>
      </c>
      <c r="AF283" s="141">
        <f>IF(ISERROR(SEARCH(AF$1,$Q283)),0,1)</f>
        <v>0</v>
      </c>
      <c r="AG283" s="141">
        <f>IF(ISERROR(SEARCH(AG$1,$Q283)),0,1)</f>
        <v>0</v>
      </c>
      <c r="AH283" t="s">
        <v>1083</v>
      </c>
      <c r="AI283" s="141" t="str">
        <f>_xlfn.XLOOKUP(I283,'api2.3'!B:B,'api2.3'!D:D,"")</f>
        <v>Community</v>
      </c>
      <c r="AJ283" t="s">
        <v>44</v>
      </c>
      <c r="AK283" s="41" t="s">
        <v>44</v>
      </c>
      <c r="AL283" s="210">
        <f>_xlfn.XLOOKUP(AK283,sortorder!$I$15:$I$20,sortorder!$J$15:$J$20)</f>
        <v>1</v>
      </c>
      <c r="AP283" s="30">
        <v>0</v>
      </c>
      <c r="AQ283" t="s">
        <v>43</v>
      </c>
      <c r="AR283" t="s">
        <v>43</v>
      </c>
      <c r="AS283" t="s">
        <v>52</v>
      </c>
      <c r="AT283" t="s">
        <v>43</v>
      </c>
      <c r="AV283" s="39" t="str">
        <f>IFERROR(_xlfn.XLOOKUP(Q283,wtd!$B:$B,wtd!$C:$C),"")</f>
        <v/>
      </c>
      <c r="AW283" s="141" t="b">
        <f>IFERROR(Q283=_xlfn.XLOOKUP(Q283,wtd!$B:$B,wtd!$B:$B),FALSE)</f>
        <v>0</v>
      </c>
      <c r="AX283" t="s">
        <v>45</v>
      </c>
      <c r="AZ283">
        <v>0</v>
      </c>
      <c r="BA283" t="b">
        <v>0</v>
      </c>
      <c r="BB283" t="b">
        <v>0</v>
      </c>
      <c r="BC283" t="b">
        <v>0</v>
      </c>
      <c r="BE283" t="s">
        <v>5285</v>
      </c>
      <c r="BF283" t="s">
        <v>1085</v>
      </c>
      <c r="BG283" t="s">
        <v>1085</v>
      </c>
      <c r="BH283" s="59" t="s">
        <v>1086</v>
      </c>
      <c r="BI283" s="59" t="s">
        <v>1086</v>
      </c>
      <c r="BJ283" s="618" t="s">
        <v>2887</v>
      </c>
      <c r="BK283" s="534" t="s">
        <v>1087</v>
      </c>
      <c r="BL283" s="59" t="s">
        <v>1089</v>
      </c>
      <c r="BN283" s="222">
        <v>16</v>
      </c>
      <c r="BP283" s="639" t="s">
        <v>145</v>
      </c>
      <c r="BQ283" s="639" t="s">
        <v>1090</v>
      </c>
      <c r="BR283" s="639" t="s">
        <v>1082</v>
      </c>
      <c r="BS283" s="639" t="s">
        <v>56</v>
      </c>
      <c r="BT283" s="639" t="s">
        <v>1082</v>
      </c>
    </row>
    <row r="284" spans="1:72">
      <c r="A284">
        <v>283</v>
      </c>
      <c r="B284" s="158" t="str">
        <f>IFERROR(TEXT(AL284,"00"),"99")&amp;IFERROR(TEXT(W284,"00"),"99")&amp;IFERROR(TEXT(S284,"00"),"99")&amp;IFERROR(TEXT(BN284,"000"),"999")</f>
        <v>013335999</v>
      </c>
      <c r="C284" s="158" t="str">
        <f>IFERROR(TEXT(AL284,"00"),"99")&amp;IFERROR(TEXT(V284,"00"),"99")&amp;IFERROR(TEXT(R284,"000"),"999")</f>
        <v>0133999</v>
      </c>
      <c r="D284" s="29">
        <v>0</v>
      </c>
      <c r="E284" s="645">
        <f>IF(NOT(ISBLANK(L284)),1,0)</f>
        <v>0</v>
      </c>
      <c r="F284" s="645">
        <f>IF(NOT(ISBLANK(O284)),1,0)</f>
        <v>1</v>
      </c>
      <c r="G284" s="364" t="str">
        <f>IF(ISBLANK(H284), IF(OR(NOT(ISBLANK(L284)),NOT(ISBLANK(I284)), NOT(ISBLANK(O284))),"no oldname but should be",""),IF(H284=I284,"api",IF(H284=O284,"csv","no match or acs")))</f>
        <v>csv</v>
      </c>
      <c r="H284" t="s">
        <v>1003</v>
      </c>
      <c r="I284" s="185"/>
      <c r="N284" s="59" t="s">
        <v>1003</v>
      </c>
      <c r="O284" s="124" t="s">
        <v>1003</v>
      </c>
      <c r="P284" s="59" t="s">
        <v>1003</v>
      </c>
      <c r="Q284" s="64" t="s">
        <v>1002</v>
      </c>
      <c r="R284" s="147">
        <f>IFERROR(_xlfn.XLOOKUP(T284,sortorder!$E$62:$E$136,sortorder!$F$62:$F$136),999)</f>
        <v>999</v>
      </c>
      <c r="S284" s="147">
        <f>IFERROR(_xlfn.XLOOKUP(T284,sortorder!$E$62:$E$136,sortorder!$D$62:$D$136),99)</f>
        <v>35</v>
      </c>
      <c r="T284" s="127" t="s">
        <v>3061</v>
      </c>
      <c r="U284" s="59" t="s">
        <v>1002</v>
      </c>
      <c r="V284" s="152">
        <f>IFERROR(_xlfn.XLOOKUP(X284,sortorder!$E$4:$E$55,sortorder!$D$4:$D$55),99)</f>
        <v>33</v>
      </c>
      <c r="W284" s="152">
        <f>IFERROR(_xlfn.XLOOKUP(X284,sortorder!$E$4:$E$55,sortorder!$D$4:$D$55),99)</f>
        <v>33</v>
      </c>
      <c r="X284" s="1" t="s">
        <v>2821</v>
      </c>
      <c r="Y284" s="141">
        <f>IF(ISERROR(SEARCH(Y$1,$Q284)),0,1)</f>
        <v>0</v>
      </c>
      <c r="Z284" s="141">
        <f>IF(ISERROR(SEARCH(Z$1,$Q284)),0,1)</f>
        <v>0</v>
      </c>
      <c r="AA284" s="141">
        <f>IF(ISERROR(SEARCH(AA$1,$Q284)),0,1)</f>
        <v>0</v>
      </c>
      <c r="AB284" s="141">
        <f>IF(ISERROR(SEARCH(AB$1,$Q284)),0,1)</f>
        <v>0</v>
      </c>
      <c r="AC284" s="141">
        <f>IF(ISERROR(SEARCH(AC$1,$Q284)),0,1)</f>
        <v>0</v>
      </c>
      <c r="AD284" s="141">
        <f>IF(ISERROR(SEARCH(AD$1,$Q284)),0,1)</f>
        <v>0</v>
      </c>
      <c r="AE284" s="141">
        <f>IF(ISERROR(SEARCH(AE$1,$Q284)),0,1)</f>
        <v>0</v>
      </c>
      <c r="AF284" s="141">
        <f>IF(ISERROR(SEARCH(AF$1,$Q284)),0,1)</f>
        <v>0</v>
      </c>
      <c r="AG284" s="141">
        <f>IF(ISERROR(SEARCH(AG$1,$Q284)),0,1)</f>
        <v>0</v>
      </c>
      <c r="AI284" s="141" t="str">
        <f>_xlfn.XLOOKUP(I284,'api2.3'!B:B,'api2.3'!D:D,"")</f>
        <v/>
      </c>
      <c r="AJ284" t="s">
        <v>44</v>
      </c>
      <c r="AK284" s="41" t="s">
        <v>44</v>
      </c>
      <c r="AL284" s="210">
        <f>_xlfn.XLOOKUP(AK284,sortorder!$I$15:$I$20,sortorder!$J$15:$J$20)</f>
        <v>1</v>
      </c>
      <c r="AP284" s="30">
        <v>0</v>
      </c>
      <c r="AQ284" t="s">
        <v>43</v>
      </c>
      <c r="AR284" t="s">
        <v>43</v>
      </c>
      <c r="AS284" t="s">
        <v>52</v>
      </c>
      <c r="AT284" t="s">
        <v>43</v>
      </c>
      <c r="AV284" s="39" t="str">
        <f>IFERROR(_xlfn.XLOOKUP(Q284,wtd!$B:$B,wtd!$C:$C),"")</f>
        <v/>
      </c>
      <c r="AW284" s="141" t="b">
        <f>IFERROR(Q284=_xlfn.XLOOKUP(Q284,wtd!$B:$B,wtd!$B:$B),FALSE)</f>
        <v>0</v>
      </c>
      <c r="AX284" t="s">
        <v>45</v>
      </c>
      <c r="AZ284">
        <v>0</v>
      </c>
      <c r="BA284" t="b">
        <v>0</v>
      </c>
      <c r="BB284" t="b">
        <v>0</v>
      </c>
      <c r="BC284" t="b">
        <v>0</v>
      </c>
      <c r="BE284" t="s">
        <v>1004</v>
      </c>
      <c r="BF284" t="s">
        <v>1005</v>
      </c>
      <c r="BG284" t="s">
        <v>1005</v>
      </c>
      <c r="BH284" s="59" t="s">
        <v>1006</v>
      </c>
      <c r="BI284" s="59" t="s">
        <v>1006</v>
      </c>
      <c r="BJ284" s="618" t="s">
        <v>2887</v>
      </c>
      <c r="BK284" s="534" t="s">
        <v>2887</v>
      </c>
      <c r="BN284" s="225">
        <v>999</v>
      </c>
      <c r="BQ284" s="639" t="s">
        <v>214</v>
      </c>
      <c r="BR284" s="639" t="s">
        <v>1003</v>
      </c>
      <c r="BS284" s="639" t="s">
        <v>411</v>
      </c>
    </row>
    <row r="285" spans="1:72">
      <c r="A285">
        <v>284</v>
      </c>
      <c r="B285" s="158" t="str">
        <f>IFERROR(TEXT(AL285,"00"),"99")&amp;IFERROR(TEXT(W285,"00"),"99")&amp;IFERROR(TEXT(S285,"00"),"99")&amp;IFERROR(TEXT(BN285,"000"),"999")</f>
        <v>013336999</v>
      </c>
      <c r="C285" s="158" t="str">
        <f>IFERROR(TEXT(AL285,"00"),"99")&amp;IFERROR(TEXT(V285,"00"),"99")&amp;IFERROR(TEXT(R285,"000"),"999")</f>
        <v>0133999</v>
      </c>
      <c r="D285" s="29">
        <v>0</v>
      </c>
      <c r="E285" s="645">
        <f>IF(NOT(ISBLANK(L285)),1,0)</f>
        <v>0</v>
      </c>
      <c r="F285" s="645">
        <f>IF(NOT(ISBLANK(O285)),1,0)</f>
        <v>1</v>
      </c>
      <c r="G285" s="364" t="str">
        <f>IF(ISBLANK(H285), IF(OR(NOT(ISBLANK(L285)),NOT(ISBLANK(I285)), NOT(ISBLANK(O285))),"no oldname but should be",""),IF(H285=I285,"api",IF(H285=O285,"csv","no match or acs")))</f>
        <v>csv</v>
      </c>
      <c r="H285" t="s">
        <v>76</v>
      </c>
      <c r="N285" s="59" t="s">
        <v>76</v>
      </c>
      <c r="O285" t="s">
        <v>76</v>
      </c>
      <c r="P285" s="59" t="s">
        <v>76</v>
      </c>
      <c r="Q285" s="64" t="s">
        <v>75</v>
      </c>
      <c r="R285" s="147">
        <f>IFERROR(_xlfn.XLOOKUP(T285,sortorder!$E$62:$E$136,sortorder!$F$62:$F$136),999)</f>
        <v>999</v>
      </c>
      <c r="S285" s="147">
        <f>IFERROR(_xlfn.XLOOKUP(T285,sortorder!$E$62:$E$136,sortorder!$D$62:$D$136),99)</f>
        <v>36</v>
      </c>
      <c r="T285" s="127" t="s">
        <v>3062</v>
      </c>
      <c r="U285" s="59" t="s">
        <v>75</v>
      </c>
      <c r="V285" s="152">
        <f>IFERROR(_xlfn.XLOOKUP(X285,sortorder!$E$4:$E$55,sortorder!$D$4:$D$55),99)</f>
        <v>33</v>
      </c>
      <c r="W285" s="152">
        <f>IFERROR(_xlfn.XLOOKUP(X285,sortorder!$E$4:$E$55,sortorder!$D$4:$D$55),99)</f>
        <v>33</v>
      </c>
      <c r="X285" s="1" t="s">
        <v>2821</v>
      </c>
      <c r="Y285" s="141">
        <f>IF(ISERROR(SEARCH(Y$1,$Q285)),0,1)</f>
        <v>0</v>
      </c>
      <c r="Z285" s="141">
        <f>IF(ISERROR(SEARCH(Z$1,$Q285)),0,1)</f>
        <v>0</v>
      </c>
      <c r="AA285" s="141">
        <f>IF(ISERROR(SEARCH(AA$1,$Q285)),0,1)</f>
        <v>0</v>
      </c>
      <c r="AB285" s="141">
        <f>IF(ISERROR(SEARCH(AB$1,$Q285)),0,1)</f>
        <v>0</v>
      </c>
      <c r="AC285" s="141">
        <f>IF(ISERROR(SEARCH(AC$1,$Q285)),0,1)</f>
        <v>0</v>
      </c>
      <c r="AD285" s="141">
        <f>IF(ISERROR(SEARCH(AD$1,$Q285)),0,1)</f>
        <v>0</v>
      </c>
      <c r="AE285" s="141">
        <f>IF(ISERROR(SEARCH(AE$1,$Q285)),0,1)</f>
        <v>0</v>
      </c>
      <c r="AF285" s="141">
        <f>IF(ISERROR(SEARCH(AF$1,$Q285)),0,1)</f>
        <v>0</v>
      </c>
      <c r="AG285" s="141">
        <f>IF(ISERROR(SEARCH(AG$1,$Q285)),0,1)</f>
        <v>0</v>
      </c>
      <c r="AI285" s="141" t="str">
        <f>_xlfn.XLOOKUP(I285,'api2.3'!B:B,'api2.3'!D:D,"")</f>
        <v/>
      </c>
      <c r="AJ285" t="s">
        <v>44</v>
      </c>
      <c r="AK285" s="41" t="s">
        <v>44</v>
      </c>
      <c r="AL285" s="210">
        <f>_xlfn.XLOOKUP(AK285,sortorder!$I$15:$I$20,sortorder!$J$15:$J$20)</f>
        <v>1</v>
      </c>
      <c r="AP285" s="30">
        <v>0</v>
      </c>
      <c r="AQ285" t="s">
        <v>43</v>
      </c>
      <c r="AR285" t="s">
        <v>43</v>
      </c>
      <c r="AS285" t="s">
        <v>52</v>
      </c>
      <c r="AT285" t="s">
        <v>43</v>
      </c>
      <c r="AV285" s="39" t="str">
        <f>IFERROR(_xlfn.XLOOKUP(Q285,wtd!$B:$B,wtd!$C:$C),"")</f>
        <v/>
      </c>
      <c r="AW285" s="141" t="b">
        <f>IFERROR(Q285=_xlfn.XLOOKUP(Q285,wtd!$B:$B,wtd!$B:$B),FALSE)</f>
        <v>0</v>
      </c>
      <c r="AX285" t="s">
        <v>45</v>
      </c>
      <c r="AZ285">
        <v>0</v>
      </c>
      <c r="BA285" t="b">
        <v>0</v>
      </c>
      <c r="BB285" t="b">
        <v>0</v>
      </c>
      <c r="BC285" t="b">
        <v>0</v>
      </c>
      <c r="BE285" t="s">
        <v>77</v>
      </c>
      <c r="BF285" t="s">
        <v>77</v>
      </c>
      <c r="BG285" t="s">
        <v>77</v>
      </c>
      <c r="BH285" s="59" t="s">
        <v>78</v>
      </c>
      <c r="BI285" s="59" t="s">
        <v>78</v>
      </c>
      <c r="BJ285" s="618" t="s">
        <v>2887</v>
      </c>
      <c r="BK285" s="534" t="s">
        <v>2887</v>
      </c>
      <c r="BN285" s="225">
        <v>999</v>
      </c>
      <c r="BQ285" s="639" t="s">
        <v>79</v>
      </c>
      <c r="BR285" s="639" t="s">
        <v>76</v>
      </c>
      <c r="BS285" s="639" t="s">
        <v>56</v>
      </c>
      <c r="BT285" s="639" t="s">
        <v>76</v>
      </c>
    </row>
    <row r="286" spans="1:72">
      <c r="A286">
        <v>285</v>
      </c>
      <c r="B286" s="158" t="str">
        <f>IFERROR(TEXT(AL286,"00"),"99")&amp;IFERROR(TEXT(W286,"00"),"99")&amp;IFERROR(TEXT(S286,"00"),"99")&amp;IFERROR(TEXT(BN286,"000"),"999")</f>
        <v>013337999</v>
      </c>
      <c r="C286" s="158" t="str">
        <f>IFERROR(TEXT(AL286,"00"),"99")&amp;IFERROR(TEXT(V286,"00"),"99")&amp;IFERROR(TEXT(R286,"000"),"999")</f>
        <v>0133999</v>
      </c>
      <c r="D286" s="29">
        <v>0</v>
      </c>
      <c r="E286" s="645">
        <f>IF(NOT(ISBLANK(L286)),1,0)</f>
        <v>0</v>
      </c>
      <c r="F286" s="645">
        <f>IF(NOT(ISBLANK(O286)),1,0)</f>
        <v>1</v>
      </c>
      <c r="G286" s="364" t="str">
        <f>IF(ISBLANK(H286), IF(OR(NOT(ISBLANK(L286)),NOT(ISBLANK(I286)), NOT(ISBLANK(O286))),"no oldname but should be",""),IF(H286=I286,"api",IF(H286=O286,"csv","no match or acs")))</f>
        <v>csv</v>
      </c>
      <c r="H286" t="s">
        <v>406</v>
      </c>
      <c r="N286" s="59" t="s">
        <v>406</v>
      </c>
      <c r="O286" s="124" t="s">
        <v>406</v>
      </c>
      <c r="P286" s="59" t="s">
        <v>406</v>
      </c>
      <c r="Q286" s="64" t="s">
        <v>405</v>
      </c>
      <c r="R286" s="147">
        <f>IFERROR(_xlfn.XLOOKUP(T286,sortorder!$E$62:$E$136,sortorder!$F$62:$F$136),999)</f>
        <v>999</v>
      </c>
      <c r="S286" s="147">
        <f>IFERROR(_xlfn.XLOOKUP(T286,sortorder!$E$62:$E$136,sortorder!$D$62:$D$136),99)</f>
        <v>37</v>
      </c>
      <c r="T286" s="127" t="s">
        <v>3063</v>
      </c>
      <c r="U286" s="59" t="s">
        <v>3063</v>
      </c>
      <c r="V286" s="152">
        <f>IFERROR(_xlfn.XLOOKUP(X286,sortorder!$E$4:$E$55,sortorder!$D$4:$D$55),99)</f>
        <v>33</v>
      </c>
      <c r="W286" s="152">
        <f>IFERROR(_xlfn.XLOOKUP(X286,sortorder!$E$4:$E$55,sortorder!$D$4:$D$55),99)</f>
        <v>33</v>
      </c>
      <c r="X286" s="1" t="s">
        <v>2821</v>
      </c>
      <c r="Y286" s="141">
        <f>IF(ISERROR(SEARCH(Y$1,$Q286)),0,1)</f>
        <v>0</v>
      </c>
      <c r="Z286" s="141">
        <f>IF(ISERROR(SEARCH(Z$1,$Q286)),0,1)</f>
        <v>0</v>
      </c>
      <c r="AA286" s="141">
        <f>IF(ISERROR(SEARCH(AA$1,$Q286)),0,1)</f>
        <v>0</v>
      </c>
      <c r="AB286" s="141">
        <f>IF(ISERROR(SEARCH(AB$1,$Q286)),0,1)</f>
        <v>0</v>
      </c>
      <c r="AC286" s="141">
        <f>IF(ISERROR(SEARCH(AC$1,$Q286)),0,1)</f>
        <v>0</v>
      </c>
      <c r="AD286" s="141">
        <f>IF(ISERROR(SEARCH(AD$1,$Q286)),0,1)</f>
        <v>0</v>
      </c>
      <c r="AE286" s="141">
        <f>IF(ISERROR(SEARCH(AE$1,$Q286)),0,1)</f>
        <v>0</v>
      </c>
      <c r="AF286" s="141">
        <f>IF(ISERROR(SEARCH(AF$1,$Q286)),0,1)</f>
        <v>0</v>
      </c>
      <c r="AG286" s="141">
        <f>IF(ISERROR(SEARCH(AG$1,$Q286)),0,1)</f>
        <v>0</v>
      </c>
      <c r="AI286" s="141" t="str">
        <f>_xlfn.XLOOKUP(I286,'api2.3'!B:B,'api2.3'!D:D,"")</f>
        <v/>
      </c>
      <c r="AJ286" t="s">
        <v>44</v>
      </c>
      <c r="AK286" s="41" t="s">
        <v>44</v>
      </c>
      <c r="AL286" s="210">
        <f>_xlfn.XLOOKUP(AK286,sortorder!$I$15:$I$20,sortorder!$J$15:$J$20)</f>
        <v>1</v>
      </c>
      <c r="AP286" s="30">
        <v>0</v>
      </c>
      <c r="AQ286" t="s">
        <v>43</v>
      </c>
      <c r="AR286" t="s">
        <v>43</v>
      </c>
      <c r="AS286" t="s">
        <v>52</v>
      </c>
      <c r="AT286" t="s">
        <v>43</v>
      </c>
      <c r="AV286" s="39" t="str">
        <f>IFERROR(_xlfn.XLOOKUP(Q286,wtd!$B:$B,wtd!$C:$C),"")</f>
        <v/>
      </c>
      <c r="AW286" s="141" t="b">
        <f>IFERROR(Q286=_xlfn.XLOOKUP(Q286,wtd!$B:$B,wtd!$B:$B),FALSE)</f>
        <v>0</v>
      </c>
      <c r="AX286" t="s">
        <v>45</v>
      </c>
      <c r="AZ286">
        <v>0</v>
      </c>
      <c r="BA286" t="b">
        <v>0</v>
      </c>
      <c r="BB286" t="b">
        <v>0</v>
      </c>
      <c r="BC286" t="b">
        <v>0</v>
      </c>
      <c r="BE286" t="s">
        <v>407</v>
      </c>
      <c r="BF286" t="s">
        <v>408</v>
      </c>
      <c r="BG286" t="s">
        <v>408</v>
      </c>
      <c r="BH286" s="59" t="s">
        <v>409</v>
      </c>
      <c r="BI286" s="59" t="s">
        <v>409</v>
      </c>
      <c r="BJ286" s="618" t="s">
        <v>2887</v>
      </c>
      <c r="BK286" s="534" t="s">
        <v>2887</v>
      </c>
      <c r="BN286" s="225">
        <v>999</v>
      </c>
      <c r="BQ286" s="639" t="s">
        <v>410</v>
      </c>
      <c r="BR286" s="639" t="s">
        <v>406</v>
      </c>
      <c r="BS286" s="639" t="s">
        <v>411</v>
      </c>
    </row>
    <row r="287" spans="1:72">
      <c r="A287">
        <v>286</v>
      </c>
      <c r="B287" s="158" t="str">
        <f>IFERROR(TEXT(AL287,"00"),"99")&amp;IFERROR(TEXT(W287,"00"),"99")&amp;IFERROR(TEXT(S287,"00"),"99")&amp;IFERROR(TEXT(BN287,"000"),"999")</f>
        <v>013399999</v>
      </c>
      <c r="C287" s="158" t="str">
        <f>IFERROR(TEXT(AL287,"00"),"99")&amp;IFERROR(TEXT(V287,"00"),"99")&amp;IFERROR(TEXT(R287,"000"),"999")</f>
        <v>0133999</v>
      </c>
      <c r="D287" s="29">
        <v>0</v>
      </c>
      <c r="E287" s="645">
        <f>IF(NOT(ISBLANK(L287)),1,0)</f>
        <v>0</v>
      </c>
      <c r="F287" s="645">
        <f>IF(NOT(ISBLANK(O287)),1,0)</f>
        <v>1</v>
      </c>
      <c r="G287" s="364" t="str">
        <f>IF(ISBLANK(H287), IF(OR(NOT(ISBLANK(L287)),NOT(ISBLANK(I287)), NOT(ISBLANK(O287))),"no oldname but should be",""),IF(H287=I287,"api",IF(H287=O287,"csv","no match or acs")))</f>
        <v>csv</v>
      </c>
      <c r="H287" t="s">
        <v>608</v>
      </c>
      <c r="I287" s="122"/>
      <c r="N287" s="59" t="s">
        <v>608</v>
      </c>
      <c r="O287" s="124" t="s">
        <v>608</v>
      </c>
      <c r="P287" s="59" t="s">
        <v>608</v>
      </c>
      <c r="Q287" s="64" t="s">
        <v>607</v>
      </c>
      <c r="R287" s="147">
        <f>IFERROR(_xlfn.XLOOKUP(T287,sortorder!$E$62:$E$136,sortorder!$F$62:$F$136),999)</f>
        <v>999</v>
      </c>
      <c r="S287" s="147">
        <f>IFERROR(_xlfn.XLOOKUP(T287,sortorder!$E$62:$E$136,sortorder!$D$62:$D$136),99)</f>
        <v>99</v>
      </c>
      <c r="T287" s="127" t="s">
        <v>4820</v>
      </c>
      <c r="U287" s="59" t="s">
        <v>607</v>
      </c>
      <c r="V287" s="152">
        <f>IFERROR(_xlfn.XLOOKUP(X287,sortorder!$E$4:$E$55,sortorder!$D$4:$D$55),99)</f>
        <v>33</v>
      </c>
      <c r="W287" s="152">
        <f>IFERROR(_xlfn.XLOOKUP(X287,sortorder!$E$4:$E$55,sortorder!$D$4:$D$55),99)</f>
        <v>33</v>
      </c>
      <c r="X287" s="1" t="s">
        <v>2821</v>
      </c>
      <c r="Y287" s="141">
        <f>IF(ISERROR(SEARCH(Y$1,$Q287)),0,1)</f>
        <v>0</v>
      </c>
      <c r="Z287" s="141">
        <f>IF(ISERROR(SEARCH(Z$1,$Q287)),0,1)</f>
        <v>0</v>
      </c>
      <c r="AA287" s="141">
        <f>IF(ISERROR(SEARCH(AA$1,$Q287)),0,1)</f>
        <v>0</v>
      </c>
      <c r="AB287" s="141">
        <f>IF(ISERROR(SEARCH(AB$1,$Q287)),0,1)</f>
        <v>0</v>
      </c>
      <c r="AC287" s="141">
        <f>IF(ISERROR(SEARCH(AC$1,$Q287)),0,1)</f>
        <v>0</v>
      </c>
      <c r="AD287" s="141">
        <f>IF(ISERROR(SEARCH(AD$1,$Q287)),0,1)</f>
        <v>0</v>
      </c>
      <c r="AE287" s="141">
        <f>IF(ISERROR(SEARCH(AE$1,$Q287)),0,1)</f>
        <v>0</v>
      </c>
      <c r="AF287" s="141">
        <f>IF(ISERROR(SEARCH(AF$1,$Q287)),0,1)</f>
        <v>0</v>
      </c>
      <c r="AG287" s="141">
        <f>IF(ISERROR(SEARCH(AG$1,$Q287)),0,1)</f>
        <v>0</v>
      </c>
      <c r="AI287" s="141" t="str">
        <f>_xlfn.XLOOKUP(I287,'api2.3'!B:B,'api2.3'!D:D,"")</f>
        <v/>
      </c>
      <c r="AJ287" t="s">
        <v>44</v>
      </c>
      <c r="AK287" s="41" t="s">
        <v>44</v>
      </c>
      <c r="AL287" s="210">
        <f>_xlfn.XLOOKUP(AK287,sortorder!$I$15:$I$20,sortorder!$J$15:$J$20)</f>
        <v>1</v>
      </c>
      <c r="AP287" s="30">
        <v>0</v>
      </c>
      <c r="AQ287" t="s">
        <v>43</v>
      </c>
      <c r="AR287" t="s">
        <v>43</v>
      </c>
      <c r="AS287" t="s">
        <v>52</v>
      </c>
      <c r="AT287" t="s">
        <v>43</v>
      </c>
      <c r="AV287" s="39" t="str">
        <f>IFERROR(_xlfn.XLOOKUP(Q287,wtd!$B:$B,wtd!$C:$C),"")</f>
        <v/>
      </c>
      <c r="AW287" s="141" t="b">
        <f>IFERROR(Q287=_xlfn.XLOOKUP(Q287,wtd!$B:$B,wtd!$B:$B),FALSE)</f>
        <v>0</v>
      </c>
      <c r="AX287" t="s">
        <v>45</v>
      </c>
      <c r="AZ287">
        <v>0</v>
      </c>
      <c r="BA287" t="b">
        <v>0</v>
      </c>
      <c r="BB287" t="b">
        <v>0</v>
      </c>
      <c r="BC287" t="b">
        <v>0</v>
      </c>
      <c r="BE287" t="s">
        <v>5231</v>
      </c>
      <c r="BF287" t="s">
        <v>609</v>
      </c>
      <c r="BG287" t="s">
        <v>609</v>
      </c>
      <c r="BH287" s="59" t="s">
        <v>610</v>
      </c>
      <c r="BI287" s="59" t="s">
        <v>610</v>
      </c>
      <c r="BJ287" s="618" t="s">
        <v>2887</v>
      </c>
      <c r="BK287" s="534" t="s">
        <v>2887</v>
      </c>
      <c r="BN287" s="225">
        <v>999</v>
      </c>
      <c r="BQ287" s="639" t="s">
        <v>611</v>
      </c>
      <c r="BR287" s="639" t="s">
        <v>608</v>
      </c>
      <c r="BS287" s="639" t="s">
        <v>56</v>
      </c>
      <c r="BT287" s="639" t="s">
        <v>608</v>
      </c>
    </row>
    <row r="288" spans="1:72">
      <c r="A288">
        <v>287</v>
      </c>
      <c r="B288" s="158" t="str">
        <f>IFERROR(TEXT(AL288,"00"),"99")&amp;IFERROR(TEXT(W288,"00"),"99")&amp;IFERROR(TEXT(S288,"00"),"99")&amp;IFERROR(TEXT(BN288,"000"),"999")</f>
        <v>017099999</v>
      </c>
      <c r="C288" s="158" t="str">
        <f>IFERROR(TEXT(AL288,"00"),"99")&amp;IFERROR(TEXT(V288,"00"),"99")&amp;IFERROR(TEXT(R288,"000"),"999")</f>
        <v>0170999</v>
      </c>
      <c r="D288" s="29">
        <v>0</v>
      </c>
      <c r="E288" s="645">
        <f>IF(NOT(ISBLANK(L288)),1,0)</f>
        <v>0</v>
      </c>
      <c r="F288" s="645">
        <f>IF(NOT(ISBLANK(O288)),1,0)</f>
        <v>0</v>
      </c>
      <c r="G288" s="364" t="str">
        <f>IF(ISBLANK(H288), IF(OR(NOT(ISBLANK(L288)),NOT(ISBLANK(I288)), NOT(ISBLANK(O288))),"no oldname but should be",""),IF(H288=I288,"api",IF(H288=O288,"csv","no match or acs")))</f>
        <v/>
      </c>
      <c r="L288" s="114"/>
      <c r="M288" s="631"/>
      <c r="Q288" s="178" t="s">
        <v>5560</v>
      </c>
      <c r="R288" s="147">
        <f>IFERROR(_xlfn.XLOOKUP(T288,sortorder!$E$62:$E$136,sortorder!$F$62:$F$136),999)</f>
        <v>999</v>
      </c>
      <c r="S288" s="147">
        <f>IFERROR(_xlfn.XLOOKUP(T288,sortorder!$E$62:$E$136,sortorder!$D$62:$D$136),99)</f>
        <v>99</v>
      </c>
      <c r="T288" s="204" t="s">
        <v>5559</v>
      </c>
      <c r="V288" s="152">
        <f>IFERROR(_xlfn.XLOOKUP(X288,sortorder!$E$4:$E$55,sortorder!$D$4:$D$55),99)</f>
        <v>70</v>
      </c>
      <c r="W288" s="152">
        <f>IFERROR(_xlfn.XLOOKUP(X288,sortorder!$E$4:$E$55,sortorder!$D$4:$D$55),99)</f>
        <v>70</v>
      </c>
      <c r="X288" s="22" t="s">
        <v>2854</v>
      </c>
      <c r="Y288" s="141">
        <f>IF(ISERROR(SEARCH(Y$1,$Q288)),0,1)</f>
        <v>0</v>
      </c>
      <c r="Z288" s="141">
        <f>IF(ISERROR(SEARCH(Z$1,$Q288)),0,1)</f>
        <v>0</v>
      </c>
      <c r="AA288" s="141">
        <f>IF(ISERROR(SEARCH(AA$1,$Q288)),0,1)</f>
        <v>0</v>
      </c>
      <c r="AB288" s="141">
        <f>IF(ISERROR(SEARCH(AB$1,$Q288)),0,1)</f>
        <v>0</v>
      </c>
      <c r="AC288" s="141">
        <f>IF(ISERROR(SEARCH(AC$1,$Q288)),0,1)</f>
        <v>0</v>
      </c>
      <c r="AD288" s="141">
        <f>IF(ISERROR(SEARCH(AD$1,$Q288)),0,1)</f>
        <v>0</v>
      </c>
      <c r="AE288" s="141">
        <f>IF(ISERROR(SEARCH(AE$1,$Q288)),0,1)</f>
        <v>0</v>
      </c>
      <c r="AF288" s="141">
        <f>IF(ISERROR(SEARCH(AF$1,$Q288)),0,1)</f>
        <v>0</v>
      </c>
      <c r="AG288" s="141">
        <f>IF(ISERROR(SEARCH(AG$1,$Q288)),0,1)</f>
        <v>0</v>
      </c>
      <c r="AI288" s="141" t="str">
        <f>_xlfn.XLOOKUP(I288,'api2.3'!B:B,'api2.3'!D:D,"")</f>
        <v/>
      </c>
      <c r="AJ288" t="s">
        <v>44</v>
      </c>
      <c r="AK288" s="41" t="s">
        <v>44</v>
      </c>
      <c r="AL288" s="210">
        <f>_xlfn.XLOOKUP(AK288,sortorder!$I$15:$I$20,sortorder!$J$15:$J$20)</f>
        <v>1</v>
      </c>
      <c r="AP288" s="32">
        <v>0</v>
      </c>
      <c r="AQ288" t="s">
        <v>43</v>
      </c>
      <c r="AR288" t="s">
        <v>43</v>
      </c>
      <c r="AS288" t="s">
        <v>286</v>
      </c>
      <c r="AV288" s="39" t="str">
        <f>IFERROR(_xlfn.XLOOKUP(Q288,wtd!$B:$B,wtd!$C:$C),"")</f>
        <v>builtunits</v>
      </c>
      <c r="AW288" s="141" t="b">
        <f>IFERROR(Q288=_xlfn.XLOOKUP(Q288,wtd!$B:$B,wtd!$B:$B),FALSE)</f>
        <v>1</v>
      </c>
      <c r="AX288" s="23" t="s">
        <v>5797</v>
      </c>
      <c r="AZ288">
        <v>0</v>
      </c>
      <c r="BA288" t="b">
        <v>0</v>
      </c>
      <c r="BB288" t="b">
        <v>0</v>
      </c>
      <c r="BC288" t="b">
        <v>0</v>
      </c>
      <c r="BE288" s="122" t="s">
        <v>5563</v>
      </c>
      <c r="BF288" t="s">
        <v>5564</v>
      </c>
      <c r="BG288" t="s">
        <v>5564</v>
      </c>
      <c r="BJ288" s="618" t="s">
        <v>2887</v>
      </c>
      <c r="BK288" s="534">
        <v>0</v>
      </c>
      <c r="BN288" s="225">
        <v>999</v>
      </c>
    </row>
    <row r="289" spans="1:72">
      <c r="A289">
        <v>288</v>
      </c>
      <c r="B289" s="424" t="str">
        <f>IFERROR(TEXT(AL289,"00"),"99")&amp;IFERROR(TEXT(W289,"00"),"99")&amp;IFERROR(TEXT(S289,"00"),"99")&amp;IFERROR(TEXT(BN289,"000"),"999")</f>
        <v>018016999</v>
      </c>
      <c r="C289" s="424" t="str">
        <f>IFERROR(TEXT(AL289,"00"),"99")&amp;IFERROR(TEXT(V289,"00"),"99")&amp;IFERROR(TEXT(R289,"000"),"999")</f>
        <v>0180162</v>
      </c>
      <c r="D289" s="425">
        <v>0</v>
      </c>
      <c r="E289" s="645">
        <f>IF(NOT(ISBLANK(L289)),1,0)</f>
        <v>0</v>
      </c>
      <c r="F289" s="645">
        <f>IF(NOT(ISBLANK(O289)),1,0)</f>
        <v>1</v>
      </c>
      <c r="G289" s="364" t="str">
        <f>IF(ISBLANK(H289), IF(OR(NOT(ISBLANK(L289)),NOT(ISBLANK(I289)), NOT(ISBLANK(O289))),"no oldname but should be",""),IF(H289=I289,"api",IF(H289=O289,"csv","no match or acs")))</f>
        <v>csv</v>
      </c>
      <c r="H289" s="423" t="s">
        <v>187</v>
      </c>
      <c r="I289" s="423"/>
      <c r="K289" s="423"/>
      <c r="L289" s="423"/>
      <c r="N289" s="59" t="s">
        <v>187</v>
      </c>
      <c r="O289" s="423" t="s">
        <v>187</v>
      </c>
      <c r="P289" s="59" t="s">
        <v>187</v>
      </c>
      <c r="Q289" s="423" t="s">
        <v>186</v>
      </c>
      <c r="R289" s="428">
        <f>IFERROR(_xlfn.XLOOKUP(T289,sortorder!$E$62:$E$136,sortorder!$F$62:$F$136),999)</f>
        <v>162</v>
      </c>
      <c r="S289" s="428">
        <f>IFERROR(_xlfn.XLOOKUP(T289,sortorder!$E$62:$E$136,sortorder!$D$62:$D$136),99)</f>
        <v>16</v>
      </c>
      <c r="T289" s="423" t="s">
        <v>189</v>
      </c>
      <c r="U289" s="423" t="s">
        <v>189</v>
      </c>
      <c r="V289" s="428">
        <f>IFERROR(_xlfn.XLOOKUP(X289,sortorder!$E$4:$E$55,sortorder!$D$4:$D$55),99)</f>
        <v>80</v>
      </c>
      <c r="W289" s="428">
        <f>IFERROR(_xlfn.XLOOKUP(X289,sortorder!$E$4:$E$55,sortorder!$D$4:$D$55),99)</f>
        <v>80</v>
      </c>
      <c r="X289" s="423" t="s">
        <v>2852</v>
      </c>
      <c r="Y289" s="141">
        <f>IF(ISERROR(SEARCH(Y$1,$Q289)),0,1)</f>
        <v>0</v>
      </c>
      <c r="Z289" s="141">
        <f>IF(ISERROR(SEARCH(Z$1,$Q289)),0,1)</f>
        <v>0</v>
      </c>
      <c r="AA289" s="141">
        <f>IF(ISERROR(SEARCH(AA$1,$Q289)),0,1)</f>
        <v>0</v>
      </c>
      <c r="AB289" s="141">
        <f>IF(ISERROR(SEARCH(AB$1,$Q289)),0,1)</f>
        <v>0</v>
      </c>
      <c r="AC289" s="141">
        <f>IF(ISERROR(SEARCH(AC$1,$Q289)),0,1)</f>
        <v>0</v>
      </c>
      <c r="AD289" s="141">
        <f>IF(ISERROR(SEARCH(AD$1,$Q289)),0,1)</f>
        <v>1</v>
      </c>
      <c r="AE289" s="141">
        <f>IF(ISERROR(SEARCH(AE$1,$Q289)),0,1)</f>
        <v>0</v>
      </c>
      <c r="AF289" s="141">
        <f>IF(ISERROR(SEARCH(AF$1,$Q289)),0,1)</f>
        <v>0</v>
      </c>
      <c r="AG289" s="141">
        <f>IF(ISERROR(SEARCH(AG$1,$Q289)),0,1)</f>
        <v>0</v>
      </c>
      <c r="AI289" s="141">
        <f>_xlfn.XLOOKUP(I289,'api2.3'!B:B,'api2.3'!D:D,"")</f>
        <v>0</v>
      </c>
      <c r="AJ289" t="s">
        <v>44</v>
      </c>
      <c r="AK289" s="41" t="s">
        <v>44</v>
      </c>
      <c r="AL289" s="210">
        <f>_xlfn.XLOOKUP(AK289,sortorder!$I$15:$I$20,sortorder!$J$15:$J$20)</f>
        <v>1</v>
      </c>
      <c r="AM289" t="s">
        <v>423</v>
      </c>
      <c r="AN289" t="s">
        <v>423</v>
      </c>
      <c r="AO289" t="s">
        <v>424</v>
      </c>
      <c r="AP289" s="32">
        <v>1</v>
      </c>
      <c r="AQ289" t="s">
        <v>83</v>
      </c>
      <c r="AR289" t="s">
        <v>97</v>
      </c>
      <c r="AS289" t="s">
        <v>96</v>
      </c>
      <c r="AT289" t="s">
        <v>97</v>
      </c>
      <c r="AV289" s="39" t="str">
        <f>IFERROR(_xlfn.XLOOKUP(Q289,wtd!$B:$B,wtd!$C:$C),"")</f>
        <v/>
      </c>
      <c r="AW289" s="141" t="b">
        <f>IFERROR(Q289=_xlfn.XLOOKUP(Q289,wtd!$B:$B,wtd!$B:$B),FALSE)</f>
        <v>0</v>
      </c>
      <c r="AX289" t="s">
        <v>89</v>
      </c>
      <c r="BA289" t="b">
        <v>0</v>
      </c>
      <c r="BB289" t="b">
        <v>0</v>
      </c>
      <c r="BC289" t="b">
        <v>0</v>
      </c>
      <c r="BE289" t="s">
        <v>5220</v>
      </c>
      <c r="BF289" t="s">
        <v>2815</v>
      </c>
      <c r="BG289" t="s">
        <v>2815</v>
      </c>
      <c r="BH289" s="59" t="s">
        <v>188</v>
      </c>
      <c r="BI289" s="59" t="s">
        <v>188</v>
      </c>
      <c r="BJ289" s="618" t="s">
        <v>2887</v>
      </c>
      <c r="BK289" s="534">
        <v>0</v>
      </c>
      <c r="BN289" s="225">
        <v>999</v>
      </c>
      <c r="BQ289" s="639" t="s">
        <v>143</v>
      </c>
      <c r="BR289" s="639" t="s">
        <v>187</v>
      </c>
    </row>
    <row r="290" spans="1:72">
      <c r="A290">
        <v>289</v>
      </c>
      <c r="B290" s="424" t="str">
        <f>IFERROR(TEXT(AL290,"00"),"99")&amp;IFERROR(TEXT(W290,"00"),"99")&amp;IFERROR(TEXT(S290,"00"),"99")&amp;IFERROR(TEXT(BN290,"000"),"999")</f>
        <v>018016999</v>
      </c>
      <c r="C290" s="424" t="str">
        <f>IFERROR(TEXT(AL290,"00"),"99")&amp;IFERROR(TEXT(V290,"00"),"99")&amp;IFERROR(TEXT(R290,"000"),"999")</f>
        <v>0180162</v>
      </c>
      <c r="D290" s="425">
        <v>0</v>
      </c>
      <c r="E290" s="645">
        <f>IF(NOT(ISBLANK(L290)),1,0)</f>
        <v>0</v>
      </c>
      <c r="F290" s="645">
        <f>IF(NOT(ISBLANK(O290)),1,0)</f>
        <v>1</v>
      </c>
      <c r="G290" s="364" t="str">
        <f>IF(ISBLANK(H290), IF(OR(NOT(ISBLANK(L290)),NOT(ISBLANK(I290)), NOT(ISBLANK(O290))),"no oldname but should be",""),IF(H290=I290,"api",IF(H290=O290,"csv","no match or acs")))</f>
        <v>csv</v>
      </c>
      <c r="H290" s="423" t="s">
        <v>518</v>
      </c>
      <c r="I290" s="423"/>
      <c r="K290" s="423"/>
      <c r="L290" s="423"/>
      <c r="N290" s="59" t="s">
        <v>518</v>
      </c>
      <c r="O290" s="423" t="s">
        <v>518</v>
      </c>
      <c r="P290" s="59" t="s">
        <v>518</v>
      </c>
      <c r="Q290" s="423" t="s">
        <v>517</v>
      </c>
      <c r="R290" s="428">
        <f>IFERROR(_xlfn.XLOOKUP(T290,sortorder!$E$62:$E$136,sortorder!$F$62:$F$136),999)</f>
        <v>162</v>
      </c>
      <c r="S290" s="428">
        <f>IFERROR(_xlfn.XLOOKUP(T290,sortorder!$E$62:$E$136,sortorder!$D$62:$D$136),99)</f>
        <v>16</v>
      </c>
      <c r="T290" s="423" t="s">
        <v>189</v>
      </c>
      <c r="U290" s="423"/>
      <c r="V290" s="428">
        <f>IFERROR(_xlfn.XLOOKUP(X290,sortorder!$E$4:$E$55,sortorder!$D$4:$D$55),99)</f>
        <v>80</v>
      </c>
      <c r="W290" s="428">
        <f>IFERROR(_xlfn.XLOOKUP(X290,sortorder!$E$4:$E$55,sortorder!$D$4:$D$55),99)</f>
        <v>80</v>
      </c>
      <c r="X290" s="423" t="s">
        <v>2853</v>
      </c>
      <c r="Y290" s="141">
        <f>IF(ISERROR(SEARCH(Y$1,$Q290)),0,1)</f>
        <v>0</v>
      </c>
      <c r="Z290" s="141">
        <f>IF(ISERROR(SEARCH(Z$1,$Q290)),0,1)</f>
        <v>0</v>
      </c>
      <c r="AA290" s="141">
        <f>IF(ISERROR(SEARCH(AA$1,$Q290)),0,1)</f>
        <v>1</v>
      </c>
      <c r="AB290" s="141">
        <f>IF(ISERROR(SEARCH(AB$1,$Q290)),0,1)</f>
        <v>1</v>
      </c>
      <c r="AC290" s="141">
        <f>IF(ISERROR(SEARCH(AC$1,$Q290)),0,1)</f>
        <v>0</v>
      </c>
      <c r="AD290" s="141">
        <f>IF(ISERROR(SEARCH(AD$1,$Q290)),0,1)</f>
        <v>0</v>
      </c>
      <c r="AE290" s="141">
        <f>IF(ISERROR(SEARCH(AE$1,$Q290)),0,1)</f>
        <v>0</v>
      </c>
      <c r="AF290" s="141">
        <f>IF(ISERROR(SEARCH(AF$1,$Q290)),0,1)</f>
        <v>0</v>
      </c>
      <c r="AG290" s="141">
        <f>IF(ISERROR(SEARCH(AG$1,$Q290)),0,1)</f>
        <v>0</v>
      </c>
      <c r="AI290" s="141" t="str">
        <f>_xlfn.XLOOKUP(I290,'api2.3'!B:B,'api2.3'!D:D,"")</f>
        <v/>
      </c>
      <c r="AJ290" t="s">
        <v>44</v>
      </c>
      <c r="AK290" s="41" t="s">
        <v>44</v>
      </c>
      <c r="AL290" s="210">
        <f>_xlfn.XLOOKUP(AK290,sortorder!$I$15:$I$20,sortorder!$J$15:$J$20)</f>
        <v>1</v>
      </c>
      <c r="AM290" t="s">
        <v>423</v>
      </c>
      <c r="AN290" t="s">
        <v>423</v>
      </c>
      <c r="AO290" t="s">
        <v>424</v>
      </c>
      <c r="AP290" s="32">
        <v>1</v>
      </c>
      <c r="AQ290" t="s">
        <v>268</v>
      </c>
      <c r="AR290" t="s">
        <v>2800</v>
      </c>
      <c r="AS290" t="s">
        <v>515</v>
      </c>
      <c r="AT290" t="s">
        <v>516</v>
      </c>
      <c r="AV290" s="39" t="str">
        <f>IFERROR(_xlfn.XLOOKUP(Q290,wtd!$B:$B,wtd!$C:$C),"")</f>
        <v/>
      </c>
      <c r="AW290" s="141" t="b">
        <f>IFERROR(Q290=_xlfn.XLOOKUP(Q290,wtd!$B:$B,wtd!$B:$B),FALSE)</f>
        <v>0</v>
      </c>
      <c r="AX290" t="s">
        <v>1103</v>
      </c>
      <c r="BA290" t="b">
        <v>0</v>
      </c>
      <c r="BB290" t="b">
        <v>0</v>
      </c>
      <c r="BC290" t="b">
        <v>0</v>
      </c>
      <c r="BE290" t="s">
        <v>4973</v>
      </c>
      <c r="BF290" t="s">
        <v>519</v>
      </c>
      <c r="BG290" t="s">
        <v>519</v>
      </c>
      <c r="BH290" s="59" t="s">
        <v>519</v>
      </c>
      <c r="BJ290" s="618" t="s">
        <v>2887</v>
      </c>
      <c r="BK290" s="534" t="s">
        <v>2887</v>
      </c>
      <c r="BN290" s="225">
        <v>999</v>
      </c>
      <c r="BQ290" s="639" t="s">
        <v>520</v>
      </c>
      <c r="BR290" s="639" t="s">
        <v>518</v>
      </c>
    </row>
    <row r="291" spans="1:72" s="423" customFormat="1">
      <c r="A291">
        <v>290</v>
      </c>
      <c r="B291" s="424" t="str">
        <f>IFERROR(TEXT(AL291,"00"),"99")&amp;IFERROR(TEXT(W291,"00"),"99")&amp;IFERROR(TEXT(S291,"00"),"99")&amp;IFERROR(TEXT(BN291,"000"),"999")</f>
        <v>018016999</v>
      </c>
      <c r="C291" s="424" t="str">
        <f>IFERROR(TEXT(AL291,"00"),"99")&amp;IFERROR(TEXT(V291,"00"),"99")&amp;IFERROR(TEXT(R291,"000"),"999")</f>
        <v>0180162</v>
      </c>
      <c r="D291" s="425">
        <v>0</v>
      </c>
      <c r="E291" s="645">
        <f>IF(NOT(ISBLANK(L291)),1,0)</f>
        <v>0</v>
      </c>
      <c r="F291" s="645">
        <f>IF(NOT(ISBLANK(O291)),1,0)</f>
        <v>1</v>
      </c>
      <c r="G291" s="364" t="str">
        <f>IF(ISBLANK(H291), IF(OR(NOT(ISBLANK(L291)),NOT(ISBLANK(I291)), NOT(ISBLANK(O291))),"no oldname but should be",""),IF(H291=I291,"api",IF(H291=O291,"csv","no match or acs")))</f>
        <v>csv</v>
      </c>
      <c r="H291" s="423" t="s">
        <v>568</v>
      </c>
      <c r="J291" s="59"/>
      <c r="M291" s="59"/>
      <c r="N291" s="59" t="s">
        <v>568</v>
      </c>
      <c r="O291" s="423" t="s">
        <v>568</v>
      </c>
      <c r="P291" s="59" t="s">
        <v>568</v>
      </c>
      <c r="Q291" s="423" t="s">
        <v>567</v>
      </c>
      <c r="R291" s="428">
        <f>IFERROR(_xlfn.XLOOKUP(T291,sortorder!$E$62:$E$136,sortorder!$F$62:$F$136),999)</f>
        <v>162</v>
      </c>
      <c r="S291" s="428">
        <f>IFERROR(_xlfn.XLOOKUP(T291,sortorder!$E$62:$E$136,sortorder!$D$62:$D$136),99)</f>
        <v>16</v>
      </c>
      <c r="T291" s="423" t="str">
        <f>SUBSTITUTE(Q291,"state.bin.","")</f>
        <v>Demog.Index</v>
      </c>
      <c r="V291" s="428">
        <f>IFERROR(_xlfn.XLOOKUP(X291,sortorder!$E$4:$E$55,sortorder!$D$4:$D$55),99)</f>
        <v>80</v>
      </c>
      <c r="W291" s="428">
        <f>IFERROR(_xlfn.XLOOKUP(X291,sortorder!$E$4:$E$55,sortorder!$D$4:$D$55),99)</f>
        <v>80</v>
      </c>
      <c r="X291" s="423" t="s">
        <v>2852</v>
      </c>
      <c r="Y291" s="141">
        <f>IF(ISERROR(SEARCH(Y$1,$Q291)),0,1)</f>
        <v>0</v>
      </c>
      <c r="Z291" s="141">
        <f>IF(ISERROR(SEARCH(Z$1,$Q291)),0,1)</f>
        <v>1</v>
      </c>
      <c r="AA291" s="141">
        <f>IF(ISERROR(SEARCH(AA$1,$Q291)),0,1)</f>
        <v>0</v>
      </c>
      <c r="AB291" s="141">
        <f>IF(ISERROR(SEARCH(AB$1,$Q291)),0,1)</f>
        <v>0</v>
      </c>
      <c r="AC291" s="141">
        <f>IF(ISERROR(SEARCH(AC$1,$Q291)),0,1)</f>
        <v>0</v>
      </c>
      <c r="AD291" s="141">
        <f>IF(ISERROR(SEARCH(AD$1,$Q291)),0,1)</f>
        <v>1</v>
      </c>
      <c r="AE291" s="141">
        <f>IF(ISERROR(SEARCH(AE$1,$Q291)),0,1)</f>
        <v>0</v>
      </c>
      <c r="AF291" s="141">
        <f>IF(ISERROR(SEARCH(AF$1,$Q291)),0,1)</f>
        <v>0</v>
      </c>
      <c r="AG291" s="141">
        <f>IF(ISERROR(SEARCH(AG$1,$Q291)),0,1)</f>
        <v>0</v>
      </c>
      <c r="AH291"/>
      <c r="AI291" s="141" t="str">
        <f>_xlfn.XLOOKUP(I291,'api2.3'!B:B,'api2.3'!D:D,"")</f>
        <v/>
      </c>
      <c r="AJ291" t="s">
        <v>44</v>
      </c>
      <c r="AK291" s="41" t="s">
        <v>44</v>
      </c>
      <c r="AL291" s="210">
        <f>_xlfn.XLOOKUP(AK291,sortorder!$I$15:$I$20,sortorder!$J$15:$J$20)</f>
        <v>1</v>
      </c>
      <c r="AM291" t="s">
        <v>1784</v>
      </c>
      <c r="AN291" t="s">
        <v>1784</v>
      </c>
      <c r="AO291" t="s">
        <v>1785</v>
      </c>
      <c r="AP291" s="32">
        <v>3</v>
      </c>
      <c r="AQ291" t="s">
        <v>456</v>
      </c>
      <c r="AR291" t="s">
        <v>97</v>
      </c>
      <c r="AS291" t="s">
        <v>96</v>
      </c>
      <c r="AT291" t="s">
        <v>97</v>
      </c>
      <c r="AU291"/>
      <c r="AV291" s="39" t="str">
        <f>IFERROR(_xlfn.XLOOKUP(Q291,wtd!$B:$B,wtd!$C:$C),"")</f>
        <v/>
      </c>
      <c r="AW291" s="141" t="b">
        <f>IFERROR(Q291=_xlfn.XLOOKUP(Q291,wtd!$B:$B,wtd!$B:$B),FALSE)</f>
        <v>0</v>
      </c>
      <c r="AX291" t="s">
        <v>89</v>
      </c>
      <c r="AY291"/>
      <c r="AZ291"/>
      <c r="BA291" t="b">
        <v>0</v>
      </c>
      <c r="BB291" t="b">
        <v>0</v>
      </c>
      <c r="BC291" t="b">
        <v>0</v>
      </c>
      <c r="BD291"/>
      <c r="BE291" t="s">
        <v>4974</v>
      </c>
      <c r="BF291" t="s">
        <v>569</v>
      </c>
      <c r="BG291" t="s">
        <v>569</v>
      </c>
      <c r="BH291" s="59" t="s">
        <v>569</v>
      </c>
      <c r="BI291" s="59"/>
      <c r="BJ291" s="618" t="s">
        <v>2887</v>
      </c>
      <c r="BK291" s="534" t="s">
        <v>2887</v>
      </c>
      <c r="BL291" s="59"/>
      <c r="BM291" s="59"/>
      <c r="BN291" s="225">
        <v>999</v>
      </c>
      <c r="BO291"/>
      <c r="BP291" s="639"/>
      <c r="BQ291" s="639" t="s">
        <v>143</v>
      </c>
      <c r="BR291" s="639" t="s">
        <v>568</v>
      </c>
      <c r="BS291" s="639"/>
      <c r="BT291" s="639"/>
    </row>
    <row r="292" spans="1:72" s="423" customFormat="1">
      <c r="A292">
        <v>291</v>
      </c>
      <c r="B292" s="424" t="str">
        <f>IFERROR(TEXT(AL292,"00"),"99")&amp;IFERROR(TEXT(W292,"00"),"99")&amp;IFERROR(TEXT(S292,"00"),"99")&amp;IFERROR(TEXT(BN292,"000"),"999")</f>
        <v>018016999</v>
      </c>
      <c r="C292" s="424" t="str">
        <f>IFERROR(TEXT(AL292,"00"),"99")&amp;IFERROR(TEXT(V292,"00"),"99")&amp;IFERROR(TEXT(R292,"000"),"999")</f>
        <v>0180162</v>
      </c>
      <c r="D292" s="425">
        <v>0</v>
      </c>
      <c r="E292" s="645">
        <f>IF(NOT(ISBLANK(L292)),1,0)</f>
        <v>0</v>
      </c>
      <c r="F292" s="645">
        <f>IF(NOT(ISBLANK(O292)),1,0)</f>
        <v>1</v>
      </c>
      <c r="G292" s="364" t="str">
        <f>IF(ISBLANK(H292), IF(OR(NOT(ISBLANK(L292)),NOT(ISBLANK(I292)), NOT(ISBLANK(O292))),"no oldname but should be",""),IF(H292=I292,"api",IF(H292=O292,"csv","no match or acs")))</f>
        <v>csv</v>
      </c>
      <c r="H292" s="423" t="s">
        <v>966</v>
      </c>
      <c r="J292" s="59"/>
      <c r="L292" s="427"/>
      <c r="M292" s="197"/>
      <c r="N292" s="59" t="s">
        <v>966</v>
      </c>
      <c r="O292" s="423" t="s">
        <v>966</v>
      </c>
      <c r="P292" s="59" t="s">
        <v>966</v>
      </c>
      <c r="Q292" s="427" t="s">
        <v>965</v>
      </c>
      <c r="R292" s="428">
        <f>IFERROR(_xlfn.XLOOKUP(T292,sortorder!$E$62:$E$136,sortorder!$F$62:$F$136),999)</f>
        <v>162</v>
      </c>
      <c r="S292" s="428">
        <f>IFERROR(_xlfn.XLOOKUP(T292,sortorder!$E$62:$E$136,sortorder!$D$62:$D$136),99)</f>
        <v>16</v>
      </c>
      <c r="T292" s="423" t="str">
        <f>SUBSTITUTE(Q292,"state.pctile.text.","")</f>
        <v>Demog.Index</v>
      </c>
      <c r="V292" s="428">
        <f>IFERROR(_xlfn.XLOOKUP(X292,sortorder!$E$4:$E$55,sortorder!$D$4:$D$55),99)</f>
        <v>80</v>
      </c>
      <c r="W292" s="428">
        <f>IFERROR(_xlfn.XLOOKUP(X292,sortorder!$E$4:$E$55,sortorder!$D$4:$D$55),99)</f>
        <v>80</v>
      </c>
      <c r="X292" s="423" t="s">
        <v>2853</v>
      </c>
      <c r="Y292" s="141">
        <f>IF(ISERROR(SEARCH(Y$1,$Q292)),0,1)</f>
        <v>0</v>
      </c>
      <c r="Z292" s="141">
        <f>IF(ISERROR(SEARCH(Z$1,$Q292)),0,1)</f>
        <v>1</v>
      </c>
      <c r="AA292" s="141">
        <f>IF(ISERROR(SEARCH(AA$1,$Q292)),0,1)</f>
        <v>1</v>
      </c>
      <c r="AB292" s="141">
        <f>IF(ISERROR(SEARCH(AB$1,$Q292)),0,1)</f>
        <v>1</v>
      </c>
      <c r="AC292" s="141">
        <f>IF(ISERROR(SEARCH(AC$1,$Q292)),0,1)</f>
        <v>0</v>
      </c>
      <c r="AD292" s="141">
        <f>IF(ISERROR(SEARCH(AD$1,$Q292)),0,1)</f>
        <v>0</v>
      </c>
      <c r="AE292" s="141">
        <f>IF(ISERROR(SEARCH(AE$1,$Q292)),0,1)</f>
        <v>0</v>
      </c>
      <c r="AF292" s="141">
        <f>IF(ISERROR(SEARCH(AF$1,$Q292)),0,1)</f>
        <v>0</v>
      </c>
      <c r="AG292" s="141">
        <f>IF(ISERROR(SEARCH(AG$1,$Q292)),0,1)</f>
        <v>0</v>
      </c>
      <c r="AH292"/>
      <c r="AI292" s="141" t="str">
        <f>_xlfn.XLOOKUP(I292,'api2.3'!B:B,'api2.3'!D:D,"")</f>
        <v/>
      </c>
      <c r="AJ292" t="s">
        <v>44</v>
      </c>
      <c r="AK292" s="41" t="s">
        <v>44</v>
      </c>
      <c r="AL292" s="210">
        <f>_xlfn.XLOOKUP(AK292,sortorder!$I$15:$I$20,sortorder!$J$15:$J$20)</f>
        <v>1</v>
      </c>
      <c r="AM292" t="s">
        <v>1784</v>
      </c>
      <c r="AN292" t="s">
        <v>1784</v>
      </c>
      <c r="AO292" t="s">
        <v>1785</v>
      </c>
      <c r="AP292" s="32">
        <v>3</v>
      </c>
      <c r="AQ292" t="s">
        <v>757</v>
      </c>
      <c r="AR292" t="s">
        <v>2800</v>
      </c>
      <c r="AS292" t="s">
        <v>515</v>
      </c>
      <c r="AT292" t="s">
        <v>516</v>
      </c>
      <c r="AU292"/>
      <c r="AV292" s="39" t="str">
        <f>IFERROR(_xlfn.XLOOKUP(Q292,wtd!$B:$B,wtd!$C:$C),"")</f>
        <v/>
      </c>
      <c r="AW292" s="141" t="b">
        <f>IFERROR(Q292=_xlfn.XLOOKUP(Q292,wtd!$B:$B,wtd!$B:$B),FALSE)</f>
        <v>0</v>
      </c>
      <c r="AX292" t="s">
        <v>1103</v>
      </c>
      <c r="AY292"/>
      <c r="AZ292"/>
      <c r="BA292" t="b">
        <v>0</v>
      </c>
      <c r="BB292" t="b">
        <v>0</v>
      </c>
      <c r="BC292" t="b">
        <v>0</v>
      </c>
      <c r="BD292"/>
      <c r="BE292" t="s">
        <v>4975</v>
      </c>
      <c r="BF292" t="s">
        <v>967</v>
      </c>
      <c r="BG292" t="s">
        <v>967</v>
      </c>
      <c r="BH292" s="59" t="s">
        <v>967</v>
      </c>
      <c r="BI292" s="59"/>
      <c r="BJ292" s="618" t="s">
        <v>2887</v>
      </c>
      <c r="BK292" s="534" t="s">
        <v>2887</v>
      </c>
      <c r="BL292" s="59"/>
      <c r="BM292" s="59"/>
      <c r="BN292" s="225">
        <v>999</v>
      </c>
      <c r="BO292"/>
      <c r="BP292" s="639"/>
      <c r="BQ292" s="639" t="s">
        <v>520</v>
      </c>
      <c r="BR292" s="639" t="s">
        <v>966</v>
      </c>
      <c r="BS292" s="639"/>
      <c r="BT292" s="639"/>
    </row>
    <row r="293" spans="1:72" s="423" customFormat="1">
      <c r="A293">
        <v>292</v>
      </c>
      <c r="B293" s="424" t="str">
        <f>IFERROR(TEXT(AL293,"00"),"99")&amp;IFERROR(TEXT(W293,"00"),"99")&amp;IFERROR(TEXT(S293,"00"),"99")&amp;IFERROR(TEXT(BN293,"000"),"999")</f>
        <v>018017999</v>
      </c>
      <c r="C293" s="424" t="str">
        <f>IFERROR(TEXT(AL293,"00"),"99")&amp;IFERROR(TEXT(V293,"00"),"99")&amp;IFERROR(TEXT(R293,"000"),"999")</f>
        <v>0180163</v>
      </c>
      <c r="D293" s="425">
        <v>0</v>
      </c>
      <c r="E293" s="645">
        <f>IF(NOT(ISBLANK(L293)),1,0)</f>
        <v>0</v>
      </c>
      <c r="F293" s="645">
        <f>IF(NOT(ISBLANK(O293)),1,0)</f>
        <v>1</v>
      </c>
      <c r="G293" s="364" t="str">
        <f>IF(ISBLANK(H293), IF(OR(NOT(ISBLANK(L293)),NOT(ISBLANK(I293)), NOT(ISBLANK(O293))),"no oldname but should be",""),IF(H293=I293,"api",IF(H293=O293,"csv","no match or acs")))</f>
        <v>csv</v>
      </c>
      <c r="H293" s="423" t="s">
        <v>191</v>
      </c>
      <c r="J293" s="59"/>
      <c r="L293" s="427"/>
      <c r="M293" s="197"/>
      <c r="N293" s="59" t="s">
        <v>191</v>
      </c>
      <c r="O293" s="423" t="s">
        <v>191</v>
      </c>
      <c r="P293" s="59" t="s">
        <v>191</v>
      </c>
      <c r="Q293" s="423" t="s">
        <v>190</v>
      </c>
      <c r="R293" s="428">
        <f>IFERROR(_xlfn.XLOOKUP(T293,sortorder!$E$62:$E$136,sortorder!$F$62:$F$136),999)</f>
        <v>163</v>
      </c>
      <c r="S293" s="428">
        <f>IFERROR(_xlfn.XLOOKUP(T293,sortorder!$E$62:$E$136,sortorder!$D$62:$D$136),99)</f>
        <v>17</v>
      </c>
      <c r="T293" s="423" t="s">
        <v>1121</v>
      </c>
      <c r="V293" s="428">
        <f>IFERROR(_xlfn.XLOOKUP(X293,sortorder!$E$4:$E$55,sortorder!$D$4:$D$55),99)</f>
        <v>80</v>
      </c>
      <c r="W293" s="428">
        <f>IFERROR(_xlfn.XLOOKUP(X293,sortorder!$E$4:$E$55,sortorder!$D$4:$D$55),99)</f>
        <v>80</v>
      </c>
      <c r="X293" s="423" t="s">
        <v>2852</v>
      </c>
      <c r="Y293" s="429">
        <f>IF(ISERROR(SEARCH(Y$1,$Q293)),0,1)</f>
        <v>0</v>
      </c>
      <c r="Z293" s="429">
        <f>IF(ISERROR(SEARCH(Z$1,$Q293)),0,1)</f>
        <v>0</v>
      </c>
      <c r="AA293" s="429">
        <f>IF(ISERROR(SEARCH(AA$1,$Q293)),0,1)</f>
        <v>0</v>
      </c>
      <c r="AB293" s="429">
        <f>IF(ISERROR(SEARCH(AB$1,$Q293)),0,1)</f>
        <v>0</v>
      </c>
      <c r="AC293" s="429">
        <f>IF(ISERROR(SEARCH(AC$1,$Q293)),0,1)</f>
        <v>0</v>
      </c>
      <c r="AD293" s="429">
        <f>IF(ISERROR(SEARCH(AD$1,$Q293)),0,1)</f>
        <v>1</v>
      </c>
      <c r="AE293" s="429">
        <f>IF(ISERROR(SEARCH(AE$1,$Q293)),0,1)</f>
        <v>0</v>
      </c>
      <c r="AF293" s="429">
        <f>IF(ISERROR(SEARCH(AF$1,$Q293)),0,1)</f>
        <v>0</v>
      </c>
      <c r="AG293" s="429">
        <f>IF(ISERROR(SEARCH(AG$1,$Q293)),0,1)</f>
        <v>1</v>
      </c>
      <c r="AI293" s="141" t="str">
        <f>_xlfn.XLOOKUP(I293,'api2.3'!B:B,'api2.3'!D:D,"")</f>
        <v/>
      </c>
      <c r="AJ293" s="423" t="s">
        <v>44</v>
      </c>
      <c r="AK293" s="423" t="s">
        <v>44</v>
      </c>
      <c r="AL293" s="430">
        <f>_xlfn.XLOOKUP(AK293,sortorder!$I$15:$I$20,sortorder!$J$15:$J$20)</f>
        <v>1</v>
      </c>
      <c r="AM293" s="423" t="s">
        <v>423</v>
      </c>
      <c r="AN293" s="423" t="s">
        <v>423</v>
      </c>
      <c r="AO293" s="423" t="s">
        <v>424</v>
      </c>
      <c r="AP293" s="431">
        <v>1</v>
      </c>
      <c r="AQ293" s="423" t="s">
        <v>83</v>
      </c>
      <c r="AR293" s="423" t="s">
        <v>97</v>
      </c>
      <c r="AS293" s="423" t="s">
        <v>96</v>
      </c>
      <c r="AT293" s="423" t="s">
        <v>97</v>
      </c>
      <c r="AV293" s="426" t="str">
        <f>IFERROR(_xlfn.XLOOKUP(Q293,wtd!$B:$B,wtd!$C:$C),"")</f>
        <v/>
      </c>
      <c r="AW293" s="429" t="b">
        <f>IFERROR(Q293=_xlfn.XLOOKUP(Q293,wtd!$B:$B,wtd!$B:$B),FALSE)</f>
        <v>0</v>
      </c>
      <c r="AX293" s="423" t="s">
        <v>89</v>
      </c>
      <c r="BA293" s="423" t="b">
        <v>0</v>
      </c>
      <c r="BB293" s="423" t="b">
        <v>0</v>
      </c>
      <c r="BC293" s="423" t="b">
        <v>0</v>
      </c>
      <c r="BE293" s="423" t="s">
        <v>4976</v>
      </c>
      <c r="BF293" s="423" t="s">
        <v>192</v>
      </c>
      <c r="BG293" s="423" t="s">
        <v>192</v>
      </c>
      <c r="BH293" s="59" t="s">
        <v>192</v>
      </c>
      <c r="BI293" s="59"/>
      <c r="BJ293" s="618" t="s">
        <v>2887</v>
      </c>
      <c r="BK293" s="534" t="s">
        <v>2887</v>
      </c>
      <c r="BL293" s="59"/>
      <c r="BM293" s="59"/>
      <c r="BN293" s="432">
        <v>999</v>
      </c>
      <c r="BP293" s="639"/>
      <c r="BQ293" s="639" t="s">
        <v>117</v>
      </c>
      <c r="BR293" s="639" t="s">
        <v>191</v>
      </c>
      <c r="BS293" s="639"/>
      <c r="BT293" s="639"/>
    </row>
    <row r="294" spans="1:72" s="423" customFormat="1">
      <c r="A294">
        <v>293</v>
      </c>
      <c r="B294" s="424" t="str">
        <f>IFERROR(TEXT(AL294,"00"),"99")&amp;IFERROR(TEXT(W294,"00"),"99")&amp;IFERROR(TEXT(S294,"00"),"99")&amp;IFERROR(TEXT(BN294,"000"),"999")</f>
        <v>018017999</v>
      </c>
      <c r="C294" s="424" t="str">
        <f>IFERROR(TEXT(AL294,"00"),"99")&amp;IFERROR(TEXT(V294,"00"),"99")&amp;IFERROR(TEXT(R294,"000"),"999")</f>
        <v>0180163</v>
      </c>
      <c r="D294" s="425">
        <v>0</v>
      </c>
      <c r="E294" s="645">
        <f>IF(NOT(ISBLANK(L294)),1,0)</f>
        <v>0</v>
      </c>
      <c r="F294" s="645">
        <f>IF(NOT(ISBLANK(O294)),1,0)</f>
        <v>1</v>
      </c>
      <c r="G294" s="364" t="str">
        <f>IF(ISBLANK(H294), IF(OR(NOT(ISBLANK(L294)),NOT(ISBLANK(I294)), NOT(ISBLANK(O294))),"no oldname but should be",""),IF(H294=I294,"api",IF(H294=O294,"csv","no match or acs")))</f>
        <v>csv</v>
      </c>
      <c r="H294" s="423" t="s">
        <v>696</v>
      </c>
      <c r="J294" s="59"/>
      <c r="L294" s="427"/>
      <c r="M294" s="197"/>
      <c r="N294" s="59" t="s">
        <v>696</v>
      </c>
      <c r="O294" s="423" t="s">
        <v>696</v>
      </c>
      <c r="P294" s="59" t="s">
        <v>696</v>
      </c>
      <c r="Q294" s="423" t="s">
        <v>695</v>
      </c>
      <c r="R294" s="428">
        <f>IFERROR(_xlfn.XLOOKUP(T294,sortorder!$E$62:$E$136,sortorder!$F$62:$F$136),999)</f>
        <v>163</v>
      </c>
      <c r="S294" s="428">
        <f>IFERROR(_xlfn.XLOOKUP(T294,sortorder!$E$62:$E$136,sortorder!$D$62:$D$136),99)</f>
        <v>17</v>
      </c>
      <c r="T294" s="423" t="s">
        <v>1121</v>
      </c>
      <c r="V294" s="428">
        <f>IFERROR(_xlfn.XLOOKUP(X294,sortorder!$E$4:$E$55,sortorder!$D$4:$D$55),99)</f>
        <v>80</v>
      </c>
      <c r="W294" s="428">
        <f>IFERROR(_xlfn.XLOOKUP(X294,sortorder!$E$4:$E$55,sortorder!$D$4:$D$55),99)</f>
        <v>80</v>
      </c>
      <c r="X294" s="423" t="s">
        <v>2853</v>
      </c>
      <c r="Y294" s="429">
        <f>IF(ISERROR(SEARCH(Y$1,$Q294)),0,1)</f>
        <v>0</v>
      </c>
      <c r="Z294" s="429">
        <f>IF(ISERROR(SEARCH(Z$1,$Q294)),0,1)</f>
        <v>0</v>
      </c>
      <c r="AA294" s="429">
        <f>IF(ISERROR(SEARCH(AA$1,$Q294)),0,1)</f>
        <v>1</v>
      </c>
      <c r="AB294" s="429">
        <f>IF(ISERROR(SEARCH(AB$1,$Q294)),0,1)</f>
        <v>1</v>
      </c>
      <c r="AC294" s="429">
        <f>IF(ISERROR(SEARCH(AC$1,$Q294)),0,1)</f>
        <v>0</v>
      </c>
      <c r="AD294" s="429">
        <f>IF(ISERROR(SEARCH(AD$1,$Q294)),0,1)</f>
        <v>0</v>
      </c>
      <c r="AE294" s="429">
        <f>IF(ISERROR(SEARCH(AE$1,$Q294)),0,1)</f>
        <v>0</v>
      </c>
      <c r="AF294" s="429">
        <f>IF(ISERROR(SEARCH(AF$1,$Q294)),0,1)</f>
        <v>0</v>
      </c>
      <c r="AG294" s="429">
        <f>IF(ISERROR(SEARCH(AG$1,$Q294)),0,1)</f>
        <v>1</v>
      </c>
      <c r="AI294" s="141" t="str">
        <f>_xlfn.XLOOKUP(I294,'api2.3'!B:B,'api2.3'!D:D,"")</f>
        <v/>
      </c>
      <c r="AJ294" s="423" t="s">
        <v>44</v>
      </c>
      <c r="AK294" s="423" t="s">
        <v>44</v>
      </c>
      <c r="AL294" s="430">
        <f>_xlfn.XLOOKUP(AK294,sortorder!$I$15:$I$20,sortorder!$J$15:$J$20)</f>
        <v>1</v>
      </c>
      <c r="AM294" s="423" t="s">
        <v>423</v>
      </c>
      <c r="AN294" s="423" t="s">
        <v>423</v>
      </c>
      <c r="AO294" s="423" t="s">
        <v>424</v>
      </c>
      <c r="AP294" s="431">
        <v>1</v>
      </c>
      <c r="AQ294" s="423" t="s">
        <v>268</v>
      </c>
      <c r="AR294" s="423" t="s">
        <v>2800</v>
      </c>
      <c r="AS294" s="423" t="s">
        <v>515</v>
      </c>
      <c r="AT294" s="423" t="s">
        <v>516</v>
      </c>
      <c r="AV294" s="426" t="str">
        <f>IFERROR(_xlfn.XLOOKUP(Q294,wtd!$B:$B,wtd!$C:$C),"")</f>
        <v/>
      </c>
      <c r="AW294" s="429" t="b">
        <f>IFERROR(Q294=_xlfn.XLOOKUP(Q294,wtd!$B:$B,wtd!$B:$B),FALSE)</f>
        <v>0</v>
      </c>
      <c r="AX294" s="423" t="s">
        <v>1103</v>
      </c>
      <c r="BA294" s="423" t="b">
        <v>0</v>
      </c>
      <c r="BB294" s="423" t="b">
        <v>0</v>
      </c>
      <c r="BC294" s="423" t="b">
        <v>0</v>
      </c>
      <c r="BE294" s="423" t="s">
        <v>4977</v>
      </c>
      <c r="BF294" s="423" t="s">
        <v>697</v>
      </c>
      <c r="BG294" s="423" t="s">
        <v>697</v>
      </c>
      <c r="BH294" s="59" t="s">
        <v>697</v>
      </c>
      <c r="BI294" s="59"/>
      <c r="BJ294" s="618" t="s">
        <v>2887</v>
      </c>
      <c r="BK294" s="534" t="s">
        <v>2887</v>
      </c>
      <c r="BL294" s="59"/>
      <c r="BM294" s="59"/>
      <c r="BN294" s="432">
        <v>999</v>
      </c>
      <c r="BP294" s="639"/>
      <c r="BQ294" s="639" t="s">
        <v>698</v>
      </c>
      <c r="BR294" s="639" t="s">
        <v>696</v>
      </c>
      <c r="BS294" s="639"/>
      <c r="BT294" s="639"/>
    </row>
    <row r="295" spans="1:72">
      <c r="A295">
        <v>294</v>
      </c>
      <c r="B295" s="424" t="str">
        <f>IFERROR(TEXT(AL295,"00"),"99")&amp;IFERROR(TEXT(W295,"00"),"99")&amp;IFERROR(TEXT(S295,"00"),"99")&amp;IFERROR(TEXT(BN295,"000"),"999")</f>
        <v>018017999</v>
      </c>
      <c r="C295" s="424" t="str">
        <f>IFERROR(TEXT(AL295,"00"),"99")&amp;IFERROR(TEXT(V295,"00"),"99")&amp;IFERROR(TEXT(R295,"000"),"999")</f>
        <v>0180163</v>
      </c>
      <c r="D295" s="425">
        <v>0</v>
      </c>
      <c r="E295" s="645">
        <f>IF(NOT(ISBLANK(L295)),1,0)</f>
        <v>0</v>
      </c>
      <c r="F295" s="645">
        <f>IF(NOT(ISBLANK(O295)),1,0)</f>
        <v>1</v>
      </c>
      <c r="G295" s="364" t="str">
        <f>IF(ISBLANK(H295), IF(OR(NOT(ISBLANK(L295)),NOT(ISBLANK(I295)), NOT(ISBLANK(O295))),"no oldname but should be",""),IF(H295=I295,"api",IF(H295=O295,"csv","no match or acs")))</f>
        <v>csv</v>
      </c>
      <c r="H295" s="423" t="s">
        <v>731</v>
      </c>
      <c r="I295" s="423"/>
      <c r="K295" s="423"/>
      <c r="L295" s="427"/>
      <c r="M295" s="197"/>
      <c r="N295" s="59" t="s">
        <v>731</v>
      </c>
      <c r="O295" s="423" t="s">
        <v>731</v>
      </c>
      <c r="P295" s="59" t="s">
        <v>731</v>
      </c>
      <c r="Q295" s="423" t="s">
        <v>730</v>
      </c>
      <c r="R295" s="428">
        <f>IFERROR(_xlfn.XLOOKUP(T295,sortorder!$E$62:$E$136,sortorder!$F$62:$F$136),999)</f>
        <v>163</v>
      </c>
      <c r="S295" s="428">
        <f>IFERROR(_xlfn.XLOOKUP(T295,sortorder!$E$62:$E$136,sortorder!$D$62:$D$136),99)</f>
        <v>17</v>
      </c>
      <c r="T295" s="423" t="str">
        <f>SUBSTITUTE(Q295,"state.bin.","")</f>
        <v>Demog.Index.Supp</v>
      </c>
      <c r="U295" s="423"/>
      <c r="V295" s="428">
        <f>IFERROR(_xlfn.XLOOKUP(X295,sortorder!$E$4:$E$55,sortorder!$D$4:$D$55),99)</f>
        <v>80</v>
      </c>
      <c r="W295" s="428">
        <f>IFERROR(_xlfn.XLOOKUP(X295,sortorder!$E$4:$E$55,sortorder!$D$4:$D$55),99)</f>
        <v>80</v>
      </c>
      <c r="X295" s="423" t="s">
        <v>2852</v>
      </c>
      <c r="Y295" s="429">
        <f>IF(ISERROR(SEARCH(Y$1,$Q295)),0,1)</f>
        <v>0</v>
      </c>
      <c r="Z295" s="429">
        <f>IF(ISERROR(SEARCH(Z$1,$Q295)),0,1)</f>
        <v>1</v>
      </c>
      <c r="AA295" s="429">
        <f>IF(ISERROR(SEARCH(AA$1,$Q295)),0,1)</f>
        <v>0</v>
      </c>
      <c r="AB295" s="429">
        <f>IF(ISERROR(SEARCH(AB$1,$Q295)),0,1)</f>
        <v>0</v>
      </c>
      <c r="AC295" s="429">
        <f>IF(ISERROR(SEARCH(AC$1,$Q295)),0,1)</f>
        <v>0</v>
      </c>
      <c r="AD295" s="429">
        <f>IF(ISERROR(SEARCH(AD$1,$Q295)),0,1)</f>
        <v>1</v>
      </c>
      <c r="AE295" s="429">
        <f>IF(ISERROR(SEARCH(AE$1,$Q295)),0,1)</f>
        <v>0</v>
      </c>
      <c r="AF295" s="429">
        <f>IF(ISERROR(SEARCH(AF$1,$Q295)),0,1)</f>
        <v>0</v>
      </c>
      <c r="AG295" s="429">
        <f>IF(ISERROR(SEARCH(AG$1,$Q295)),0,1)</f>
        <v>1</v>
      </c>
      <c r="AH295" s="423"/>
      <c r="AI295" s="141" t="str">
        <f>_xlfn.XLOOKUP(I295,'api2.3'!B:B,'api2.3'!D:D,"")</f>
        <v/>
      </c>
      <c r="AJ295" s="423" t="s">
        <v>44</v>
      </c>
      <c r="AK295" s="423" t="s">
        <v>44</v>
      </c>
      <c r="AL295" s="430">
        <f>_xlfn.XLOOKUP(AK295,sortorder!$I$15:$I$20,sortorder!$J$15:$J$20)</f>
        <v>1</v>
      </c>
      <c r="AM295" s="423" t="s">
        <v>1784</v>
      </c>
      <c r="AN295" s="423" t="s">
        <v>1784</v>
      </c>
      <c r="AO295" s="423" t="s">
        <v>1785</v>
      </c>
      <c r="AP295" s="431">
        <v>3</v>
      </c>
      <c r="AQ295" s="423" t="s">
        <v>456</v>
      </c>
      <c r="AR295" s="423" t="s">
        <v>97</v>
      </c>
      <c r="AS295" s="423" t="s">
        <v>96</v>
      </c>
      <c r="AT295" s="423" t="s">
        <v>97</v>
      </c>
      <c r="AU295" s="423"/>
      <c r="AV295" s="426" t="str">
        <f>IFERROR(_xlfn.XLOOKUP(Q295,wtd!$B:$B,wtd!$C:$C),"")</f>
        <v/>
      </c>
      <c r="AW295" s="429" t="b">
        <f>IFERROR(Q295=_xlfn.XLOOKUP(Q295,wtd!$B:$B,wtd!$B:$B),FALSE)</f>
        <v>0</v>
      </c>
      <c r="AX295" s="423" t="s">
        <v>89</v>
      </c>
      <c r="AY295" s="423"/>
      <c r="AZ295" s="423"/>
      <c r="BA295" s="423" t="b">
        <v>0</v>
      </c>
      <c r="BB295" s="423" t="b">
        <v>0</v>
      </c>
      <c r="BC295" s="423" t="b">
        <v>0</v>
      </c>
      <c r="BD295" s="423"/>
      <c r="BE295" s="423" t="s">
        <v>4978</v>
      </c>
      <c r="BF295" s="423" t="s">
        <v>732</v>
      </c>
      <c r="BG295" s="423" t="s">
        <v>732</v>
      </c>
      <c r="BH295" s="59" t="s">
        <v>732</v>
      </c>
      <c r="BJ295" s="618" t="s">
        <v>2887</v>
      </c>
      <c r="BK295" s="534" t="s">
        <v>2887</v>
      </c>
      <c r="BN295" s="432">
        <v>999</v>
      </c>
      <c r="BO295" s="423"/>
      <c r="BQ295" s="639" t="s">
        <v>117</v>
      </c>
      <c r="BR295" s="639" t="s">
        <v>731</v>
      </c>
    </row>
    <row r="296" spans="1:72">
      <c r="A296">
        <v>295</v>
      </c>
      <c r="B296" s="424" t="str">
        <f>IFERROR(TEXT(AL296,"00"),"99")&amp;IFERROR(TEXT(W296,"00"),"99")&amp;IFERROR(TEXT(S296,"00"),"99")&amp;IFERROR(TEXT(BN296,"000"),"999")</f>
        <v>018017999</v>
      </c>
      <c r="C296" s="424" t="str">
        <f>IFERROR(TEXT(AL296,"00"),"99")&amp;IFERROR(TEXT(V296,"00"),"99")&amp;IFERROR(TEXT(R296,"000"),"999")</f>
        <v>0180163</v>
      </c>
      <c r="D296" s="425">
        <v>0</v>
      </c>
      <c r="E296" s="645">
        <f>IF(NOT(ISBLANK(L296)),1,0)</f>
        <v>0</v>
      </c>
      <c r="F296" s="645">
        <f>IF(NOT(ISBLANK(O296)),1,0)</f>
        <v>1</v>
      </c>
      <c r="G296" s="364" t="str">
        <f>IF(ISBLANK(H296), IF(OR(NOT(ISBLANK(L296)),NOT(ISBLANK(I296)), NOT(ISBLANK(O296))),"no oldname but should be",""),IF(H296=I296,"api",IF(H296=O296,"csv","no match or acs")))</f>
        <v>csv</v>
      </c>
      <c r="H296" s="423" t="s">
        <v>870</v>
      </c>
      <c r="I296" s="423"/>
      <c r="K296" s="423"/>
      <c r="L296" s="427"/>
      <c r="M296" s="197"/>
      <c r="N296" s="59" t="s">
        <v>870</v>
      </c>
      <c r="O296" s="423" t="s">
        <v>870</v>
      </c>
      <c r="P296" s="59" t="s">
        <v>870</v>
      </c>
      <c r="Q296" s="427" t="s">
        <v>869</v>
      </c>
      <c r="R296" s="428">
        <f>IFERROR(_xlfn.XLOOKUP(T296,sortorder!$E$62:$E$136,sortorder!$F$62:$F$136),999)</f>
        <v>163</v>
      </c>
      <c r="S296" s="428">
        <f>IFERROR(_xlfn.XLOOKUP(T296,sortorder!$E$62:$E$136,sortorder!$D$62:$D$136),99)</f>
        <v>17</v>
      </c>
      <c r="T296" s="423" t="str">
        <f>SUBSTITUTE(Q296,"state.pctile.text.","")</f>
        <v>Demog.Index.Supp</v>
      </c>
      <c r="U296" s="423"/>
      <c r="V296" s="428">
        <f>IFERROR(_xlfn.XLOOKUP(X296,sortorder!$E$4:$E$55,sortorder!$D$4:$D$55),99)</f>
        <v>80</v>
      </c>
      <c r="W296" s="428">
        <f>IFERROR(_xlfn.XLOOKUP(X296,sortorder!$E$4:$E$55,sortorder!$D$4:$D$55),99)</f>
        <v>80</v>
      </c>
      <c r="X296" s="423" t="s">
        <v>2853</v>
      </c>
      <c r="Y296" s="429">
        <f>IF(ISERROR(SEARCH(Y$1,$Q296)),0,1)</f>
        <v>0</v>
      </c>
      <c r="Z296" s="429">
        <f>IF(ISERROR(SEARCH(Z$1,$Q296)),0,1)</f>
        <v>1</v>
      </c>
      <c r="AA296" s="429">
        <f>IF(ISERROR(SEARCH(AA$1,$Q296)),0,1)</f>
        <v>1</v>
      </c>
      <c r="AB296" s="429">
        <f>IF(ISERROR(SEARCH(AB$1,$Q296)),0,1)</f>
        <v>1</v>
      </c>
      <c r="AC296" s="429">
        <f>IF(ISERROR(SEARCH(AC$1,$Q296)),0,1)</f>
        <v>0</v>
      </c>
      <c r="AD296" s="429">
        <f>IF(ISERROR(SEARCH(AD$1,$Q296)),0,1)</f>
        <v>0</v>
      </c>
      <c r="AE296" s="429">
        <f>IF(ISERROR(SEARCH(AE$1,$Q296)),0,1)</f>
        <v>0</v>
      </c>
      <c r="AF296" s="429">
        <f>IF(ISERROR(SEARCH(AF$1,$Q296)),0,1)</f>
        <v>0</v>
      </c>
      <c r="AG296" s="429">
        <f>IF(ISERROR(SEARCH(AG$1,$Q296)),0,1)</f>
        <v>1</v>
      </c>
      <c r="AH296" s="423"/>
      <c r="AI296" s="141" t="str">
        <f>_xlfn.XLOOKUP(I296,'api2.3'!B:B,'api2.3'!D:D,"")</f>
        <v/>
      </c>
      <c r="AJ296" s="423" t="s">
        <v>44</v>
      </c>
      <c r="AK296" s="423" t="s">
        <v>44</v>
      </c>
      <c r="AL296" s="430">
        <f>_xlfn.XLOOKUP(AK296,sortorder!$I$15:$I$20,sortorder!$J$15:$J$20)</f>
        <v>1</v>
      </c>
      <c r="AM296" s="423" t="s">
        <v>1784</v>
      </c>
      <c r="AN296" s="423" t="s">
        <v>1784</v>
      </c>
      <c r="AO296" s="423" t="s">
        <v>1785</v>
      </c>
      <c r="AP296" s="431">
        <v>3</v>
      </c>
      <c r="AQ296" s="423" t="s">
        <v>757</v>
      </c>
      <c r="AR296" s="423" t="s">
        <v>2800</v>
      </c>
      <c r="AS296" s="423" t="s">
        <v>515</v>
      </c>
      <c r="AT296" s="423" t="s">
        <v>516</v>
      </c>
      <c r="AU296" s="423"/>
      <c r="AV296" s="426" t="str">
        <f>IFERROR(_xlfn.XLOOKUP(Q296,wtd!$B:$B,wtd!$C:$C),"")</f>
        <v/>
      </c>
      <c r="AW296" s="429" t="b">
        <f>IFERROR(Q296=_xlfn.XLOOKUP(Q296,wtd!$B:$B,wtd!$B:$B),FALSE)</f>
        <v>0</v>
      </c>
      <c r="AX296" s="423" t="s">
        <v>1103</v>
      </c>
      <c r="AY296" s="423"/>
      <c r="AZ296" s="423"/>
      <c r="BA296" s="423" t="b">
        <v>0</v>
      </c>
      <c r="BB296" s="423" t="b">
        <v>0</v>
      </c>
      <c r="BC296" s="423" t="b">
        <v>0</v>
      </c>
      <c r="BD296" s="423"/>
      <c r="BE296" s="423" t="s">
        <v>4979</v>
      </c>
      <c r="BF296" s="423" t="s">
        <v>871</v>
      </c>
      <c r="BG296" s="423" t="s">
        <v>871</v>
      </c>
      <c r="BH296" s="59" t="s">
        <v>871</v>
      </c>
      <c r="BJ296" s="618" t="s">
        <v>2887</v>
      </c>
      <c r="BK296" s="534" t="s">
        <v>2887</v>
      </c>
      <c r="BN296" s="432">
        <v>999</v>
      </c>
      <c r="BO296" s="423"/>
      <c r="BQ296" s="639" t="s">
        <v>698</v>
      </c>
      <c r="BR296" s="639" t="s">
        <v>870</v>
      </c>
    </row>
    <row r="297" spans="1:72">
      <c r="A297">
        <v>296</v>
      </c>
      <c r="B297" s="158" t="str">
        <f>IFERROR(TEXT(AL297,"00"),"99")&amp;IFERROR(TEXT(W297,"00"),"99")&amp;IFERROR(TEXT(S297,"00"),"99")&amp;IFERROR(TEXT(BN297,"000"),"999")</f>
        <v>018020999</v>
      </c>
      <c r="C297" s="158" t="str">
        <f>IFERROR(TEXT(AL297,"00"),"99")&amp;IFERROR(TEXT(V297,"00"),"99")&amp;IFERROR(TEXT(R297,"000"),"999")</f>
        <v>0180167</v>
      </c>
      <c r="D297" s="29">
        <v>0</v>
      </c>
      <c r="E297" s="645">
        <f>IF(NOT(ISBLANK(L297)),1,0)</f>
        <v>0</v>
      </c>
      <c r="F297" s="645">
        <f>IF(NOT(ISBLANK(O297)),1,0)</f>
        <v>1</v>
      </c>
      <c r="G297" s="364" t="str">
        <f>IF(ISBLANK(H297), IF(OR(NOT(ISBLANK(L297)),NOT(ISBLANK(I297)), NOT(ISBLANK(O297))),"no oldname but should be",""),IF(H297=I297,"api",IF(H297=O297,"csv","no match or acs")))</f>
        <v>csv</v>
      </c>
      <c r="H297" t="s">
        <v>152</v>
      </c>
      <c r="N297" s="59" t="s">
        <v>152</v>
      </c>
      <c r="O297" t="s">
        <v>152</v>
      </c>
      <c r="P297" s="59" t="s">
        <v>152</v>
      </c>
      <c r="Q297" s="64" t="s">
        <v>151</v>
      </c>
      <c r="R297" s="147">
        <f>IFERROR(_xlfn.XLOOKUP(T297,sortorder!$E$62:$E$136,sortorder!$F$62:$F$136),999)</f>
        <v>167</v>
      </c>
      <c r="S297" s="147">
        <f>IFERROR(_xlfn.XLOOKUP(T297,sortorder!$E$62:$E$136,sortorder!$D$62:$D$136),99)</f>
        <v>20</v>
      </c>
      <c r="T297" s="127" t="s">
        <v>155</v>
      </c>
      <c r="U297" s="59" t="s">
        <v>155</v>
      </c>
      <c r="V297" s="152">
        <f>IFERROR(_xlfn.XLOOKUP(X297,sortorder!$E$4:$E$55,sortorder!$D$4:$D$55),99)</f>
        <v>80</v>
      </c>
      <c r="W297" s="152">
        <f>IFERROR(_xlfn.XLOOKUP(X297,sortorder!$E$4:$E$55,sortorder!$D$4:$D$55),99)</f>
        <v>80</v>
      </c>
      <c r="X297" s="22" t="s">
        <v>2852</v>
      </c>
      <c r="Y297" s="141">
        <f>IF(ISERROR(SEARCH(Y$1,$Q297)),0,1)</f>
        <v>0</v>
      </c>
      <c r="Z297" s="141">
        <f>IF(ISERROR(SEARCH(Z$1,$Q297)),0,1)</f>
        <v>0</v>
      </c>
      <c r="AA297" s="141">
        <f>IF(ISERROR(SEARCH(AA$1,$Q297)),0,1)</f>
        <v>0</v>
      </c>
      <c r="AB297" s="141">
        <f>IF(ISERROR(SEARCH(AB$1,$Q297)),0,1)</f>
        <v>0</v>
      </c>
      <c r="AC297" s="141">
        <f>IF(ISERROR(SEARCH(AC$1,$Q297)),0,1)</f>
        <v>0</v>
      </c>
      <c r="AD297" s="141">
        <f>IF(ISERROR(SEARCH(AD$1,$Q297)),0,1)</f>
        <v>1</v>
      </c>
      <c r="AE297" s="141">
        <f>IF(ISERROR(SEARCH(AE$1,$Q297)),0,1)</f>
        <v>0</v>
      </c>
      <c r="AF297" s="141">
        <f>IF(ISERROR(SEARCH(AF$1,$Q297)),0,1)</f>
        <v>0</v>
      </c>
      <c r="AG297" s="141">
        <f>IF(ISERROR(SEARCH(AG$1,$Q297)),0,1)</f>
        <v>0</v>
      </c>
      <c r="AI297" s="141" t="str">
        <f>_xlfn.XLOOKUP(I297,'api2.3'!B:B,'api2.3'!D:D,"")</f>
        <v/>
      </c>
      <c r="AJ297" t="s">
        <v>44</v>
      </c>
      <c r="AK297" s="41" t="s">
        <v>44</v>
      </c>
      <c r="AL297" s="210">
        <f>_xlfn.XLOOKUP(AK297,sortorder!$I$15:$I$20,sortorder!$J$15:$J$20)</f>
        <v>1</v>
      </c>
      <c r="AM297" t="s">
        <v>423</v>
      </c>
      <c r="AN297" t="s">
        <v>423</v>
      </c>
      <c r="AO297" t="s">
        <v>424</v>
      </c>
      <c r="AP297" s="32">
        <v>1</v>
      </c>
      <c r="AQ297" t="s">
        <v>83</v>
      </c>
      <c r="AR297" t="s">
        <v>97</v>
      </c>
      <c r="AS297" t="s">
        <v>96</v>
      </c>
      <c r="AT297" t="s">
        <v>97</v>
      </c>
      <c r="AV297" s="39" t="str">
        <f>IFERROR(_xlfn.XLOOKUP(Q297,wtd!$B:$B,wtd!$C:$C),"")</f>
        <v/>
      </c>
      <c r="AW297" s="141" t="b">
        <f>IFERROR(Q297=_xlfn.XLOOKUP(Q297,wtd!$B:$B,wtd!$B:$B),FALSE)</f>
        <v>0</v>
      </c>
      <c r="AX297" t="s">
        <v>89</v>
      </c>
      <c r="BA297" t="b">
        <v>0</v>
      </c>
      <c r="BB297" t="b">
        <v>0</v>
      </c>
      <c r="BC297" t="b">
        <v>0</v>
      </c>
      <c r="BE297" t="s">
        <v>5104</v>
      </c>
      <c r="BF297" t="s">
        <v>153</v>
      </c>
      <c r="BG297" t="s">
        <v>153</v>
      </c>
      <c r="BH297" s="59" t="s">
        <v>154</v>
      </c>
      <c r="BI297" s="59" t="s">
        <v>154</v>
      </c>
      <c r="BJ297" s="618" t="s">
        <v>2887</v>
      </c>
      <c r="BK297" s="534" t="s">
        <v>2887</v>
      </c>
      <c r="BN297" s="225">
        <v>999</v>
      </c>
      <c r="BQ297" s="639" t="s">
        <v>113</v>
      </c>
      <c r="BR297" s="639" t="s">
        <v>152</v>
      </c>
    </row>
    <row r="298" spans="1:72">
      <c r="A298">
        <v>297</v>
      </c>
      <c r="B298" s="158" t="str">
        <f>IFERROR(TEXT(AL298,"00"),"99")&amp;IFERROR(TEXT(W298,"00"),"99")&amp;IFERROR(TEXT(S298,"00"),"99")&amp;IFERROR(TEXT(BN298,"000"),"999")</f>
        <v>018020999</v>
      </c>
      <c r="C298" s="158" t="str">
        <f>IFERROR(TEXT(AL298,"00"),"99")&amp;IFERROR(TEXT(V298,"00"),"99")&amp;IFERROR(TEXT(R298,"000"),"999")</f>
        <v>0180167</v>
      </c>
      <c r="D298" s="29">
        <v>0</v>
      </c>
      <c r="E298" s="645">
        <f>IF(NOT(ISBLANK(L298)),1,0)</f>
        <v>0</v>
      </c>
      <c r="F298" s="645">
        <f>IF(NOT(ISBLANK(O298)),1,0)</f>
        <v>1</v>
      </c>
      <c r="G298" s="364" t="str">
        <f>IF(ISBLANK(H298), IF(OR(NOT(ISBLANK(L298)),NOT(ISBLANK(I298)), NOT(ISBLANK(O298))),"no oldname but should be",""),IF(H298=I298,"api",IF(H298=O298,"csv","no match or acs")))</f>
        <v>csv</v>
      </c>
      <c r="H298" t="s">
        <v>653</v>
      </c>
      <c r="N298" s="59" t="s">
        <v>653</v>
      </c>
      <c r="O298" t="s">
        <v>653</v>
      </c>
      <c r="P298" s="59" t="s">
        <v>653</v>
      </c>
      <c r="Q298" s="64" t="s">
        <v>652</v>
      </c>
      <c r="R298" s="147">
        <f>IFERROR(_xlfn.XLOOKUP(T298,sortorder!$E$62:$E$136,sortorder!$F$62:$F$136),999)</f>
        <v>167</v>
      </c>
      <c r="S298" s="147">
        <f>IFERROR(_xlfn.XLOOKUP(T298,sortorder!$E$62:$E$136,sortorder!$D$62:$D$136),99)</f>
        <v>20</v>
      </c>
      <c r="T298" s="127" t="s">
        <v>155</v>
      </c>
      <c r="U298" s="59" t="s">
        <v>155</v>
      </c>
      <c r="V298" s="152">
        <f>IFERROR(_xlfn.XLOOKUP(X298,sortorder!$E$4:$E$55,sortorder!$D$4:$D$55),99)</f>
        <v>80</v>
      </c>
      <c r="W298" s="152">
        <f>IFERROR(_xlfn.XLOOKUP(X298,sortorder!$E$4:$E$55,sortorder!$D$4:$D$55),99)</f>
        <v>80</v>
      </c>
      <c r="X298" s="22" t="s">
        <v>2853</v>
      </c>
      <c r="Y298" s="141">
        <f>IF(ISERROR(SEARCH(Y$1,$Q298)),0,1)</f>
        <v>0</v>
      </c>
      <c r="Z298" s="141">
        <f>IF(ISERROR(SEARCH(Z$1,$Q298)),0,1)</f>
        <v>0</v>
      </c>
      <c r="AA298" s="141">
        <f>IF(ISERROR(SEARCH(AA$1,$Q298)),0,1)</f>
        <v>1</v>
      </c>
      <c r="AB298" s="141">
        <f>IF(ISERROR(SEARCH(AB$1,$Q298)),0,1)</f>
        <v>1</v>
      </c>
      <c r="AC298" s="141">
        <f>IF(ISERROR(SEARCH(AC$1,$Q298)),0,1)</f>
        <v>0</v>
      </c>
      <c r="AD298" s="141">
        <f>IF(ISERROR(SEARCH(AD$1,$Q298)),0,1)</f>
        <v>0</v>
      </c>
      <c r="AE298" s="141">
        <f>IF(ISERROR(SEARCH(AE$1,$Q298)),0,1)</f>
        <v>0</v>
      </c>
      <c r="AF298" s="141">
        <f>IF(ISERROR(SEARCH(AF$1,$Q298)),0,1)</f>
        <v>0</v>
      </c>
      <c r="AG298" s="141">
        <f>IF(ISERROR(SEARCH(AG$1,$Q298)),0,1)</f>
        <v>0</v>
      </c>
      <c r="AI298" s="141" t="str">
        <f>_xlfn.XLOOKUP(I298,'api2.3'!B:B,'api2.3'!D:D,"")</f>
        <v/>
      </c>
      <c r="AJ298" t="s">
        <v>44</v>
      </c>
      <c r="AK298" s="41" t="s">
        <v>44</v>
      </c>
      <c r="AL298" s="210">
        <f>_xlfn.XLOOKUP(AK298,sortorder!$I$15:$I$20,sortorder!$J$15:$J$20)</f>
        <v>1</v>
      </c>
      <c r="AM298" t="s">
        <v>423</v>
      </c>
      <c r="AN298" t="s">
        <v>423</v>
      </c>
      <c r="AO298" t="s">
        <v>424</v>
      </c>
      <c r="AP298" s="32">
        <v>1</v>
      </c>
      <c r="AQ298" t="s">
        <v>268</v>
      </c>
      <c r="AR298" t="s">
        <v>2800</v>
      </c>
      <c r="AS298" t="s">
        <v>515</v>
      </c>
      <c r="AT298" t="s">
        <v>516</v>
      </c>
      <c r="AV298" s="39" t="str">
        <f>IFERROR(_xlfn.XLOOKUP(Q298,wtd!$B:$B,wtd!$C:$C),"")</f>
        <v/>
      </c>
      <c r="AW298" s="141" t="b">
        <f>IFERROR(Q298=_xlfn.XLOOKUP(Q298,wtd!$B:$B,wtd!$B:$B),FALSE)</f>
        <v>0</v>
      </c>
      <c r="AX298" t="s">
        <v>1103</v>
      </c>
      <c r="BA298" t="b">
        <v>0</v>
      </c>
      <c r="BB298" t="b">
        <v>0</v>
      </c>
      <c r="BC298" t="b">
        <v>0</v>
      </c>
      <c r="BE298" t="s">
        <v>5105</v>
      </c>
      <c r="BF298" t="s">
        <v>654</v>
      </c>
      <c r="BG298" t="s">
        <v>654</v>
      </c>
      <c r="BH298" s="59" t="s">
        <v>655</v>
      </c>
      <c r="BI298" s="59" t="s">
        <v>655</v>
      </c>
      <c r="BJ298" s="618" t="s">
        <v>2887</v>
      </c>
      <c r="BK298" s="534" t="s">
        <v>2887</v>
      </c>
      <c r="BN298" s="225">
        <v>999</v>
      </c>
      <c r="BQ298" s="639" t="s">
        <v>656</v>
      </c>
      <c r="BR298" s="639" t="s">
        <v>653</v>
      </c>
    </row>
    <row r="299" spans="1:72">
      <c r="A299">
        <v>298</v>
      </c>
      <c r="B299" s="158" t="str">
        <f>IFERROR(TEXT(AL299,"00"),"99")&amp;IFERROR(TEXT(W299,"00"),"99")&amp;IFERROR(TEXT(S299,"00"),"99")&amp;IFERROR(TEXT(BN299,"000"),"999")</f>
        <v>018020999</v>
      </c>
      <c r="C299" s="158" t="str">
        <f>IFERROR(TEXT(AL299,"00"),"99")&amp;IFERROR(TEXT(V299,"00"),"99")&amp;IFERROR(TEXT(R299,"000"),"999")</f>
        <v>0180167</v>
      </c>
      <c r="D299" s="29">
        <v>0</v>
      </c>
      <c r="E299" s="645">
        <f>IF(NOT(ISBLANK(L299)),1,0)</f>
        <v>0</v>
      </c>
      <c r="F299" s="645">
        <f>IF(NOT(ISBLANK(O299)),1,0)</f>
        <v>1</v>
      </c>
      <c r="G299" s="364" t="str">
        <f>IF(ISBLANK(H299), IF(OR(NOT(ISBLANK(L299)),NOT(ISBLANK(I299)), NOT(ISBLANK(O299))),"no oldname but should be",""),IF(H299=I299,"api",IF(H299=O299,"csv","no match or acs")))</f>
        <v>csv</v>
      </c>
      <c r="H299" t="s">
        <v>940</v>
      </c>
      <c r="N299" s="59" t="s">
        <v>940</v>
      </c>
      <c r="O299" t="s">
        <v>940</v>
      </c>
      <c r="P299" s="59" t="s">
        <v>940</v>
      </c>
      <c r="Q299" s="64" t="s">
        <v>939</v>
      </c>
      <c r="R299" s="147">
        <f>IFERROR(_xlfn.XLOOKUP(T299,sortorder!$E$62:$E$136,sortorder!$F$62:$F$136),999)</f>
        <v>167</v>
      </c>
      <c r="S299" s="147">
        <f>IFERROR(_xlfn.XLOOKUP(T299,sortorder!$E$62:$E$136,sortorder!$D$62:$D$136),99)</f>
        <v>20</v>
      </c>
      <c r="T299" s="127" t="str">
        <f>SUBSTITUTE(Q299,"state.bin.","")</f>
        <v>pctlowinc</v>
      </c>
      <c r="V299" s="152">
        <f>IFERROR(_xlfn.XLOOKUP(X299,sortorder!$E$4:$E$55,sortorder!$D$4:$D$55),99)</f>
        <v>80</v>
      </c>
      <c r="W299" s="152">
        <f>IFERROR(_xlfn.XLOOKUP(X299,sortorder!$E$4:$E$55,sortorder!$D$4:$D$55),99)</f>
        <v>80</v>
      </c>
      <c r="X299" s="22" t="s">
        <v>2852</v>
      </c>
      <c r="Y299" s="141">
        <f>IF(ISERROR(SEARCH(Y$1,$Q299)),0,1)</f>
        <v>0</v>
      </c>
      <c r="Z299" s="141">
        <f>IF(ISERROR(SEARCH(Z$1,$Q299)),0,1)</f>
        <v>1</v>
      </c>
      <c r="AA299" s="141">
        <f>IF(ISERROR(SEARCH(AA$1,$Q299)),0,1)</f>
        <v>0</v>
      </c>
      <c r="AB299" s="141">
        <f>IF(ISERROR(SEARCH(AB$1,$Q299)),0,1)</f>
        <v>0</v>
      </c>
      <c r="AC299" s="141">
        <f>IF(ISERROR(SEARCH(AC$1,$Q299)),0,1)</f>
        <v>0</v>
      </c>
      <c r="AD299" s="141">
        <f>IF(ISERROR(SEARCH(AD$1,$Q299)),0,1)</f>
        <v>1</v>
      </c>
      <c r="AE299" s="141">
        <f>IF(ISERROR(SEARCH(AE$1,$Q299)),0,1)</f>
        <v>0</v>
      </c>
      <c r="AF299" s="141">
        <f>IF(ISERROR(SEARCH(AF$1,$Q299)),0,1)</f>
        <v>0</v>
      </c>
      <c r="AG299" s="141">
        <f>IF(ISERROR(SEARCH(AG$1,$Q299)),0,1)</f>
        <v>0</v>
      </c>
      <c r="AI299" s="141">
        <f>_xlfn.XLOOKUP(I299,'api2.3'!B:B,'api2.3'!D:D,"")</f>
        <v>0</v>
      </c>
      <c r="AJ299" t="s">
        <v>44</v>
      </c>
      <c r="AK299" s="41" t="s">
        <v>44</v>
      </c>
      <c r="AL299" s="210">
        <f>_xlfn.XLOOKUP(AK299,sortorder!$I$15:$I$20,sortorder!$J$15:$J$20)</f>
        <v>1</v>
      </c>
      <c r="AM299" t="s">
        <v>1784</v>
      </c>
      <c r="AN299" t="s">
        <v>1784</v>
      </c>
      <c r="AO299" t="s">
        <v>1785</v>
      </c>
      <c r="AP299" s="32">
        <v>3</v>
      </c>
      <c r="AQ299" t="s">
        <v>456</v>
      </c>
      <c r="AR299" t="s">
        <v>97</v>
      </c>
      <c r="AS299" t="s">
        <v>96</v>
      </c>
      <c r="AT299" t="s">
        <v>97</v>
      </c>
      <c r="AV299" s="39" t="str">
        <f>IFERROR(_xlfn.XLOOKUP(Q299,wtd!$B:$B,wtd!$C:$C),"")</f>
        <v/>
      </c>
      <c r="AW299" s="141" t="b">
        <f>IFERROR(Q299=_xlfn.XLOOKUP(Q299,wtd!$B:$B,wtd!$B:$B),FALSE)</f>
        <v>0</v>
      </c>
      <c r="AX299" t="s">
        <v>89</v>
      </c>
      <c r="BA299" t="b">
        <v>0</v>
      </c>
      <c r="BB299" t="b">
        <v>0</v>
      </c>
      <c r="BC299" t="b">
        <v>0</v>
      </c>
      <c r="BE299" t="s">
        <v>5106</v>
      </c>
      <c r="BF299" t="s">
        <v>941</v>
      </c>
      <c r="BG299" t="s">
        <v>941</v>
      </c>
      <c r="BH299" s="59" t="s">
        <v>941</v>
      </c>
      <c r="BJ299" s="618" t="s">
        <v>2887</v>
      </c>
      <c r="BK299" s="534" t="s">
        <v>2887</v>
      </c>
      <c r="BN299" s="225">
        <v>999</v>
      </c>
      <c r="BQ299" s="639" t="s">
        <v>113</v>
      </c>
      <c r="BR299" s="639" t="s">
        <v>940</v>
      </c>
    </row>
    <row r="300" spans="1:72">
      <c r="A300">
        <v>299</v>
      </c>
      <c r="B300" s="158" t="str">
        <f>IFERROR(TEXT(AL300,"00"),"99")&amp;IFERROR(TEXT(W300,"00"),"99")&amp;IFERROR(TEXT(S300,"00"),"99")&amp;IFERROR(TEXT(BN300,"000"),"999")</f>
        <v>018020999</v>
      </c>
      <c r="C300" s="158" t="str">
        <f>IFERROR(TEXT(AL300,"00"),"99")&amp;IFERROR(TEXT(V300,"00"),"99")&amp;IFERROR(TEXT(R300,"000"),"999")</f>
        <v>0180167</v>
      </c>
      <c r="D300" s="29">
        <v>0</v>
      </c>
      <c r="E300" s="645">
        <f>IF(NOT(ISBLANK(L300)),1,0)</f>
        <v>0</v>
      </c>
      <c r="F300" s="645">
        <f>IF(NOT(ISBLANK(O300)),1,0)</f>
        <v>1</v>
      </c>
      <c r="G300" s="364" t="str">
        <f>IF(ISBLANK(H300), IF(OR(NOT(ISBLANK(L300)),NOT(ISBLANK(I300)), NOT(ISBLANK(O300))),"no oldname but should be",""),IF(H300=I300,"api",IF(H300=O300,"csv","no match or acs")))</f>
        <v>csv</v>
      </c>
      <c r="H300" t="s">
        <v>1014</v>
      </c>
      <c r="N300" s="59" t="s">
        <v>1014</v>
      </c>
      <c r="O300" t="s">
        <v>1014</v>
      </c>
      <c r="P300" s="59" t="s">
        <v>1014</v>
      </c>
      <c r="Q300" s="64" t="s">
        <v>1013</v>
      </c>
      <c r="R300" s="147">
        <f>IFERROR(_xlfn.XLOOKUP(T300,sortorder!$E$62:$E$136,sortorder!$F$62:$F$136),999)</f>
        <v>167</v>
      </c>
      <c r="S300" s="147">
        <f>IFERROR(_xlfn.XLOOKUP(T300,sortorder!$E$62:$E$136,sortorder!$D$62:$D$136),99)</f>
        <v>20</v>
      </c>
      <c r="T300" s="127" t="str">
        <f>SUBSTITUTE(Q300,"state.pctile.text.","")</f>
        <v>pctlowinc</v>
      </c>
      <c r="V300" s="152">
        <f>IFERROR(_xlfn.XLOOKUP(X300,sortorder!$E$4:$E$55,sortorder!$D$4:$D$55),99)</f>
        <v>80</v>
      </c>
      <c r="W300" s="152">
        <f>IFERROR(_xlfn.XLOOKUP(X300,sortorder!$E$4:$E$55,sortorder!$D$4:$D$55),99)</f>
        <v>80</v>
      </c>
      <c r="X300" s="22" t="s">
        <v>2853</v>
      </c>
      <c r="Y300" s="141">
        <f>IF(ISERROR(SEARCH(Y$1,$Q300)),0,1)</f>
        <v>0</v>
      </c>
      <c r="Z300" s="141">
        <f>IF(ISERROR(SEARCH(Z$1,$Q300)),0,1)</f>
        <v>1</v>
      </c>
      <c r="AA300" s="141">
        <f>IF(ISERROR(SEARCH(AA$1,$Q300)),0,1)</f>
        <v>1</v>
      </c>
      <c r="AB300" s="141">
        <f>IF(ISERROR(SEARCH(AB$1,$Q300)),0,1)</f>
        <v>1</v>
      </c>
      <c r="AC300" s="141">
        <f>IF(ISERROR(SEARCH(AC$1,$Q300)),0,1)</f>
        <v>0</v>
      </c>
      <c r="AD300" s="141">
        <f>IF(ISERROR(SEARCH(AD$1,$Q300)),0,1)</f>
        <v>0</v>
      </c>
      <c r="AE300" s="141">
        <f>IF(ISERROR(SEARCH(AE$1,$Q300)),0,1)</f>
        <v>0</v>
      </c>
      <c r="AF300" s="141">
        <f>IF(ISERROR(SEARCH(AF$1,$Q300)),0,1)</f>
        <v>0</v>
      </c>
      <c r="AG300" s="141">
        <f>IF(ISERROR(SEARCH(AG$1,$Q300)),0,1)</f>
        <v>0</v>
      </c>
      <c r="AI300" s="141">
        <f>_xlfn.XLOOKUP(I300,'api2.3'!B:B,'api2.3'!D:D,"")</f>
        <v>0</v>
      </c>
      <c r="AJ300" t="s">
        <v>44</v>
      </c>
      <c r="AK300" s="41" t="s">
        <v>44</v>
      </c>
      <c r="AL300" s="210">
        <f>_xlfn.XLOOKUP(AK300,sortorder!$I$15:$I$20,sortorder!$J$15:$J$20)</f>
        <v>1</v>
      </c>
      <c r="AM300" t="s">
        <v>1784</v>
      </c>
      <c r="AN300" t="s">
        <v>1784</v>
      </c>
      <c r="AO300" t="s">
        <v>1785</v>
      </c>
      <c r="AP300" s="32">
        <v>3</v>
      </c>
      <c r="AQ300" t="s">
        <v>757</v>
      </c>
      <c r="AR300" t="s">
        <v>2800</v>
      </c>
      <c r="AS300" t="s">
        <v>515</v>
      </c>
      <c r="AT300" t="s">
        <v>516</v>
      </c>
      <c r="AV300" s="39" t="str">
        <f>IFERROR(_xlfn.XLOOKUP(Q300,wtd!$B:$B,wtd!$C:$C),"")</f>
        <v/>
      </c>
      <c r="AW300" s="141" t="b">
        <f>IFERROR(Q300=_xlfn.XLOOKUP(Q300,wtd!$B:$B,wtd!$B:$B),FALSE)</f>
        <v>0</v>
      </c>
      <c r="AX300" t="s">
        <v>1103</v>
      </c>
      <c r="BA300" t="b">
        <v>0</v>
      </c>
      <c r="BB300" t="b">
        <v>0</v>
      </c>
      <c r="BC300" t="b">
        <v>0</v>
      </c>
      <c r="BE300" t="s">
        <v>5107</v>
      </c>
      <c r="BF300" t="s">
        <v>1015</v>
      </c>
      <c r="BG300" t="s">
        <v>1015</v>
      </c>
      <c r="BH300" s="59" t="s">
        <v>1015</v>
      </c>
      <c r="BJ300" s="618" t="s">
        <v>2887</v>
      </c>
      <c r="BK300" s="534" t="s">
        <v>2887</v>
      </c>
      <c r="BN300" s="225">
        <v>999</v>
      </c>
      <c r="BQ300" s="639" t="s">
        <v>656</v>
      </c>
      <c r="BR300" s="639" t="s">
        <v>1014</v>
      </c>
    </row>
    <row r="301" spans="1:72">
      <c r="A301">
        <v>300</v>
      </c>
      <c r="B301" s="158" t="str">
        <f>IFERROR(TEXT(AL301,"00"),"99")&amp;IFERROR(TEXT(W301,"00"),"99")&amp;IFERROR(TEXT(S301,"00"),"99")&amp;IFERROR(TEXT(BN301,"000"),"999")</f>
        <v>018021999</v>
      </c>
      <c r="C301" s="158" t="str">
        <f>IFERROR(TEXT(AL301,"00"),"99")&amp;IFERROR(TEXT(V301,"00"),"99")&amp;IFERROR(TEXT(R301,"000"),"999")</f>
        <v>0180169</v>
      </c>
      <c r="D301" s="29">
        <v>0</v>
      </c>
      <c r="E301" s="645">
        <f>IF(NOT(ISBLANK(L301)),1,0)</f>
        <v>0</v>
      </c>
      <c r="F301" s="645">
        <f>IF(NOT(ISBLANK(O301)),1,0)</f>
        <v>1</v>
      </c>
      <c r="G301" s="364" t="str">
        <f>IF(ISBLANK(H301), IF(OR(NOT(ISBLANK(L301)),NOT(ISBLANK(I301)), NOT(ISBLANK(O301))),"no oldname but should be",""),IF(H301=I301,"api",IF(H301=O301,"csv","no match or acs")))</f>
        <v>csv</v>
      </c>
      <c r="H301" t="s">
        <v>147</v>
      </c>
      <c r="N301" s="59" t="s">
        <v>147</v>
      </c>
      <c r="O301" t="s">
        <v>147</v>
      </c>
      <c r="P301" s="59" t="s">
        <v>147</v>
      </c>
      <c r="Q301" s="64" t="s">
        <v>146</v>
      </c>
      <c r="R301" s="147">
        <f>IFERROR(_xlfn.XLOOKUP(T301,sortorder!$E$62:$E$136,sortorder!$F$62:$F$136),999)</f>
        <v>169</v>
      </c>
      <c r="S301" s="147">
        <f>IFERROR(_xlfn.XLOOKUP(T301,sortorder!$E$62:$E$136,sortorder!$D$62:$D$136),99)</f>
        <v>21</v>
      </c>
      <c r="T301" s="127" t="s">
        <v>150</v>
      </c>
      <c r="U301" s="59" t="s">
        <v>150</v>
      </c>
      <c r="V301" s="152">
        <f>IFERROR(_xlfn.XLOOKUP(X301,sortorder!$E$4:$E$55,sortorder!$D$4:$D$55),99)</f>
        <v>80</v>
      </c>
      <c r="W301" s="152">
        <f>IFERROR(_xlfn.XLOOKUP(X301,sortorder!$E$4:$E$55,sortorder!$D$4:$D$55),99)</f>
        <v>80</v>
      </c>
      <c r="X301" s="22" t="s">
        <v>2852</v>
      </c>
      <c r="Y301" s="141">
        <f>IF(ISERROR(SEARCH(Y$1,$Q301)),0,1)</f>
        <v>0</v>
      </c>
      <c r="Z301" s="141">
        <f>IF(ISERROR(SEARCH(Z$1,$Q301)),0,1)</f>
        <v>0</v>
      </c>
      <c r="AA301" s="141">
        <f>IF(ISERROR(SEARCH(AA$1,$Q301)),0,1)</f>
        <v>0</v>
      </c>
      <c r="AB301" s="141">
        <f>IF(ISERROR(SEARCH(AB$1,$Q301)),0,1)</f>
        <v>0</v>
      </c>
      <c r="AC301" s="141">
        <f>IF(ISERROR(SEARCH(AC$1,$Q301)),0,1)</f>
        <v>0</v>
      </c>
      <c r="AD301" s="141">
        <f>IF(ISERROR(SEARCH(AD$1,$Q301)),0,1)</f>
        <v>1</v>
      </c>
      <c r="AE301" s="141">
        <f>IF(ISERROR(SEARCH(AE$1,$Q301)),0,1)</f>
        <v>0</v>
      </c>
      <c r="AF301" s="141">
        <f>IF(ISERROR(SEARCH(AF$1,$Q301)),0,1)</f>
        <v>0</v>
      </c>
      <c r="AG301" s="141">
        <f>IF(ISERROR(SEARCH(AG$1,$Q301)),0,1)</f>
        <v>0</v>
      </c>
      <c r="AI301" s="141">
        <f>_xlfn.XLOOKUP(I301,'api2.3'!B:B,'api2.3'!D:D,"")</f>
        <v>0</v>
      </c>
      <c r="AJ301" t="s">
        <v>44</v>
      </c>
      <c r="AK301" s="41" t="s">
        <v>44</v>
      </c>
      <c r="AL301" s="210">
        <f>_xlfn.XLOOKUP(AK301,sortorder!$I$15:$I$20,sortorder!$J$15:$J$20)</f>
        <v>1</v>
      </c>
      <c r="AM301" t="s">
        <v>423</v>
      </c>
      <c r="AN301" t="s">
        <v>423</v>
      </c>
      <c r="AO301" t="s">
        <v>424</v>
      </c>
      <c r="AP301" s="32">
        <v>1</v>
      </c>
      <c r="AQ301" t="s">
        <v>83</v>
      </c>
      <c r="AR301" t="s">
        <v>97</v>
      </c>
      <c r="AS301" t="s">
        <v>96</v>
      </c>
      <c r="AT301" t="s">
        <v>97</v>
      </c>
      <c r="AV301" s="39" t="str">
        <f>IFERROR(_xlfn.XLOOKUP(Q301,wtd!$B:$B,wtd!$C:$C),"")</f>
        <v/>
      </c>
      <c r="AW301" s="141" t="b">
        <f>IFERROR(Q301=_xlfn.XLOOKUP(Q301,wtd!$B:$B,wtd!$B:$B),FALSE)</f>
        <v>0</v>
      </c>
      <c r="AX301" t="s">
        <v>89</v>
      </c>
      <c r="BA301" t="b">
        <v>0</v>
      </c>
      <c r="BB301" t="b">
        <v>0</v>
      </c>
      <c r="BC301" t="b">
        <v>0</v>
      </c>
      <c r="BE301" t="s">
        <v>5223</v>
      </c>
      <c r="BF301" t="s">
        <v>148</v>
      </c>
      <c r="BG301" t="s">
        <v>148</v>
      </c>
      <c r="BH301" s="59" t="s">
        <v>149</v>
      </c>
      <c r="BI301" s="59" t="s">
        <v>149</v>
      </c>
      <c r="BJ301" s="618" t="s">
        <v>2887</v>
      </c>
      <c r="BK301" s="534" t="s">
        <v>2887</v>
      </c>
      <c r="BN301" s="225">
        <v>999</v>
      </c>
      <c r="BQ301" s="639" t="s">
        <v>53</v>
      </c>
      <c r="BR301" s="639" t="s">
        <v>147</v>
      </c>
    </row>
    <row r="302" spans="1:72">
      <c r="A302">
        <v>301</v>
      </c>
      <c r="B302" s="158" t="str">
        <f>IFERROR(TEXT(AL302,"00"),"99")&amp;IFERROR(TEXT(W302,"00"),"99")&amp;IFERROR(TEXT(S302,"00"),"99")&amp;IFERROR(TEXT(BN302,"000"),"999")</f>
        <v>018021999</v>
      </c>
      <c r="C302" s="158" t="str">
        <f>IFERROR(TEXT(AL302,"00"),"99")&amp;IFERROR(TEXT(V302,"00"),"99")&amp;IFERROR(TEXT(R302,"000"),"999")</f>
        <v>0180169</v>
      </c>
      <c r="D302" s="29">
        <v>0</v>
      </c>
      <c r="E302" s="645">
        <f>IF(NOT(ISBLANK(L302)),1,0)</f>
        <v>0</v>
      </c>
      <c r="F302" s="645">
        <f>IF(NOT(ISBLANK(O302)),1,0)</f>
        <v>1</v>
      </c>
      <c r="G302" s="364" t="str">
        <f>IF(ISBLANK(H302), IF(OR(NOT(ISBLANK(L302)),NOT(ISBLANK(I302)), NOT(ISBLANK(O302))),"no oldname but should be",""),IF(H302=I302,"api",IF(H302=O302,"csv","no match or acs")))</f>
        <v>csv</v>
      </c>
      <c r="H302" t="s">
        <v>648</v>
      </c>
      <c r="N302" s="59" t="s">
        <v>648</v>
      </c>
      <c r="O302" t="s">
        <v>648</v>
      </c>
      <c r="P302" s="59" t="s">
        <v>648</v>
      </c>
      <c r="Q302" s="64" t="s">
        <v>647</v>
      </c>
      <c r="R302" s="147">
        <f>IFERROR(_xlfn.XLOOKUP(T302,sortorder!$E$62:$E$136,sortorder!$F$62:$F$136),999)</f>
        <v>169</v>
      </c>
      <c r="S302" s="147">
        <f>IFERROR(_xlfn.XLOOKUP(T302,sortorder!$E$62:$E$136,sortorder!$D$62:$D$136),99)</f>
        <v>21</v>
      </c>
      <c r="T302" s="127" t="s">
        <v>150</v>
      </c>
      <c r="U302" s="59" t="s">
        <v>150</v>
      </c>
      <c r="V302" s="152">
        <f>IFERROR(_xlfn.XLOOKUP(X302,sortorder!$E$4:$E$55,sortorder!$D$4:$D$55),99)</f>
        <v>80</v>
      </c>
      <c r="W302" s="152">
        <f>IFERROR(_xlfn.XLOOKUP(X302,sortorder!$E$4:$E$55,sortorder!$D$4:$D$55),99)</f>
        <v>80</v>
      </c>
      <c r="X302" s="22" t="s">
        <v>2853</v>
      </c>
      <c r="Y302" s="141">
        <f>IF(ISERROR(SEARCH(Y$1,$Q302)),0,1)</f>
        <v>0</v>
      </c>
      <c r="Z302" s="141">
        <f>IF(ISERROR(SEARCH(Z$1,$Q302)),0,1)</f>
        <v>0</v>
      </c>
      <c r="AA302" s="141">
        <f>IF(ISERROR(SEARCH(AA$1,$Q302)),0,1)</f>
        <v>1</v>
      </c>
      <c r="AB302" s="141">
        <f>IF(ISERROR(SEARCH(AB$1,$Q302)),0,1)</f>
        <v>1</v>
      </c>
      <c r="AC302" s="141">
        <f>IF(ISERROR(SEARCH(AC$1,$Q302)),0,1)</f>
        <v>0</v>
      </c>
      <c r="AD302" s="141">
        <f>IF(ISERROR(SEARCH(AD$1,$Q302)),0,1)</f>
        <v>0</v>
      </c>
      <c r="AE302" s="141">
        <f>IF(ISERROR(SEARCH(AE$1,$Q302)),0,1)</f>
        <v>0</v>
      </c>
      <c r="AF302" s="141">
        <f>IF(ISERROR(SEARCH(AF$1,$Q302)),0,1)</f>
        <v>0</v>
      </c>
      <c r="AG302" s="141">
        <f>IF(ISERROR(SEARCH(AG$1,$Q302)),0,1)</f>
        <v>0</v>
      </c>
      <c r="AI302" s="141" t="str">
        <f>_xlfn.XLOOKUP(I302,'api2.3'!B:B,'api2.3'!D:D,"")</f>
        <v/>
      </c>
      <c r="AJ302" t="s">
        <v>44</v>
      </c>
      <c r="AK302" s="41" t="s">
        <v>44</v>
      </c>
      <c r="AL302" s="210">
        <f>_xlfn.XLOOKUP(AK302,sortorder!$I$15:$I$20,sortorder!$J$15:$J$20)</f>
        <v>1</v>
      </c>
      <c r="AM302" t="s">
        <v>423</v>
      </c>
      <c r="AN302" t="s">
        <v>423</v>
      </c>
      <c r="AO302" t="s">
        <v>424</v>
      </c>
      <c r="AP302" s="32">
        <v>1</v>
      </c>
      <c r="AQ302" t="s">
        <v>268</v>
      </c>
      <c r="AR302" t="s">
        <v>2800</v>
      </c>
      <c r="AS302" t="s">
        <v>515</v>
      </c>
      <c r="AT302" t="s">
        <v>516</v>
      </c>
      <c r="AV302" s="39" t="str">
        <f>IFERROR(_xlfn.XLOOKUP(Q302,wtd!$B:$B,wtd!$C:$C),"")</f>
        <v/>
      </c>
      <c r="AW302" s="141" t="b">
        <f>IFERROR(Q302=_xlfn.XLOOKUP(Q302,wtd!$B:$B,wtd!$B:$B),FALSE)</f>
        <v>0</v>
      </c>
      <c r="AX302" t="s">
        <v>1103</v>
      </c>
      <c r="BA302" t="b">
        <v>0</v>
      </c>
      <c r="BB302" t="b">
        <v>0</v>
      </c>
      <c r="BC302" t="b">
        <v>0</v>
      </c>
      <c r="BE302" t="s">
        <v>5224</v>
      </c>
      <c r="BF302" t="s">
        <v>649</v>
      </c>
      <c r="BG302" t="s">
        <v>649</v>
      </c>
      <c r="BH302" s="59" t="s">
        <v>650</v>
      </c>
      <c r="BI302" s="59" t="s">
        <v>650</v>
      </c>
      <c r="BJ302" s="618" t="s">
        <v>2887</v>
      </c>
      <c r="BK302" s="534">
        <v>0</v>
      </c>
      <c r="BN302" s="225">
        <v>999</v>
      </c>
      <c r="BQ302" s="639" t="s">
        <v>651</v>
      </c>
      <c r="BR302" s="639" t="s">
        <v>648</v>
      </c>
    </row>
    <row r="303" spans="1:72">
      <c r="A303">
        <v>302</v>
      </c>
      <c r="B303" s="158" t="str">
        <f>IFERROR(TEXT(AL303,"00"),"99")&amp;IFERROR(TEXT(W303,"00"),"99")&amp;IFERROR(TEXT(S303,"00"),"99")&amp;IFERROR(TEXT(BN303,"000"),"999")</f>
        <v>018021999</v>
      </c>
      <c r="C303" s="158" t="str">
        <f>IFERROR(TEXT(AL303,"00"),"99")&amp;IFERROR(TEXT(V303,"00"),"99")&amp;IFERROR(TEXT(R303,"000"),"999")</f>
        <v>0180169</v>
      </c>
      <c r="D303" s="29">
        <v>0</v>
      </c>
      <c r="E303" s="645">
        <f>IF(NOT(ISBLANK(L303)),1,0)</f>
        <v>0</v>
      </c>
      <c r="F303" s="645">
        <f>IF(NOT(ISBLANK(O303)),1,0)</f>
        <v>1</v>
      </c>
      <c r="G303" s="364" t="str">
        <f>IF(ISBLANK(H303), IF(OR(NOT(ISBLANK(L303)),NOT(ISBLANK(I303)), NOT(ISBLANK(O303))),"no oldname but should be",""),IF(H303=I303,"api",IF(H303=O303,"csv","no match or acs")))</f>
        <v>csv</v>
      </c>
      <c r="H303" t="s">
        <v>949</v>
      </c>
      <c r="N303" s="59" t="s">
        <v>949</v>
      </c>
      <c r="O303" t="s">
        <v>949</v>
      </c>
      <c r="P303" s="59" t="s">
        <v>949</v>
      </c>
      <c r="Q303" s="64" t="s">
        <v>948</v>
      </c>
      <c r="R303" s="147">
        <f>IFERROR(_xlfn.XLOOKUP(T303,sortorder!$E$62:$E$136,sortorder!$F$62:$F$136),999)</f>
        <v>169</v>
      </c>
      <c r="S303" s="147">
        <f>IFERROR(_xlfn.XLOOKUP(T303,sortorder!$E$62:$E$136,sortorder!$D$62:$D$136),99)</f>
        <v>21</v>
      </c>
      <c r="T303" s="127" t="str">
        <f>SUBSTITUTE(Q303,"state.bin.","")</f>
        <v>pctlingiso</v>
      </c>
      <c r="V303" s="152">
        <f>IFERROR(_xlfn.XLOOKUP(X303,sortorder!$E$4:$E$55,sortorder!$D$4:$D$55),99)</f>
        <v>80</v>
      </c>
      <c r="W303" s="152">
        <f>IFERROR(_xlfn.XLOOKUP(X303,sortorder!$E$4:$E$55,sortorder!$D$4:$D$55),99)</f>
        <v>80</v>
      </c>
      <c r="X303" s="22" t="s">
        <v>2852</v>
      </c>
      <c r="Y303" s="141">
        <f>IF(ISERROR(SEARCH(Y$1,$Q303)),0,1)</f>
        <v>0</v>
      </c>
      <c r="Z303" s="141">
        <f>IF(ISERROR(SEARCH(Z$1,$Q303)),0,1)</f>
        <v>1</v>
      </c>
      <c r="AA303" s="141">
        <f>IF(ISERROR(SEARCH(AA$1,$Q303)),0,1)</f>
        <v>0</v>
      </c>
      <c r="AB303" s="141">
        <f>IF(ISERROR(SEARCH(AB$1,$Q303)),0,1)</f>
        <v>0</v>
      </c>
      <c r="AC303" s="141">
        <f>IF(ISERROR(SEARCH(AC$1,$Q303)),0,1)</f>
        <v>0</v>
      </c>
      <c r="AD303" s="141">
        <f>IF(ISERROR(SEARCH(AD$1,$Q303)),0,1)</f>
        <v>1</v>
      </c>
      <c r="AE303" s="141">
        <f>IF(ISERROR(SEARCH(AE$1,$Q303)),0,1)</f>
        <v>0</v>
      </c>
      <c r="AF303" s="141">
        <f>IF(ISERROR(SEARCH(AF$1,$Q303)),0,1)</f>
        <v>0</v>
      </c>
      <c r="AG303" s="141">
        <f>IF(ISERROR(SEARCH(AG$1,$Q303)),0,1)</f>
        <v>0</v>
      </c>
      <c r="AI303" s="141" t="str">
        <f>_xlfn.XLOOKUP(I303,'api2.3'!B:B,'api2.3'!D:D,"")</f>
        <v/>
      </c>
      <c r="AJ303" t="s">
        <v>44</v>
      </c>
      <c r="AK303" s="41" t="s">
        <v>44</v>
      </c>
      <c r="AL303" s="210">
        <f>_xlfn.XLOOKUP(AK303,sortorder!$I$15:$I$20,sortorder!$J$15:$J$20)</f>
        <v>1</v>
      </c>
      <c r="AM303" t="s">
        <v>1784</v>
      </c>
      <c r="AN303" t="s">
        <v>1784</v>
      </c>
      <c r="AO303" t="s">
        <v>1785</v>
      </c>
      <c r="AP303" s="32">
        <v>3</v>
      </c>
      <c r="AQ303" t="s">
        <v>456</v>
      </c>
      <c r="AR303" t="s">
        <v>97</v>
      </c>
      <c r="AS303" t="s">
        <v>96</v>
      </c>
      <c r="AT303" t="s">
        <v>97</v>
      </c>
      <c r="AV303" s="39" t="str">
        <f>IFERROR(_xlfn.XLOOKUP(Q303,wtd!$B:$B,wtd!$C:$C),"")</f>
        <v/>
      </c>
      <c r="AW303" s="141" t="b">
        <f>IFERROR(Q303=_xlfn.XLOOKUP(Q303,wtd!$B:$B,wtd!$B:$B),FALSE)</f>
        <v>0</v>
      </c>
      <c r="AX303" t="s">
        <v>89</v>
      </c>
      <c r="BA303" t="b">
        <v>0</v>
      </c>
      <c r="BB303" t="b">
        <v>0</v>
      </c>
      <c r="BC303" t="b">
        <v>0</v>
      </c>
      <c r="BE303" t="s">
        <v>5225</v>
      </c>
      <c r="BF303" t="s">
        <v>950</v>
      </c>
      <c r="BG303" t="s">
        <v>950</v>
      </c>
      <c r="BH303" s="59" t="s">
        <v>950</v>
      </c>
      <c r="BJ303" s="618" t="s">
        <v>2887</v>
      </c>
      <c r="BK303" s="534" t="s">
        <v>2887</v>
      </c>
      <c r="BN303" s="225">
        <v>999</v>
      </c>
      <c r="BQ303" s="639" t="s">
        <v>53</v>
      </c>
      <c r="BR303" s="639" t="s">
        <v>949</v>
      </c>
    </row>
    <row r="304" spans="1:72">
      <c r="A304">
        <v>303</v>
      </c>
      <c r="B304" s="158" t="str">
        <f>IFERROR(TEXT(AL304,"00"),"99")&amp;IFERROR(TEXT(W304,"00"),"99")&amp;IFERROR(TEXT(S304,"00"),"99")&amp;IFERROR(TEXT(BN304,"000"),"999")</f>
        <v>018021999</v>
      </c>
      <c r="C304" s="158" t="str">
        <f>IFERROR(TEXT(AL304,"00"),"99")&amp;IFERROR(TEXT(V304,"00"),"99")&amp;IFERROR(TEXT(R304,"000"),"999")</f>
        <v>0180169</v>
      </c>
      <c r="D304" s="29">
        <v>0</v>
      </c>
      <c r="E304" s="645">
        <f>IF(NOT(ISBLANK(L304)),1,0)</f>
        <v>0</v>
      </c>
      <c r="F304" s="645">
        <f>IF(NOT(ISBLANK(O304)),1,0)</f>
        <v>1</v>
      </c>
      <c r="G304" s="364" t="str">
        <f>IF(ISBLANK(H304), IF(OR(NOT(ISBLANK(L304)),NOT(ISBLANK(I304)), NOT(ISBLANK(O304))),"no oldname but should be",""),IF(H304=I304,"api",IF(H304=O304,"csv","no match or acs")))</f>
        <v>csv</v>
      </c>
      <c r="H304" t="s">
        <v>1052</v>
      </c>
      <c r="N304" s="59" t="s">
        <v>1052</v>
      </c>
      <c r="O304" t="s">
        <v>1052</v>
      </c>
      <c r="P304" s="59" t="s">
        <v>1052</v>
      </c>
      <c r="Q304" s="64" t="s">
        <v>1051</v>
      </c>
      <c r="R304" s="147">
        <f>IFERROR(_xlfn.XLOOKUP(T304,sortorder!$E$62:$E$136,sortorder!$F$62:$F$136),999)</f>
        <v>169</v>
      </c>
      <c r="S304" s="147">
        <f>IFERROR(_xlfn.XLOOKUP(T304,sortorder!$E$62:$E$136,sortorder!$D$62:$D$136),99)</f>
        <v>21</v>
      </c>
      <c r="T304" s="127" t="str">
        <f>SUBSTITUTE(Q304,"state.pctile.text.","")</f>
        <v>pctlingiso</v>
      </c>
      <c r="V304" s="152">
        <f>IFERROR(_xlfn.XLOOKUP(X304,sortorder!$E$4:$E$55,sortorder!$D$4:$D$55),99)</f>
        <v>80</v>
      </c>
      <c r="W304" s="152">
        <f>IFERROR(_xlfn.XLOOKUP(X304,sortorder!$E$4:$E$55,sortorder!$D$4:$D$55),99)</f>
        <v>80</v>
      </c>
      <c r="X304" s="22" t="s">
        <v>2853</v>
      </c>
      <c r="Y304" s="141">
        <f>IF(ISERROR(SEARCH(Y$1,$Q304)),0,1)</f>
        <v>0</v>
      </c>
      <c r="Z304" s="141">
        <f>IF(ISERROR(SEARCH(Z$1,$Q304)),0,1)</f>
        <v>1</v>
      </c>
      <c r="AA304" s="141">
        <f>IF(ISERROR(SEARCH(AA$1,$Q304)),0,1)</f>
        <v>1</v>
      </c>
      <c r="AB304" s="141">
        <f>IF(ISERROR(SEARCH(AB$1,$Q304)),0,1)</f>
        <v>1</v>
      </c>
      <c r="AC304" s="141">
        <f>IF(ISERROR(SEARCH(AC$1,$Q304)),0,1)</f>
        <v>0</v>
      </c>
      <c r="AD304" s="141">
        <f>IF(ISERROR(SEARCH(AD$1,$Q304)),0,1)</f>
        <v>0</v>
      </c>
      <c r="AE304" s="141">
        <f>IF(ISERROR(SEARCH(AE$1,$Q304)),0,1)</f>
        <v>0</v>
      </c>
      <c r="AF304" s="141">
        <f>IF(ISERROR(SEARCH(AF$1,$Q304)),0,1)</f>
        <v>0</v>
      </c>
      <c r="AG304" s="141">
        <f>IF(ISERROR(SEARCH(AG$1,$Q304)),0,1)</f>
        <v>0</v>
      </c>
      <c r="AI304" s="141" t="str">
        <f>_xlfn.XLOOKUP(I304,'api2.3'!B:B,'api2.3'!D:D,"")</f>
        <v/>
      </c>
      <c r="AJ304" t="s">
        <v>44</v>
      </c>
      <c r="AK304" s="41" t="s">
        <v>44</v>
      </c>
      <c r="AL304" s="210">
        <f>_xlfn.XLOOKUP(AK304,sortorder!$I$15:$I$20,sortorder!$J$15:$J$20)</f>
        <v>1</v>
      </c>
      <c r="AM304" t="s">
        <v>1784</v>
      </c>
      <c r="AN304" t="s">
        <v>1784</v>
      </c>
      <c r="AO304" t="s">
        <v>1785</v>
      </c>
      <c r="AP304" s="32">
        <v>3</v>
      </c>
      <c r="AQ304" t="s">
        <v>757</v>
      </c>
      <c r="AR304" t="s">
        <v>2800</v>
      </c>
      <c r="AS304" t="s">
        <v>515</v>
      </c>
      <c r="AT304" t="s">
        <v>516</v>
      </c>
      <c r="AV304" s="39" t="str">
        <f>IFERROR(_xlfn.XLOOKUP(Q304,wtd!$B:$B,wtd!$C:$C),"")</f>
        <v/>
      </c>
      <c r="AW304" s="141" t="b">
        <f>IFERROR(Q304=_xlfn.XLOOKUP(Q304,wtd!$B:$B,wtd!$B:$B),FALSE)</f>
        <v>0</v>
      </c>
      <c r="AX304" t="s">
        <v>1103</v>
      </c>
      <c r="BA304" t="b">
        <v>0</v>
      </c>
      <c r="BB304" t="b">
        <v>0</v>
      </c>
      <c r="BC304" t="b">
        <v>0</v>
      </c>
      <c r="BE304" t="s">
        <v>5226</v>
      </c>
      <c r="BF304" t="s">
        <v>1053</v>
      </c>
      <c r="BG304" t="s">
        <v>1053</v>
      </c>
      <c r="BH304" s="59" t="s">
        <v>1053</v>
      </c>
      <c r="BJ304" s="618" t="s">
        <v>2887</v>
      </c>
      <c r="BK304" s="534">
        <v>0</v>
      </c>
      <c r="BN304" s="225">
        <v>999</v>
      </c>
      <c r="BQ304" s="639" t="s">
        <v>651</v>
      </c>
      <c r="BR304" s="639" t="s">
        <v>1052</v>
      </c>
    </row>
    <row r="305" spans="1:72">
      <c r="A305">
        <v>304</v>
      </c>
      <c r="B305" s="158" t="str">
        <f>IFERROR(TEXT(AL305,"00"),"99")&amp;IFERROR(TEXT(W305,"00"),"99")&amp;IFERROR(TEXT(S305,"00"),"99")&amp;IFERROR(TEXT(BN305,"000"),"999")</f>
        <v>018022999</v>
      </c>
      <c r="C305" s="158" t="str">
        <f>IFERROR(TEXT(AL305,"00"),"99")&amp;IFERROR(TEXT(V305,"00"),"99")&amp;IFERROR(TEXT(R305,"000"),"999")</f>
        <v>0180168</v>
      </c>
      <c r="D305" s="29">
        <v>0</v>
      </c>
      <c r="E305" s="645">
        <f>IF(NOT(ISBLANK(L305)),1,0)</f>
        <v>0</v>
      </c>
      <c r="F305" s="645">
        <f>IF(NOT(ISBLANK(O305)),1,0)</f>
        <v>1</v>
      </c>
      <c r="G305" s="364" t="str">
        <f>IF(ISBLANK(H305), IF(OR(NOT(ISBLANK(L305)),NOT(ISBLANK(I305)), NOT(ISBLANK(O305))),"no oldname but should be",""),IF(H305=I305,"api",IF(H305=O305,"csv","no match or acs")))</f>
        <v>csv</v>
      </c>
      <c r="H305" t="s">
        <v>391</v>
      </c>
      <c r="N305" s="59" t="s">
        <v>391</v>
      </c>
      <c r="O305" t="s">
        <v>391</v>
      </c>
      <c r="P305" s="59" t="s">
        <v>391</v>
      </c>
      <c r="Q305" s="64" t="s">
        <v>390</v>
      </c>
      <c r="R305" s="147">
        <f>IFERROR(_xlfn.XLOOKUP(T305,sortorder!$E$62:$E$136,sortorder!$F$62:$F$136),999)</f>
        <v>168</v>
      </c>
      <c r="S305" s="147">
        <f>IFERROR(_xlfn.XLOOKUP(T305,sortorder!$E$62:$E$136,sortorder!$D$62:$D$136),99)</f>
        <v>22</v>
      </c>
      <c r="T305" s="127" t="s">
        <v>396</v>
      </c>
      <c r="U305" s="59" t="s">
        <v>395</v>
      </c>
      <c r="V305" s="152">
        <f>IFERROR(_xlfn.XLOOKUP(X305,sortorder!$E$4:$E$55,sortorder!$D$4:$D$55),99)</f>
        <v>80</v>
      </c>
      <c r="W305" s="152">
        <f>IFERROR(_xlfn.XLOOKUP(X305,sortorder!$E$4:$E$55,sortorder!$D$4:$D$55),99)</f>
        <v>80</v>
      </c>
      <c r="X305" s="22" t="s">
        <v>2852</v>
      </c>
      <c r="Y305" s="141">
        <f>IF(ISERROR(SEARCH(Y$1,$Q305)),0,1)</f>
        <v>0</v>
      </c>
      <c r="Z305" s="141">
        <f>IF(ISERROR(SEARCH(Z$1,$Q305)),0,1)</f>
        <v>0</v>
      </c>
      <c r="AA305" s="141">
        <f>IF(ISERROR(SEARCH(AA$1,$Q305)),0,1)</f>
        <v>0</v>
      </c>
      <c r="AB305" s="141">
        <f>IF(ISERROR(SEARCH(AB$1,$Q305)),0,1)</f>
        <v>0</v>
      </c>
      <c r="AC305" s="141">
        <f>IF(ISERROR(SEARCH(AC$1,$Q305)),0,1)</f>
        <v>0</v>
      </c>
      <c r="AD305" s="141">
        <f>IF(ISERROR(SEARCH(AD$1,$Q305)),0,1)</f>
        <v>1</v>
      </c>
      <c r="AE305" s="141">
        <f>IF(ISERROR(SEARCH(AE$1,$Q305)),0,1)</f>
        <v>0</v>
      </c>
      <c r="AF305" s="141">
        <f>IF(ISERROR(SEARCH(AF$1,$Q305)),0,1)</f>
        <v>0</v>
      </c>
      <c r="AG305" s="141">
        <f>IF(ISERROR(SEARCH(AG$1,$Q305)),0,1)</f>
        <v>0</v>
      </c>
      <c r="AI305" s="141">
        <f>_xlfn.XLOOKUP(I305,'api2.3'!B:B,'api2.3'!D:D,"")</f>
        <v>0</v>
      </c>
      <c r="AJ305" t="s">
        <v>44</v>
      </c>
      <c r="AK305" s="41" t="s">
        <v>44</v>
      </c>
      <c r="AL305" s="210">
        <f>_xlfn.XLOOKUP(AK305,sortorder!$I$15:$I$20,sortorder!$J$15:$J$20)</f>
        <v>1</v>
      </c>
      <c r="AM305" t="s">
        <v>423</v>
      </c>
      <c r="AN305" t="s">
        <v>423</v>
      </c>
      <c r="AO305" t="s">
        <v>424</v>
      </c>
      <c r="AP305" s="32">
        <v>1</v>
      </c>
      <c r="AQ305" t="s">
        <v>83</v>
      </c>
      <c r="AR305" t="s">
        <v>97</v>
      </c>
      <c r="AS305" t="s">
        <v>96</v>
      </c>
      <c r="AT305" t="s">
        <v>97</v>
      </c>
      <c r="AV305" s="39" t="str">
        <f>IFERROR(_xlfn.XLOOKUP(Q305,wtd!$B:$B,wtd!$C:$C),"")</f>
        <v/>
      </c>
      <c r="AW305" s="141" t="b">
        <f>IFERROR(Q305=_xlfn.XLOOKUP(Q305,wtd!$B:$B,wtd!$B:$B),FALSE)</f>
        <v>0</v>
      </c>
      <c r="AX305" t="s">
        <v>89</v>
      </c>
      <c r="BA305" t="b">
        <v>0</v>
      </c>
      <c r="BB305" t="b">
        <v>0</v>
      </c>
      <c r="BC305" t="b">
        <v>0</v>
      </c>
      <c r="BE305" t="s">
        <v>5108</v>
      </c>
      <c r="BF305" t="s">
        <v>392</v>
      </c>
      <c r="BG305" t="s">
        <v>392</v>
      </c>
      <c r="BH305" s="59" t="s">
        <v>393</v>
      </c>
      <c r="BI305" s="59" t="s">
        <v>393</v>
      </c>
      <c r="BJ305" s="618" t="s">
        <v>2887</v>
      </c>
      <c r="BK305" s="534">
        <v>0</v>
      </c>
      <c r="BN305" s="225">
        <v>999</v>
      </c>
      <c r="BQ305" s="639" t="s">
        <v>109</v>
      </c>
      <c r="BR305" s="639" t="s">
        <v>391</v>
      </c>
    </row>
    <row r="306" spans="1:72">
      <c r="A306">
        <v>305</v>
      </c>
      <c r="B306" s="158" t="str">
        <f>IFERROR(TEXT(AL306,"00"),"99")&amp;IFERROR(TEXT(W306,"00"),"99")&amp;IFERROR(TEXT(S306,"00"),"99")&amp;IFERROR(TEXT(BN306,"000"),"999")</f>
        <v>018022999</v>
      </c>
      <c r="C306" s="158" t="str">
        <f>IFERROR(TEXT(AL306,"00"),"99")&amp;IFERROR(TEXT(V306,"00"),"99")&amp;IFERROR(TEXT(R306,"000"),"999")</f>
        <v>0180168</v>
      </c>
      <c r="D306" s="29">
        <v>0</v>
      </c>
      <c r="E306" s="645">
        <f>IF(NOT(ISBLANK(L306)),1,0)</f>
        <v>0</v>
      </c>
      <c r="F306" s="645">
        <f>IF(NOT(ISBLANK(O306)),1,0)</f>
        <v>1</v>
      </c>
      <c r="G306" s="364" t="str">
        <f>IF(ISBLANK(H306), IF(OR(NOT(ISBLANK(L306)),NOT(ISBLANK(I306)), NOT(ISBLANK(O306))),"no oldname but should be",""),IF(H306=I306,"api",IF(H306=O306,"csv","no match or acs")))</f>
        <v>csv</v>
      </c>
      <c r="H306" t="s">
        <v>840</v>
      </c>
      <c r="N306" s="59" t="s">
        <v>840</v>
      </c>
      <c r="O306" t="s">
        <v>840</v>
      </c>
      <c r="P306" s="59" t="s">
        <v>840</v>
      </c>
      <c r="Q306" s="64" t="s">
        <v>839</v>
      </c>
      <c r="R306" s="147">
        <f>IFERROR(_xlfn.XLOOKUP(T306,sortorder!$E$62:$E$136,sortorder!$F$62:$F$136),999)</f>
        <v>168</v>
      </c>
      <c r="S306" s="147">
        <f>IFERROR(_xlfn.XLOOKUP(T306,sortorder!$E$62:$E$136,sortorder!$D$62:$D$136),99)</f>
        <v>22</v>
      </c>
      <c r="T306" s="127" t="s">
        <v>396</v>
      </c>
      <c r="U306" s="59" t="s">
        <v>395</v>
      </c>
      <c r="V306" s="152">
        <f>IFERROR(_xlfn.XLOOKUP(X306,sortorder!$E$4:$E$55,sortorder!$D$4:$D$55),99)</f>
        <v>80</v>
      </c>
      <c r="W306" s="152">
        <f>IFERROR(_xlfn.XLOOKUP(X306,sortorder!$E$4:$E$55,sortorder!$D$4:$D$55),99)</f>
        <v>80</v>
      </c>
      <c r="X306" s="22" t="s">
        <v>2853</v>
      </c>
      <c r="Y306" s="141">
        <f>IF(ISERROR(SEARCH(Y$1,$Q306)),0,1)</f>
        <v>0</v>
      </c>
      <c r="Z306" s="141">
        <f>IF(ISERROR(SEARCH(Z$1,$Q306)),0,1)</f>
        <v>0</v>
      </c>
      <c r="AA306" s="141">
        <f>IF(ISERROR(SEARCH(AA$1,$Q306)),0,1)</f>
        <v>1</v>
      </c>
      <c r="AB306" s="141">
        <f>IF(ISERROR(SEARCH(AB$1,$Q306)),0,1)</f>
        <v>1</v>
      </c>
      <c r="AC306" s="141">
        <f>IF(ISERROR(SEARCH(AC$1,$Q306)),0,1)</f>
        <v>0</v>
      </c>
      <c r="AD306" s="141">
        <f>IF(ISERROR(SEARCH(AD$1,$Q306)),0,1)</f>
        <v>0</v>
      </c>
      <c r="AE306" s="141">
        <f>IF(ISERROR(SEARCH(AE$1,$Q306)),0,1)</f>
        <v>0</v>
      </c>
      <c r="AF306" s="141">
        <f>IF(ISERROR(SEARCH(AF$1,$Q306)),0,1)</f>
        <v>0</v>
      </c>
      <c r="AG306" s="141">
        <f>IF(ISERROR(SEARCH(AG$1,$Q306)),0,1)</f>
        <v>0</v>
      </c>
      <c r="AI306" s="141" t="str">
        <f>_xlfn.XLOOKUP(I306,'api2.3'!B:B,'api2.3'!D:D,"")</f>
        <v/>
      </c>
      <c r="AJ306" t="s">
        <v>44</v>
      </c>
      <c r="AK306" s="41" t="s">
        <v>44</v>
      </c>
      <c r="AL306" s="210">
        <f>_xlfn.XLOOKUP(AK306,sortorder!$I$15:$I$20,sortorder!$J$15:$J$20)</f>
        <v>1</v>
      </c>
      <c r="AM306" t="s">
        <v>423</v>
      </c>
      <c r="AN306" t="s">
        <v>423</v>
      </c>
      <c r="AO306" t="s">
        <v>424</v>
      </c>
      <c r="AP306" s="32">
        <v>1</v>
      </c>
      <c r="AQ306" t="s">
        <v>268</v>
      </c>
      <c r="AR306" t="s">
        <v>2800</v>
      </c>
      <c r="AS306" t="s">
        <v>515</v>
      </c>
      <c r="AT306" t="s">
        <v>516</v>
      </c>
      <c r="AV306" s="39" t="str">
        <f>IFERROR(_xlfn.XLOOKUP(Q306,wtd!$B:$B,wtd!$C:$C),"")</f>
        <v/>
      </c>
      <c r="AW306" s="141" t="b">
        <f>IFERROR(Q306=_xlfn.XLOOKUP(Q306,wtd!$B:$B,wtd!$B:$B),FALSE)</f>
        <v>0</v>
      </c>
      <c r="AX306" t="s">
        <v>1103</v>
      </c>
      <c r="BA306" t="b">
        <v>0</v>
      </c>
      <c r="BB306" t="b">
        <v>0</v>
      </c>
      <c r="BC306" t="b">
        <v>0</v>
      </c>
      <c r="BE306" t="s">
        <v>5109</v>
      </c>
      <c r="BF306" t="s">
        <v>841</v>
      </c>
      <c r="BG306" t="s">
        <v>841</v>
      </c>
      <c r="BH306" s="59" t="s">
        <v>842</v>
      </c>
      <c r="BI306" s="59" t="s">
        <v>845</v>
      </c>
      <c r="BJ306" s="618" t="s">
        <v>2887</v>
      </c>
      <c r="BK306" s="534" t="s">
        <v>2887</v>
      </c>
      <c r="BN306" s="225">
        <v>999</v>
      </c>
      <c r="BQ306" s="639" t="s">
        <v>843</v>
      </c>
      <c r="BR306" s="639" t="s">
        <v>840</v>
      </c>
    </row>
    <row r="307" spans="1:72">
      <c r="A307">
        <v>306</v>
      </c>
      <c r="B307" s="158" t="str">
        <f>IFERROR(TEXT(AL307,"00"),"99")&amp;IFERROR(TEXT(W307,"00"),"99")&amp;IFERROR(TEXT(S307,"00"),"99")&amp;IFERROR(TEXT(BN307,"000"),"999")</f>
        <v>018022999</v>
      </c>
      <c r="C307" s="158" t="str">
        <f>IFERROR(TEXT(AL307,"00"),"99")&amp;IFERROR(TEXT(V307,"00"),"99")&amp;IFERROR(TEXT(R307,"000"),"999")</f>
        <v>0180168</v>
      </c>
      <c r="D307" s="29">
        <v>0</v>
      </c>
      <c r="E307" s="645">
        <f>IF(NOT(ISBLANK(L307)),1,0)</f>
        <v>0</v>
      </c>
      <c r="F307" s="645">
        <f>IF(NOT(ISBLANK(O307)),1,0)</f>
        <v>1</v>
      </c>
      <c r="G307" s="364" t="str">
        <f>IF(ISBLANK(H307), IF(OR(NOT(ISBLANK(L307)),NOT(ISBLANK(I307)), NOT(ISBLANK(O307))),"no oldname but should be",""),IF(H307=I307,"api",IF(H307=O307,"csv","no match or acs")))</f>
        <v>csv</v>
      </c>
      <c r="H307" t="s">
        <v>744</v>
      </c>
      <c r="N307" s="59" t="s">
        <v>744</v>
      </c>
      <c r="O307" t="s">
        <v>744</v>
      </c>
      <c r="P307" s="59" t="s">
        <v>744</v>
      </c>
      <c r="Q307" s="64" t="s">
        <v>743</v>
      </c>
      <c r="R307" s="147">
        <f>IFERROR(_xlfn.XLOOKUP(T307,sortorder!$E$62:$E$136,sortorder!$F$62:$F$136),999)</f>
        <v>168</v>
      </c>
      <c r="S307" s="147">
        <f>IFERROR(_xlfn.XLOOKUP(T307,sortorder!$E$62:$E$136,sortorder!$D$62:$D$136),99)</f>
        <v>22</v>
      </c>
      <c r="T307" s="127" t="s">
        <v>396</v>
      </c>
      <c r="V307" s="152">
        <f>IFERROR(_xlfn.XLOOKUP(X307,sortorder!$E$4:$E$55,sortorder!$D$4:$D$55),99)</f>
        <v>80</v>
      </c>
      <c r="W307" s="152">
        <f>IFERROR(_xlfn.XLOOKUP(X307,sortorder!$E$4:$E$55,sortorder!$D$4:$D$55),99)</f>
        <v>80</v>
      </c>
      <c r="X307" s="22" t="s">
        <v>2852</v>
      </c>
      <c r="Y307" s="141">
        <f>IF(ISERROR(SEARCH(Y$1,$Q307)),0,1)</f>
        <v>0</v>
      </c>
      <c r="Z307" s="141">
        <f>IF(ISERROR(SEARCH(Z$1,$Q307)),0,1)</f>
        <v>1</v>
      </c>
      <c r="AA307" s="141">
        <f>IF(ISERROR(SEARCH(AA$1,$Q307)),0,1)</f>
        <v>0</v>
      </c>
      <c r="AB307" s="141">
        <f>IF(ISERROR(SEARCH(AB$1,$Q307)),0,1)</f>
        <v>0</v>
      </c>
      <c r="AC307" s="141">
        <f>IF(ISERROR(SEARCH(AC$1,$Q307)),0,1)</f>
        <v>0</v>
      </c>
      <c r="AD307" s="141">
        <f>IF(ISERROR(SEARCH(AD$1,$Q307)),0,1)</f>
        <v>1</v>
      </c>
      <c r="AE307" s="141">
        <f>IF(ISERROR(SEARCH(AE$1,$Q307)),0,1)</f>
        <v>0</v>
      </c>
      <c r="AF307" s="141">
        <f>IF(ISERROR(SEARCH(AF$1,$Q307)),0,1)</f>
        <v>0</v>
      </c>
      <c r="AG307" s="141">
        <f>IF(ISERROR(SEARCH(AG$1,$Q307)),0,1)</f>
        <v>0</v>
      </c>
      <c r="AI307" s="141" t="str">
        <f>_xlfn.XLOOKUP(I307,'api2.3'!B:B,'api2.3'!D:D,"")</f>
        <v/>
      </c>
      <c r="AJ307" t="s">
        <v>44</v>
      </c>
      <c r="AK307" s="41" t="s">
        <v>44</v>
      </c>
      <c r="AL307" s="210">
        <f>_xlfn.XLOOKUP(AK307,sortorder!$I$15:$I$20,sortorder!$J$15:$J$20)</f>
        <v>1</v>
      </c>
      <c r="AM307" t="s">
        <v>1784</v>
      </c>
      <c r="AN307" t="s">
        <v>1784</v>
      </c>
      <c r="AO307" t="s">
        <v>1785</v>
      </c>
      <c r="AP307" s="32">
        <v>3</v>
      </c>
      <c r="AQ307" t="s">
        <v>456</v>
      </c>
      <c r="AR307" t="s">
        <v>97</v>
      </c>
      <c r="AS307" t="s">
        <v>96</v>
      </c>
      <c r="AT307" t="s">
        <v>97</v>
      </c>
      <c r="AV307" s="39" t="str">
        <f>IFERROR(_xlfn.XLOOKUP(Q307,wtd!$B:$B,wtd!$C:$C),"")</f>
        <v/>
      </c>
      <c r="AW307" s="141" t="b">
        <f>IFERROR(Q307=_xlfn.XLOOKUP(Q307,wtd!$B:$B,wtd!$B:$B),FALSE)</f>
        <v>0</v>
      </c>
      <c r="AX307" t="s">
        <v>89</v>
      </c>
      <c r="BA307" t="b">
        <v>0</v>
      </c>
      <c r="BB307" t="b">
        <v>0</v>
      </c>
      <c r="BC307" t="b">
        <v>0</v>
      </c>
      <c r="BE307" t="s">
        <v>745</v>
      </c>
      <c r="BF307" t="s">
        <v>745</v>
      </c>
      <c r="BG307" t="s">
        <v>745</v>
      </c>
      <c r="BH307" s="59" t="s">
        <v>745</v>
      </c>
      <c r="BJ307" s="618" t="s">
        <v>2887</v>
      </c>
      <c r="BK307" s="534" t="s">
        <v>2887</v>
      </c>
      <c r="BN307" s="225">
        <v>999</v>
      </c>
      <c r="BQ307" s="639" t="s">
        <v>109</v>
      </c>
      <c r="BR307" s="639" t="s">
        <v>744</v>
      </c>
    </row>
    <row r="308" spans="1:72">
      <c r="A308">
        <v>307</v>
      </c>
      <c r="B308" s="158" t="str">
        <f>IFERROR(TEXT(AL308,"00"),"99")&amp;IFERROR(TEXT(W308,"00"),"99")&amp;IFERROR(TEXT(S308,"00"),"99")&amp;IFERROR(TEXT(BN308,"000"),"999")</f>
        <v>018022999</v>
      </c>
      <c r="C308" s="158" t="str">
        <f>IFERROR(TEXT(AL308,"00"),"99")&amp;IFERROR(TEXT(V308,"00"),"99")&amp;IFERROR(TEXT(R308,"000"),"999")</f>
        <v>0180168</v>
      </c>
      <c r="D308" s="29">
        <v>0</v>
      </c>
      <c r="E308" s="645">
        <f>IF(NOT(ISBLANK(L308)),1,0)</f>
        <v>0</v>
      </c>
      <c r="F308" s="645">
        <f>IF(NOT(ISBLANK(O308)),1,0)</f>
        <v>1</v>
      </c>
      <c r="G308" s="364" t="str">
        <f>IF(ISBLANK(H308), IF(OR(NOT(ISBLANK(L308)),NOT(ISBLANK(I308)), NOT(ISBLANK(O308))),"no oldname but should be",""),IF(H308=I308,"api",IF(H308=O308,"csv","no match or acs")))</f>
        <v>csv</v>
      </c>
      <c r="H308" t="s">
        <v>1027</v>
      </c>
      <c r="N308" s="59" t="s">
        <v>1027</v>
      </c>
      <c r="O308" t="s">
        <v>1027</v>
      </c>
      <c r="P308" s="59" t="s">
        <v>1027</v>
      </c>
      <c r="Q308" s="64" t="s">
        <v>1026</v>
      </c>
      <c r="R308" s="147">
        <f>IFERROR(_xlfn.XLOOKUP(T308,sortorder!$E$62:$E$136,sortorder!$F$62:$F$136),999)</f>
        <v>168</v>
      </c>
      <c r="S308" s="147">
        <f>IFERROR(_xlfn.XLOOKUP(T308,sortorder!$E$62:$E$136,sortorder!$D$62:$D$136),99)</f>
        <v>22</v>
      </c>
      <c r="T308" s="127" t="s">
        <v>396</v>
      </c>
      <c r="V308" s="152">
        <f>IFERROR(_xlfn.XLOOKUP(X308,sortorder!$E$4:$E$55,sortorder!$D$4:$D$55),99)</f>
        <v>80</v>
      </c>
      <c r="W308" s="152">
        <f>IFERROR(_xlfn.XLOOKUP(X308,sortorder!$E$4:$E$55,sortorder!$D$4:$D$55),99)</f>
        <v>80</v>
      </c>
      <c r="X308" s="22" t="s">
        <v>2853</v>
      </c>
      <c r="Y308" s="141">
        <f>IF(ISERROR(SEARCH(Y$1,$Q308)),0,1)</f>
        <v>0</v>
      </c>
      <c r="Z308" s="141">
        <f>IF(ISERROR(SEARCH(Z$1,$Q308)),0,1)</f>
        <v>1</v>
      </c>
      <c r="AA308" s="141">
        <f>IF(ISERROR(SEARCH(AA$1,$Q308)),0,1)</f>
        <v>1</v>
      </c>
      <c r="AB308" s="141">
        <f>IF(ISERROR(SEARCH(AB$1,$Q308)),0,1)</f>
        <v>1</v>
      </c>
      <c r="AC308" s="141">
        <f>IF(ISERROR(SEARCH(AC$1,$Q308)),0,1)</f>
        <v>0</v>
      </c>
      <c r="AD308" s="141">
        <f>IF(ISERROR(SEARCH(AD$1,$Q308)),0,1)</f>
        <v>0</v>
      </c>
      <c r="AE308" s="141">
        <f>IF(ISERROR(SEARCH(AE$1,$Q308)),0,1)</f>
        <v>0</v>
      </c>
      <c r="AF308" s="141">
        <f>IF(ISERROR(SEARCH(AF$1,$Q308)),0,1)</f>
        <v>0</v>
      </c>
      <c r="AG308" s="141">
        <f>IF(ISERROR(SEARCH(AG$1,$Q308)),0,1)</f>
        <v>0</v>
      </c>
      <c r="AI308" s="141" t="str">
        <f>_xlfn.XLOOKUP(I308,'api2.3'!B:B,'api2.3'!D:D,"")</f>
        <v/>
      </c>
      <c r="AJ308" t="s">
        <v>44</v>
      </c>
      <c r="AK308" s="41" t="s">
        <v>44</v>
      </c>
      <c r="AL308" s="210">
        <f>_xlfn.XLOOKUP(AK308,sortorder!$I$15:$I$20,sortorder!$J$15:$J$20)</f>
        <v>1</v>
      </c>
      <c r="AM308" t="s">
        <v>1784</v>
      </c>
      <c r="AN308" t="s">
        <v>1784</v>
      </c>
      <c r="AO308" t="s">
        <v>1785</v>
      </c>
      <c r="AP308" s="32">
        <v>3</v>
      </c>
      <c r="AQ308" t="s">
        <v>757</v>
      </c>
      <c r="AR308" t="s">
        <v>2800</v>
      </c>
      <c r="AS308" t="s">
        <v>515</v>
      </c>
      <c r="AT308" t="s">
        <v>516</v>
      </c>
      <c r="AV308" s="39" t="str">
        <f>IFERROR(_xlfn.XLOOKUP(Q308,wtd!$B:$B,wtd!$C:$C),"")</f>
        <v/>
      </c>
      <c r="AW308" s="141" t="b">
        <f>IFERROR(Q308=_xlfn.XLOOKUP(Q308,wtd!$B:$B,wtd!$B:$B),FALSE)</f>
        <v>0</v>
      </c>
      <c r="AX308" t="s">
        <v>1103</v>
      </c>
      <c r="BA308" t="b">
        <v>0</v>
      </c>
      <c r="BB308" t="b">
        <v>0</v>
      </c>
      <c r="BC308" t="b">
        <v>0</v>
      </c>
      <c r="BE308" t="s">
        <v>1028</v>
      </c>
      <c r="BF308" t="s">
        <v>1028</v>
      </c>
      <c r="BG308" t="s">
        <v>1028</v>
      </c>
      <c r="BH308" s="59" t="s">
        <v>1028</v>
      </c>
      <c r="BJ308" s="618" t="s">
        <v>2887</v>
      </c>
      <c r="BK308" s="534" t="s">
        <v>2887</v>
      </c>
      <c r="BN308" s="225">
        <v>999</v>
      </c>
      <c r="BQ308" s="639" t="s">
        <v>843</v>
      </c>
      <c r="BR308" s="639" t="s">
        <v>1027</v>
      </c>
    </row>
    <row r="309" spans="1:72">
      <c r="A309">
        <v>308</v>
      </c>
      <c r="B309" s="158" t="str">
        <f>IFERROR(TEXT(AL309,"00"),"99")&amp;IFERROR(TEXT(W309,"00"),"99")&amp;IFERROR(TEXT(S309,"00"),"99")&amp;IFERROR(TEXT(BN309,"000"),"999")</f>
        <v>018024999</v>
      </c>
      <c r="C309" s="158" t="str">
        <f>IFERROR(TEXT(AL309,"00"),"99")&amp;IFERROR(TEXT(V309,"00"),"99")&amp;IFERROR(TEXT(R309,"000"),"999")</f>
        <v>0180170</v>
      </c>
      <c r="D309" s="29">
        <v>0</v>
      </c>
      <c r="E309" s="645">
        <f>IF(NOT(ISBLANK(L309)),1,0)</f>
        <v>0</v>
      </c>
      <c r="F309" s="645">
        <f>IF(NOT(ISBLANK(O309)),1,0)</f>
        <v>1</v>
      </c>
      <c r="G309" s="364" t="str">
        <f>IF(ISBLANK(H309), IF(OR(NOT(ISBLANK(L309)),NOT(ISBLANK(I309)), NOT(ISBLANK(O309))),"no oldname but should be",""),IF(H309=I309,"api",IF(H309=O309,"csv","no match or acs")))</f>
        <v>csv</v>
      </c>
      <c r="H309" t="s">
        <v>157</v>
      </c>
      <c r="N309" s="59" t="s">
        <v>157</v>
      </c>
      <c r="O309" t="s">
        <v>157</v>
      </c>
      <c r="P309" s="59" t="s">
        <v>157</v>
      </c>
      <c r="Q309" s="64" t="s">
        <v>156</v>
      </c>
      <c r="R309" s="147">
        <f>IFERROR(_xlfn.XLOOKUP(T309,sortorder!$E$62:$E$136,sortorder!$F$62:$F$136),999)</f>
        <v>170</v>
      </c>
      <c r="S309" s="147">
        <f>IFERROR(_xlfn.XLOOKUP(T309,sortorder!$E$62:$E$136,sortorder!$D$62:$D$136),99)</f>
        <v>24</v>
      </c>
      <c r="T309" s="127" t="s">
        <v>51</v>
      </c>
      <c r="U309" s="59" t="s">
        <v>51</v>
      </c>
      <c r="V309" s="152">
        <f>IFERROR(_xlfn.XLOOKUP(X309,sortorder!$E$4:$E$55,sortorder!$D$4:$D$55),99)</f>
        <v>80</v>
      </c>
      <c r="W309" s="152">
        <f>IFERROR(_xlfn.XLOOKUP(X309,sortorder!$E$4:$E$55,sortorder!$D$4:$D$55),99)</f>
        <v>80</v>
      </c>
      <c r="X309" s="22" t="s">
        <v>2852</v>
      </c>
      <c r="Y309" s="141">
        <f>IF(ISERROR(SEARCH(Y$1,$Q309)),0,1)</f>
        <v>0</v>
      </c>
      <c r="Z309" s="141">
        <f>IF(ISERROR(SEARCH(Z$1,$Q309)),0,1)</f>
        <v>0</v>
      </c>
      <c r="AA309" s="141">
        <f>IF(ISERROR(SEARCH(AA$1,$Q309)),0,1)</f>
        <v>0</v>
      </c>
      <c r="AB309" s="141">
        <f>IF(ISERROR(SEARCH(AB$1,$Q309)),0,1)</f>
        <v>0</v>
      </c>
      <c r="AC309" s="141">
        <f>IF(ISERROR(SEARCH(AC$1,$Q309)),0,1)</f>
        <v>0</v>
      </c>
      <c r="AD309" s="141">
        <f>IF(ISERROR(SEARCH(AD$1,$Q309)),0,1)</f>
        <v>1</v>
      </c>
      <c r="AE309" s="141">
        <f>IF(ISERROR(SEARCH(AE$1,$Q309)),0,1)</f>
        <v>0</v>
      </c>
      <c r="AF309" s="141">
        <f>IF(ISERROR(SEARCH(AF$1,$Q309)),0,1)</f>
        <v>0</v>
      </c>
      <c r="AG309" s="141">
        <f>IF(ISERROR(SEARCH(AG$1,$Q309)),0,1)</f>
        <v>0</v>
      </c>
      <c r="AI309" s="141" t="str">
        <f>_xlfn.XLOOKUP(I309,'api2.3'!B:B,'api2.3'!D:D,"")</f>
        <v/>
      </c>
      <c r="AJ309" t="s">
        <v>44</v>
      </c>
      <c r="AK309" s="41" t="s">
        <v>44</v>
      </c>
      <c r="AL309" s="210">
        <f>_xlfn.XLOOKUP(AK309,sortorder!$I$15:$I$20,sortorder!$J$15:$J$20)</f>
        <v>1</v>
      </c>
      <c r="AM309" t="s">
        <v>423</v>
      </c>
      <c r="AN309" t="s">
        <v>423</v>
      </c>
      <c r="AO309" t="s">
        <v>424</v>
      </c>
      <c r="AP309" s="32">
        <v>1</v>
      </c>
      <c r="AQ309" t="s">
        <v>83</v>
      </c>
      <c r="AR309" t="s">
        <v>97</v>
      </c>
      <c r="AS309" t="s">
        <v>96</v>
      </c>
      <c r="AT309" t="s">
        <v>97</v>
      </c>
      <c r="AV309" s="39" t="str">
        <f>IFERROR(_xlfn.XLOOKUP(Q309,wtd!$B:$B,wtd!$C:$C),"")</f>
        <v/>
      </c>
      <c r="AW309" s="141" t="b">
        <f>IFERROR(Q309=_xlfn.XLOOKUP(Q309,wtd!$B:$B,wtd!$B:$B),FALSE)</f>
        <v>0</v>
      </c>
      <c r="AX309" t="s">
        <v>89</v>
      </c>
      <c r="BA309" t="b">
        <v>0</v>
      </c>
      <c r="BB309" t="b">
        <v>0</v>
      </c>
      <c r="BC309" t="b">
        <v>0</v>
      </c>
      <c r="BE309" t="s">
        <v>5110</v>
      </c>
      <c r="BF309" t="s">
        <v>158</v>
      </c>
      <c r="BG309" t="s">
        <v>158</v>
      </c>
      <c r="BH309" s="59" t="s">
        <v>159</v>
      </c>
      <c r="BI309" s="59" t="s">
        <v>159</v>
      </c>
      <c r="BJ309" s="618" t="s">
        <v>2887</v>
      </c>
      <c r="BK309" s="534" t="s">
        <v>2887</v>
      </c>
      <c r="BN309" s="225">
        <v>999</v>
      </c>
      <c r="BQ309" s="639" t="s">
        <v>103</v>
      </c>
      <c r="BR309" s="639" t="s">
        <v>157</v>
      </c>
    </row>
    <row r="310" spans="1:72">
      <c r="A310">
        <v>309</v>
      </c>
      <c r="B310" s="158" t="str">
        <f>IFERROR(TEXT(AL310,"00"),"99")&amp;IFERROR(TEXT(W310,"00"),"99")&amp;IFERROR(TEXT(S310,"00"),"99")&amp;IFERROR(TEXT(BN310,"000"),"999")</f>
        <v>018024999</v>
      </c>
      <c r="C310" s="158" t="str">
        <f>IFERROR(TEXT(AL310,"00"),"99")&amp;IFERROR(TEXT(V310,"00"),"99")&amp;IFERROR(TEXT(R310,"000"),"999")</f>
        <v>0180170</v>
      </c>
      <c r="D310" s="29">
        <v>0</v>
      </c>
      <c r="E310" s="645">
        <f>IF(NOT(ISBLANK(L310)),1,0)</f>
        <v>0</v>
      </c>
      <c r="F310" s="645">
        <f>IF(NOT(ISBLANK(O310)),1,0)</f>
        <v>1</v>
      </c>
      <c r="G310" s="364" t="str">
        <f>IF(ISBLANK(H310), IF(OR(NOT(ISBLANK(L310)),NOT(ISBLANK(I310)), NOT(ISBLANK(O310))),"no oldname but should be",""),IF(H310=I310,"api",IF(H310=O310,"csv","no match or acs")))</f>
        <v>csv</v>
      </c>
      <c r="H310" t="s">
        <v>658</v>
      </c>
      <c r="N310" s="59" t="s">
        <v>658</v>
      </c>
      <c r="O310" t="s">
        <v>658</v>
      </c>
      <c r="P310" s="59" t="s">
        <v>658</v>
      </c>
      <c r="Q310" s="64" t="s">
        <v>657</v>
      </c>
      <c r="R310" s="147">
        <f>IFERROR(_xlfn.XLOOKUP(T310,sortorder!$E$62:$E$136,sortorder!$F$62:$F$136),999)</f>
        <v>170</v>
      </c>
      <c r="S310" s="147">
        <f>IFERROR(_xlfn.XLOOKUP(T310,sortorder!$E$62:$E$136,sortorder!$D$62:$D$136),99)</f>
        <v>24</v>
      </c>
      <c r="T310" s="127" t="s">
        <v>51</v>
      </c>
      <c r="U310" s="59" t="s">
        <v>51</v>
      </c>
      <c r="V310" s="152">
        <f>IFERROR(_xlfn.XLOOKUP(X310,sortorder!$E$4:$E$55,sortorder!$D$4:$D$55),99)</f>
        <v>80</v>
      </c>
      <c r="W310" s="152">
        <f>IFERROR(_xlfn.XLOOKUP(X310,sortorder!$E$4:$E$55,sortorder!$D$4:$D$55),99)</f>
        <v>80</v>
      </c>
      <c r="X310" s="22" t="s">
        <v>2853</v>
      </c>
      <c r="Y310" s="141">
        <f>IF(ISERROR(SEARCH(Y$1,$Q310)),0,1)</f>
        <v>0</v>
      </c>
      <c r="Z310" s="141">
        <f>IF(ISERROR(SEARCH(Z$1,$Q310)),0,1)</f>
        <v>0</v>
      </c>
      <c r="AA310" s="141">
        <f>IF(ISERROR(SEARCH(AA$1,$Q310)),0,1)</f>
        <v>1</v>
      </c>
      <c r="AB310" s="141">
        <f>IF(ISERROR(SEARCH(AB$1,$Q310)),0,1)</f>
        <v>1</v>
      </c>
      <c r="AC310" s="141">
        <f>IF(ISERROR(SEARCH(AC$1,$Q310)),0,1)</f>
        <v>0</v>
      </c>
      <c r="AD310" s="141">
        <f>IF(ISERROR(SEARCH(AD$1,$Q310)),0,1)</f>
        <v>0</v>
      </c>
      <c r="AE310" s="141">
        <f>IF(ISERROR(SEARCH(AE$1,$Q310)),0,1)</f>
        <v>0</v>
      </c>
      <c r="AF310" s="141">
        <f>IF(ISERROR(SEARCH(AF$1,$Q310)),0,1)</f>
        <v>0</v>
      </c>
      <c r="AG310" s="141">
        <f>IF(ISERROR(SEARCH(AG$1,$Q310)),0,1)</f>
        <v>0</v>
      </c>
      <c r="AI310" s="141" t="str">
        <f>_xlfn.XLOOKUP(I310,'api2.3'!B:B,'api2.3'!D:D,"")</f>
        <v/>
      </c>
      <c r="AJ310" t="s">
        <v>44</v>
      </c>
      <c r="AK310" s="41" t="s">
        <v>44</v>
      </c>
      <c r="AL310" s="210">
        <f>_xlfn.XLOOKUP(AK310,sortorder!$I$15:$I$20,sortorder!$J$15:$J$20)</f>
        <v>1</v>
      </c>
      <c r="AM310" t="s">
        <v>423</v>
      </c>
      <c r="AN310" t="s">
        <v>423</v>
      </c>
      <c r="AO310" t="s">
        <v>424</v>
      </c>
      <c r="AP310" s="32">
        <v>1</v>
      </c>
      <c r="AQ310" t="s">
        <v>268</v>
      </c>
      <c r="AR310" t="s">
        <v>2800</v>
      </c>
      <c r="AS310" t="s">
        <v>515</v>
      </c>
      <c r="AT310" t="s">
        <v>516</v>
      </c>
      <c r="AV310" s="39" t="str">
        <f>IFERROR(_xlfn.XLOOKUP(Q310,wtd!$B:$B,wtd!$C:$C),"")</f>
        <v/>
      </c>
      <c r="AW310" s="141" t="b">
        <f>IFERROR(Q310=_xlfn.XLOOKUP(Q310,wtd!$B:$B,wtd!$B:$B),FALSE)</f>
        <v>0</v>
      </c>
      <c r="AX310" t="s">
        <v>1103</v>
      </c>
      <c r="BA310" t="b">
        <v>0</v>
      </c>
      <c r="BB310" t="b">
        <v>0</v>
      </c>
      <c r="BC310" t="b">
        <v>0</v>
      </c>
      <c r="BE310" t="s">
        <v>5111</v>
      </c>
      <c r="BF310" t="s">
        <v>659</v>
      </c>
      <c r="BG310" t="s">
        <v>659</v>
      </c>
      <c r="BH310" s="59" t="s">
        <v>660</v>
      </c>
      <c r="BI310" s="59" t="s">
        <v>660</v>
      </c>
      <c r="BJ310" s="618" t="s">
        <v>2887</v>
      </c>
      <c r="BK310" s="534" t="s">
        <v>2887</v>
      </c>
      <c r="BN310" s="225">
        <v>999</v>
      </c>
      <c r="BQ310" s="639" t="s">
        <v>661</v>
      </c>
      <c r="BR310" s="639" t="s">
        <v>658</v>
      </c>
    </row>
    <row r="311" spans="1:72">
      <c r="A311">
        <v>310</v>
      </c>
      <c r="B311" s="158" t="str">
        <f>IFERROR(TEXT(AL311,"00"),"99")&amp;IFERROR(TEXT(W311,"00"),"99")&amp;IFERROR(TEXT(S311,"00"),"99")&amp;IFERROR(TEXT(BN311,"000"),"999")</f>
        <v>018024999</v>
      </c>
      <c r="C311" s="158" t="str">
        <f>IFERROR(TEXT(AL311,"00"),"99")&amp;IFERROR(TEXT(V311,"00"),"99")&amp;IFERROR(TEXT(R311,"000"),"999")</f>
        <v>0180170</v>
      </c>
      <c r="D311" s="29">
        <v>0</v>
      </c>
      <c r="E311" s="645">
        <f>IF(NOT(ISBLANK(L311)),1,0)</f>
        <v>0</v>
      </c>
      <c r="F311" s="645">
        <f>IF(NOT(ISBLANK(O311)),1,0)</f>
        <v>1</v>
      </c>
      <c r="G311" s="364" t="str">
        <f>IF(ISBLANK(H311), IF(OR(NOT(ISBLANK(L311)),NOT(ISBLANK(I311)), NOT(ISBLANK(O311))),"no oldname but should be",""),IF(H311=I311,"api",IF(H311=O311,"csv","no match or acs")))</f>
        <v>csv</v>
      </c>
      <c r="H311" t="s">
        <v>955</v>
      </c>
      <c r="N311" s="59" t="s">
        <v>955</v>
      </c>
      <c r="O311" t="s">
        <v>955</v>
      </c>
      <c r="P311" s="59" t="s">
        <v>955</v>
      </c>
      <c r="Q311" s="64" t="s">
        <v>954</v>
      </c>
      <c r="R311" s="147">
        <f>IFERROR(_xlfn.XLOOKUP(T311,sortorder!$E$62:$E$136,sortorder!$F$62:$F$136),999)</f>
        <v>170</v>
      </c>
      <c r="S311" s="147">
        <f>IFERROR(_xlfn.XLOOKUP(T311,sortorder!$E$62:$E$136,sortorder!$D$62:$D$136),99)</f>
        <v>24</v>
      </c>
      <c r="T311" s="127" t="str">
        <f>SUBSTITUTE(Q311,"state.bin.","")</f>
        <v>pctlths</v>
      </c>
      <c r="V311" s="152">
        <f>IFERROR(_xlfn.XLOOKUP(X311,sortorder!$E$4:$E$55,sortorder!$D$4:$D$55),99)</f>
        <v>80</v>
      </c>
      <c r="W311" s="152">
        <f>IFERROR(_xlfn.XLOOKUP(X311,sortorder!$E$4:$E$55,sortorder!$D$4:$D$55),99)</f>
        <v>80</v>
      </c>
      <c r="X311" s="22" t="s">
        <v>2852</v>
      </c>
      <c r="Y311" s="141">
        <f>IF(ISERROR(SEARCH(Y$1,$Q311)),0,1)</f>
        <v>0</v>
      </c>
      <c r="Z311" s="141">
        <f>IF(ISERROR(SEARCH(Z$1,$Q311)),0,1)</f>
        <v>1</v>
      </c>
      <c r="AA311" s="141">
        <f>IF(ISERROR(SEARCH(AA$1,$Q311)),0,1)</f>
        <v>0</v>
      </c>
      <c r="AB311" s="141">
        <f>IF(ISERROR(SEARCH(AB$1,$Q311)),0,1)</f>
        <v>0</v>
      </c>
      <c r="AC311" s="141">
        <f>IF(ISERROR(SEARCH(AC$1,$Q311)),0,1)</f>
        <v>0</v>
      </c>
      <c r="AD311" s="141">
        <f>IF(ISERROR(SEARCH(AD$1,$Q311)),0,1)</f>
        <v>1</v>
      </c>
      <c r="AE311" s="141">
        <f>IF(ISERROR(SEARCH(AE$1,$Q311)),0,1)</f>
        <v>0</v>
      </c>
      <c r="AF311" s="141">
        <f>IF(ISERROR(SEARCH(AF$1,$Q311)),0,1)</f>
        <v>0</v>
      </c>
      <c r="AG311" s="141">
        <f>IF(ISERROR(SEARCH(AG$1,$Q311)),0,1)</f>
        <v>0</v>
      </c>
      <c r="AI311" s="141" t="str">
        <f>_xlfn.XLOOKUP(I311,'api2.3'!B:B,'api2.3'!D:D,"")</f>
        <v/>
      </c>
      <c r="AJ311" t="s">
        <v>44</v>
      </c>
      <c r="AK311" s="41" t="s">
        <v>44</v>
      </c>
      <c r="AL311" s="210">
        <f>_xlfn.XLOOKUP(AK311,sortorder!$I$15:$I$20,sortorder!$J$15:$J$20)</f>
        <v>1</v>
      </c>
      <c r="AM311" t="s">
        <v>1784</v>
      </c>
      <c r="AN311" t="s">
        <v>1784</v>
      </c>
      <c r="AO311" t="s">
        <v>1785</v>
      </c>
      <c r="AP311" s="32">
        <v>3</v>
      </c>
      <c r="AQ311" t="s">
        <v>456</v>
      </c>
      <c r="AR311" t="s">
        <v>97</v>
      </c>
      <c r="AS311" t="s">
        <v>96</v>
      </c>
      <c r="AT311" t="s">
        <v>97</v>
      </c>
      <c r="AV311" s="39" t="str">
        <f>IFERROR(_xlfn.XLOOKUP(Q311,wtd!$B:$B,wtd!$C:$C),"")</f>
        <v/>
      </c>
      <c r="AW311" s="141" t="b">
        <f>IFERROR(Q311=_xlfn.XLOOKUP(Q311,wtd!$B:$B,wtd!$B:$B),FALSE)</f>
        <v>0</v>
      </c>
      <c r="AX311" t="s">
        <v>89</v>
      </c>
      <c r="BA311" t="b">
        <v>0</v>
      </c>
      <c r="BB311" t="b">
        <v>0</v>
      </c>
      <c r="BC311" t="b">
        <v>0</v>
      </c>
      <c r="BE311" t="s">
        <v>5112</v>
      </c>
      <c r="BF311" t="s">
        <v>956</v>
      </c>
      <c r="BG311" t="s">
        <v>956</v>
      </c>
      <c r="BH311" s="59" t="s">
        <v>956</v>
      </c>
      <c r="BJ311" s="618" t="s">
        <v>2887</v>
      </c>
      <c r="BK311" s="534" t="s">
        <v>2887</v>
      </c>
      <c r="BN311" s="225">
        <v>999</v>
      </c>
      <c r="BQ311" s="639" t="s">
        <v>103</v>
      </c>
      <c r="BR311" s="639" t="s">
        <v>955</v>
      </c>
    </row>
    <row r="312" spans="1:72">
      <c r="A312">
        <v>311</v>
      </c>
      <c r="B312" s="158" t="str">
        <f>IFERROR(TEXT(AL312,"00"),"99")&amp;IFERROR(TEXT(W312,"00"),"99")&amp;IFERROR(TEXT(S312,"00"),"99")&amp;IFERROR(TEXT(BN312,"000"),"999")</f>
        <v>018024999</v>
      </c>
      <c r="C312" s="158" t="str">
        <f>IFERROR(TEXT(AL312,"00"),"99")&amp;IFERROR(TEXT(V312,"00"),"99")&amp;IFERROR(TEXT(R312,"000"),"999")</f>
        <v>0180170</v>
      </c>
      <c r="D312" s="29">
        <v>0</v>
      </c>
      <c r="E312" s="645">
        <f>IF(NOT(ISBLANK(L312)),1,0)</f>
        <v>0</v>
      </c>
      <c r="F312" s="645">
        <f>IF(NOT(ISBLANK(O312)),1,0)</f>
        <v>1</v>
      </c>
      <c r="G312" s="364" t="str">
        <f>IF(ISBLANK(H312), IF(OR(NOT(ISBLANK(L312)),NOT(ISBLANK(I312)), NOT(ISBLANK(O312))),"no oldname but should be",""),IF(H312=I312,"api",IF(H312=O312,"csv","no match or acs")))</f>
        <v>csv</v>
      </c>
      <c r="H312" t="s">
        <v>952</v>
      </c>
      <c r="N312" s="59" t="s">
        <v>952</v>
      </c>
      <c r="O312" t="s">
        <v>952</v>
      </c>
      <c r="P312" s="59" t="s">
        <v>952</v>
      </c>
      <c r="Q312" s="64" t="s">
        <v>951</v>
      </c>
      <c r="R312" s="147">
        <f>IFERROR(_xlfn.XLOOKUP(T312,sortorder!$E$62:$E$136,sortorder!$F$62:$F$136),999)</f>
        <v>170</v>
      </c>
      <c r="S312" s="147">
        <f>IFERROR(_xlfn.XLOOKUP(T312,sortorder!$E$62:$E$136,sortorder!$D$62:$D$136),99)</f>
        <v>24</v>
      </c>
      <c r="T312" s="127" t="str">
        <f>SUBSTITUTE(Q312,"state.pctile.text.","")</f>
        <v>pctlths</v>
      </c>
      <c r="V312" s="152">
        <f>IFERROR(_xlfn.XLOOKUP(X312,sortorder!$E$4:$E$55,sortorder!$D$4:$D$55),99)</f>
        <v>80</v>
      </c>
      <c r="W312" s="152">
        <f>IFERROR(_xlfn.XLOOKUP(X312,sortorder!$E$4:$E$55,sortorder!$D$4:$D$55),99)</f>
        <v>80</v>
      </c>
      <c r="X312" s="22" t="s">
        <v>2853</v>
      </c>
      <c r="Y312" s="141">
        <f>IF(ISERROR(SEARCH(Y$1,$Q312)),0,1)</f>
        <v>0</v>
      </c>
      <c r="Z312" s="141">
        <f>IF(ISERROR(SEARCH(Z$1,$Q312)),0,1)</f>
        <v>1</v>
      </c>
      <c r="AA312" s="141">
        <f>IF(ISERROR(SEARCH(AA$1,$Q312)),0,1)</f>
        <v>1</v>
      </c>
      <c r="AB312" s="141">
        <f>IF(ISERROR(SEARCH(AB$1,$Q312)),0,1)</f>
        <v>1</v>
      </c>
      <c r="AC312" s="141">
        <f>IF(ISERROR(SEARCH(AC$1,$Q312)),0,1)</f>
        <v>0</v>
      </c>
      <c r="AD312" s="141">
        <f>IF(ISERROR(SEARCH(AD$1,$Q312)),0,1)</f>
        <v>0</v>
      </c>
      <c r="AE312" s="141">
        <f>IF(ISERROR(SEARCH(AE$1,$Q312)),0,1)</f>
        <v>0</v>
      </c>
      <c r="AF312" s="141">
        <f>IF(ISERROR(SEARCH(AF$1,$Q312)),0,1)</f>
        <v>0</v>
      </c>
      <c r="AG312" s="141">
        <f>IF(ISERROR(SEARCH(AG$1,$Q312)),0,1)</f>
        <v>0</v>
      </c>
      <c r="AI312" s="141" t="str">
        <f>_xlfn.XLOOKUP(I312,'api2.3'!B:B,'api2.3'!D:D,"")</f>
        <v/>
      </c>
      <c r="AJ312" t="s">
        <v>44</v>
      </c>
      <c r="AK312" s="41" t="s">
        <v>44</v>
      </c>
      <c r="AL312" s="210">
        <f>_xlfn.XLOOKUP(AK312,sortorder!$I$15:$I$20,sortorder!$J$15:$J$20)</f>
        <v>1</v>
      </c>
      <c r="AM312" t="s">
        <v>1784</v>
      </c>
      <c r="AN312" t="s">
        <v>1784</v>
      </c>
      <c r="AO312" t="s">
        <v>1785</v>
      </c>
      <c r="AP312" s="32">
        <v>3</v>
      </c>
      <c r="AQ312" t="s">
        <v>757</v>
      </c>
      <c r="AR312" t="s">
        <v>2800</v>
      </c>
      <c r="AS312" t="s">
        <v>515</v>
      </c>
      <c r="AT312" t="s">
        <v>516</v>
      </c>
      <c r="AV312" s="39" t="str">
        <f>IFERROR(_xlfn.XLOOKUP(Q312,wtd!$B:$B,wtd!$C:$C),"")</f>
        <v/>
      </c>
      <c r="AW312" s="141" t="b">
        <f>IFERROR(Q312=_xlfn.XLOOKUP(Q312,wtd!$B:$B,wtd!$B:$B),FALSE)</f>
        <v>0</v>
      </c>
      <c r="AX312" t="s">
        <v>1103</v>
      </c>
      <c r="BA312" t="b">
        <v>0</v>
      </c>
      <c r="BB312" t="b">
        <v>0</v>
      </c>
      <c r="BC312" t="b">
        <v>0</v>
      </c>
      <c r="BE312" t="s">
        <v>5113</v>
      </c>
      <c r="BF312" t="s">
        <v>953</v>
      </c>
      <c r="BG312" t="s">
        <v>953</v>
      </c>
      <c r="BH312" s="59" t="s">
        <v>953</v>
      </c>
      <c r="BJ312" s="618" t="s">
        <v>2887</v>
      </c>
      <c r="BK312" s="534" t="s">
        <v>2887</v>
      </c>
      <c r="BN312" s="225">
        <v>999</v>
      </c>
      <c r="BQ312" s="639" t="s">
        <v>661</v>
      </c>
      <c r="BR312" s="639" t="s">
        <v>952</v>
      </c>
    </row>
    <row r="313" spans="1:72">
      <c r="A313">
        <v>312</v>
      </c>
      <c r="B313" s="158" t="str">
        <f>IFERROR(TEXT(AL313,"00"),"99")&amp;IFERROR(TEXT(W313,"00"),"99")&amp;IFERROR(TEXT(S313,"00"),"99")&amp;IFERROR(TEXT(BN313,"000"),"999")</f>
        <v>018025999</v>
      </c>
      <c r="C313" s="158" t="str">
        <f>IFERROR(TEXT(AL313,"00"),"99")&amp;IFERROR(TEXT(V313,"00"),"99")&amp;IFERROR(TEXT(R313,"000"),"999")</f>
        <v>0180217</v>
      </c>
      <c r="D313" s="29">
        <v>0</v>
      </c>
      <c r="E313" s="645">
        <f>IF(NOT(ISBLANK(L313)),1,0)</f>
        <v>0</v>
      </c>
      <c r="F313" s="645">
        <f>IF(NOT(ISBLANK(O313)),1,0)</f>
        <v>1</v>
      </c>
      <c r="G313" s="364" t="str">
        <f>IF(ISBLANK(H313), IF(OR(NOT(ISBLANK(L313)),NOT(ISBLANK(I313)), NOT(ISBLANK(O313))),"no oldname but should be",""),IF(H313=I313,"api",IF(H313=O313,"csv","no match or acs")))</f>
        <v>csv</v>
      </c>
      <c r="H313" t="s">
        <v>136</v>
      </c>
      <c r="L313" s="122"/>
      <c r="M313" s="197"/>
      <c r="N313" s="59" t="s">
        <v>136</v>
      </c>
      <c r="O313" t="s">
        <v>136</v>
      </c>
      <c r="P313" s="59" t="s">
        <v>136</v>
      </c>
      <c r="Q313" s="123" t="s">
        <v>135</v>
      </c>
      <c r="R313" s="147">
        <f>IFERROR(_xlfn.XLOOKUP(T313,sortorder!$E$62:$E$136,sortorder!$F$62:$F$136),999)</f>
        <v>217</v>
      </c>
      <c r="S313" s="147">
        <f>IFERROR(_xlfn.XLOOKUP(T313,sortorder!$E$62:$E$136,sortorder!$D$62:$D$136),99)</f>
        <v>25</v>
      </c>
      <c r="T313" s="127" t="s">
        <v>1169</v>
      </c>
      <c r="V313" s="152">
        <f>IFERROR(_xlfn.XLOOKUP(X313,sortorder!$E$4:$E$55,sortorder!$D$4:$D$55),99)</f>
        <v>80</v>
      </c>
      <c r="W313" s="152">
        <f>IFERROR(_xlfn.XLOOKUP(X313,sortorder!$E$4:$E$55,sortorder!$D$4:$D$55),99)</f>
        <v>80</v>
      </c>
      <c r="X313" s="22" t="s">
        <v>2852</v>
      </c>
      <c r="Y313" s="141">
        <f>IF(ISERROR(SEARCH(Y$1,$Q313)),0,1)</f>
        <v>0</v>
      </c>
      <c r="Z313" s="141">
        <f>IF(ISERROR(SEARCH(Z$1,$Q313)),0,1)</f>
        <v>0</v>
      </c>
      <c r="AA313" s="141">
        <f>IF(ISERROR(SEARCH(AA$1,$Q313)),0,1)</f>
        <v>0</v>
      </c>
      <c r="AB313" s="141">
        <f>IF(ISERROR(SEARCH(AB$1,$Q313)),0,1)</f>
        <v>0</v>
      </c>
      <c r="AC313" s="141">
        <f>IF(ISERROR(SEARCH(AC$1,$Q313)),0,1)</f>
        <v>0</v>
      </c>
      <c r="AD313" s="141">
        <f>IF(ISERROR(SEARCH(AD$1,$Q313)),0,1)</f>
        <v>1</v>
      </c>
      <c r="AE313" s="141">
        <f>IF(ISERROR(SEARCH(AE$1,$Q313)),0,1)</f>
        <v>0</v>
      </c>
      <c r="AF313" s="141">
        <f>IF(ISERROR(SEARCH(AF$1,$Q313)),0,1)</f>
        <v>0</v>
      </c>
      <c r="AG313" s="141">
        <f>IF(ISERROR(SEARCH(AG$1,$Q313)),0,1)</f>
        <v>0</v>
      </c>
      <c r="AI313" s="141" t="str">
        <f>_xlfn.XLOOKUP(I313,'api2.3'!B:B,'api2.3'!D:D,"")</f>
        <v/>
      </c>
      <c r="AJ313" t="s">
        <v>44</v>
      </c>
      <c r="AK313" s="41" t="s">
        <v>44</v>
      </c>
      <c r="AL313" s="210">
        <f>_xlfn.XLOOKUP(AK313,sortorder!$I$15:$I$20,sortorder!$J$15:$J$20)</f>
        <v>1</v>
      </c>
      <c r="AM313" t="s">
        <v>423</v>
      </c>
      <c r="AN313" t="s">
        <v>423</v>
      </c>
      <c r="AO313" t="s">
        <v>424</v>
      </c>
      <c r="AP313" s="32">
        <v>1</v>
      </c>
      <c r="AQ313" t="s">
        <v>83</v>
      </c>
      <c r="AR313" t="s">
        <v>97</v>
      </c>
      <c r="AS313" t="s">
        <v>96</v>
      </c>
      <c r="AT313" t="s">
        <v>97</v>
      </c>
      <c r="AV313" s="39" t="str">
        <f>IFERROR(_xlfn.XLOOKUP(Q313,wtd!$B:$B,wtd!$C:$C),"")</f>
        <v/>
      </c>
      <c r="AW313" s="141" t="b">
        <f>IFERROR(Q313=_xlfn.XLOOKUP(Q313,wtd!$B:$B,wtd!$B:$B),FALSE)</f>
        <v>0</v>
      </c>
      <c r="AX313" t="s">
        <v>89</v>
      </c>
      <c r="BA313" t="b">
        <v>0</v>
      </c>
      <c r="BB313" t="b">
        <v>0</v>
      </c>
      <c r="BC313" t="b">
        <v>0</v>
      </c>
      <c r="BE313" t="s">
        <v>137</v>
      </c>
      <c r="BF313" t="s">
        <v>137</v>
      </c>
      <c r="BG313" t="s">
        <v>137</v>
      </c>
      <c r="BH313" s="59" t="s">
        <v>137</v>
      </c>
      <c r="BJ313" s="618" t="s">
        <v>2887</v>
      </c>
      <c r="BK313" s="534" t="s">
        <v>2887</v>
      </c>
      <c r="BN313" s="225">
        <v>999</v>
      </c>
      <c r="BQ313" s="639" t="s">
        <v>99</v>
      </c>
      <c r="BR313" s="639" t="s">
        <v>136</v>
      </c>
    </row>
    <row r="314" spans="1:72">
      <c r="A314">
        <v>313</v>
      </c>
      <c r="B314" s="158" t="str">
        <f>IFERROR(TEXT(AL314,"00"),"99")&amp;IFERROR(TEXT(W314,"00"),"99")&amp;IFERROR(TEXT(S314,"00"),"99")&amp;IFERROR(TEXT(BN314,"000"),"999")</f>
        <v>018025999</v>
      </c>
      <c r="C314" s="158" t="str">
        <f>IFERROR(TEXT(AL314,"00"),"99")&amp;IFERROR(TEXT(V314,"00"),"99")&amp;IFERROR(TEXT(R314,"000"),"999")</f>
        <v>0180217</v>
      </c>
      <c r="D314" s="29">
        <v>0</v>
      </c>
      <c r="E314" s="645">
        <f>IF(NOT(ISBLANK(L314)),1,0)</f>
        <v>0</v>
      </c>
      <c r="F314" s="645">
        <f>IF(NOT(ISBLANK(O314)),1,0)</f>
        <v>1</v>
      </c>
      <c r="G314" s="364" t="str">
        <f>IF(ISBLANK(H314), IF(OR(NOT(ISBLANK(L314)),NOT(ISBLANK(I314)), NOT(ISBLANK(O314))),"no oldname but should be",""),IF(H314=I314,"api",IF(H314=O314,"csv","no match or acs")))</f>
        <v>csv</v>
      </c>
      <c r="H314" t="s">
        <v>639</v>
      </c>
      <c r="L314" s="122"/>
      <c r="M314" s="197"/>
      <c r="N314" s="59" t="s">
        <v>639</v>
      </c>
      <c r="O314" t="s">
        <v>639</v>
      </c>
      <c r="P314" s="59" t="s">
        <v>639</v>
      </c>
      <c r="Q314" s="123" t="s">
        <v>638</v>
      </c>
      <c r="R314" s="147">
        <f>IFERROR(_xlfn.XLOOKUP(T314,sortorder!$E$62:$E$136,sortorder!$F$62:$F$136),999)</f>
        <v>217</v>
      </c>
      <c r="S314" s="147">
        <f>IFERROR(_xlfn.XLOOKUP(T314,sortorder!$E$62:$E$136,sortorder!$D$62:$D$136),99)</f>
        <v>25</v>
      </c>
      <c r="T314" s="127" t="s">
        <v>1169</v>
      </c>
      <c r="V314" s="152">
        <f>IFERROR(_xlfn.XLOOKUP(X314,sortorder!$E$4:$E$55,sortorder!$D$4:$D$55),99)</f>
        <v>80</v>
      </c>
      <c r="W314" s="152">
        <f>IFERROR(_xlfn.XLOOKUP(X314,sortorder!$E$4:$E$55,sortorder!$D$4:$D$55),99)</f>
        <v>80</v>
      </c>
      <c r="X314" s="22" t="s">
        <v>2853</v>
      </c>
      <c r="Y314" s="141">
        <f>IF(ISERROR(SEARCH(Y$1,$Q314)),0,1)</f>
        <v>0</v>
      </c>
      <c r="Z314" s="141">
        <f>IF(ISERROR(SEARCH(Z$1,$Q314)),0,1)</f>
        <v>0</v>
      </c>
      <c r="AA314" s="141">
        <f>IF(ISERROR(SEARCH(AA$1,$Q314)),0,1)</f>
        <v>1</v>
      </c>
      <c r="AB314" s="141">
        <f>IF(ISERROR(SEARCH(AB$1,$Q314)),0,1)</f>
        <v>1</v>
      </c>
      <c r="AC314" s="141">
        <f>IF(ISERROR(SEARCH(AC$1,$Q314)),0,1)</f>
        <v>0</v>
      </c>
      <c r="AD314" s="141">
        <f>IF(ISERROR(SEARCH(AD$1,$Q314)),0,1)</f>
        <v>0</v>
      </c>
      <c r="AE314" s="141">
        <f>IF(ISERROR(SEARCH(AE$1,$Q314)),0,1)</f>
        <v>0</v>
      </c>
      <c r="AF314" s="141">
        <f>IF(ISERROR(SEARCH(AF$1,$Q314)),0,1)</f>
        <v>0</v>
      </c>
      <c r="AG314" s="141">
        <f>IF(ISERROR(SEARCH(AG$1,$Q314)),0,1)</f>
        <v>0</v>
      </c>
      <c r="AI314" s="141" t="str">
        <f>_xlfn.XLOOKUP(I314,'api2.3'!B:B,'api2.3'!D:D,"")</f>
        <v/>
      </c>
      <c r="AJ314" t="s">
        <v>44</v>
      </c>
      <c r="AK314" s="41" t="s">
        <v>44</v>
      </c>
      <c r="AL314" s="210">
        <f>_xlfn.XLOOKUP(AK314,sortorder!$I$15:$I$20,sortorder!$J$15:$J$20)</f>
        <v>1</v>
      </c>
      <c r="AM314" t="s">
        <v>423</v>
      </c>
      <c r="AN314" t="s">
        <v>423</v>
      </c>
      <c r="AO314" t="s">
        <v>424</v>
      </c>
      <c r="AP314" s="32">
        <v>1</v>
      </c>
      <c r="AQ314" t="s">
        <v>268</v>
      </c>
      <c r="AR314" t="s">
        <v>2800</v>
      </c>
      <c r="AS314" t="s">
        <v>515</v>
      </c>
      <c r="AT314" t="s">
        <v>516</v>
      </c>
      <c r="AV314" s="39" t="str">
        <f>IFERROR(_xlfn.XLOOKUP(Q314,wtd!$B:$B,wtd!$C:$C),"")</f>
        <v/>
      </c>
      <c r="AW314" s="141" t="b">
        <f>IFERROR(Q314=_xlfn.XLOOKUP(Q314,wtd!$B:$B,wtd!$B:$B),FALSE)</f>
        <v>0</v>
      </c>
      <c r="AX314" t="s">
        <v>1103</v>
      </c>
      <c r="BA314" t="b">
        <v>0</v>
      </c>
      <c r="BB314" t="b">
        <v>0</v>
      </c>
      <c r="BC314" t="b">
        <v>0</v>
      </c>
      <c r="BE314" t="s">
        <v>640</v>
      </c>
      <c r="BF314" t="s">
        <v>640</v>
      </c>
      <c r="BG314" t="s">
        <v>640</v>
      </c>
      <c r="BH314" s="59" t="s">
        <v>640</v>
      </c>
      <c r="BJ314" s="618" t="s">
        <v>2887</v>
      </c>
      <c r="BK314" s="534">
        <v>0</v>
      </c>
      <c r="BN314" s="225">
        <v>999</v>
      </c>
      <c r="BQ314" s="639" t="s">
        <v>641</v>
      </c>
      <c r="BR314" s="639" t="s">
        <v>639</v>
      </c>
    </row>
    <row r="315" spans="1:72">
      <c r="A315">
        <v>314</v>
      </c>
      <c r="B315" s="158" t="str">
        <f>IFERROR(TEXT(AL315,"00"),"99")&amp;IFERROR(TEXT(W315,"00"),"99")&amp;IFERROR(TEXT(S315,"00"),"99")&amp;IFERROR(TEXT(BN315,"000"),"999")</f>
        <v>018025999</v>
      </c>
      <c r="C315" s="158" t="str">
        <f>IFERROR(TEXT(AL315,"00"),"99")&amp;IFERROR(TEXT(V315,"00"),"99")&amp;IFERROR(TEXT(R315,"000"),"999")</f>
        <v>0180217</v>
      </c>
      <c r="D315" s="29">
        <v>0</v>
      </c>
      <c r="E315" s="645">
        <f>IF(NOT(ISBLANK(L315)),1,0)</f>
        <v>0</v>
      </c>
      <c r="F315" s="645">
        <f>IF(NOT(ISBLANK(O315)),1,0)</f>
        <v>1</v>
      </c>
      <c r="G315" s="364" t="str">
        <f>IF(ISBLANK(H315), IF(OR(NOT(ISBLANK(L315)),NOT(ISBLANK(I315)), NOT(ISBLANK(O315))),"no oldname but should be",""),IF(H315=I315,"api",IF(H315=O315,"csv","no match or acs")))</f>
        <v>csv</v>
      </c>
      <c r="H315" t="s">
        <v>943</v>
      </c>
      <c r="L315" s="122"/>
      <c r="M315" s="197"/>
      <c r="N315" s="59" t="s">
        <v>943</v>
      </c>
      <c r="O315" t="s">
        <v>943</v>
      </c>
      <c r="P315" s="59" t="s">
        <v>943</v>
      </c>
      <c r="Q315" s="123" t="s">
        <v>942</v>
      </c>
      <c r="R315" s="147">
        <f>IFERROR(_xlfn.XLOOKUP(T315,sortorder!$E$62:$E$136,sortorder!$F$62:$F$136),999)</f>
        <v>217</v>
      </c>
      <c r="S315" s="147">
        <f>IFERROR(_xlfn.XLOOKUP(T315,sortorder!$E$62:$E$136,sortorder!$D$62:$D$136),99)</f>
        <v>25</v>
      </c>
      <c r="T315" s="127" t="str">
        <f>SUBSTITUTE(Q315,"state.bin.","")</f>
        <v>lowlifex</v>
      </c>
      <c r="V315" s="152">
        <f>IFERROR(_xlfn.XLOOKUP(X315,sortorder!$E$4:$E$55,sortorder!$D$4:$D$55),99)</f>
        <v>80</v>
      </c>
      <c r="W315" s="152">
        <f>IFERROR(_xlfn.XLOOKUP(X315,sortorder!$E$4:$E$55,sortorder!$D$4:$D$55),99)</f>
        <v>80</v>
      </c>
      <c r="X315" s="22" t="s">
        <v>2852</v>
      </c>
      <c r="Y315" s="141">
        <f>IF(ISERROR(SEARCH(Y$1,$Q315)),0,1)</f>
        <v>0</v>
      </c>
      <c r="Z315" s="141">
        <f>IF(ISERROR(SEARCH(Z$1,$Q315)),0,1)</f>
        <v>1</v>
      </c>
      <c r="AA315" s="141">
        <f>IF(ISERROR(SEARCH(AA$1,$Q315)),0,1)</f>
        <v>0</v>
      </c>
      <c r="AB315" s="141">
        <f>IF(ISERROR(SEARCH(AB$1,$Q315)),0,1)</f>
        <v>0</v>
      </c>
      <c r="AC315" s="141">
        <f>IF(ISERROR(SEARCH(AC$1,$Q315)),0,1)</f>
        <v>0</v>
      </c>
      <c r="AD315" s="141">
        <f>IF(ISERROR(SEARCH(AD$1,$Q315)),0,1)</f>
        <v>1</v>
      </c>
      <c r="AE315" s="141">
        <f>IF(ISERROR(SEARCH(AE$1,$Q315)),0,1)</f>
        <v>0</v>
      </c>
      <c r="AF315" s="141">
        <f>IF(ISERROR(SEARCH(AF$1,$Q315)),0,1)</f>
        <v>0</v>
      </c>
      <c r="AG315" s="141">
        <f>IF(ISERROR(SEARCH(AG$1,$Q315)),0,1)</f>
        <v>0</v>
      </c>
      <c r="AI315" s="141">
        <f>_xlfn.XLOOKUP(I315,'api2.3'!B:B,'api2.3'!D:D,"")</f>
        <v>0</v>
      </c>
      <c r="AJ315" t="s">
        <v>44</v>
      </c>
      <c r="AK315" s="41" t="s">
        <v>44</v>
      </c>
      <c r="AL315" s="210">
        <f>_xlfn.XLOOKUP(AK315,sortorder!$I$15:$I$20,sortorder!$J$15:$J$20)</f>
        <v>1</v>
      </c>
      <c r="AM315" t="s">
        <v>1784</v>
      </c>
      <c r="AN315" t="s">
        <v>1784</v>
      </c>
      <c r="AO315" t="s">
        <v>1785</v>
      </c>
      <c r="AP315" s="32">
        <v>3</v>
      </c>
      <c r="AQ315" t="s">
        <v>456</v>
      </c>
      <c r="AR315" t="s">
        <v>97</v>
      </c>
      <c r="AS315" t="s">
        <v>96</v>
      </c>
      <c r="AT315" t="s">
        <v>97</v>
      </c>
      <c r="AV315" s="39" t="str">
        <f>IFERROR(_xlfn.XLOOKUP(Q315,wtd!$B:$B,wtd!$C:$C),"")</f>
        <v/>
      </c>
      <c r="AW315" s="141" t="b">
        <f>IFERROR(Q315=_xlfn.XLOOKUP(Q315,wtd!$B:$B,wtd!$B:$B),FALSE)</f>
        <v>0</v>
      </c>
      <c r="AX315" t="s">
        <v>89</v>
      </c>
      <c r="BA315" t="b">
        <v>0</v>
      </c>
      <c r="BB315" t="b">
        <v>0</v>
      </c>
      <c r="BC315" t="b">
        <v>0</v>
      </c>
      <c r="BE315" t="s">
        <v>944</v>
      </c>
      <c r="BF315" t="s">
        <v>944</v>
      </c>
      <c r="BG315" t="s">
        <v>944</v>
      </c>
      <c r="BH315" s="59" t="s">
        <v>944</v>
      </c>
      <c r="BJ315" s="618" t="s">
        <v>2887</v>
      </c>
      <c r="BK315" s="534" t="s">
        <v>2887</v>
      </c>
      <c r="BN315" s="225">
        <v>999</v>
      </c>
      <c r="BQ315" s="639" t="s">
        <v>99</v>
      </c>
      <c r="BR315" s="639" t="s">
        <v>943</v>
      </c>
    </row>
    <row r="316" spans="1:72">
      <c r="A316">
        <v>315</v>
      </c>
      <c r="B316" s="158" t="str">
        <f>IFERROR(TEXT(AL316,"00"),"99")&amp;IFERROR(TEXT(W316,"00"),"99")&amp;IFERROR(TEXT(S316,"00"),"99")&amp;IFERROR(TEXT(BN316,"000"),"999")</f>
        <v>018025999</v>
      </c>
      <c r="C316" s="158" t="str">
        <f>IFERROR(TEXT(AL316,"00"),"99")&amp;IFERROR(TEXT(V316,"00"),"99")&amp;IFERROR(TEXT(R316,"000"),"999")</f>
        <v>0180217</v>
      </c>
      <c r="D316" s="29">
        <v>0</v>
      </c>
      <c r="E316" s="645">
        <f>IF(NOT(ISBLANK(L316)),1,0)</f>
        <v>0</v>
      </c>
      <c r="F316" s="645">
        <f>IF(NOT(ISBLANK(O316)),1,0)</f>
        <v>1</v>
      </c>
      <c r="G316" s="364" t="str">
        <f>IF(ISBLANK(H316), IF(OR(NOT(ISBLANK(L316)),NOT(ISBLANK(I316)), NOT(ISBLANK(O316))),"no oldname but should be",""),IF(H316=I316,"api",IF(H316=O316,"csv","no match or acs")))</f>
        <v>csv</v>
      </c>
      <c r="H316" t="s">
        <v>1046</v>
      </c>
      <c r="L316" s="122"/>
      <c r="M316" s="197"/>
      <c r="N316" s="59" t="s">
        <v>1046</v>
      </c>
      <c r="O316" t="s">
        <v>1046</v>
      </c>
      <c r="P316" s="59" t="s">
        <v>1046</v>
      </c>
      <c r="Q316" s="123" t="s">
        <v>1045</v>
      </c>
      <c r="R316" s="147">
        <f>IFERROR(_xlfn.XLOOKUP(T316,sortorder!$E$62:$E$136,sortorder!$F$62:$F$136),999)</f>
        <v>217</v>
      </c>
      <c r="S316" s="147">
        <f>IFERROR(_xlfn.XLOOKUP(T316,sortorder!$E$62:$E$136,sortorder!$D$62:$D$136),99)</f>
        <v>25</v>
      </c>
      <c r="T316" s="127" t="str">
        <f>SUBSTITUTE(Q316,"state.pctile.text.","")</f>
        <v>lowlifex</v>
      </c>
      <c r="V316" s="152">
        <f>IFERROR(_xlfn.XLOOKUP(X316,sortorder!$E$4:$E$55,sortorder!$D$4:$D$55),99)</f>
        <v>80</v>
      </c>
      <c r="W316" s="152">
        <f>IFERROR(_xlfn.XLOOKUP(X316,sortorder!$E$4:$E$55,sortorder!$D$4:$D$55),99)</f>
        <v>80</v>
      </c>
      <c r="X316" s="22" t="s">
        <v>2853</v>
      </c>
      <c r="Y316" s="141">
        <f>IF(ISERROR(SEARCH(Y$1,$Q316)),0,1)</f>
        <v>0</v>
      </c>
      <c r="Z316" s="141">
        <f>IF(ISERROR(SEARCH(Z$1,$Q316)),0,1)</f>
        <v>1</v>
      </c>
      <c r="AA316" s="141">
        <f>IF(ISERROR(SEARCH(AA$1,$Q316)),0,1)</f>
        <v>1</v>
      </c>
      <c r="AB316" s="141">
        <f>IF(ISERROR(SEARCH(AB$1,$Q316)),0,1)</f>
        <v>1</v>
      </c>
      <c r="AC316" s="141">
        <f>IF(ISERROR(SEARCH(AC$1,$Q316)),0,1)</f>
        <v>0</v>
      </c>
      <c r="AD316" s="141">
        <f>IF(ISERROR(SEARCH(AD$1,$Q316)),0,1)</f>
        <v>0</v>
      </c>
      <c r="AE316" s="141">
        <f>IF(ISERROR(SEARCH(AE$1,$Q316)),0,1)</f>
        <v>0</v>
      </c>
      <c r="AF316" s="141">
        <f>IF(ISERROR(SEARCH(AF$1,$Q316)),0,1)</f>
        <v>0</v>
      </c>
      <c r="AG316" s="141">
        <f>IF(ISERROR(SEARCH(AG$1,$Q316)),0,1)</f>
        <v>0</v>
      </c>
      <c r="AI316" s="141">
        <f>_xlfn.XLOOKUP(I316,'api2.3'!B:B,'api2.3'!D:D,"")</f>
        <v>0</v>
      </c>
      <c r="AJ316" t="s">
        <v>44</v>
      </c>
      <c r="AK316" s="41" t="s">
        <v>44</v>
      </c>
      <c r="AL316" s="210">
        <f>_xlfn.XLOOKUP(AK316,sortorder!$I$15:$I$20,sortorder!$J$15:$J$20)</f>
        <v>1</v>
      </c>
      <c r="AM316" t="s">
        <v>1784</v>
      </c>
      <c r="AN316" t="s">
        <v>1784</v>
      </c>
      <c r="AO316" t="s">
        <v>1785</v>
      </c>
      <c r="AP316" s="32">
        <v>3</v>
      </c>
      <c r="AQ316" t="s">
        <v>757</v>
      </c>
      <c r="AR316" t="s">
        <v>2800</v>
      </c>
      <c r="AS316" t="s">
        <v>515</v>
      </c>
      <c r="AT316" t="s">
        <v>516</v>
      </c>
      <c r="AV316" s="39" t="str">
        <f>IFERROR(_xlfn.XLOOKUP(Q316,wtd!$B:$B,wtd!$C:$C),"")</f>
        <v/>
      </c>
      <c r="AW316" s="141" t="b">
        <f>IFERROR(Q316=_xlfn.XLOOKUP(Q316,wtd!$B:$B,wtd!$B:$B),FALSE)</f>
        <v>0</v>
      </c>
      <c r="AX316" t="s">
        <v>1103</v>
      </c>
      <c r="BA316" t="b">
        <v>0</v>
      </c>
      <c r="BB316" t="b">
        <v>0</v>
      </c>
      <c r="BC316" t="b">
        <v>0</v>
      </c>
      <c r="BE316" t="s">
        <v>1047</v>
      </c>
      <c r="BF316" t="s">
        <v>1047</v>
      </c>
      <c r="BG316" t="s">
        <v>1047</v>
      </c>
      <c r="BH316" s="59" t="s">
        <v>1047</v>
      </c>
      <c r="BJ316" s="618" t="s">
        <v>2887</v>
      </c>
      <c r="BK316" s="534" t="s">
        <v>2887</v>
      </c>
      <c r="BN316" s="225">
        <v>999</v>
      </c>
      <c r="BQ316" s="639" t="s">
        <v>641</v>
      </c>
      <c r="BR316" s="639" t="s">
        <v>1046</v>
      </c>
    </row>
    <row r="317" spans="1:72">
      <c r="A317">
        <v>316</v>
      </c>
      <c r="B317" s="158" t="str">
        <f>IFERROR(TEXT(AL317,"00"),"99")&amp;IFERROR(TEXT(W317,"00"),"99")&amp;IFERROR(TEXT(S317,"00"),"99")&amp;IFERROR(TEXT(BN317,"000"),"999")</f>
        <v>018026999</v>
      </c>
      <c r="C317" s="158" t="str">
        <f>IFERROR(TEXT(AL317,"00"),"99")&amp;IFERROR(TEXT(V317,"00"),"99")&amp;IFERROR(TEXT(R317,"000"),"999")</f>
        <v>0180171</v>
      </c>
      <c r="D317" s="29">
        <v>0</v>
      </c>
      <c r="E317" s="645">
        <f>IF(NOT(ISBLANK(L317)),1,0)</f>
        <v>0</v>
      </c>
      <c r="F317" s="645">
        <f>IF(NOT(ISBLANK(O317)),1,0)</f>
        <v>1</v>
      </c>
      <c r="G317" s="364" t="str">
        <f>IF(ISBLANK(H317), IF(OR(NOT(ISBLANK(L317)),NOT(ISBLANK(I317)), NOT(ISBLANK(O317))),"no oldname but should be",""),IF(H317=I317,"api",IF(H317=O317,"csv","no match or acs")))</f>
        <v>csv</v>
      </c>
      <c r="H317" t="s">
        <v>174</v>
      </c>
      <c r="L317" s="122"/>
      <c r="M317" s="197"/>
      <c r="N317" s="59" t="s">
        <v>174</v>
      </c>
      <c r="O317" t="s">
        <v>174</v>
      </c>
      <c r="P317" s="59" t="s">
        <v>174</v>
      </c>
      <c r="Q317" s="123" t="s">
        <v>173</v>
      </c>
      <c r="R317" s="147">
        <f>IFERROR(_xlfn.XLOOKUP(T317,sortorder!$E$62:$E$136,sortorder!$F$62:$F$136),999)</f>
        <v>171</v>
      </c>
      <c r="S317" s="147">
        <f>IFERROR(_xlfn.XLOOKUP(T317,sortorder!$E$62:$E$136,sortorder!$D$62:$D$136),99)</f>
        <v>26</v>
      </c>
      <c r="T317" s="127" t="s">
        <v>176</v>
      </c>
      <c r="U317" s="59" t="s">
        <v>176</v>
      </c>
      <c r="V317" s="152">
        <f>IFERROR(_xlfn.XLOOKUP(X317,sortorder!$E$4:$E$55,sortorder!$D$4:$D$55),99)</f>
        <v>80</v>
      </c>
      <c r="W317" s="152">
        <f>IFERROR(_xlfn.XLOOKUP(X317,sortorder!$E$4:$E$55,sortorder!$D$4:$D$55),99)</f>
        <v>80</v>
      </c>
      <c r="X317" s="22" t="s">
        <v>2852</v>
      </c>
      <c r="Y317" s="141">
        <f>IF(ISERROR(SEARCH(Y$1,$Q317)),0,1)</f>
        <v>0</v>
      </c>
      <c r="Z317" s="141">
        <f>IF(ISERROR(SEARCH(Z$1,$Q317)),0,1)</f>
        <v>0</v>
      </c>
      <c r="AA317" s="141">
        <f>IF(ISERROR(SEARCH(AA$1,$Q317)),0,1)</f>
        <v>0</v>
      </c>
      <c r="AB317" s="141">
        <f>IF(ISERROR(SEARCH(AB$1,$Q317)),0,1)</f>
        <v>0</v>
      </c>
      <c r="AC317" s="141">
        <f>IF(ISERROR(SEARCH(AC$1,$Q317)),0,1)</f>
        <v>0</v>
      </c>
      <c r="AD317" s="141">
        <f>IF(ISERROR(SEARCH(AD$1,$Q317)),0,1)</f>
        <v>1</v>
      </c>
      <c r="AE317" s="141">
        <f>IF(ISERROR(SEARCH(AE$1,$Q317)),0,1)</f>
        <v>0</v>
      </c>
      <c r="AF317" s="141">
        <f>IF(ISERROR(SEARCH(AF$1,$Q317)),0,1)</f>
        <v>0</v>
      </c>
      <c r="AG317" s="141">
        <f>IF(ISERROR(SEARCH(AG$1,$Q317)),0,1)</f>
        <v>0</v>
      </c>
      <c r="AI317" s="141">
        <f>_xlfn.XLOOKUP(I317,'api2.3'!B:B,'api2.3'!D:D,"")</f>
        <v>0</v>
      </c>
      <c r="AJ317" t="s">
        <v>44</v>
      </c>
      <c r="AK317" s="41" t="s">
        <v>44</v>
      </c>
      <c r="AL317" s="210">
        <f>_xlfn.XLOOKUP(AK317,sortorder!$I$15:$I$20,sortorder!$J$15:$J$20)</f>
        <v>1</v>
      </c>
      <c r="AM317" t="s">
        <v>423</v>
      </c>
      <c r="AN317" t="s">
        <v>423</v>
      </c>
      <c r="AO317" t="s">
        <v>424</v>
      </c>
      <c r="AP317" s="32">
        <v>1</v>
      </c>
      <c r="AQ317" t="s">
        <v>83</v>
      </c>
      <c r="AR317" t="s">
        <v>97</v>
      </c>
      <c r="AS317" t="s">
        <v>96</v>
      </c>
      <c r="AT317" t="s">
        <v>97</v>
      </c>
      <c r="AV317" s="39" t="str">
        <f>IFERROR(_xlfn.XLOOKUP(Q317,wtd!$B:$B,wtd!$C:$C),"")</f>
        <v/>
      </c>
      <c r="AW317" s="141" t="b">
        <f>IFERROR(Q317=_xlfn.XLOOKUP(Q317,wtd!$B:$B,wtd!$B:$B),FALSE)</f>
        <v>0</v>
      </c>
      <c r="AX317" t="s">
        <v>89</v>
      </c>
      <c r="BA317" t="b">
        <v>0</v>
      </c>
      <c r="BB317" t="b">
        <v>0</v>
      </c>
      <c r="BC317" t="b">
        <v>0</v>
      </c>
      <c r="BE317" t="s">
        <v>5114</v>
      </c>
      <c r="BF317" t="s">
        <v>175</v>
      </c>
      <c r="BG317" t="s">
        <v>175</v>
      </c>
      <c r="BH317" s="59" t="s">
        <v>175</v>
      </c>
      <c r="BI317" s="59" t="s">
        <v>175</v>
      </c>
      <c r="BJ317" s="618" t="s">
        <v>2887</v>
      </c>
      <c r="BK317" s="534" t="s">
        <v>2887</v>
      </c>
      <c r="BN317" s="225">
        <v>999</v>
      </c>
      <c r="BQ317" s="639" t="s">
        <v>86</v>
      </c>
      <c r="BR317" s="639" t="s">
        <v>174</v>
      </c>
    </row>
    <row r="318" spans="1:72">
      <c r="A318">
        <v>317</v>
      </c>
      <c r="B318" s="158" t="str">
        <f>IFERROR(TEXT(AL318,"00"),"99")&amp;IFERROR(TEXT(W318,"00"),"99")&amp;IFERROR(TEXT(S318,"00"),"99")&amp;IFERROR(TEXT(BN318,"000"),"999")</f>
        <v>018026999</v>
      </c>
      <c r="C318" s="158" t="str">
        <f>IFERROR(TEXT(AL318,"00"),"99")&amp;IFERROR(TEXT(V318,"00"),"99")&amp;IFERROR(TEXT(R318,"000"),"999")</f>
        <v>0180171</v>
      </c>
      <c r="D318" s="29">
        <v>0</v>
      </c>
      <c r="E318" s="645">
        <f>IF(NOT(ISBLANK(L318)),1,0)</f>
        <v>0</v>
      </c>
      <c r="F318" s="645">
        <f>IF(NOT(ISBLANK(O318)),1,0)</f>
        <v>1</v>
      </c>
      <c r="G318" s="364" t="str">
        <f>IF(ISBLANK(H318), IF(OR(NOT(ISBLANK(L318)),NOT(ISBLANK(I318)), NOT(ISBLANK(O318))),"no oldname but should be",""),IF(H318=I318,"api",IF(H318=O318,"csv","no match or acs")))</f>
        <v>csv</v>
      </c>
      <c r="H318" t="s">
        <v>678</v>
      </c>
      <c r="L318" s="122"/>
      <c r="M318" s="197"/>
      <c r="N318" s="59" t="s">
        <v>678</v>
      </c>
      <c r="O318" t="s">
        <v>678</v>
      </c>
      <c r="P318" s="59" t="s">
        <v>678</v>
      </c>
      <c r="Q318" s="123" t="s">
        <v>677</v>
      </c>
      <c r="R318" s="147">
        <f>IFERROR(_xlfn.XLOOKUP(T318,sortorder!$E$62:$E$136,sortorder!$F$62:$F$136),999)</f>
        <v>171</v>
      </c>
      <c r="S318" s="147">
        <f>IFERROR(_xlfn.XLOOKUP(T318,sortorder!$E$62:$E$136,sortorder!$D$62:$D$136),99)</f>
        <v>26</v>
      </c>
      <c r="T318" s="127" t="s">
        <v>176</v>
      </c>
      <c r="U318" s="59" t="s">
        <v>176</v>
      </c>
      <c r="V318" s="152">
        <f>IFERROR(_xlfn.XLOOKUP(X318,sortorder!$E$4:$E$55,sortorder!$D$4:$D$55),99)</f>
        <v>80</v>
      </c>
      <c r="W318" s="152">
        <f>IFERROR(_xlfn.XLOOKUP(X318,sortorder!$E$4:$E$55,sortorder!$D$4:$D$55),99)</f>
        <v>80</v>
      </c>
      <c r="X318" s="22" t="s">
        <v>2853</v>
      </c>
      <c r="Y318" s="141">
        <f>IF(ISERROR(SEARCH(Y$1,$Q318)),0,1)</f>
        <v>0</v>
      </c>
      <c r="Z318" s="141">
        <f>IF(ISERROR(SEARCH(Z$1,$Q318)),0,1)</f>
        <v>0</v>
      </c>
      <c r="AA318" s="141">
        <f>IF(ISERROR(SEARCH(AA$1,$Q318)),0,1)</f>
        <v>1</v>
      </c>
      <c r="AB318" s="141">
        <f>IF(ISERROR(SEARCH(AB$1,$Q318)),0,1)</f>
        <v>1</v>
      </c>
      <c r="AC318" s="141">
        <f>IF(ISERROR(SEARCH(AC$1,$Q318)),0,1)</f>
        <v>0</v>
      </c>
      <c r="AD318" s="141">
        <f>IF(ISERROR(SEARCH(AD$1,$Q318)),0,1)</f>
        <v>0</v>
      </c>
      <c r="AE318" s="141">
        <f>IF(ISERROR(SEARCH(AE$1,$Q318)),0,1)</f>
        <v>0</v>
      </c>
      <c r="AF318" s="141">
        <f>IF(ISERROR(SEARCH(AF$1,$Q318)),0,1)</f>
        <v>0</v>
      </c>
      <c r="AG318" s="141">
        <f>IF(ISERROR(SEARCH(AG$1,$Q318)),0,1)</f>
        <v>0</v>
      </c>
      <c r="AI318" s="141" t="str">
        <f>_xlfn.XLOOKUP(I318,'api2.3'!B:B,'api2.3'!D:D,"")</f>
        <v/>
      </c>
      <c r="AJ318" t="s">
        <v>44</v>
      </c>
      <c r="AK318" s="41" t="s">
        <v>44</v>
      </c>
      <c r="AL318" s="210">
        <f>_xlfn.XLOOKUP(AK318,sortorder!$I$15:$I$20,sortorder!$J$15:$J$20)</f>
        <v>1</v>
      </c>
      <c r="AM318" t="s">
        <v>423</v>
      </c>
      <c r="AN318" t="s">
        <v>423</v>
      </c>
      <c r="AO318" t="s">
        <v>424</v>
      </c>
      <c r="AP318" s="32">
        <v>1</v>
      </c>
      <c r="AQ318" t="s">
        <v>268</v>
      </c>
      <c r="AR318" t="s">
        <v>2800</v>
      </c>
      <c r="AS318" t="s">
        <v>515</v>
      </c>
      <c r="AT318" t="s">
        <v>516</v>
      </c>
      <c r="AV318" s="39" t="str">
        <f>IFERROR(_xlfn.XLOOKUP(Q318,wtd!$B:$B,wtd!$C:$C),"")</f>
        <v/>
      </c>
      <c r="AW318" s="141" t="b">
        <f>IFERROR(Q318=_xlfn.XLOOKUP(Q318,wtd!$B:$B,wtd!$B:$B),FALSE)</f>
        <v>0</v>
      </c>
      <c r="AX318" t="s">
        <v>1103</v>
      </c>
      <c r="BA318" t="b">
        <v>0</v>
      </c>
      <c r="BB318" t="b">
        <v>0</v>
      </c>
      <c r="BC318" t="b">
        <v>0</v>
      </c>
      <c r="BE318" t="s">
        <v>5115</v>
      </c>
      <c r="BF318" t="s">
        <v>679</v>
      </c>
      <c r="BG318" t="s">
        <v>679</v>
      </c>
      <c r="BH318" s="59" t="s">
        <v>679</v>
      </c>
      <c r="BI318" s="59" t="s">
        <v>679</v>
      </c>
      <c r="BJ318" s="618" t="s">
        <v>2887</v>
      </c>
      <c r="BK318" s="534" t="s">
        <v>2887</v>
      </c>
      <c r="BN318" s="225">
        <v>999</v>
      </c>
      <c r="BQ318" s="639" t="s">
        <v>680</v>
      </c>
      <c r="BR318" s="639" t="s">
        <v>678</v>
      </c>
    </row>
    <row r="319" spans="1:72">
      <c r="A319">
        <v>318</v>
      </c>
      <c r="B319" s="158" t="str">
        <f>IFERROR(TEXT(AL319,"00"),"99")&amp;IFERROR(TEXT(W319,"00"),"99")&amp;IFERROR(TEXT(S319,"00"),"99")&amp;IFERROR(TEXT(BN319,"000"),"999")</f>
        <v>018026999</v>
      </c>
      <c r="C319" s="158" t="str">
        <f>IFERROR(TEXT(AL319,"00"),"99")&amp;IFERROR(TEXT(V319,"00"),"99")&amp;IFERROR(TEXT(R319,"000"),"999")</f>
        <v>0180171</v>
      </c>
      <c r="D319" s="29">
        <v>0</v>
      </c>
      <c r="E319" s="645">
        <f>IF(NOT(ISBLANK(L319)),1,0)</f>
        <v>0</v>
      </c>
      <c r="F319" s="645">
        <f>IF(NOT(ISBLANK(O319)),1,0)</f>
        <v>1</v>
      </c>
      <c r="G319" s="364" t="str">
        <f>IF(ISBLANK(H319), IF(OR(NOT(ISBLANK(L319)),NOT(ISBLANK(I319)), NOT(ISBLANK(O319))),"no oldname but should be",""),IF(H319=I319,"api",IF(H319=O319,"csv","no match or acs")))</f>
        <v>csv</v>
      </c>
      <c r="H319" t="s">
        <v>723</v>
      </c>
      <c r="I319" s="122"/>
      <c r="L319" s="122"/>
      <c r="M319" s="197"/>
      <c r="N319" s="59" t="s">
        <v>723</v>
      </c>
      <c r="O319" t="s">
        <v>723</v>
      </c>
      <c r="P319" s="59" t="s">
        <v>723</v>
      </c>
      <c r="Q319" s="123" t="s">
        <v>722</v>
      </c>
      <c r="R319" s="147">
        <f>IFERROR(_xlfn.XLOOKUP(T319,sortorder!$E$62:$E$136,sortorder!$F$62:$F$136),999)</f>
        <v>171</v>
      </c>
      <c r="S319" s="147">
        <f>IFERROR(_xlfn.XLOOKUP(T319,sortorder!$E$62:$E$136,sortorder!$D$62:$D$136),99)</f>
        <v>26</v>
      </c>
      <c r="T319" s="127" t="str">
        <f>SUBSTITUTE(Q319,"state.bin.","")</f>
        <v>pctunder5</v>
      </c>
      <c r="V319" s="152">
        <f>IFERROR(_xlfn.XLOOKUP(X319,sortorder!$E$4:$E$55,sortorder!$D$4:$D$55),99)</f>
        <v>80</v>
      </c>
      <c r="W319" s="152">
        <f>IFERROR(_xlfn.XLOOKUP(X319,sortorder!$E$4:$E$55,sortorder!$D$4:$D$55),99)</f>
        <v>80</v>
      </c>
      <c r="X319" s="22" t="s">
        <v>2852</v>
      </c>
      <c r="Y319" s="141">
        <f>IF(ISERROR(SEARCH(Y$1,$Q319)),0,1)</f>
        <v>0</v>
      </c>
      <c r="Z319" s="141">
        <f>IF(ISERROR(SEARCH(Z$1,$Q319)),0,1)</f>
        <v>1</v>
      </c>
      <c r="AA319" s="141">
        <f>IF(ISERROR(SEARCH(AA$1,$Q319)),0,1)</f>
        <v>0</v>
      </c>
      <c r="AB319" s="141">
        <f>IF(ISERROR(SEARCH(AB$1,$Q319)),0,1)</f>
        <v>0</v>
      </c>
      <c r="AC319" s="141">
        <f>IF(ISERROR(SEARCH(AC$1,$Q319)),0,1)</f>
        <v>0</v>
      </c>
      <c r="AD319" s="141">
        <f>IF(ISERROR(SEARCH(AD$1,$Q319)),0,1)</f>
        <v>1</v>
      </c>
      <c r="AE319" s="141">
        <f>IF(ISERROR(SEARCH(AE$1,$Q319)),0,1)</f>
        <v>0</v>
      </c>
      <c r="AF319" s="141">
        <f>IF(ISERROR(SEARCH(AF$1,$Q319)),0,1)</f>
        <v>0</v>
      </c>
      <c r="AG319" s="141">
        <f>IF(ISERROR(SEARCH(AG$1,$Q319)),0,1)</f>
        <v>0</v>
      </c>
      <c r="AI319" s="141" t="str">
        <f>_xlfn.XLOOKUP(I319,'api2.3'!B:B,'api2.3'!D:D,"")</f>
        <v/>
      </c>
      <c r="AJ319" t="s">
        <v>44</v>
      </c>
      <c r="AK319" s="41" t="s">
        <v>44</v>
      </c>
      <c r="AL319" s="210">
        <f>_xlfn.XLOOKUP(AK319,sortorder!$I$15:$I$20,sortorder!$J$15:$J$20)</f>
        <v>1</v>
      </c>
      <c r="AM319" t="s">
        <v>1784</v>
      </c>
      <c r="AN319" t="s">
        <v>1784</v>
      </c>
      <c r="AO319" t="s">
        <v>1785</v>
      </c>
      <c r="AP319" s="32">
        <v>3</v>
      </c>
      <c r="AQ319" t="s">
        <v>456</v>
      </c>
      <c r="AR319" t="s">
        <v>97</v>
      </c>
      <c r="AS319" t="s">
        <v>96</v>
      </c>
      <c r="AT319" t="s">
        <v>97</v>
      </c>
      <c r="AV319" s="39" t="str">
        <f>IFERROR(_xlfn.XLOOKUP(Q319,wtd!$B:$B,wtd!$C:$C),"")</f>
        <v/>
      </c>
      <c r="AW319" s="141" t="b">
        <f>IFERROR(Q319=_xlfn.XLOOKUP(Q319,wtd!$B:$B,wtd!$B:$B),FALSE)</f>
        <v>0</v>
      </c>
      <c r="AX319" t="s">
        <v>89</v>
      </c>
      <c r="BA319" t="b">
        <v>0</v>
      </c>
      <c r="BB319" t="b">
        <v>0</v>
      </c>
      <c r="BC319" t="b">
        <v>0</v>
      </c>
      <c r="BE319" t="s">
        <v>5116</v>
      </c>
      <c r="BF319" t="s">
        <v>724</v>
      </c>
      <c r="BG319" t="s">
        <v>724</v>
      </c>
      <c r="BH319" s="59" t="s">
        <v>724</v>
      </c>
      <c r="BJ319" s="618" t="s">
        <v>2887</v>
      </c>
      <c r="BK319" s="534" t="s">
        <v>2887</v>
      </c>
      <c r="BN319" s="225">
        <v>999</v>
      </c>
      <c r="BQ319" s="639" t="s">
        <v>86</v>
      </c>
      <c r="BR319" s="639" t="s">
        <v>723</v>
      </c>
    </row>
    <row r="320" spans="1:72" s="23" customFormat="1">
      <c r="A320">
        <v>319</v>
      </c>
      <c r="B320" s="158" t="str">
        <f>IFERROR(TEXT(AL320,"00"),"99")&amp;IFERROR(TEXT(W320,"00"),"99")&amp;IFERROR(TEXT(S320,"00"),"99")&amp;IFERROR(TEXT(BN320,"000"),"999")</f>
        <v>018026999</v>
      </c>
      <c r="C320" s="158" t="str">
        <f>IFERROR(TEXT(AL320,"00"),"99")&amp;IFERROR(TEXT(V320,"00"),"99")&amp;IFERROR(TEXT(R320,"000"),"999")</f>
        <v>0180171</v>
      </c>
      <c r="D320" s="29">
        <v>0</v>
      </c>
      <c r="E320" s="645">
        <f>IF(NOT(ISBLANK(L320)),1,0)</f>
        <v>0</v>
      </c>
      <c r="F320" s="645">
        <f>IF(NOT(ISBLANK(O320)),1,0)</f>
        <v>1</v>
      </c>
      <c r="G320" s="364" t="str">
        <f>IF(ISBLANK(H320), IF(OR(NOT(ISBLANK(L320)),NOT(ISBLANK(I320)), NOT(ISBLANK(O320))),"no oldname but should be",""),IF(H320=I320,"api",IF(H320=O320,"csv","no match or acs")))</f>
        <v>csv</v>
      </c>
      <c r="H320" t="s">
        <v>972</v>
      </c>
      <c r="I320"/>
      <c r="J320" s="59"/>
      <c r="K320"/>
      <c r="L320" s="122"/>
      <c r="M320" s="197"/>
      <c r="N320" s="59" t="s">
        <v>972</v>
      </c>
      <c r="O320" t="s">
        <v>972</v>
      </c>
      <c r="P320" s="59" t="s">
        <v>972</v>
      </c>
      <c r="Q320" s="123" t="s">
        <v>971</v>
      </c>
      <c r="R320" s="147">
        <f>IFERROR(_xlfn.XLOOKUP(T320,sortorder!$E$62:$E$136,sortorder!$F$62:$F$136),999)</f>
        <v>171</v>
      </c>
      <c r="S320" s="147">
        <f>IFERROR(_xlfn.XLOOKUP(T320,sortorder!$E$62:$E$136,sortorder!$D$62:$D$136),99)</f>
        <v>26</v>
      </c>
      <c r="T320" s="127" t="str">
        <f>SUBSTITUTE(Q320,"state.pctile.text.","")</f>
        <v>pctunder5</v>
      </c>
      <c r="U320" s="59"/>
      <c r="V320" s="152">
        <f>IFERROR(_xlfn.XLOOKUP(X320,sortorder!$E$4:$E$55,sortorder!$D$4:$D$55),99)</f>
        <v>80</v>
      </c>
      <c r="W320" s="152">
        <f>IFERROR(_xlfn.XLOOKUP(X320,sortorder!$E$4:$E$55,sortorder!$D$4:$D$55),99)</f>
        <v>80</v>
      </c>
      <c r="X320" s="22" t="s">
        <v>2853</v>
      </c>
      <c r="Y320" s="141">
        <f>IF(ISERROR(SEARCH(Y$1,$Q320)),0,1)</f>
        <v>0</v>
      </c>
      <c r="Z320" s="141">
        <f>IF(ISERROR(SEARCH(Z$1,$Q320)),0,1)</f>
        <v>1</v>
      </c>
      <c r="AA320" s="141">
        <f>IF(ISERROR(SEARCH(AA$1,$Q320)),0,1)</f>
        <v>1</v>
      </c>
      <c r="AB320" s="141">
        <f>IF(ISERROR(SEARCH(AB$1,$Q320)),0,1)</f>
        <v>1</v>
      </c>
      <c r="AC320" s="141">
        <f>IF(ISERROR(SEARCH(AC$1,$Q320)),0,1)</f>
        <v>0</v>
      </c>
      <c r="AD320" s="141">
        <f>IF(ISERROR(SEARCH(AD$1,$Q320)),0,1)</f>
        <v>0</v>
      </c>
      <c r="AE320" s="141">
        <f>IF(ISERROR(SEARCH(AE$1,$Q320)),0,1)</f>
        <v>0</v>
      </c>
      <c r="AF320" s="141">
        <f>IF(ISERROR(SEARCH(AF$1,$Q320)),0,1)</f>
        <v>0</v>
      </c>
      <c r="AG320" s="141">
        <f>IF(ISERROR(SEARCH(AG$1,$Q320)),0,1)</f>
        <v>0</v>
      </c>
      <c r="AH320"/>
      <c r="AI320" s="141" t="str">
        <f>_xlfn.XLOOKUP(I320,'api2.3'!B:B,'api2.3'!D:D,"")</f>
        <v/>
      </c>
      <c r="AJ320" t="s">
        <v>44</v>
      </c>
      <c r="AK320" s="41" t="s">
        <v>44</v>
      </c>
      <c r="AL320" s="210">
        <f>_xlfn.XLOOKUP(AK320,sortorder!$I$15:$I$20,sortorder!$J$15:$J$20)</f>
        <v>1</v>
      </c>
      <c r="AM320" t="s">
        <v>1784</v>
      </c>
      <c r="AN320" t="s">
        <v>1784</v>
      </c>
      <c r="AO320" t="s">
        <v>1785</v>
      </c>
      <c r="AP320" s="32">
        <v>3</v>
      </c>
      <c r="AQ320" t="s">
        <v>757</v>
      </c>
      <c r="AR320" t="s">
        <v>2800</v>
      </c>
      <c r="AS320" t="s">
        <v>515</v>
      </c>
      <c r="AT320" t="s">
        <v>516</v>
      </c>
      <c r="AU320"/>
      <c r="AV320" s="39" t="str">
        <f>IFERROR(_xlfn.XLOOKUP(Q320,wtd!$B:$B,wtd!$C:$C),"")</f>
        <v/>
      </c>
      <c r="AW320" s="141" t="b">
        <f>IFERROR(Q320=_xlfn.XLOOKUP(Q320,wtd!$B:$B,wtd!$B:$B),FALSE)</f>
        <v>0</v>
      </c>
      <c r="AX320" t="s">
        <v>1103</v>
      </c>
      <c r="AY320"/>
      <c r="AZ320"/>
      <c r="BA320" t="b">
        <v>0</v>
      </c>
      <c r="BB320" t="b">
        <v>0</v>
      </c>
      <c r="BC320" t="b">
        <v>0</v>
      </c>
      <c r="BD320"/>
      <c r="BE320" t="s">
        <v>5117</v>
      </c>
      <c r="BF320" t="s">
        <v>973</v>
      </c>
      <c r="BG320" t="s">
        <v>973</v>
      </c>
      <c r="BH320" s="59" t="s">
        <v>973</v>
      </c>
      <c r="BI320" s="59"/>
      <c r="BJ320" s="618" t="s">
        <v>2887</v>
      </c>
      <c r="BK320" s="534">
        <v>0</v>
      </c>
      <c r="BL320" s="59"/>
      <c r="BM320" s="59"/>
      <c r="BN320" s="225">
        <v>999</v>
      </c>
      <c r="BO320"/>
      <c r="BP320" s="639"/>
      <c r="BQ320" s="639" t="s">
        <v>680</v>
      </c>
      <c r="BR320" s="639" t="s">
        <v>972</v>
      </c>
      <c r="BS320" s="639"/>
      <c r="BT320" s="639"/>
    </row>
    <row r="321" spans="1:72">
      <c r="A321">
        <v>320</v>
      </c>
      <c r="B321" s="158" t="str">
        <f>IFERROR(TEXT(AL321,"00"),"99")&amp;IFERROR(TEXT(W321,"00"),"99")&amp;IFERROR(TEXT(S321,"00"),"99")&amp;IFERROR(TEXT(BN321,"000"),"999")</f>
        <v>018027999</v>
      </c>
      <c r="C321" s="158" t="str">
        <f>IFERROR(TEXT(AL321,"00"),"99")&amp;IFERROR(TEXT(V321,"00"),"99")&amp;IFERROR(TEXT(R321,"000"),"999")</f>
        <v>0180172</v>
      </c>
      <c r="D321" s="29">
        <v>0</v>
      </c>
      <c r="E321" s="645">
        <f>IF(NOT(ISBLANK(L321)),1,0)</f>
        <v>0</v>
      </c>
      <c r="F321" s="645">
        <f>IF(NOT(ISBLANK(O321)),1,0)</f>
        <v>1</v>
      </c>
      <c r="G321" s="364" t="str">
        <f>IF(ISBLANK(H321), IF(OR(NOT(ISBLANK(L321)),NOT(ISBLANK(I321)), NOT(ISBLANK(O321))),"no oldname but should be",""),IF(H321=I321,"api",IF(H321=O321,"csv","no match or acs")))</f>
        <v>csv</v>
      </c>
      <c r="H321" t="s">
        <v>166</v>
      </c>
      <c r="L321" s="122"/>
      <c r="M321" s="197"/>
      <c r="N321" s="59" t="s">
        <v>166</v>
      </c>
      <c r="O321" t="s">
        <v>166</v>
      </c>
      <c r="P321" s="59" t="s">
        <v>166</v>
      </c>
      <c r="Q321" s="123" t="s">
        <v>165</v>
      </c>
      <c r="R321" s="147">
        <f>IFERROR(_xlfn.XLOOKUP(T321,sortorder!$E$62:$E$136,sortorder!$F$62:$F$136),999)</f>
        <v>172</v>
      </c>
      <c r="S321" s="147">
        <f>IFERROR(_xlfn.XLOOKUP(T321,sortorder!$E$62:$E$136,sortorder!$D$62:$D$136),99)</f>
        <v>27</v>
      </c>
      <c r="T321" s="127" t="s">
        <v>168</v>
      </c>
      <c r="U321" s="59" t="s">
        <v>168</v>
      </c>
      <c r="V321" s="152">
        <f>IFERROR(_xlfn.XLOOKUP(X321,sortorder!$E$4:$E$55,sortorder!$D$4:$D$55),99)</f>
        <v>80</v>
      </c>
      <c r="W321" s="152">
        <f>IFERROR(_xlfn.XLOOKUP(X321,sortorder!$E$4:$E$55,sortorder!$D$4:$D$55),99)</f>
        <v>80</v>
      </c>
      <c r="X321" s="22" t="s">
        <v>2852</v>
      </c>
      <c r="Y321" s="141">
        <f>IF(ISERROR(SEARCH(Y$1,$Q321)),0,1)</f>
        <v>0</v>
      </c>
      <c r="Z321" s="141">
        <f>IF(ISERROR(SEARCH(Z$1,$Q321)),0,1)</f>
        <v>0</v>
      </c>
      <c r="AA321" s="141">
        <f>IF(ISERROR(SEARCH(AA$1,$Q321)),0,1)</f>
        <v>0</v>
      </c>
      <c r="AB321" s="141">
        <f>IF(ISERROR(SEARCH(AB$1,$Q321)),0,1)</f>
        <v>0</v>
      </c>
      <c r="AC321" s="141">
        <f>IF(ISERROR(SEARCH(AC$1,$Q321)),0,1)</f>
        <v>0</v>
      </c>
      <c r="AD321" s="141">
        <f>IF(ISERROR(SEARCH(AD$1,$Q321)),0,1)</f>
        <v>1</v>
      </c>
      <c r="AE321" s="141">
        <f>IF(ISERROR(SEARCH(AE$1,$Q321)),0,1)</f>
        <v>0</v>
      </c>
      <c r="AF321" s="141">
        <f>IF(ISERROR(SEARCH(AF$1,$Q321)),0,1)</f>
        <v>0</v>
      </c>
      <c r="AG321" s="141">
        <f>IF(ISERROR(SEARCH(AG$1,$Q321)),0,1)</f>
        <v>0</v>
      </c>
      <c r="AI321" s="141">
        <f>_xlfn.XLOOKUP(I321,'api2.3'!B:B,'api2.3'!D:D,"")</f>
        <v>0</v>
      </c>
      <c r="AJ321" t="s">
        <v>44</v>
      </c>
      <c r="AK321" s="41" t="s">
        <v>44</v>
      </c>
      <c r="AL321" s="210">
        <f>_xlfn.XLOOKUP(AK321,sortorder!$I$15:$I$20,sortorder!$J$15:$J$20)</f>
        <v>1</v>
      </c>
      <c r="AM321" t="s">
        <v>423</v>
      </c>
      <c r="AN321" t="s">
        <v>423</v>
      </c>
      <c r="AO321" t="s">
        <v>424</v>
      </c>
      <c r="AP321" s="32">
        <v>1</v>
      </c>
      <c r="AQ321" t="s">
        <v>83</v>
      </c>
      <c r="AR321" t="s">
        <v>97</v>
      </c>
      <c r="AS321" t="s">
        <v>96</v>
      </c>
      <c r="AT321" t="s">
        <v>97</v>
      </c>
      <c r="AV321" s="39" t="str">
        <f>IFERROR(_xlfn.XLOOKUP(Q321,wtd!$B:$B,wtd!$C:$C),"")</f>
        <v/>
      </c>
      <c r="AW321" s="141" t="b">
        <f>IFERROR(Q321=_xlfn.XLOOKUP(Q321,wtd!$B:$B,wtd!$B:$B),FALSE)</f>
        <v>0</v>
      </c>
      <c r="AX321" t="s">
        <v>89</v>
      </c>
      <c r="BA321" t="b">
        <v>0</v>
      </c>
      <c r="BB321" t="b">
        <v>0</v>
      </c>
      <c r="BC321" t="b">
        <v>0</v>
      </c>
      <c r="BE321" t="s">
        <v>5118</v>
      </c>
      <c r="BF321" t="s">
        <v>167</v>
      </c>
      <c r="BG321" t="s">
        <v>167</v>
      </c>
      <c r="BH321" s="59" t="s">
        <v>167</v>
      </c>
      <c r="BI321" s="59" t="s">
        <v>167</v>
      </c>
      <c r="BJ321" s="618" t="s">
        <v>2887</v>
      </c>
      <c r="BK321" s="534">
        <v>0</v>
      </c>
      <c r="BN321" s="225">
        <v>999</v>
      </c>
      <c r="BQ321" s="639" t="s">
        <v>54</v>
      </c>
      <c r="BR321" s="639" t="s">
        <v>166</v>
      </c>
    </row>
    <row r="322" spans="1:72">
      <c r="A322">
        <v>321</v>
      </c>
      <c r="B322" s="158" t="str">
        <f>IFERROR(TEXT(AL322,"00"),"99")&amp;IFERROR(TEXT(W322,"00"),"99")&amp;IFERROR(TEXT(S322,"00"),"99")&amp;IFERROR(TEXT(BN322,"000"),"999")</f>
        <v>018027999</v>
      </c>
      <c r="C322" s="158" t="str">
        <f>IFERROR(TEXT(AL322,"00"),"99")&amp;IFERROR(TEXT(V322,"00"),"99")&amp;IFERROR(TEXT(R322,"000"),"999")</f>
        <v>0180172</v>
      </c>
      <c r="D322" s="29">
        <v>0</v>
      </c>
      <c r="E322" s="645">
        <f>IF(NOT(ISBLANK(L322)),1,0)</f>
        <v>0</v>
      </c>
      <c r="F322" s="645">
        <f>IF(NOT(ISBLANK(O322)),1,0)</f>
        <v>1</v>
      </c>
      <c r="G322" s="364" t="str">
        <f>IF(ISBLANK(H322), IF(OR(NOT(ISBLANK(L322)),NOT(ISBLANK(I322)), NOT(ISBLANK(O322))),"no oldname but should be",""),IF(H322=I322,"api",IF(H322=O322,"csv","no match or acs")))</f>
        <v>csv</v>
      </c>
      <c r="H322" t="s">
        <v>669</v>
      </c>
      <c r="L322" s="122"/>
      <c r="M322" s="197"/>
      <c r="N322" s="59" t="s">
        <v>669</v>
      </c>
      <c r="O322" t="s">
        <v>669</v>
      </c>
      <c r="P322" s="59" t="s">
        <v>669</v>
      </c>
      <c r="Q322" s="123" t="s">
        <v>668</v>
      </c>
      <c r="R322" s="147">
        <f>IFERROR(_xlfn.XLOOKUP(T322,sortorder!$E$62:$E$136,sortorder!$F$62:$F$136),999)</f>
        <v>172</v>
      </c>
      <c r="S322" s="147">
        <f>IFERROR(_xlfn.XLOOKUP(T322,sortorder!$E$62:$E$136,sortorder!$D$62:$D$136),99)</f>
        <v>27</v>
      </c>
      <c r="T322" s="127" t="s">
        <v>168</v>
      </c>
      <c r="U322" s="59" t="s">
        <v>168</v>
      </c>
      <c r="V322" s="152">
        <f>IFERROR(_xlfn.XLOOKUP(X322,sortorder!$E$4:$E$55,sortorder!$D$4:$D$55),99)</f>
        <v>80</v>
      </c>
      <c r="W322" s="152">
        <f>IFERROR(_xlfn.XLOOKUP(X322,sortorder!$E$4:$E$55,sortorder!$D$4:$D$55),99)</f>
        <v>80</v>
      </c>
      <c r="X322" s="22" t="s">
        <v>2853</v>
      </c>
      <c r="Y322" s="141">
        <f>IF(ISERROR(SEARCH(Y$1,$Q322)),0,1)</f>
        <v>0</v>
      </c>
      <c r="Z322" s="141">
        <f>IF(ISERROR(SEARCH(Z$1,$Q322)),0,1)</f>
        <v>0</v>
      </c>
      <c r="AA322" s="141">
        <f>IF(ISERROR(SEARCH(AA$1,$Q322)),0,1)</f>
        <v>1</v>
      </c>
      <c r="AB322" s="141">
        <f>IF(ISERROR(SEARCH(AB$1,$Q322)),0,1)</f>
        <v>1</v>
      </c>
      <c r="AC322" s="141">
        <f>IF(ISERROR(SEARCH(AC$1,$Q322)),0,1)</f>
        <v>0</v>
      </c>
      <c r="AD322" s="141">
        <f>IF(ISERROR(SEARCH(AD$1,$Q322)),0,1)</f>
        <v>0</v>
      </c>
      <c r="AE322" s="141">
        <f>IF(ISERROR(SEARCH(AE$1,$Q322)),0,1)</f>
        <v>0</v>
      </c>
      <c r="AF322" s="141">
        <f>IF(ISERROR(SEARCH(AF$1,$Q322)),0,1)</f>
        <v>0</v>
      </c>
      <c r="AG322" s="141">
        <f>IF(ISERROR(SEARCH(AG$1,$Q322)),0,1)</f>
        <v>0</v>
      </c>
      <c r="AI322" s="141" t="str">
        <f>_xlfn.XLOOKUP(I322,'api2.3'!B:B,'api2.3'!D:D,"")</f>
        <v/>
      </c>
      <c r="AJ322" t="s">
        <v>44</v>
      </c>
      <c r="AK322" s="41" t="s">
        <v>44</v>
      </c>
      <c r="AL322" s="210">
        <f>_xlfn.XLOOKUP(AK322,sortorder!$I$15:$I$20,sortorder!$J$15:$J$20)</f>
        <v>1</v>
      </c>
      <c r="AM322" t="s">
        <v>423</v>
      </c>
      <c r="AN322" t="s">
        <v>423</v>
      </c>
      <c r="AO322" t="s">
        <v>424</v>
      </c>
      <c r="AP322" s="32">
        <v>1</v>
      </c>
      <c r="AQ322" t="s">
        <v>268</v>
      </c>
      <c r="AR322" t="s">
        <v>2800</v>
      </c>
      <c r="AS322" t="s">
        <v>515</v>
      </c>
      <c r="AT322" t="s">
        <v>516</v>
      </c>
      <c r="AV322" s="39" t="str">
        <f>IFERROR(_xlfn.XLOOKUP(Q322,wtd!$B:$B,wtd!$C:$C),"")</f>
        <v/>
      </c>
      <c r="AW322" s="141" t="b">
        <f>IFERROR(Q322=_xlfn.XLOOKUP(Q322,wtd!$B:$B,wtd!$B:$B),FALSE)</f>
        <v>0</v>
      </c>
      <c r="AX322" t="s">
        <v>1103</v>
      </c>
      <c r="BA322" t="b">
        <v>0</v>
      </c>
      <c r="BB322" t="b">
        <v>0</v>
      </c>
      <c r="BC322" t="b">
        <v>0</v>
      </c>
      <c r="BE322" t="s">
        <v>5119</v>
      </c>
      <c r="BF322" t="s">
        <v>670</v>
      </c>
      <c r="BG322" t="s">
        <v>670</v>
      </c>
      <c r="BH322" s="59" t="s">
        <v>670</v>
      </c>
      <c r="BI322" s="59" t="s">
        <v>670</v>
      </c>
      <c r="BJ322" s="618" t="s">
        <v>2887</v>
      </c>
      <c r="BK322" s="534" t="s">
        <v>2887</v>
      </c>
      <c r="BN322" s="225">
        <v>999</v>
      </c>
      <c r="BQ322" s="639" t="s">
        <v>671</v>
      </c>
      <c r="BR322" s="639" t="s">
        <v>669</v>
      </c>
    </row>
    <row r="323" spans="1:72">
      <c r="A323">
        <v>322</v>
      </c>
      <c r="B323" s="158" t="str">
        <f>IFERROR(TEXT(AL323,"00"),"99")&amp;IFERROR(TEXT(W323,"00"),"99")&amp;IFERROR(TEXT(S323,"00"),"99")&amp;IFERROR(TEXT(BN323,"000"),"999")</f>
        <v>018027999</v>
      </c>
      <c r="C323" s="158" t="str">
        <f>IFERROR(TEXT(AL323,"00"),"99")&amp;IFERROR(TEXT(V323,"00"),"99")&amp;IFERROR(TEXT(R323,"000"),"999")</f>
        <v>0180172</v>
      </c>
      <c r="D323" s="29">
        <v>0</v>
      </c>
      <c r="E323" s="645">
        <f>IF(NOT(ISBLANK(L323)),1,0)</f>
        <v>0</v>
      </c>
      <c r="F323" s="645">
        <f>IF(NOT(ISBLANK(O323)),1,0)</f>
        <v>1</v>
      </c>
      <c r="G323" s="364" t="str">
        <f>IF(ISBLANK(H323), IF(OR(NOT(ISBLANK(L323)),NOT(ISBLANK(I323)), NOT(ISBLANK(O323))),"no oldname but should be",""),IF(H323=I323,"api",IF(H323=O323,"csv","no match or acs")))</f>
        <v>csv</v>
      </c>
      <c r="H323" t="s">
        <v>961</v>
      </c>
      <c r="L323" s="122"/>
      <c r="M323" s="197"/>
      <c r="N323" s="59" t="s">
        <v>961</v>
      </c>
      <c r="O323" t="s">
        <v>961</v>
      </c>
      <c r="P323" s="59" t="s">
        <v>961</v>
      </c>
      <c r="Q323" s="123" t="s">
        <v>960</v>
      </c>
      <c r="R323" s="147">
        <f>IFERROR(_xlfn.XLOOKUP(T323,sortorder!$E$62:$E$136,sortorder!$F$62:$F$136),999)</f>
        <v>172</v>
      </c>
      <c r="S323" s="147">
        <f>IFERROR(_xlfn.XLOOKUP(T323,sortorder!$E$62:$E$136,sortorder!$D$62:$D$136),99)</f>
        <v>27</v>
      </c>
      <c r="T323" s="127" t="str">
        <f>SUBSTITUTE(Q323,"state.bin.","")</f>
        <v>pctover64</v>
      </c>
      <c r="V323" s="152">
        <f>IFERROR(_xlfn.XLOOKUP(X323,sortorder!$E$4:$E$55,sortorder!$D$4:$D$55),99)</f>
        <v>80</v>
      </c>
      <c r="W323" s="152">
        <f>IFERROR(_xlfn.XLOOKUP(X323,sortorder!$E$4:$E$55,sortorder!$D$4:$D$55),99)</f>
        <v>80</v>
      </c>
      <c r="X323" s="22" t="s">
        <v>2852</v>
      </c>
      <c r="Y323" s="141">
        <f>IF(ISERROR(SEARCH(Y$1,$Q323)),0,1)</f>
        <v>0</v>
      </c>
      <c r="Z323" s="141">
        <f>IF(ISERROR(SEARCH(Z$1,$Q323)),0,1)</f>
        <v>1</v>
      </c>
      <c r="AA323" s="141">
        <f>IF(ISERROR(SEARCH(AA$1,$Q323)),0,1)</f>
        <v>0</v>
      </c>
      <c r="AB323" s="141">
        <f>IF(ISERROR(SEARCH(AB$1,$Q323)),0,1)</f>
        <v>0</v>
      </c>
      <c r="AC323" s="141">
        <f>IF(ISERROR(SEARCH(AC$1,$Q323)),0,1)</f>
        <v>0</v>
      </c>
      <c r="AD323" s="141">
        <f>IF(ISERROR(SEARCH(AD$1,$Q323)),0,1)</f>
        <v>1</v>
      </c>
      <c r="AE323" s="141">
        <f>IF(ISERROR(SEARCH(AE$1,$Q323)),0,1)</f>
        <v>0</v>
      </c>
      <c r="AF323" s="141">
        <f>IF(ISERROR(SEARCH(AF$1,$Q323)),0,1)</f>
        <v>0</v>
      </c>
      <c r="AG323" s="141">
        <f>IF(ISERROR(SEARCH(AG$1,$Q323)),0,1)</f>
        <v>0</v>
      </c>
      <c r="AI323" s="141" t="str">
        <f>_xlfn.XLOOKUP(I323,'api2.3'!B:B,'api2.3'!D:D,"")</f>
        <v/>
      </c>
      <c r="AJ323" t="s">
        <v>44</v>
      </c>
      <c r="AK323" s="41" t="s">
        <v>44</v>
      </c>
      <c r="AL323" s="210">
        <f>_xlfn.XLOOKUP(AK323,sortorder!$I$15:$I$20,sortorder!$J$15:$J$20)</f>
        <v>1</v>
      </c>
      <c r="AM323" t="s">
        <v>1784</v>
      </c>
      <c r="AN323" t="s">
        <v>1784</v>
      </c>
      <c r="AO323" t="s">
        <v>1785</v>
      </c>
      <c r="AP323" s="32">
        <v>3</v>
      </c>
      <c r="AQ323" t="s">
        <v>456</v>
      </c>
      <c r="AR323" t="s">
        <v>97</v>
      </c>
      <c r="AS323" t="s">
        <v>96</v>
      </c>
      <c r="AT323" t="s">
        <v>97</v>
      </c>
      <c r="AV323" s="39" t="str">
        <f>IFERROR(_xlfn.XLOOKUP(Q323,wtd!$B:$B,wtd!$C:$C),"")</f>
        <v/>
      </c>
      <c r="AW323" s="141" t="b">
        <f>IFERROR(Q323=_xlfn.XLOOKUP(Q323,wtd!$B:$B,wtd!$B:$B),FALSE)</f>
        <v>0</v>
      </c>
      <c r="AX323" t="s">
        <v>89</v>
      </c>
      <c r="BA323" t="b">
        <v>0</v>
      </c>
      <c r="BB323" t="b">
        <v>0</v>
      </c>
      <c r="BC323" t="b">
        <v>0</v>
      </c>
      <c r="BE323" t="s">
        <v>5120</v>
      </c>
      <c r="BF323" t="s">
        <v>962</v>
      </c>
      <c r="BG323" t="s">
        <v>962</v>
      </c>
      <c r="BH323" s="59" t="s">
        <v>962</v>
      </c>
      <c r="BJ323" s="618" t="s">
        <v>2887</v>
      </c>
      <c r="BK323" s="534" t="s">
        <v>2887</v>
      </c>
      <c r="BN323" s="225">
        <v>999</v>
      </c>
      <c r="BQ323" s="639" t="s">
        <v>54</v>
      </c>
      <c r="BR323" s="639" t="s">
        <v>961</v>
      </c>
    </row>
    <row r="324" spans="1:72">
      <c r="A324">
        <v>323</v>
      </c>
      <c r="B324" s="158" t="str">
        <f>IFERROR(TEXT(AL324,"00"),"99")&amp;IFERROR(TEXT(W324,"00"),"99")&amp;IFERROR(TEXT(S324,"00"),"99")&amp;IFERROR(TEXT(BN324,"000"),"999")</f>
        <v>018027999</v>
      </c>
      <c r="C324" s="158" t="str">
        <f>IFERROR(TEXT(AL324,"00"),"99")&amp;IFERROR(TEXT(V324,"00"),"99")&amp;IFERROR(TEXT(R324,"000"),"999")</f>
        <v>0180172</v>
      </c>
      <c r="D324" s="29">
        <v>0</v>
      </c>
      <c r="E324" s="645">
        <f>IF(NOT(ISBLANK(L324)),1,0)</f>
        <v>0</v>
      </c>
      <c r="F324" s="645">
        <f>IF(NOT(ISBLANK(O324)),1,0)</f>
        <v>1</v>
      </c>
      <c r="G324" s="364" t="str">
        <f>IF(ISBLANK(H324), IF(OR(NOT(ISBLANK(L324)),NOT(ISBLANK(I324)), NOT(ISBLANK(O324))),"no oldname but should be",""),IF(H324=I324,"api",IF(H324=O324,"csv","no match or acs")))</f>
        <v>csv</v>
      </c>
      <c r="H324" t="s">
        <v>855</v>
      </c>
      <c r="L324" s="122"/>
      <c r="M324" s="197"/>
      <c r="N324" s="59" t="s">
        <v>855</v>
      </c>
      <c r="O324" t="s">
        <v>855</v>
      </c>
      <c r="P324" s="59" t="s">
        <v>855</v>
      </c>
      <c r="Q324" s="123" t="s">
        <v>854</v>
      </c>
      <c r="R324" s="147">
        <f>IFERROR(_xlfn.XLOOKUP(T324,sortorder!$E$62:$E$136,sortorder!$F$62:$F$136),999)</f>
        <v>172</v>
      </c>
      <c r="S324" s="147">
        <f>IFERROR(_xlfn.XLOOKUP(T324,sortorder!$E$62:$E$136,sortorder!$D$62:$D$136),99)</f>
        <v>27</v>
      </c>
      <c r="T324" s="127" t="str">
        <f>SUBSTITUTE(Q324,"state.pctile.text.","")</f>
        <v>pctover64</v>
      </c>
      <c r="V324" s="152">
        <f>IFERROR(_xlfn.XLOOKUP(X324,sortorder!$E$4:$E$55,sortorder!$D$4:$D$55),99)</f>
        <v>80</v>
      </c>
      <c r="W324" s="152">
        <f>IFERROR(_xlfn.XLOOKUP(X324,sortorder!$E$4:$E$55,sortorder!$D$4:$D$55),99)</f>
        <v>80</v>
      </c>
      <c r="X324" s="22" t="s">
        <v>2853</v>
      </c>
      <c r="Y324" s="141">
        <f>IF(ISERROR(SEARCH(Y$1,$Q324)),0,1)</f>
        <v>0</v>
      </c>
      <c r="Z324" s="141">
        <f>IF(ISERROR(SEARCH(Z$1,$Q324)),0,1)</f>
        <v>1</v>
      </c>
      <c r="AA324" s="141">
        <f>IF(ISERROR(SEARCH(AA$1,$Q324)),0,1)</f>
        <v>1</v>
      </c>
      <c r="AB324" s="141">
        <f>IF(ISERROR(SEARCH(AB$1,$Q324)),0,1)</f>
        <v>1</v>
      </c>
      <c r="AC324" s="141">
        <f>IF(ISERROR(SEARCH(AC$1,$Q324)),0,1)</f>
        <v>0</v>
      </c>
      <c r="AD324" s="141">
        <f>IF(ISERROR(SEARCH(AD$1,$Q324)),0,1)</f>
        <v>0</v>
      </c>
      <c r="AE324" s="141">
        <f>IF(ISERROR(SEARCH(AE$1,$Q324)),0,1)</f>
        <v>0</v>
      </c>
      <c r="AF324" s="141">
        <f>IF(ISERROR(SEARCH(AF$1,$Q324)),0,1)</f>
        <v>0</v>
      </c>
      <c r="AG324" s="141">
        <f>IF(ISERROR(SEARCH(AG$1,$Q324)),0,1)</f>
        <v>0</v>
      </c>
      <c r="AI324" s="141" t="str">
        <f>_xlfn.XLOOKUP(I324,'api2.3'!B:B,'api2.3'!D:D,"")</f>
        <v/>
      </c>
      <c r="AJ324" t="s">
        <v>44</v>
      </c>
      <c r="AK324" s="41" t="s">
        <v>44</v>
      </c>
      <c r="AL324" s="210">
        <f>_xlfn.XLOOKUP(AK324,sortorder!$I$15:$I$20,sortorder!$J$15:$J$20)</f>
        <v>1</v>
      </c>
      <c r="AM324" t="s">
        <v>1784</v>
      </c>
      <c r="AN324" t="s">
        <v>1784</v>
      </c>
      <c r="AO324" t="s">
        <v>1785</v>
      </c>
      <c r="AP324" s="32">
        <v>3</v>
      </c>
      <c r="AQ324" t="s">
        <v>757</v>
      </c>
      <c r="AR324" t="s">
        <v>2800</v>
      </c>
      <c r="AS324" t="s">
        <v>515</v>
      </c>
      <c r="AT324" t="s">
        <v>516</v>
      </c>
      <c r="AV324" s="39" t="str">
        <f>IFERROR(_xlfn.XLOOKUP(Q324,wtd!$B:$B,wtd!$C:$C),"")</f>
        <v/>
      </c>
      <c r="AW324" s="141" t="b">
        <f>IFERROR(Q324=_xlfn.XLOOKUP(Q324,wtd!$B:$B,wtd!$B:$B),FALSE)</f>
        <v>0</v>
      </c>
      <c r="AX324" t="s">
        <v>1103</v>
      </c>
      <c r="BA324" t="b">
        <v>0</v>
      </c>
      <c r="BB324" t="b">
        <v>0</v>
      </c>
      <c r="BC324" t="b">
        <v>0</v>
      </c>
      <c r="BE324" t="s">
        <v>5121</v>
      </c>
      <c r="BF324" t="s">
        <v>856</v>
      </c>
      <c r="BG324" t="s">
        <v>856</v>
      </c>
      <c r="BH324" s="59" t="s">
        <v>856</v>
      </c>
      <c r="BJ324" s="618" t="s">
        <v>2887</v>
      </c>
      <c r="BK324" s="534" t="s">
        <v>2887</v>
      </c>
      <c r="BN324" s="225">
        <v>999</v>
      </c>
      <c r="BQ324" s="639" t="s">
        <v>671</v>
      </c>
      <c r="BR324" s="639" t="s">
        <v>855</v>
      </c>
    </row>
    <row r="325" spans="1:72">
      <c r="A325">
        <v>324</v>
      </c>
      <c r="B325" s="158" t="str">
        <f>IFERROR(TEXT(AL325,"00"),"99")&amp;IFERROR(TEXT(W325,"00"),"99")&amp;IFERROR(TEXT(S325,"00"),"99")&amp;IFERROR(TEXT(BN325,"000"),"999")</f>
        <v>018028999</v>
      </c>
      <c r="C325" s="158" t="str">
        <f>IFERROR(TEXT(AL325,"00"),"99")&amp;IFERROR(TEXT(V325,"00"),"99")&amp;IFERROR(TEXT(R325,"000"),"999")</f>
        <v>0180166</v>
      </c>
      <c r="D325" s="29">
        <v>0</v>
      </c>
      <c r="E325" s="645">
        <f>IF(NOT(ISBLANK(L325)),1,0)</f>
        <v>0</v>
      </c>
      <c r="F325" s="645">
        <f>IF(NOT(ISBLANK(O325)),1,0)</f>
        <v>1</v>
      </c>
      <c r="G325" s="364" t="str">
        <f>IF(ISBLANK(H325), IF(OR(NOT(ISBLANK(L325)),NOT(ISBLANK(I325)), NOT(ISBLANK(O325))),"no oldname but should be",""),IF(H325=I325,"api",IF(H325=O325,"csv","no match or acs")))</f>
        <v>csv</v>
      </c>
      <c r="H325" t="s">
        <v>161</v>
      </c>
      <c r="N325" s="59" t="s">
        <v>161</v>
      </c>
      <c r="O325" t="s">
        <v>161</v>
      </c>
      <c r="P325" s="59" t="s">
        <v>161</v>
      </c>
      <c r="Q325" s="64" t="s">
        <v>160</v>
      </c>
      <c r="R325" s="147">
        <f>IFERROR(_xlfn.XLOOKUP(T325,sortorder!$E$62:$E$136,sortorder!$F$62:$F$136),999)</f>
        <v>166</v>
      </c>
      <c r="S325" s="147">
        <f>IFERROR(_xlfn.XLOOKUP(T325,sortorder!$E$62:$E$136,sortorder!$D$62:$D$136),99)</f>
        <v>28</v>
      </c>
      <c r="T325" s="127" t="s">
        <v>164</v>
      </c>
      <c r="U325" s="59" t="s">
        <v>164</v>
      </c>
      <c r="V325" s="152">
        <f>IFERROR(_xlfn.XLOOKUP(X325,sortorder!$E$4:$E$55,sortorder!$D$4:$D$55),99)</f>
        <v>80</v>
      </c>
      <c r="W325" s="152">
        <f>IFERROR(_xlfn.XLOOKUP(X325,sortorder!$E$4:$E$55,sortorder!$D$4:$D$55),99)</f>
        <v>80</v>
      </c>
      <c r="X325" s="22" t="s">
        <v>2852</v>
      </c>
      <c r="Y325" s="141">
        <f>IF(ISERROR(SEARCH(Y$1,$Q325)),0,1)</f>
        <v>0</v>
      </c>
      <c r="Z325" s="141">
        <f>IF(ISERROR(SEARCH(Z$1,$Q325)),0,1)</f>
        <v>0</v>
      </c>
      <c r="AA325" s="141">
        <f>IF(ISERROR(SEARCH(AA$1,$Q325)),0,1)</f>
        <v>0</v>
      </c>
      <c r="AB325" s="141">
        <f>IF(ISERROR(SEARCH(AB$1,$Q325)),0,1)</f>
        <v>0</v>
      </c>
      <c r="AC325" s="141">
        <f>IF(ISERROR(SEARCH(AC$1,$Q325)),0,1)</f>
        <v>0</v>
      </c>
      <c r="AD325" s="141">
        <f>IF(ISERROR(SEARCH(AD$1,$Q325)),0,1)</f>
        <v>1</v>
      </c>
      <c r="AE325" s="141">
        <f>IF(ISERROR(SEARCH(AE$1,$Q325)),0,1)</f>
        <v>0</v>
      </c>
      <c r="AF325" s="141">
        <f>IF(ISERROR(SEARCH(AF$1,$Q325)),0,1)</f>
        <v>0</v>
      </c>
      <c r="AG325" s="141">
        <f>IF(ISERROR(SEARCH(AG$1,$Q325)),0,1)</f>
        <v>0</v>
      </c>
      <c r="AI325" s="141" t="str">
        <f>_xlfn.XLOOKUP(I325,'api2.3'!B:B,'api2.3'!D:D,"")</f>
        <v/>
      </c>
      <c r="AJ325" t="s">
        <v>44</v>
      </c>
      <c r="AK325" s="41" t="s">
        <v>44</v>
      </c>
      <c r="AL325" s="210">
        <f>_xlfn.XLOOKUP(AK325,sortorder!$I$15:$I$20,sortorder!$J$15:$J$20)</f>
        <v>1</v>
      </c>
      <c r="AM325" t="s">
        <v>423</v>
      </c>
      <c r="AN325" t="s">
        <v>423</v>
      </c>
      <c r="AO325" t="s">
        <v>424</v>
      </c>
      <c r="AP325" s="32">
        <v>1</v>
      </c>
      <c r="AQ325" t="s">
        <v>83</v>
      </c>
      <c r="AR325" t="s">
        <v>97</v>
      </c>
      <c r="AS325" t="s">
        <v>96</v>
      </c>
      <c r="AT325" t="s">
        <v>97</v>
      </c>
      <c r="AV325" s="39" t="str">
        <f>IFERROR(_xlfn.XLOOKUP(Q325,wtd!$B:$B,wtd!$C:$C),"")</f>
        <v/>
      </c>
      <c r="AW325" s="141" t="b">
        <f>IFERROR(Q325=_xlfn.XLOOKUP(Q325,wtd!$B:$B,wtd!$B:$B),FALSE)</f>
        <v>0</v>
      </c>
      <c r="AX325" t="s">
        <v>89</v>
      </c>
      <c r="BA325" t="b">
        <v>0</v>
      </c>
      <c r="BB325" t="b">
        <v>0</v>
      </c>
      <c r="BC325" t="b">
        <v>0</v>
      </c>
      <c r="BE325" t="s">
        <v>5122</v>
      </c>
      <c r="BF325" t="s">
        <v>162</v>
      </c>
      <c r="BG325" t="s">
        <v>162</v>
      </c>
      <c r="BH325" s="59" t="s">
        <v>163</v>
      </c>
      <c r="BI325" s="59" t="s">
        <v>163</v>
      </c>
      <c r="BJ325" s="618" t="s">
        <v>2887</v>
      </c>
      <c r="BK325" s="534" t="s">
        <v>2887</v>
      </c>
      <c r="BN325" s="225">
        <v>999</v>
      </c>
      <c r="BQ325" s="639" t="s">
        <v>109</v>
      </c>
      <c r="BR325" s="639" t="s">
        <v>161</v>
      </c>
    </row>
    <row r="326" spans="1:72">
      <c r="A326">
        <v>325</v>
      </c>
      <c r="B326" s="158" t="str">
        <f>IFERROR(TEXT(AL326,"00"),"99")&amp;IFERROR(TEXT(W326,"00"),"99")&amp;IFERROR(TEXT(S326,"00"),"99")&amp;IFERROR(TEXT(BN326,"000"),"999")</f>
        <v>018028999</v>
      </c>
      <c r="C326" s="158" t="str">
        <f>IFERROR(TEXT(AL326,"00"),"99")&amp;IFERROR(TEXT(V326,"00"),"99")&amp;IFERROR(TEXT(R326,"000"),"999")</f>
        <v>0180166</v>
      </c>
      <c r="D326" s="29">
        <v>0</v>
      </c>
      <c r="E326" s="645">
        <f>IF(NOT(ISBLANK(L326)),1,0)</f>
        <v>0</v>
      </c>
      <c r="F326" s="645">
        <f>IF(NOT(ISBLANK(O326)),1,0)</f>
        <v>1</v>
      </c>
      <c r="G326" s="364" t="str">
        <f>IF(ISBLANK(H326), IF(OR(NOT(ISBLANK(L326)),NOT(ISBLANK(I326)), NOT(ISBLANK(O326))),"no oldname but should be",""),IF(H326=I326,"api",IF(H326=O326,"csv","no match or acs")))</f>
        <v>csv</v>
      </c>
      <c r="H326" t="s">
        <v>663</v>
      </c>
      <c r="N326" s="59" t="s">
        <v>663</v>
      </c>
      <c r="O326" t="s">
        <v>663</v>
      </c>
      <c r="P326" s="59" t="s">
        <v>663</v>
      </c>
      <c r="Q326" s="64" t="s">
        <v>662</v>
      </c>
      <c r="R326" s="147">
        <f>IFERROR(_xlfn.XLOOKUP(T326,sortorder!$E$62:$E$136,sortorder!$F$62:$F$136),999)</f>
        <v>166</v>
      </c>
      <c r="S326" s="147">
        <f>IFERROR(_xlfn.XLOOKUP(T326,sortorder!$E$62:$E$136,sortorder!$D$62:$D$136),99)</f>
        <v>28</v>
      </c>
      <c r="T326" s="127" t="s">
        <v>164</v>
      </c>
      <c r="U326" s="59" t="s">
        <v>164</v>
      </c>
      <c r="V326" s="152">
        <f>IFERROR(_xlfn.XLOOKUP(X326,sortorder!$E$4:$E$55,sortorder!$D$4:$D$55),99)</f>
        <v>80</v>
      </c>
      <c r="W326" s="152">
        <f>IFERROR(_xlfn.XLOOKUP(X326,sortorder!$E$4:$E$55,sortorder!$D$4:$D$55),99)</f>
        <v>80</v>
      </c>
      <c r="X326" s="22" t="s">
        <v>2853</v>
      </c>
      <c r="Y326" s="141">
        <f>IF(ISERROR(SEARCH(Y$1,$Q326)),0,1)</f>
        <v>0</v>
      </c>
      <c r="Z326" s="141">
        <f>IF(ISERROR(SEARCH(Z$1,$Q326)),0,1)</f>
        <v>0</v>
      </c>
      <c r="AA326" s="141">
        <f>IF(ISERROR(SEARCH(AA$1,$Q326)),0,1)</f>
        <v>1</v>
      </c>
      <c r="AB326" s="141">
        <f>IF(ISERROR(SEARCH(AB$1,$Q326)),0,1)</f>
        <v>1</v>
      </c>
      <c r="AC326" s="141">
        <f>IF(ISERROR(SEARCH(AC$1,$Q326)),0,1)</f>
        <v>0</v>
      </c>
      <c r="AD326" s="141">
        <f>IF(ISERROR(SEARCH(AD$1,$Q326)),0,1)</f>
        <v>0</v>
      </c>
      <c r="AE326" s="141">
        <f>IF(ISERROR(SEARCH(AE$1,$Q326)),0,1)</f>
        <v>0</v>
      </c>
      <c r="AF326" s="141">
        <f>IF(ISERROR(SEARCH(AF$1,$Q326)),0,1)</f>
        <v>0</v>
      </c>
      <c r="AG326" s="141">
        <f>IF(ISERROR(SEARCH(AG$1,$Q326)),0,1)</f>
        <v>0</v>
      </c>
      <c r="AI326" s="141" t="str">
        <f>_xlfn.XLOOKUP(I326,'api2.3'!B:B,'api2.3'!D:D,"")</f>
        <v/>
      </c>
      <c r="AJ326" t="s">
        <v>44</v>
      </c>
      <c r="AK326" s="41" t="s">
        <v>44</v>
      </c>
      <c r="AL326" s="210">
        <f>_xlfn.XLOOKUP(AK326,sortorder!$I$15:$I$20,sortorder!$J$15:$J$20)</f>
        <v>1</v>
      </c>
      <c r="AM326" t="s">
        <v>423</v>
      </c>
      <c r="AN326" t="s">
        <v>423</v>
      </c>
      <c r="AO326" t="s">
        <v>424</v>
      </c>
      <c r="AP326" s="32">
        <v>1</v>
      </c>
      <c r="AQ326" t="s">
        <v>268</v>
      </c>
      <c r="AR326" t="s">
        <v>2800</v>
      </c>
      <c r="AS326" t="s">
        <v>515</v>
      </c>
      <c r="AT326" t="s">
        <v>516</v>
      </c>
      <c r="AV326" s="39" t="str">
        <f>IFERROR(_xlfn.XLOOKUP(Q326,wtd!$B:$B,wtd!$C:$C),"")</f>
        <v/>
      </c>
      <c r="AW326" s="141" t="b">
        <f>IFERROR(Q326=_xlfn.XLOOKUP(Q326,wtd!$B:$B,wtd!$B:$B),FALSE)</f>
        <v>0</v>
      </c>
      <c r="AX326" t="s">
        <v>1103</v>
      </c>
      <c r="BA326" t="b">
        <v>0</v>
      </c>
      <c r="BB326" t="b">
        <v>0</v>
      </c>
      <c r="BC326" t="b">
        <v>0</v>
      </c>
      <c r="BE326" t="s">
        <v>5123</v>
      </c>
      <c r="BF326" t="s">
        <v>664</v>
      </c>
      <c r="BG326" t="s">
        <v>664</v>
      </c>
      <c r="BH326" s="59" t="s">
        <v>665</v>
      </c>
      <c r="BI326" s="59" t="s">
        <v>665</v>
      </c>
      <c r="BJ326" s="618" t="s">
        <v>2887</v>
      </c>
      <c r="BK326" s="534" t="s">
        <v>2887</v>
      </c>
      <c r="BN326" s="225">
        <v>999</v>
      </c>
      <c r="BQ326" s="639" t="s">
        <v>666</v>
      </c>
      <c r="BR326" s="639" t="s">
        <v>663</v>
      </c>
    </row>
    <row r="327" spans="1:72">
      <c r="A327">
        <v>326</v>
      </c>
      <c r="B327" s="158" t="str">
        <f>IFERROR(TEXT(AL327,"00"),"99")&amp;IFERROR(TEXT(W327,"00"),"99")&amp;IFERROR(TEXT(S327,"00"),"99")&amp;IFERROR(TEXT(BN327,"000"),"999")</f>
        <v>018028999</v>
      </c>
      <c r="C327" s="158" t="str">
        <f>IFERROR(TEXT(AL327,"00"),"99")&amp;IFERROR(TEXT(V327,"00"),"99")&amp;IFERROR(TEXT(R327,"000"),"999")</f>
        <v>0180166</v>
      </c>
      <c r="D327" s="29">
        <v>0</v>
      </c>
      <c r="E327" s="645">
        <f>IF(NOT(ISBLANK(L327)),1,0)</f>
        <v>0</v>
      </c>
      <c r="F327" s="645">
        <f>IF(NOT(ISBLANK(O327)),1,0)</f>
        <v>1</v>
      </c>
      <c r="G327" s="364" t="str">
        <f>IF(ISBLANK(H327), IF(OR(NOT(ISBLANK(L327)),NOT(ISBLANK(I327)), NOT(ISBLANK(O327))),"no oldname but should be",""),IF(H327=I327,"api",IF(H327=O327,"csv","no match or acs")))</f>
        <v>csv</v>
      </c>
      <c r="H327" t="s">
        <v>958</v>
      </c>
      <c r="N327" s="59" t="s">
        <v>958</v>
      </c>
      <c r="O327" t="s">
        <v>958</v>
      </c>
      <c r="P327" s="59" t="s">
        <v>958</v>
      </c>
      <c r="Q327" s="64" t="s">
        <v>957</v>
      </c>
      <c r="R327" s="147">
        <f>IFERROR(_xlfn.XLOOKUP(T327,sortorder!$E$62:$E$136,sortorder!$F$62:$F$136),999)</f>
        <v>166</v>
      </c>
      <c r="S327" s="147">
        <f>IFERROR(_xlfn.XLOOKUP(T327,sortorder!$E$62:$E$136,sortorder!$D$62:$D$136),99)</f>
        <v>28</v>
      </c>
      <c r="T327" s="127" t="str">
        <f>SUBSTITUTE(Q327,"state.bin.","")</f>
        <v>pctmin</v>
      </c>
      <c r="V327" s="152">
        <f>IFERROR(_xlfn.XLOOKUP(X327,sortorder!$E$4:$E$55,sortorder!$D$4:$D$55),99)</f>
        <v>80</v>
      </c>
      <c r="W327" s="152">
        <f>IFERROR(_xlfn.XLOOKUP(X327,sortorder!$E$4:$E$55,sortorder!$D$4:$D$55),99)</f>
        <v>80</v>
      </c>
      <c r="X327" s="22" t="s">
        <v>2852</v>
      </c>
      <c r="Y327" s="141">
        <f>IF(ISERROR(SEARCH(Y$1,$Q327)),0,1)</f>
        <v>0</v>
      </c>
      <c r="Z327" s="141">
        <f>IF(ISERROR(SEARCH(Z$1,$Q327)),0,1)</f>
        <v>1</v>
      </c>
      <c r="AA327" s="141">
        <f>IF(ISERROR(SEARCH(AA$1,$Q327)),0,1)</f>
        <v>0</v>
      </c>
      <c r="AB327" s="141">
        <f>IF(ISERROR(SEARCH(AB$1,$Q327)),0,1)</f>
        <v>0</v>
      </c>
      <c r="AC327" s="141">
        <f>IF(ISERROR(SEARCH(AC$1,$Q327)),0,1)</f>
        <v>0</v>
      </c>
      <c r="AD327" s="141">
        <f>IF(ISERROR(SEARCH(AD$1,$Q327)),0,1)</f>
        <v>1</v>
      </c>
      <c r="AE327" s="141">
        <f>IF(ISERROR(SEARCH(AE$1,$Q327)),0,1)</f>
        <v>0</v>
      </c>
      <c r="AF327" s="141">
        <f>IF(ISERROR(SEARCH(AF$1,$Q327)),0,1)</f>
        <v>0</v>
      </c>
      <c r="AG327" s="141">
        <f>IF(ISERROR(SEARCH(AG$1,$Q327)),0,1)</f>
        <v>0</v>
      </c>
      <c r="AI327" s="141" t="str">
        <f>_xlfn.XLOOKUP(I327,'api2.3'!B:B,'api2.3'!D:D,"")</f>
        <v/>
      </c>
      <c r="AJ327" t="s">
        <v>44</v>
      </c>
      <c r="AK327" s="41" t="s">
        <v>44</v>
      </c>
      <c r="AL327" s="210">
        <f>_xlfn.XLOOKUP(AK327,sortorder!$I$15:$I$20,sortorder!$J$15:$J$20)</f>
        <v>1</v>
      </c>
      <c r="AM327" t="s">
        <v>1784</v>
      </c>
      <c r="AN327" t="s">
        <v>1784</v>
      </c>
      <c r="AO327" t="s">
        <v>1785</v>
      </c>
      <c r="AP327" s="32">
        <v>3</v>
      </c>
      <c r="AQ327" t="s">
        <v>456</v>
      </c>
      <c r="AR327" t="s">
        <v>97</v>
      </c>
      <c r="AS327" t="s">
        <v>96</v>
      </c>
      <c r="AT327" t="s">
        <v>97</v>
      </c>
      <c r="AV327" s="39" t="str">
        <f>IFERROR(_xlfn.XLOOKUP(Q327,wtd!$B:$B,wtd!$C:$C),"")</f>
        <v/>
      </c>
      <c r="AW327" s="141" t="b">
        <f>IFERROR(Q327=_xlfn.XLOOKUP(Q327,wtd!$B:$B,wtd!$B:$B),FALSE)</f>
        <v>0</v>
      </c>
      <c r="AX327" t="s">
        <v>89</v>
      </c>
      <c r="BA327" t="b">
        <v>0</v>
      </c>
      <c r="BB327" t="b">
        <v>0</v>
      </c>
      <c r="BC327" t="b">
        <v>0</v>
      </c>
      <c r="BE327" t="s">
        <v>5124</v>
      </c>
      <c r="BF327" t="s">
        <v>959</v>
      </c>
      <c r="BG327" t="s">
        <v>959</v>
      </c>
      <c r="BH327" s="59" t="s">
        <v>959</v>
      </c>
      <c r="BJ327" s="618" t="s">
        <v>2887</v>
      </c>
      <c r="BK327" s="534" t="s">
        <v>2887</v>
      </c>
      <c r="BN327" s="225">
        <v>999</v>
      </c>
      <c r="BQ327" s="639" t="s">
        <v>109</v>
      </c>
      <c r="BR327" s="639" t="s">
        <v>958</v>
      </c>
    </row>
    <row r="328" spans="1:72">
      <c r="A328">
        <v>327</v>
      </c>
      <c r="B328" s="158" t="str">
        <f>IFERROR(TEXT(AL328,"00"),"99")&amp;IFERROR(TEXT(W328,"00"),"99")&amp;IFERROR(TEXT(S328,"00"),"99")&amp;IFERROR(TEXT(BN328,"000"),"999")</f>
        <v>018028999</v>
      </c>
      <c r="C328" s="158" t="str">
        <f>IFERROR(TEXT(AL328,"00"),"99")&amp;IFERROR(TEXT(V328,"00"),"99")&amp;IFERROR(TEXT(R328,"000"),"999")</f>
        <v>0180166</v>
      </c>
      <c r="D328" s="29">
        <v>0</v>
      </c>
      <c r="E328" s="645">
        <f>IF(NOT(ISBLANK(L328)),1,0)</f>
        <v>0</v>
      </c>
      <c r="F328" s="645">
        <f>IF(NOT(ISBLANK(O328)),1,0)</f>
        <v>1</v>
      </c>
      <c r="G328" s="364" t="str">
        <f>IF(ISBLANK(H328), IF(OR(NOT(ISBLANK(L328)),NOT(ISBLANK(I328)), NOT(ISBLANK(O328))),"no oldname but should be",""),IF(H328=I328,"api",IF(H328=O328,"csv","no match or acs")))</f>
        <v>csv</v>
      </c>
      <c r="H328" t="s">
        <v>927</v>
      </c>
      <c r="N328" s="59" t="s">
        <v>927</v>
      </c>
      <c r="O328" t="s">
        <v>927</v>
      </c>
      <c r="P328" s="59" t="s">
        <v>927</v>
      </c>
      <c r="Q328" s="64" t="s">
        <v>926</v>
      </c>
      <c r="R328" s="147">
        <f>IFERROR(_xlfn.XLOOKUP(T328,sortorder!$E$62:$E$136,sortorder!$F$62:$F$136),999)</f>
        <v>166</v>
      </c>
      <c r="S328" s="147">
        <f>IFERROR(_xlfn.XLOOKUP(T328,sortorder!$E$62:$E$136,sortorder!$D$62:$D$136),99)</f>
        <v>28</v>
      </c>
      <c r="T328" s="127" t="str">
        <f>SUBSTITUTE(Q328,"state.pctile.text.","")</f>
        <v>pctmin</v>
      </c>
      <c r="V328" s="152">
        <f>IFERROR(_xlfn.XLOOKUP(X328,sortorder!$E$4:$E$55,sortorder!$D$4:$D$55),99)</f>
        <v>80</v>
      </c>
      <c r="W328" s="152">
        <f>IFERROR(_xlfn.XLOOKUP(X328,sortorder!$E$4:$E$55,sortorder!$D$4:$D$55),99)</f>
        <v>80</v>
      </c>
      <c r="X328" s="22" t="s">
        <v>2853</v>
      </c>
      <c r="Y328" s="141">
        <f>IF(ISERROR(SEARCH(Y$1,$Q328)),0,1)</f>
        <v>0</v>
      </c>
      <c r="Z328" s="141">
        <f>IF(ISERROR(SEARCH(Z$1,$Q328)),0,1)</f>
        <v>1</v>
      </c>
      <c r="AA328" s="141">
        <f>IF(ISERROR(SEARCH(AA$1,$Q328)),0,1)</f>
        <v>1</v>
      </c>
      <c r="AB328" s="141">
        <f>IF(ISERROR(SEARCH(AB$1,$Q328)),0,1)</f>
        <v>1</v>
      </c>
      <c r="AC328" s="141">
        <f>IF(ISERROR(SEARCH(AC$1,$Q328)),0,1)</f>
        <v>0</v>
      </c>
      <c r="AD328" s="141">
        <f>IF(ISERROR(SEARCH(AD$1,$Q328)),0,1)</f>
        <v>0</v>
      </c>
      <c r="AE328" s="141">
        <f>IF(ISERROR(SEARCH(AE$1,$Q328)),0,1)</f>
        <v>0</v>
      </c>
      <c r="AF328" s="141">
        <f>IF(ISERROR(SEARCH(AF$1,$Q328)),0,1)</f>
        <v>0</v>
      </c>
      <c r="AG328" s="141">
        <f>IF(ISERROR(SEARCH(AG$1,$Q328)),0,1)</f>
        <v>0</v>
      </c>
      <c r="AI328" s="141" t="str">
        <f>_xlfn.XLOOKUP(I328,'api2.3'!B:B,'api2.3'!D:D,"")</f>
        <v/>
      </c>
      <c r="AJ328" t="s">
        <v>44</v>
      </c>
      <c r="AK328" s="41" t="s">
        <v>44</v>
      </c>
      <c r="AL328" s="210">
        <f>_xlfn.XLOOKUP(AK328,sortorder!$I$15:$I$20,sortorder!$J$15:$J$20)</f>
        <v>1</v>
      </c>
      <c r="AM328" t="s">
        <v>1784</v>
      </c>
      <c r="AN328" t="s">
        <v>1784</v>
      </c>
      <c r="AO328" t="s">
        <v>1785</v>
      </c>
      <c r="AP328" s="32">
        <v>3</v>
      </c>
      <c r="AQ328" t="s">
        <v>757</v>
      </c>
      <c r="AR328" t="s">
        <v>2800</v>
      </c>
      <c r="AS328" t="s">
        <v>515</v>
      </c>
      <c r="AT328" t="s">
        <v>516</v>
      </c>
      <c r="AV328" s="39" t="str">
        <f>IFERROR(_xlfn.XLOOKUP(Q328,wtd!$B:$B,wtd!$C:$C),"")</f>
        <v/>
      </c>
      <c r="AW328" s="141" t="b">
        <f>IFERROR(Q328=_xlfn.XLOOKUP(Q328,wtd!$B:$B,wtd!$B:$B),FALSE)</f>
        <v>0</v>
      </c>
      <c r="AX328" t="s">
        <v>1103</v>
      </c>
      <c r="BA328" t="b">
        <v>0</v>
      </c>
      <c r="BB328" t="b">
        <v>0</v>
      </c>
      <c r="BC328" t="b">
        <v>0</v>
      </c>
      <c r="BE328" t="s">
        <v>5125</v>
      </c>
      <c r="BF328" t="s">
        <v>928</v>
      </c>
      <c r="BG328" t="s">
        <v>928</v>
      </c>
      <c r="BH328" s="59" t="s">
        <v>928</v>
      </c>
      <c r="BJ328" s="618" t="s">
        <v>2887</v>
      </c>
      <c r="BK328" s="534" t="s">
        <v>2887</v>
      </c>
      <c r="BN328" s="225">
        <v>999</v>
      </c>
      <c r="BQ328" s="639" t="s">
        <v>666</v>
      </c>
      <c r="BR328" s="639" t="s">
        <v>927</v>
      </c>
    </row>
    <row r="329" spans="1:72">
      <c r="A329">
        <v>328</v>
      </c>
      <c r="B329" s="414" t="str">
        <f>IFERROR(TEXT(AL329,"00"),"99")&amp;IFERROR(TEXT(W329,"00"),"99")&amp;IFERROR(TEXT(S329,"00"),"99")&amp;IFERROR(TEXT(BN329,"000"),"999")</f>
        <v>019918196</v>
      </c>
      <c r="C329" s="414" t="str">
        <f>IFERROR(TEXT(AL329,"00"),"99")&amp;IFERROR(TEXT(V329,"00"),"99")&amp;IFERROR(TEXT(R329,"000"),"999")</f>
        <v>0199164</v>
      </c>
      <c r="D329" s="415">
        <v>1</v>
      </c>
      <c r="E329" s="645">
        <f>IF(NOT(ISBLANK(L329)),1,0)</f>
        <v>0</v>
      </c>
      <c r="F329" s="645">
        <f>IF(NOT(ISBLANK(O329)),1,0)</f>
        <v>0</v>
      </c>
      <c r="G329" s="364" t="str">
        <f>IF(ISBLANK(H329), IF(OR(NOT(ISBLANK(L329)),NOT(ISBLANK(I329)), NOT(ISBLANK(O329))),"no oldname but should be",""),IF(H329=I329,"api",IF(H329=O329,"csv","no match or acs")))</f>
        <v/>
      </c>
      <c r="H329" s="241"/>
      <c r="I329" s="241"/>
      <c r="K329" s="241"/>
      <c r="L329" s="9"/>
      <c r="O329" s="241"/>
      <c r="Q329" s="241" t="s">
        <v>5855</v>
      </c>
      <c r="R329" s="417">
        <f>IFERROR(_xlfn.XLOOKUP(T329,sortorder!$E$62:$E$136,sortorder!$F$62:$F$136),999)</f>
        <v>164</v>
      </c>
      <c r="S329" s="417">
        <f>IFERROR(_xlfn.XLOOKUP(T329,sortorder!$E$62:$E$136,sortorder!$D$62:$D$136),99)</f>
        <v>18</v>
      </c>
      <c r="T329" s="520" t="s">
        <v>5794</v>
      </c>
      <c r="U329" s="7" t="s">
        <v>5794</v>
      </c>
      <c r="V329" s="417">
        <f>IFERROR(_xlfn.XLOOKUP(X329,sortorder!$E$4:$E$55,sortorder!$D$4:$D$55),99)</f>
        <v>99</v>
      </c>
      <c r="W329" s="417">
        <f>IFERROR(_xlfn.XLOOKUP(X329,sortorder!$E$4:$E$55,sortorder!$D$4:$D$55),99)</f>
        <v>99</v>
      </c>
      <c r="X329" s="241"/>
      <c r="Y329" s="418">
        <f>IF(ISERROR(SEARCH(Y$1,$Q329)),0,1)</f>
        <v>0</v>
      </c>
      <c r="Z329" s="418">
        <f>IF(ISERROR(SEARCH(Z$1,$Q329)),0,1)</f>
        <v>0</v>
      </c>
      <c r="AA329" s="418">
        <f>IF(ISERROR(SEARCH(AA$1,$Q329)),0,1)</f>
        <v>0</v>
      </c>
      <c r="AB329" s="418">
        <f>IF(ISERROR(SEARCH(AB$1,$Q329)),0,1)</f>
        <v>0</v>
      </c>
      <c r="AC329" s="418">
        <f>IF(ISERROR(SEARCH(AC$1,$Q329)),0,1)</f>
        <v>1</v>
      </c>
      <c r="AD329" s="418">
        <f>IF(ISERROR(SEARCH(AD$1,$Q329)),0,1)</f>
        <v>0</v>
      </c>
      <c r="AE329" s="418">
        <f>IF(ISERROR(SEARCH(AE$1,$Q329)),0,1)</f>
        <v>0</v>
      </c>
      <c r="AF329" s="418">
        <f>IF(ISERROR(SEARCH(AF$1,$Q329)),0,1)</f>
        <v>0</v>
      </c>
      <c r="AG329" s="418">
        <f>IF(ISERROR(SEARCH(AG$1,$Q329)),0,1)</f>
        <v>0</v>
      </c>
      <c r="AH329" s="241" t="s">
        <v>1075</v>
      </c>
      <c r="AI329" s="141" t="str">
        <f>_xlfn.XLOOKUP(I329,'api2.3'!B:B,'api2.3'!D:D,"")</f>
        <v/>
      </c>
      <c r="AJ329" s="241" t="s">
        <v>44</v>
      </c>
      <c r="AK329" s="241" t="s">
        <v>44</v>
      </c>
      <c r="AL329" s="419">
        <f>_xlfn.XLOOKUP(AK329,sortorder!$I$15:$I$20,sortorder!$J$15:$J$20)</f>
        <v>1</v>
      </c>
      <c r="AM329" s="241" t="s">
        <v>423</v>
      </c>
      <c r="AN329" s="241" t="s">
        <v>423</v>
      </c>
      <c r="AO329" s="241" t="s">
        <v>424</v>
      </c>
      <c r="AP329" s="420">
        <v>1</v>
      </c>
      <c r="AQ329" s="241" t="s">
        <v>1125</v>
      </c>
      <c r="AR329" s="241" t="s">
        <v>1132</v>
      </c>
      <c r="AS329" s="241" t="s">
        <v>1126</v>
      </c>
      <c r="AT329" s="241" t="s">
        <v>1132</v>
      </c>
      <c r="AU329" s="241">
        <v>1</v>
      </c>
      <c r="AV329" s="416" t="str">
        <f>IFERROR(_xlfn.XLOOKUP(Q329,wtd!$B:$B,wtd!$C:$C),"")</f>
        <v/>
      </c>
      <c r="AW329" s="418" t="b">
        <f>IFERROR(Q329=_xlfn.XLOOKUP(Q329,wtd!$B:$B,wtd!$B:$B),FALSE)</f>
        <v>0</v>
      </c>
      <c r="AX329" s="241" t="s">
        <v>2797</v>
      </c>
      <c r="AY329" s="241">
        <v>2</v>
      </c>
      <c r="AZ329" s="241">
        <v>0</v>
      </c>
      <c r="BA329" s="241" t="b">
        <v>0</v>
      </c>
      <c r="BB329" s="241" t="b">
        <v>1</v>
      </c>
      <c r="BC329" s="241" t="b">
        <v>0</v>
      </c>
      <c r="BD329" s="241"/>
      <c r="BE329" s="413" t="s">
        <v>5844</v>
      </c>
      <c r="BF329" s="241" t="s">
        <v>2824</v>
      </c>
      <c r="BG329" s="241" t="s">
        <v>2824</v>
      </c>
      <c r="BJ329" s="618" t="s">
        <v>2887</v>
      </c>
      <c r="BK329" s="534" t="s">
        <v>2887</v>
      </c>
      <c r="BL329" s="59" t="s">
        <v>1118</v>
      </c>
      <c r="BN329" s="421">
        <v>196</v>
      </c>
      <c r="BO329" s="241"/>
    </row>
    <row r="330" spans="1:72">
      <c r="A330">
        <v>329</v>
      </c>
      <c r="B330" s="414" t="str">
        <f>IFERROR(TEXT(AL330,"00"),"99")&amp;IFERROR(TEXT(W330,"00"),"99")&amp;IFERROR(TEXT(S330,"00"),"99")&amp;IFERROR(TEXT(BN330,"000"),"999")</f>
        <v>019918207</v>
      </c>
      <c r="C330" s="414" t="str">
        <f>IFERROR(TEXT(AL330,"00"),"99")&amp;IFERROR(TEXT(V330,"00"),"99")&amp;IFERROR(TEXT(R330,"000"),"999")</f>
        <v>0199164</v>
      </c>
      <c r="D330" s="415">
        <v>1</v>
      </c>
      <c r="E330" s="645">
        <f>IF(NOT(ISBLANK(L330)),1,0)</f>
        <v>0</v>
      </c>
      <c r="F330" s="645">
        <f>IF(NOT(ISBLANK(O330)),1,0)</f>
        <v>0</v>
      </c>
      <c r="G330" s="364" t="str">
        <f>IF(ISBLANK(H330), IF(OR(NOT(ISBLANK(L330)),NOT(ISBLANK(I330)), NOT(ISBLANK(O330))),"no oldname but should be",""),IF(H330=I330,"api",IF(H330=O330,"csv","no match or acs")))</f>
        <v/>
      </c>
      <c r="H330" s="241"/>
      <c r="I330" s="241"/>
      <c r="K330" s="241"/>
      <c r="L330" s="9"/>
      <c r="O330" s="241"/>
      <c r="Q330" s="241" t="s">
        <v>5853</v>
      </c>
      <c r="R330" s="417">
        <f>IFERROR(_xlfn.XLOOKUP(T330,sortorder!$E$62:$E$136,sortorder!$F$62:$F$136),999)</f>
        <v>164</v>
      </c>
      <c r="S330" s="417">
        <f>IFERROR(_xlfn.XLOOKUP(T330,sortorder!$E$62:$E$136,sortorder!$D$62:$D$136),99)</f>
        <v>18</v>
      </c>
      <c r="T330" s="520" t="s">
        <v>5794</v>
      </c>
      <c r="U330" s="7" t="s">
        <v>5794</v>
      </c>
      <c r="V330" s="417">
        <f>IFERROR(_xlfn.XLOOKUP(X330,sortorder!$E$4:$E$55,sortorder!$D$4:$D$55),99)</f>
        <v>99</v>
      </c>
      <c r="W330" s="417">
        <f>IFERROR(_xlfn.XLOOKUP(X330,sortorder!$E$4:$E$55,sortorder!$D$4:$D$55),99)</f>
        <v>99</v>
      </c>
      <c r="X330" s="241"/>
      <c r="Y330" s="418">
        <f>IF(ISERROR(SEARCH(Y$1,$Q330)),0,1)</f>
        <v>0</v>
      </c>
      <c r="Z330" s="418">
        <f>IF(ISERROR(SEARCH(Z$1,$Q330)),0,1)</f>
        <v>0</v>
      </c>
      <c r="AA330" s="418">
        <f>IF(ISERROR(SEARCH(AA$1,$Q330)),0,1)</f>
        <v>1</v>
      </c>
      <c r="AB330" s="418">
        <f>IF(ISERROR(SEARCH(AB$1,$Q330)),0,1)</f>
        <v>0</v>
      </c>
      <c r="AC330" s="418">
        <f>IF(ISERROR(SEARCH(AC$1,$Q330)),0,1)</f>
        <v>0</v>
      </c>
      <c r="AD330" s="418">
        <f>IF(ISERROR(SEARCH(AD$1,$Q330)),0,1)</f>
        <v>0</v>
      </c>
      <c r="AE330" s="418">
        <f>IF(ISERROR(SEARCH(AE$1,$Q330)),0,1)</f>
        <v>0</v>
      </c>
      <c r="AF330" s="418">
        <f>IF(ISERROR(SEARCH(AF$1,$Q330)),0,1)</f>
        <v>0</v>
      </c>
      <c r="AG330" s="418">
        <f>IF(ISERROR(SEARCH(AG$1,$Q330)),0,1)</f>
        <v>0</v>
      </c>
      <c r="AH330" s="241" t="s">
        <v>1075</v>
      </c>
      <c r="AI330" s="141" t="str">
        <f>_xlfn.XLOOKUP(I330,'api2.3'!B:B,'api2.3'!D:D,"")</f>
        <v/>
      </c>
      <c r="AJ330" s="241" t="s">
        <v>44</v>
      </c>
      <c r="AK330" s="241" t="s">
        <v>44</v>
      </c>
      <c r="AL330" s="419">
        <f>_xlfn.XLOOKUP(AK330,sortorder!$I$15:$I$20,sortorder!$J$15:$J$20)</f>
        <v>1</v>
      </c>
      <c r="AM330" s="241" t="s">
        <v>423</v>
      </c>
      <c r="AN330" s="241" t="s">
        <v>423</v>
      </c>
      <c r="AO330" s="241" t="s">
        <v>424</v>
      </c>
      <c r="AP330" s="420">
        <v>1</v>
      </c>
      <c r="AQ330" s="241" t="s">
        <v>1101</v>
      </c>
      <c r="AR330" s="241" t="s">
        <v>1111</v>
      </c>
      <c r="AS330" s="241" t="s">
        <v>1102</v>
      </c>
      <c r="AT330" s="241" t="s">
        <v>1111</v>
      </c>
      <c r="AU330" s="241"/>
      <c r="AV330" s="416" t="str">
        <f>IFERROR(_xlfn.XLOOKUP(Q330,wtd!$B:$B,wtd!$C:$C),"")</f>
        <v/>
      </c>
      <c r="AW330" s="418" t="b">
        <f>IFERROR(Q330=_xlfn.XLOOKUP(Q330,wtd!$B:$B,wtd!$B:$B),FALSE)</f>
        <v>0</v>
      </c>
      <c r="AX330" s="241" t="s">
        <v>1103</v>
      </c>
      <c r="AY330" s="241">
        <v>2</v>
      </c>
      <c r="AZ330" s="241">
        <v>0</v>
      </c>
      <c r="BA330" s="241" t="b">
        <v>0</v>
      </c>
      <c r="BB330" s="241" t="b">
        <v>0</v>
      </c>
      <c r="BC330" s="241" t="b">
        <v>0</v>
      </c>
      <c r="BD330" s="241"/>
      <c r="BE330" s="413" t="s">
        <v>5842</v>
      </c>
      <c r="BF330" s="241" t="s">
        <v>1115</v>
      </c>
      <c r="BG330" s="241" t="s">
        <v>1115</v>
      </c>
      <c r="BH330" s="59" t="s">
        <v>1116</v>
      </c>
      <c r="BJ330" s="618" t="s">
        <v>2887</v>
      </c>
      <c r="BK330" s="534" t="s">
        <v>2887</v>
      </c>
      <c r="BL330" s="59" t="s">
        <v>1118</v>
      </c>
      <c r="BN330" s="421">
        <v>207</v>
      </c>
      <c r="BO330" s="241"/>
    </row>
    <row r="331" spans="1:72">
      <c r="A331">
        <v>330</v>
      </c>
      <c r="B331" s="414" t="str">
        <f>IFERROR(TEXT(AL331,"00"),"99")&amp;IFERROR(TEXT(W331,"00"),"99")&amp;IFERROR(TEXT(S331,"00"),"99")&amp;IFERROR(TEXT(BN331,"000"),"999")</f>
        <v>019918999</v>
      </c>
      <c r="C331" s="414" t="str">
        <f>IFERROR(TEXT(AL331,"00"),"99")&amp;IFERROR(TEXT(V331,"00"),"99")&amp;IFERROR(TEXT(R331,"000"),"999")</f>
        <v>0199164</v>
      </c>
      <c r="D331" s="415">
        <v>0</v>
      </c>
      <c r="E331" s="645">
        <f>IF(NOT(ISBLANK(L331)),1,0)</f>
        <v>0</v>
      </c>
      <c r="F331" s="645">
        <f>IF(NOT(ISBLANK(O331)),1,0)</f>
        <v>0</v>
      </c>
      <c r="G331" s="364" t="str">
        <f>IF(ISBLANK(H331), IF(OR(NOT(ISBLANK(L331)),NOT(ISBLANK(I331)), NOT(ISBLANK(O331))),"no oldname but should be",""),IF(H331=I331,"api",IF(H331=O331,"csv","no match or acs")))</f>
        <v/>
      </c>
      <c r="H331" s="218"/>
      <c r="I331" s="218"/>
      <c r="J331" s="197"/>
      <c r="K331" s="241"/>
      <c r="L331" s="9"/>
      <c r="O331" s="241"/>
      <c r="Q331" s="241"/>
      <c r="R331" s="417">
        <f>IFERROR(_xlfn.XLOOKUP(T331,sortorder!$E$62:$E$136,sortorder!$F$62:$F$136),999)</f>
        <v>164</v>
      </c>
      <c r="S331" s="417">
        <f>IFERROR(_xlfn.XLOOKUP(T331,sortorder!$E$62:$E$136,sortorder!$D$62:$D$136),99)</f>
        <v>18</v>
      </c>
      <c r="T331" s="440" t="s">
        <v>5794</v>
      </c>
      <c r="U331" s="241" t="s">
        <v>5794</v>
      </c>
      <c r="V331" s="417">
        <f>IFERROR(_xlfn.XLOOKUP(X331,sortorder!$E$4:$E$55,sortorder!$D$4:$D$55),99)</f>
        <v>99</v>
      </c>
      <c r="W331" s="417">
        <f>IFERROR(_xlfn.XLOOKUP(X331,sortorder!$E$4:$E$55,sortorder!$D$4:$D$55),99)</f>
        <v>99</v>
      </c>
      <c r="X331" s="241"/>
      <c r="Y331" s="418">
        <f>IF(ISERROR(SEARCH(Y$1,$Q331)),0,1)</f>
        <v>0</v>
      </c>
      <c r="Z331" s="418">
        <f>IF(ISERROR(SEARCH(Z$1,$Q331)),0,1)</f>
        <v>0</v>
      </c>
      <c r="AA331" s="418">
        <f>IF(ISERROR(SEARCH(AA$1,$Q331)),0,1)</f>
        <v>0</v>
      </c>
      <c r="AB331" s="418">
        <f>IF(ISERROR(SEARCH(AB$1,$Q331)),0,1)</f>
        <v>0</v>
      </c>
      <c r="AC331" s="418">
        <f>IF(ISERROR(SEARCH(AC$1,$Q331)),0,1)</f>
        <v>0</v>
      </c>
      <c r="AD331" s="418">
        <f>IF(ISERROR(SEARCH(AD$1,$Q331)),0,1)</f>
        <v>0</v>
      </c>
      <c r="AE331" s="418">
        <f>IF(ISERROR(SEARCH(AE$1,$Q331)),0,1)</f>
        <v>0</v>
      </c>
      <c r="AF331" s="418">
        <f>IF(ISERROR(SEARCH(AF$1,$Q331)),0,1)</f>
        <v>0</v>
      </c>
      <c r="AG331" s="418">
        <f>IF(ISERROR(SEARCH(AG$1,$Q331)),0,1)</f>
        <v>0</v>
      </c>
      <c r="AH331" s="241"/>
      <c r="AI331" s="141" t="str">
        <f>_xlfn.XLOOKUP(I331,'api2.3'!B:B,'api2.3'!D:D,"")</f>
        <v/>
      </c>
      <c r="AJ331" s="241" t="s">
        <v>44</v>
      </c>
      <c r="AK331" s="241" t="s">
        <v>44</v>
      </c>
      <c r="AL331" s="419">
        <f>_xlfn.XLOOKUP(AK331,sortorder!$I$15:$I$20,sortorder!$J$15:$J$20)</f>
        <v>1</v>
      </c>
      <c r="AM331" s="241" t="s">
        <v>423</v>
      </c>
      <c r="AN331" s="241" t="s">
        <v>423</v>
      </c>
      <c r="AO331" s="241" t="s">
        <v>424</v>
      </c>
      <c r="AP331" s="420">
        <v>1</v>
      </c>
      <c r="AQ331" s="241" t="s">
        <v>2420</v>
      </c>
      <c r="AR331" s="241" t="s">
        <v>1743</v>
      </c>
      <c r="AS331" s="241" t="s">
        <v>1743</v>
      </c>
      <c r="AT331" s="241" t="s">
        <v>1743</v>
      </c>
      <c r="AU331" s="241"/>
      <c r="AV331" s="416" t="str">
        <f>IFERROR(_xlfn.XLOOKUP(Q331,wtd!$B:$B,wtd!$C:$C),"")</f>
        <v/>
      </c>
      <c r="AW331" s="418" t="b">
        <f>IFERROR(Q331=_xlfn.XLOOKUP(Q331,wtd!$B:$B,wtd!$B:$B),FALSE)</f>
        <v>1</v>
      </c>
      <c r="AX331" s="241" t="s">
        <v>3036</v>
      </c>
      <c r="AY331" s="241">
        <v>2</v>
      </c>
      <c r="AZ331" s="241">
        <v>1</v>
      </c>
      <c r="BA331" s="241" t="b">
        <v>0</v>
      </c>
      <c r="BB331" s="241" t="b">
        <v>0</v>
      </c>
      <c r="BC331" s="241" t="b">
        <v>0</v>
      </c>
      <c r="BD331" s="241"/>
      <c r="BE331" s="413" t="s">
        <v>5840</v>
      </c>
      <c r="BF331" s="241" t="s">
        <v>2423</v>
      </c>
      <c r="BG331" s="241" t="s">
        <v>2423</v>
      </c>
      <c r="BJ331" s="618" t="s">
        <v>2887</v>
      </c>
      <c r="BK331" s="534">
        <v>0</v>
      </c>
      <c r="BN331" s="421">
        <v>999</v>
      </c>
      <c r="BO331" s="241"/>
    </row>
    <row r="332" spans="1:72">
      <c r="A332">
        <v>331</v>
      </c>
      <c r="B332" s="414" t="str">
        <f>IFERROR(TEXT(AL332,"00"),"99")&amp;IFERROR(TEXT(W332,"00"),"99")&amp;IFERROR(TEXT(S332,"00"),"99")&amp;IFERROR(TEXT(BN332,"000"),"999")</f>
        <v>019919196</v>
      </c>
      <c r="C332" s="414" t="str">
        <f>IFERROR(TEXT(AL332,"00"),"99")&amp;IFERROR(TEXT(V332,"00"),"99")&amp;IFERROR(TEXT(R332,"000"),"999")</f>
        <v>0199165</v>
      </c>
      <c r="D332" s="415">
        <v>1</v>
      </c>
      <c r="E332" s="645">
        <f>IF(NOT(ISBLANK(L332)),1,0)</f>
        <v>0</v>
      </c>
      <c r="F332" s="645">
        <f>IF(NOT(ISBLANK(O332)),1,0)</f>
        <v>0</v>
      </c>
      <c r="G332" s="364" t="str">
        <f>IF(ISBLANK(H332), IF(OR(NOT(ISBLANK(L332)),NOT(ISBLANK(I332)), NOT(ISBLANK(O332))),"no oldname but should be",""),IF(H332=I332,"api",IF(H332=O332,"csv","no match or acs")))</f>
        <v/>
      </c>
      <c r="H332" s="241"/>
      <c r="I332" s="241"/>
      <c r="K332" s="241"/>
      <c r="L332" s="241"/>
      <c r="O332" s="241"/>
      <c r="Q332" s="241" t="s">
        <v>5849</v>
      </c>
      <c r="R332" s="417">
        <f>IFERROR(_xlfn.XLOOKUP(T332,sortorder!$E$62:$E$136,sortorder!$F$62:$F$136),999)</f>
        <v>165</v>
      </c>
      <c r="S332" s="417">
        <f>IFERROR(_xlfn.XLOOKUP(T332,sortorder!$E$62:$E$136,sortorder!$D$62:$D$136),99)</f>
        <v>19</v>
      </c>
      <c r="T332" s="7" t="s">
        <v>5839</v>
      </c>
      <c r="U332" s="7" t="s">
        <v>5839</v>
      </c>
      <c r="V332" s="417">
        <f>IFERROR(_xlfn.XLOOKUP(X332,sortorder!$E$4:$E$55,sortorder!$D$4:$D$55),99)</f>
        <v>99</v>
      </c>
      <c r="W332" s="417">
        <f>IFERROR(_xlfn.XLOOKUP(X332,sortorder!$E$4:$E$55,sortorder!$D$4:$D$55),99)</f>
        <v>99</v>
      </c>
      <c r="X332" s="241"/>
      <c r="Y332" s="418">
        <f>IF(ISERROR(SEARCH(Y$1,$Q332)),0,1)</f>
        <v>0</v>
      </c>
      <c r="Z332" s="418">
        <f>IF(ISERROR(SEARCH(Z$1,$Q332)),0,1)</f>
        <v>0</v>
      </c>
      <c r="AA332" s="418">
        <f>IF(ISERROR(SEARCH(AA$1,$Q332)),0,1)</f>
        <v>0</v>
      </c>
      <c r="AB332" s="418">
        <f>IF(ISERROR(SEARCH(AB$1,$Q332)),0,1)</f>
        <v>0</v>
      </c>
      <c r="AC332" s="418">
        <f>IF(ISERROR(SEARCH(AC$1,$Q332)),0,1)</f>
        <v>1</v>
      </c>
      <c r="AD332" s="418">
        <f>IF(ISERROR(SEARCH(AD$1,$Q332)),0,1)</f>
        <v>0</v>
      </c>
      <c r="AE332" s="418">
        <f>IF(ISERROR(SEARCH(AE$1,$Q332)),0,1)</f>
        <v>0</v>
      </c>
      <c r="AF332" s="418">
        <f>IF(ISERROR(SEARCH(AF$1,$Q332)),0,1)</f>
        <v>0</v>
      </c>
      <c r="AG332" s="418">
        <f>IF(ISERROR(SEARCH(AG$1,$Q332)),0,1)</f>
        <v>1</v>
      </c>
      <c r="AH332" s="241" t="s">
        <v>1075</v>
      </c>
      <c r="AI332" s="141" t="str">
        <f>_xlfn.XLOOKUP(I332,'api2.3'!B:B,'api2.3'!D:D,"")</f>
        <v/>
      </c>
      <c r="AJ332" s="241" t="s">
        <v>44</v>
      </c>
      <c r="AK332" s="241" t="s">
        <v>44</v>
      </c>
      <c r="AL332" s="419">
        <f>_xlfn.XLOOKUP(AK332,sortorder!$I$15:$I$20,sortorder!$J$15:$J$20)</f>
        <v>1</v>
      </c>
      <c r="AM332" s="241" t="s">
        <v>423</v>
      </c>
      <c r="AN332" s="241" t="s">
        <v>423</v>
      </c>
      <c r="AO332" s="241" t="s">
        <v>424</v>
      </c>
      <c r="AP332" s="420">
        <v>1</v>
      </c>
      <c r="AQ332" s="241" t="s">
        <v>1125</v>
      </c>
      <c r="AR332" s="241" t="s">
        <v>1132</v>
      </c>
      <c r="AS332" s="241" t="s">
        <v>1126</v>
      </c>
      <c r="AT332" s="241" t="s">
        <v>1132</v>
      </c>
      <c r="AU332" s="241">
        <v>1</v>
      </c>
      <c r="AV332" s="416" t="str">
        <f>IFERROR(_xlfn.XLOOKUP(Q332,wtd!$B:$B,wtd!$C:$C),"")</f>
        <v/>
      </c>
      <c r="AW332" s="418" t="b">
        <f>IFERROR(Q332=_xlfn.XLOOKUP(Q332,wtd!$B:$B,wtd!$B:$B),FALSE)</f>
        <v>0</v>
      </c>
      <c r="AX332" s="241" t="s">
        <v>2797</v>
      </c>
      <c r="AY332" s="241">
        <v>2</v>
      </c>
      <c r="AZ332" s="241">
        <v>0</v>
      </c>
      <c r="BA332" s="241" t="b">
        <v>0</v>
      </c>
      <c r="BB332" s="241" t="b">
        <v>1</v>
      </c>
      <c r="BC332" s="241" t="b">
        <v>0</v>
      </c>
      <c r="BD332" s="241"/>
      <c r="BE332" s="413" t="s">
        <v>5844</v>
      </c>
      <c r="BF332" s="241" t="s">
        <v>2824</v>
      </c>
      <c r="BG332" s="241" t="s">
        <v>2824</v>
      </c>
      <c r="BJ332" s="618" t="s">
        <v>2887</v>
      </c>
      <c r="BK332" s="534" t="s">
        <v>2887</v>
      </c>
      <c r="BL332" s="59" t="s">
        <v>1118</v>
      </c>
      <c r="BN332" s="421">
        <v>196</v>
      </c>
      <c r="BO332" s="241"/>
    </row>
    <row r="333" spans="1:72">
      <c r="A333">
        <v>332</v>
      </c>
      <c r="B333" s="414" t="str">
        <f>IFERROR(TEXT(AL333,"00"),"99")&amp;IFERROR(TEXT(W333,"00"),"99")&amp;IFERROR(TEXT(S333,"00"),"99")&amp;IFERROR(TEXT(BN333,"000"),"999")</f>
        <v>019919207</v>
      </c>
      <c r="C333" s="414" t="str">
        <f>IFERROR(TEXT(AL333,"00"),"99")&amp;IFERROR(TEXT(V333,"00"),"99")&amp;IFERROR(TEXT(R333,"000"),"999")</f>
        <v>0199165</v>
      </c>
      <c r="D333" s="415">
        <v>1</v>
      </c>
      <c r="E333" s="645">
        <f>IF(NOT(ISBLANK(L333)),1,0)</f>
        <v>0</v>
      </c>
      <c r="F333" s="645">
        <f>IF(NOT(ISBLANK(O333)),1,0)</f>
        <v>0</v>
      </c>
      <c r="G333" s="364" t="str">
        <f>IF(ISBLANK(H333), IF(OR(NOT(ISBLANK(L333)),NOT(ISBLANK(I333)), NOT(ISBLANK(O333))),"no oldname but should be",""),IF(H333=I333,"api",IF(H333=O333,"csv","no match or acs")))</f>
        <v/>
      </c>
      <c r="H333" s="241"/>
      <c r="I333" s="241"/>
      <c r="K333" s="241"/>
      <c r="L333" s="241"/>
      <c r="O333" s="241"/>
      <c r="Q333" s="241" t="s">
        <v>5848</v>
      </c>
      <c r="R333" s="417">
        <f>IFERROR(_xlfn.XLOOKUP(T333,sortorder!$E$62:$E$136,sortorder!$F$62:$F$136),999)</f>
        <v>165</v>
      </c>
      <c r="S333" s="417">
        <f>IFERROR(_xlfn.XLOOKUP(T333,sortorder!$E$62:$E$136,sortorder!$D$62:$D$136),99)</f>
        <v>19</v>
      </c>
      <c r="T333" s="7" t="s">
        <v>5839</v>
      </c>
      <c r="U333" s="7" t="s">
        <v>5839</v>
      </c>
      <c r="V333" s="417">
        <f>IFERROR(_xlfn.XLOOKUP(X333,sortorder!$E$4:$E$55,sortorder!$D$4:$D$55),99)</f>
        <v>99</v>
      </c>
      <c r="W333" s="417">
        <f>IFERROR(_xlfn.XLOOKUP(X333,sortorder!$E$4:$E$55,sortorder!$D$4:$D$55),99)</f>
        <v>99</v>
      </c>
      <c r="X333" s="241"/>
      <c r="Y333" s="418">
        <f>IF(ISERROR(SEARCH(Y$1,$Q333)),0,1)</f>
        <v>0</v>
      </c>
      <c r="Z333" s="418">
        <f>IF(ISERROR(SEARCH(Z$1,$Q333)),0,1)</f>
        <v>0</v>
      </c>
      <c r="AA333" s="418">
        <f>IF(ISERROR(SEARCH(AA$1,$Q333)),0,1)</f>
        <v>1</v>
      </c>
      <c r="AB333" s="418">
        <f>IF(ISERROR(SEARCH(AB$1,$Q333)),0,1)</f>
        <v>0</v>
      </c>
      <c r="AC333" s="418">
        <f>IF(ISERROR(SEARCH(AC$1,$Q333)),0,1)</f>
        <v>0</v>
      </c>
      <c r="AD333" s="418">
        <f>IF(ISERROR(SEARCH(AD$1,$Q333)),0,1)</f>
        <v>0</v>
      </c>
      <c r="AE333" s="418">
        <f>IF(ISERROR(SEARCH(AE$1,$Q333)),0,1)</f>
        <v>0</v>
      </c>
      <c r="AF333" s="418">
        <f>IF(ISERROR(SEARCH(AF$1,$Q333)),0,1)</f>
        <v>0</v>
      </c>
      <c r="AG333" s="418">
        <f>IF(ISERROR(SEARCH(AG$1,$Q333)),0,1)</f>
        <v>1</v>
      </c>
      <c r="AH333" s="241" t="s">
        <v>1075</v>
      </c>
      <c r="AI333" s="141" t="str">
        <f>_xlfn.XLOOKUP(I333,'api2.3'!B:B,'api2.3'!D:D,"")</f>
        <v/>
      </c>
      <c r="AJ333" s="241" t="s">
        <v>44</v>
      </c>
      <c r="AK333" s="241" t="s">
        <v>44</v>
      </c>
      <c r="AL333" s="419">
        <f>_xlfn.XLOOKUP(AK333,sortorder!$I$15:$I$20,sortorder!$J$15:$J$20)</f>
        <v>1</v>
      </c>
      <c r="AM333" s="241" t="s">
        <v>423</v>
      </c>
      <c r="AN333" s="241" t="s">
        <v>423</v>
      </c>
      <c r="AO333" s="241" t="s">
        <v>424</v>
      </c>
      <c r="AP333" s="420">
        <v>1</v>
      </c>
      <c r="AQ333" s="241" t="s">
        <v>1101</v>
      </c>
      <c r="AR333" s="241" t="s">
        <v>1111</v>
      </c>
      <c r="AS333" s="241" t="s">
        <v>1102</v>
      </c>
      <c r="AT333" s="241" t="s">
        <v>1111</v>
      </c>
      <c r="AU333" s="241"/>
      <c r="AV333" s="416" t="str">
        <f>IFERROR(_xlfn.XLOOKUP(Q333,wtd!$B:$B,wtd!$C:$C),"")</f>
        <v/>
      </c>
      <c r="AW333" s="418" t="b">
        <f>IFERROR(Q333=_xlfn.XLOOKUP(Q333,wtd!$B:$B,wtd!$B:$B),FALSE)</f>
        <v>0</v>
      </c>
      <c r="AX333" s="241" t="s">
        <v>1103</v>
      </c>
      <c r="AY333" s="241">
        <v>2</v>
      </c>
      <c r="AZ333" s="241">
        <v>0</v>
      </c>
      <c r="BA333" s="241" t="b">
        <v>0</v>
      </c>
      <c r="BB333" s="241" t="b">
        <v>0</v>
      </c>
      <c r="BC333" s="241" t="b">
        <v>0</v>
      </c>
      <c r="BD333" s="241"/>
      <c r="BE333" s="413" t="s">
        <v>5842</v>
      </c>
      <c r="BF333" s="241" t="s">
        <v>1115</v>
      </c>
      <c r="BG333" s="241" t="s">
        <v>1115</v>
      </c>
      <c r="BH333" s="59" t="s">
        <v>1116</v>
      </c>
      <c r="BJ333" s="618" t="s">
        <v>2887</v>
      </c>
      <c r="BK333" s="534">
        <v>0</v>
      </c>
      <c r="BL333" s="59" t="s">
        <v>1118</v>
      </c>
      <c r="BN333" s="421">
        <v>207</v>
      </c>
      <c r="BO333" s="241"/>
    </row>
    <row r="334" spans="1:72">
      <c r="A334">
        <v>333</v>
      </c>
      <c r="B334" s="158" t="str">
        <f>IFERROR(TEXT(AL334,"00"),"99")&amp;IFERROR(TEXT(W334,"00"),"99")&amp;IFERROR(TEXT(S334,"00"),"99")&amp;IFERROR(TEXT(BN334,"000"),"999")</f>
        <v>019925217</v>
      </c>
      <c r="C334" s="158" t="str">
        <f>IFERROR(TEXT(AL334,"00"),"99")&amp;IFERROR(TEXT(V334,"00"),"99")&amp;IFERROR(TEXT(R334,"000"),"999")</f>
        <v>0199217</v>
      </c>
      <c r="D334" s="29">
        <v>1</v>
      </c>
      <c r="E334" s="645">
        <f>IF(NOT(ISBLANK(L334)),1,0)</f>
        <v>1</v>
      </c>
      <c r="F334" s="645">
        <f>IF(NOT(ISBLANK(O334)),1,0)</f>
        <v>1</v>
      </c>
      <c r="G334" s="364" t="str">
        <f>IF(ISBLANK(H334), IF(OR(NOT(ISBLANK(L334)),NOT(ISBLANK(I334)), NOT(ISBLANK(O334))),"no oldname but should be",""),IF(H334=I334,"api",IF(H334=O334,"csv","no match or acs")))</f>
        <v>api</v>
      </c>
      <c r="H334" t="s">
        <v>1653</v>
      </c>
      <c r="I334" t="s">
        <v>1653</v>
      </c>
      <c r="J334" s="59" t="s">
        <v>1653</v>
      </c>
      <c r="K334" t="s">
        <v>1654</v>
      </c>
      <c r="L334" t="s">
        <v>1655</v>
      </c>
      <c r="M334" s="59" t="s">
        <v>1655</v>
      </c>
      <c r="N334" s="59" t="s">
        <v>1655</v>
      </c>
      <c r="O334" t="s">
        <v>1655</v>
      </c>
      <c r="P334" s="59" t="s">
        <v>1655</v>
      </c>
      <c r="Q334" s="123" t="s">
        <v>1169</v>
      </c>
      <c r="R334" s="147">
        <f>IFERROR(_xlfn.XLOOKUP(T334,sortorder!$E$62:$E$136,sortorder!$F$62:$F$136),999)</f>
        <v>217</v>
      </c>
      <c r="S334" s="147">
        <f>IFERROR(_xlfn.XLOOKUP(T334,sortorder!$E$62:$E$136,sortorder!$D$62:$D$136),99)</f>
        <v>25</v>
      </c>
      <c r="T334" s="127" t="s">
        <v>1169</v>
      </c>
      <c r="U334" s="59" t="s">
        <v>1169</v>
      </c>
      <c r="V334" s="152">
        <f>IFERROR(_xlfn.XLOOKUP(X334,sortorder!$E$4:$E$55,sortorder!$D$4:$D$55),99)</f>
        <v>99</v>
      </c>
      <c r="W334" s="152">
        <f>IFERROR(_xlfn.XLOOKUP(X334,sortorder!$E$4:$E$55,sortorder!$D$4:$D$55),99)</f>
        <v>99</v>
      </c>
      <c r="X334" s="19" t="s">
        <v>5593</v>
      </c>
      <c r="Y334" s="141">
        <f>IF(ISERROR(SEARCH(Y$1,$Q334)),0,1)</f>
        <v>0</v>
      </c>
      <c r="Z334" s="141">
        <f>IF(ISERROR(SEARCH(Z$1,$Q334)),0,1)</f>
        <v>0</v>
      </c>
      <c r="AA334" s="141">
        <f>IF(ISERROR(SEARCH(AA$1,$Q334)),0,1)</f>
        <v>0</v>
      </c>
      <c r="AB334" s="141">
        <f>IF(ISERROR(SEARCH(AB$1,$Q334)),0,1)</f>
        <v>0</v>
      </c>
      <c r="AC334" s="141">
        <f>IF(ISERROR(SEARCH(AC$1,$Q334)),0,1)</f>
        <v>0</v>
      </c>
      <c r="AD334" s="141">
        <f>IF(ISERROR(SEARCH(AD$1,$Q334)),0,1)</f>
        <v>0</v>
      </c>
      <c r="AE334" s="141">
        <f>IF(ISERROR(SEARCH(AE$1,$Q334)),0,1)</f>
        <v>0</v>
      </c>
      <c r="AF334" s="141">
        <f>IF(ISERROR(SEARCH(AF$1,$Q334)),0,1)</f>
        <v>0</v>
      </c>
      <c r="AG334" s="141">
        <f>IF(ISERROR(SEARCH(AG$1,$Q334)),0,1)</f>
        <v>0</v>
      </c>
      <c r="AH334" t="s">
        <v>1075</v>
      </c>
      <c r="AI334" s="141" t="str">
        <f>_xlfn.XLOOKUP(I334,'api2.3'!B:B,'api2.3'!D:D,"")</f>
        <v>Socioeconomic Indicators</v>
      </c>
      <c r="AJ334" t="s">
        <v>44</v>
      </c>
      <c r="AK334" s="41" t="s">
        <v>44</v>
      </c>
      <c r="AL334" s="210">
        <f>_xlfn.XLOOKUP(AK334,sortorder!$I$15:$I$20,sortorder!$J$15:$J$20)</f>
        <v>1</v>
      </c>
      <c r="AP334" s="30">
        <v>0</v>
      </c>
      <c r="AQ334" t="s">
        <v>43</v>
      </c>
      <c r="AR334" t="s">
        <v>43</v>
      </c>
      <c r="AS334" t="s">
        <v>286</v>
      </c>
      <c r="AT334" t="s">
        <v>43</v>
      </c>
      <c r="AU334">
        <v>1</v>
      </c>
      <c r="AV334" s="39" t="str">
        <f>IFERROR(_xlfn.XLOOKUP(Q334,wtd!$B:$B,wtd!$C:$C),"")</f>
        <v>pop</v>
      </c>
      <c r="AW334" s="141" t="b">
        <f>IFERROR(Q334=_xlfn.XLOOKUP(Q334,wtd!$B:$B,wtd!$B:$B),FALSE)</f>
        <v>1</v>
      </c>
      <c r="AX334" s="234" t="s">
        <v>1616</v>
      </c>
      <c r="AY334">
        <v>2</v>
      </c>
      <c r="AZ334">
        <v>0</v>
      </c>
      <c r="BA334" t="b">
        <v>0</v>
      </c>
      <c r="BB334" t="b">
        <v>1</v>
      </c>
      <c r="BC334" t="b">
        <v>1</v>
      </c>
      <c r="BE334" t="s">
        <v>5032</v>
      </c>
      <c r="BF334" t="s">
        <v>1656</v>
      </c>
      <c r="BG334" t="s">
        <v>1656</v>
      </c>
      <c r="BH334" s="59" t="s">
        <v>1657</v>
      </c>
      <c r="BI334" s="59" t="s">
        <v>1657</v>
      </c>
      <c r="BJ334" s="618" t="s">
        <v>6638</v>
      </c>
      <c r="BK334" s="534" t="s">
        <v>1658</v>
      </c>
      <c r="BL334" s="59" t="s">
        <v>1165</v>
      </c>
      <c r="BN334" s="372">
        <v>217</v>
      </c>
      <c r="BP334" s="639" t="s">
        <v>1659</v>
      </c>
      <c r="BQ334" s="639" t="s">
        <v>1660</v>
      </c>
      <c r="BR334" s="639" t="s">
        <v>1655</v>
      </c>
    </row>
    <row r="335" spans="1:72">
      <c r="A335">
        <v>334</v>
      </c>
      <c r="B335" s="158" t="str">
        <f>IFERROR(TEXT(AL335,"00"),"99")&amp;IFERROR(TEXT(W335,"00"),"99")&amp;IFERROR(TEXT(S335,"00"),"99")&amp;IFERROR(TEXT(BN335,"000"),"999")</f>
        <v>019925222</v>
      </c>
      <c r="C335" s="158" t="str">
        <f>IFERROR(TEXT(AL335,"00"),"99")&amp;IFERROR(TEXT(V335,"00"),"99")&amp;IFERROR(TEXT(R335,"000"),"999")</f>
        <v>0199217</v>
      </c>
      <c r="D335" s="29">
        <v>1</v>
      </c>
      <c r="E335" s="645">
        <f>IF(NOT(ISBLANK(L335)),1,0)</f>
        <v>0</v>
      </c>
      <c r="F335" s="645">
        <f>IF(NOT(ISBLANK(O335)),1,0)</f>
        <v>0</v>
      </c>
      <c r="G335" s="364" t="str">
        <f>IF(ISBLANK(H335), IF(OR(NOT(ISBLANK(L335)),NOT(ISBLANK(I335)), NOT(ISBLANK(O335))),"no oldname but should be",""),IF(H335=I335,"api",IF(H335=O335,"csv","no match or acs")))</f>
        <v>api</v>
      </c>
      <c r="H335" t="s">
        <v>2324</v>
      </c>
      <c r="I335" t="s">
        <v>2324</v>
      </c>
      <c r="J335" s="59" t="s">
        <v>2324</v>
      </c>
      <c r="K335" s="518" t="s">
        <v>2325</v>
      </c>
      <c r="L335" s="122"/>
      <c r="M335" s="197"/>
      <c r="Q335" s="123" t="s">
        <v>2323</v>
      </c>
      <c r="R335" s="147">
        <f>IFERROR(_xlfn.XLOOKUP(T335,sortorder!$E$62:$E$136,sortorder!$F$62:$F$136),999)</f>
        <v>217</v>
      </c>
      <c r="S335" s="147">
        <f>IFERROR(_xlfn.XLOOKUP(T335,sortorder!$E$62:$E$136,sortorder!$D$62:$D$136),99)</f>
        <v>25</v>
      </c>
      <c r="T335" s="127" t="s">
        <v>1169</v>
      </c>
      <c r="U335" s="59" t="s">
        <v>1169</v>
      </c>
      <c r="V335" s="152">
        <f>IFERROR(_xlfn.XLOOKUP(X335,sortorder!$E$4:$E$55,sortorder!$D$4:$D$55),99)</f>
        <v>99</v>
      </c>
      <c r="W335" s="152">
        <f>IFERROR(_xlfn.XLOOKUP(X335,sortorder!$E$4:$E$55,sortorder!$D$4:$D$55),99)</f>
        <v>99</v>
      </c>
      <c r="X335" s="19" t="s">
        <v>5593</v>
      </c>
      <c r="Y335" s="141">
        <f>IF(ISERROR(SEARCH(Y$1,$Q335)),0,1)</f>
        <v>0</v>
      </c>
      <c r="Z335" s="141">
        <f>IF(ISERROR(SEARCH(Z$1,$Q335)),0,1)</f>
        <v>1</v>
      </c>
      <c r="AA335" s="141">
        <f>IF(ISERROR(SEARCH(AA$1,$Q335)),0,1)</f>
        <v>0</v>
      </c>
      <c r="AB335" s="141">
        <f>IF(ISERROR(SEARCH(AB$1,$Q335)),0,1)</f>
        <v>0</v>
      </c>
      <c r="AC335" s="141">
        <f>IF(ISERROR(SEARCH(AC$1,$Q335)),0,1)</f>
        <v>1</v>
      </c>
      <c r="AD335" s="141">
        <f>IF(ISERROR(SEARCH(AD$1,$Q335)),0,1)</f>
        <v>0</v>
      </c>
      <c r="AE335" s="141">
        <f>IF(ISERROR(SEARCH(AE$1,$Q335)),0,1)</f>
        <v>0</v>
      </c>
      <c r="AF335" s="141">
        <f>IF(ISERROR(SEARCH(AF$1,$Q335)),0,1)</f>
        <v>0</v>
      </c>
      <c r="AG335" s="141">
        <f>IF(ISERROR(SEARCH(AG$1,$Q335)),0,1)</f>
        <v>0</v>
      </c>
      <c r="AH335" t="s">
        <v>1075</v>
      </c>
      <c r="AI335" s="141" t="str">
        <f>_xlfn.XLOOKUP(I335,'api2.3'!B:B,'api2.3'!D:D,"")</f>
        <v>Socioeconomic Indicators</v>
      </c>
      <c r="AJ335" t="s">
        <v>44</v>
      </c>
      <c r="AK335" s="41" t="s">
        <v>44</v>
      </c>
      <c r="AL335" s="210">
        <f>_xlfn.XLOOKUP(AK335,sortorder!$I$15:$I$20,sortorder!$J$15:$J$20)</f>
        <v>1</v>
      </c>
      <c r="AM335" t="s">
        <v>1784</v>
      </c>
      <c r="AN335" t="s">
        <v>1784</v>
      </c>
      <c r="AO335" t="s">
        <v>1785</v>
      </c>
      <c r="AP335" s="32">
        <v>3</v>
      </c>
      <c r="AQ335" t="s">
        <v>1795</v>
      </c>
      <c r="AR335" t="s">
        <v>1132</v>
      </c>
      <c r="AS335" t="s">
        <v>1126</v>
      </c>
      <c r="AT335" t="s">
        <v>1132</v>
      </c>
      <c r="AU335">
        <v>1</v>
      </c>
      <c r="AV335" s="39" t="str">
        <f>IFERROR(_xlfn.XLOOKUP(Q335,wtd!$B:$B,wtd!$C:$C),"")</f>
        <v/>
      </c>
      <c r="AW335" s="141" t="b">
        <f>IFERROR(Q335=_xlfn.XLOOKUP(Q335,wtd!$B:$B,wtd!$B:$B),FALSE)</f>
        <v>0</v>
      </c>
      <c r="AX335" t="s">
        <v>2797</v>
      </c>
      <c r="AY335">
        <v>2</v>
      </c>
      <c r="AZ335">
        <v>0</v>
      </c>
      <c r="BA335" t="b">
        <v>0</v>
      </c>
      <c r="BB335" t="b">
        <v>1</v>
      </c>
      <c r="BC335" t="b">
        <v>0</v>
      </c>
      <c r="BE335" t="s">
        <v>5070</v>
      </c>
      <c r="BF335" t="s">
        <v>2326</v>
      </c>
      <c r="BG335" t="s">
        <v>2326</v>
      </c>
      <c r="BJ335" s="618" t="s">
        <v>2887</v>
      </c>
      <c r="BK335" s="534" t="s">
        <v>2327</v>
      </c>
      <c r="BL335" s="59" t="s">
        <v>1165</v>
      </c>
      <c r="BN335" s="375">
        <v>222</v>
      </c>
      <c r="BP335" s="639" t="s">
        <v>2328</v>
      </c>
      <c r="BS335" s="639" t="s">
        <v>411</v>
      </c>
      <c r="BT335" s="639" t="s">
        <v>55</v>
      </c>
    </row>
    <row r="336" spans="1:72">
      <c r="A336">
        <v>335</v>
      </c>
      <c r="B336" s="158" t="str">
        <f>IFERROR(TEXT(AL336,"00"),"99")&amp;IFERROR(TEXT(W336,"00"),"99")&amp;IFERROR(TEXT(S336,"00"),"99")&amp;IFERROR(TEXT(BN336,"000"),"999")</f>
        <v>019925227</v>
      </c>
      <c r="C336" s="158" t="str">
        <f>IFERROR(TEXT(AL336,"00"),"99")&amp;IFERROR(TEXT(V336,"00"),"99")&amp;IFERROR(TEXT(R336,"000"),"999")</f>
        <v>0199217</v>
      </c>
      <c r="D336" s="29">
        <v>1</v>
      </c>
      <c r="E336" s="645">
        <f>IF(NOT(ISBLANK(L336)),1,0)</f>
        <v>0</v>
      </c>
      <c r="F336" s="645">
        <f>IF(NOT(ISBLANK(O336)),1,0)</f>
        <v>1</v>
      </c>
      <c r="G336" s="364" t="str">
        <f>IF(ISBLANK(H336), IF(OR(NOT(ISBLANK(L336)),NOT(ISBLANK(I336)), NOT(ISBLANK(O336))),"no oldname but should be",""),IF(H336=I336,"api",IF(H336=O336,"csv","no match or acs")))</f>
        <v>api</v>
      </c>
      <c r="H336" t="s">
        <v>1817</v>
      </c>
      <c r="I336" t="s">
        <v>1817</v>
      </c>
      <c r="J336" s="59" t="s">
        <v>1817</v>
      </c>
      <c r="K336" s="122"/>
      <c r="L336" s="122"/>
      <c r="M336" s="197"/>
      <c r="N336" s="197" t="s">
        <v>1818</v>
      </c>
      <c r="O336" s="122" t="s">
        <v>1818</v>
      </c>
      <c r="P336" s="197" t="s">
        <v>1818</v>
      </c>
      <c r="Q336" s="123" t="s">
        <v>1816</v>
      </c>
      <c r="R336" s="147">
        <f>IFERROR(_xlfn.XLOOKUP(T336,sortorder!$E$62:$E$136,sortorder!$F$62:$F$136),999)</f>
        <v>217</v>
      </c>
      <c r="S336" s="147">
        <f>IFERROR(_xlfn.XLOOKUP(T336,sortorder!$E$62:$E$136,sortorder!$D$62:$D$136),99)</f>
        <v>25</v>
      </c>
      <c r="T336" s="196" t="s">
        <v>1169</v>
      </c>
      <c r="U336" s="197" t="s">
        <v>1169</v>
      </c>
      <c r="V336" s="152">
        <f>IFERROR(_xlfn.XLOOKUP(X336,sortorder!$E$4:$E$55,sortorder!$D$4:$D$55),99)</f>
        <v>99</v>
      </c>
      <c r="W336" s="152">
        <f>IFERROR(_xlfn.XLOOKUP(X336,sortorder!$E$4:$E$55,sortorder!$D$4:$D$55),99)</f>
        <v>99</v>
      </c>
      <c r="X336" s="238" t="s">
        <v>5593</v>
      </c>
      <c r="Y336" s="141">
        <f>IF(ISERROR(SEARCH(Y$1,$Q336)),0,1)</f>
        <v>0</v>
      </c>
      <c r="Z336" s="141">
        <f>IF(ISERROR(SEARCH(Z$1,$Q336)),0,1)</f>
        <v>1</v>
      </c>
      <c r="AA336" s="141">
        <f>IF(ISERROR(SEARCH(AA$1,$Q336)),0,1)</f>
        <v>1</v>
      </c>
      <c r="AB336" s="141">
        <f>IF(ISERROR(SEARCH(AB$1,$Q336)),0,1)</f>
        <v>0</v>
      </c>
      <c r="AC336" s="141">
        <f>IF(ISERROR(SEARCH(AC$1,$Q336)),0,1)</f>
        <v>0</v>
      </c>
      <c r="AD336" s="141">
        <f>IF(ISERROR(SEARCH(AD$1,$Q336)),0,1)</f>
        <v>0</v>
      </c>
      <c r="AE336" s="141">
        <f>IF(ISERROR(SEARCH(AE$1,$Q336)),0,1)</f>
        <v>0</v>
      </c>
      <c r="AF336" s="141">
        <f>IF(ISERROR(SEARCH(AF$1,$Q336)),0,1)</f>
        <v>0</v>
      </c>
      <c r="AG336" s="141">
        <f>IF(ISERROR(SEARCH(AG$1,$Q336)),0,1)</f>
        <v>0</v>
      </c>
      <c r="AH336" s="122" t="s">
        <v>1075</v>
      </c>
      <c r="AI336" s="141" t="str">
        <f>_xlfn.XLOOKUP(I336,'api2.3'!B:B,'api2.3'!D:D,"")</f>
        <v>Socioeconomic Indicators</v>
      </c>
      <c r="AJ336" s="122" t="s">
        <v>44</v>
      </c>
      <c r="AK336" s="41" t="s">
        <v>44</v>
      </c>
      <c r="AL336" s="210">
        <f>_xlfn.XLOOKUP(AK336,sortorder!$I$15:$I$20,sortorder!$J$15:$J$20)</f>
        <v>1</v>
      </c>
      <c r="AM336" s="122" t="s">
        <v>1784</v>
      </c>
      <c r="AN336" s="122" t="s">
        <v>1784</v>
      </c>
      <c r="AO336" s="122" t="s">
        <v>1785</v>
      </c>
      <c r="AP336" s="200">
        <v>3</v>
      </c>
      <c r="AQ336" s="122" t="s">
        <v>1779</v>
      </c>
      <c r="AR336" s="122" t="s">
        <v>1111</v>
      </c>
      <c r="AS336" s="122" t="s">
        <v>1102</v>
      </c>
      <c r="AT336" s="122" t="s">
        <v>1111</v>
      </c>
      <c r="AU336" s="122"/>
      <c r="AV336" s="39" t="str">
        <f>IFERROR(_xlfn.XLOOKUP(Q336,wtd!$B:$B,wtd!$C:$C),"")</f>
        <v/>
      </c>
      <c r="AW336" s="141" t="b">
        <f>IFERROR(Q336=_xlfn.XLOOKUP(Q336,wtd!$B:$B,wtd!$B:$B),FALSE)</f>
        <v>0</v>
      </c>
      <c r="AX336" s="122" t="s">
        <v>1103</v>
      </c>
      <c r="AY336" s="122">
        <v>2</v>
      </c>
      <c r="AZ336" s="122">
        <v>0</v>
      </c>
      <c r="BA336" s="122" t="b">
        <v>0</v>
      </c>
      <c r="BB336" s="122" t="b">
        <v>0</v>
      </c>
      <c r="BC336" s="122" t="b">
        <v>0</v>
      </c>
      <c r="BD336" s="122"/>
      <c r="BE336" s="122" t="s">
        <v>1819</v>
      </c>
      <c r="BF336" s="122" t="s">
        <v>1820</v>
      </c>
      <c r="BG336" s="122" t="s">
        <v>1820</v>
      </c>
      <c r="BH336" s="197" t="s">
        <v>1821</v>
      </c>
      <c r="BI336" s="197" t="s">
        <v>1823</v>
      </c>
      <c r="BJ336" s="618" t="s">
        <v>2887</v>
      </c>
      <c r="BK336" s="534" t="s">
        <v>1822</v>
      </c>
      <c r="BL336" s="197" t="s">
        <v>1165</v>
      </c>
      <c r="BN336" s="375">
        <v>227</v>
      </c>
      <c r="BP336" s="639" t="s">
        <v>1554</v>
      </c>
      <c r="BQ336" s="639" t="s">
        <v>1167</v>
      </c>
      <c r="BR336" s="639" t="s">
        <v>1818</v>
      </c>
      <c r="BS336" s="639" t="s">
        <v>411</v>
      </c>
    </row>
    <row r="337" spans="1:72">
      <c r="A337">
        <v>336</v>
      </c>
      <c r="B337" s="158" t="str">
        <f>IFERROR(TEXT(AL337,"00"),"99")&amp;IFERROR(TEXT(W337,"00"),"99")&amp;IFERROR(TEXT(S337,"00"),"99")&amp;IFERROR(TEXT(BN337,"000"),"999")</f>
        <v>019925232</v>
      </c>
      <c r="C337" s="158" t="str">
        <f>IFERROR(TEXT(AL337,"00"),"99")&amp;IFERROR(TEXT(V337,"00"),"99")&amp;IFERROR(TEXT(R337,"000"),"999")</f>
        <v>0199217</v>
      </c>
      <c r="D337" s="29">
        <v>1</v>
      </c>
      <c r="E337" s="645">
        <f>IF(NOT(ISBLANK(L337)),1,0)</f>
        <v>0</v>
      </c>
      <c r="F337" s="645">
        <f>IF(NOT(ISBLANK(O337)),1,0)</f>
        <v>0</v>
      </c>
      <c r="G337" s="364" t="str">
        <f>IF(ISBLANK(H337), IF(OR(NOT(ISBLANK(L337)),NOT(ISBLANK(I337)), NOT(ISBLANK(O337))),"no oldname but should be",""),IF(H337=I337,"api",IF(H337=O337,"csv","no match or acs")))</f>
        <v>api</v>
      </c>
      <c r="H337" t="s">
        <v>2310</v>
      </c>
      <c r="I337" t="s">
        <v>2310</v>
      </c>
      <c r="J337" s="59" t="s">
        <v>2310</v>
      </c>
      <c r="K337" t="s">
        <v>2311</v>
      </c>
      <c r="L337" s="122"/>
      <c r="M337" s="197"/>
      <c r="Q337" s="123" t="s">
        <v>2309</v>
      </c>
      <c r="R337" s="147">
        <f>IFERROR(_xlfn.XLOOKUP(T337,sortorder!$E$62:$E$136,sortorder!$F$62:$F$136),999)</f>
        <v>217</v>
      </c>
      <c r="S337" s="147">
        <f>IFERROR(_xlfn.XLOOKUP(T337,sortorder!$E$62:$E$136,sortorder!$D$62:$D$136),99)</f>
        <v>25</v>
      </c>
      <c r="T337" s="127" t="s">
        <v>1169</v>
      </c>
      <c r="U337" s="59" t="s">
        <v>1169</v>
      </c>
      <c r="V337" s="152">
        <f>IFERROR(_xlfn.XLOOKUP(X337,sortorder!$E$4:$E$55,sortorder!$D$4:$D$55),99)</f>
        <v>99</v>
      </c>
      <c r="W337" s="152">
        <f>IFERROR(_xlfn.XLOOKUP(X337,sortorder!$E$4:$E$55,sortorder!$D$4:$D$55),99)</f>
        <v>99</v>
      </c>
      <c r="X337" s="19" t="s">
        <v>5593</v>
      </c>
      <c r="Y337" s="141">
        <f>IF(ISERROR(SEARCH(Y$1,$Q337)),0,1)</f>
        <v>0</v>
      </c>
      <c r="Z337" s="141">
        <f>IF(ISERROR(SEARCH(Z$1,$Q337)),0,1)</f>
        <v>0</v>
      </c>
      <c r="AA337" s="141">
        <f>IF(ISERROR(SEARCH(AA$1,$Q337)),0,1)</f>
        <v>0</v>
      </c>
      <c r="AB337" s="141">
        <f>IF(ISERROR(SEARCH(AB$1,$Q337)),0,1)</f>
        <v>0</v>
      </c>
      <c r="AC337" s="141">
        <f>IF(ISERROR(SEARCH(AC$1,$Q337)),0,1)</f>
        <v>1</v>
      </c>
      <c r="AD337" s="141">
        <f>IF(ISERROR(SEARCH(AD$1,$Q337)),0,1)</f>
        <v>0</v>
      </c>
      <c r="AE337" s="141">
        <f>IF(ISERROR(SEARCH(AE$1,$Q337)),0,1)</f>
        <v>0</v>
      </c>
      <c r="AF337" s="141">
        <f>IF(ISERROR(SEARCH(AF$1,$Q337)),0,1)</f>
        <v>0</v>
      </c>
      <c r="AG337" s="141">
        <f>IF(ISERROR(SEARCH(AG$1,$Q337)),0,1)</f>
        <v>0</v>
      </c>
      <c r="AH337" t="s">
        <v>1075</v>
      </c>
      <c r="AI337" s="141" t="str">
        <f>_xlfn.XLOOKUP(I337,'api2.3'!B:B,'api2.3'!D:D,"")</f>
        <v>Socioeconomic Indicators</v>
      </c>
      <c r="AJ337" t="s">
        <v>44</v>
      </c>
      <c r="AK337" s="41" t="s">
        <v>44</v>
      </c>
      <c r="AL337" s="210">
        <f>_xlfn.XLOOKUP(AK337,sortorder!$I$15:$I$20,sortorder!$J$15:$J$20)</f>
        <v>1</v>
      </c>
      <c r="AM337" t="s">
        <v>423</v>
      </c>
      <c r="AN337" t="s">
        <v>423</v>
      </c>
      <c r="AO337" t="s">
        <v>424</v>
      </c>
      <c r="AP337" s="32">
        <v>1</v>
      </c>
      <c r="AQ337" t="s">
        <v>1125</v>
      </c>
      <c r="AR337" t="s">
        <v>1132</v>
      </c>
      <c r="AS337" t="s">
        <v>1126</v>
      </c>
      <c r="AT337" t="s">
        <v>1132</v>
      </c>
      <c r="AU337">
        <v>1</v>
      </c>
      <c r="AV337" s="39" t="str">
        <f>IFERROR(_xlfn.XLOOKUP(Q337,wtd!$B:$B,wtd!$C:$C),"")</f>
        <v/>
      </c>
      <c r="AW337" s="141" t="b">
        <f>IFERROR(Q337=_xlfn.XLOOKUP(Q337,wtd!$B:$B,wtd!$B:$B),FALSE)</f>
        <v>0</v>
      </c>
      <c r="AX337" t="s">
        <v>2797</v>
      </c>
      <c r="AY337">
        <v>2</v>
      </c>
      <c r="AZ337">
        <v>0</v>
      </c>
      <c r="BA337" t="b">
        <v>0</v>
      </c>
      <c r="BB337" t="b">
        <v>1</v>
      </c>
      <c r="BC337" t="b">
        <v>0</v>
      </c>
      <c r="BE337" t="s">
        <v>5063</v>
      </c>
      <c r="BF337" t="s">
        <v>2312</v>
      </c>
      <c r="BG337" t="s">
        <v>2312</v>
      </c>
      <c r="BJ337" s="618" t="s">
        <v>2887</v>
      </c>
      <c r="BK337" s="534" t="s">
        <v>2313</v>
      </c>
      <c r="BL337" s="59" t="s">
        <v>1165</v>
      </c>
      <c r="BN337" s="375">
        <v>232</v>
      </c>
      <c r="BP337" s="639" t="s">
        <v>2314</v>
      </c>
      <c r="BS337" s="639" t="s">
        <v>411</v>
      </c>
      <c r="BT337" s="639" t="s">
        <v>55</v>
      </c>
    </row>
    <row r="338" spans="1:72">
      <c r="A338">
        <v>337</v>
      </c>
      <c r="B338" s="158" t="str">
        <f>IFERROR(TEXT(AL338,"00"),"99")&amp;IFERROR(TEXT(W338,"00"),"99")&amp;IFERROR(TEXT(S338,"00"),"99")&amp;IFERROR(TEXT(BN338,"000"),"999")</f>
        <v>019925237</v>
      </c>
      <c r="C338" s="158" t="str">
        <f>IFERROR(TEXT(AL338,"00"),"99")&amp;IFERROR(TEXT(V338,"00"),"99")&amp;IFERROR(TEXT(R338,"000"),"999")</f>
        <v>0199217</v>
      </c>
      <c r="D338" s="29">
        <v>1</v>
      </c>
      <c r="E338" s="645">
        <f>IF(NOT(ISBLANK(L338)),1,0)</f>
        <v>0</v>
      </c>
      <c r="F338" s="645">
        <f>IF(NOT(ISBLANK(O338)),1,0)</f>
        <v>1</v>
      </c>
      <c r="G338" s="364" t="str">
        <f>IF(ISBLANK(H338), IF(OR(NOT(ISBLANK(L338)),NOT(ISBLANK(I338)), NOT(ISBLANK(O338))),"no oldname but should be",""),IF(H338=I338,"api",IF(H338=O338,"csv","no match or acs")))</f>
        <v>api</v>
      </c>
      <c r="H338" t="s">
        <v>1158</v>
      </c>
      <c r="I338" t="s">
        <v>1158</v>
      </c>
      <c r="J338" s="59" t="s">
        <v>1158</v>
      </c>
      <c r="K338" t="s">
        <v>1159</v>
      </c>
      <c r="L338" s="122"/>
      <c r="M338" s="197"/>
      <c r="N338" s="59" t="s">
        <v>1160</v>
      </c>
      <c r="O338" t="s">
        <v>1160</v>
      </c>
      <c r="P338" s="59" t="s">
        <v>1160</v>
      </c>
      <c r="Q338" s="123" t="s">
        <v>1157</v>
      </c>
      <c r="R338" s="147">
        <f>IFERROR(_xlfn.XLOOKUP(T338,sortorder!$E$62:$E$136,sortorder!$F$62:$F$136),999)</f>
        <v>217</v>
      </c>
      <c r="S338" s="147">
        <f>IFERROR(_xlfn.XLOOKUP(T338,sortorder!$E$62:$E$136,sortorder!$D$62:$D$136),99)</f>
        <v>25</v>
      </c>
      <c r="T338" s="127" t="s">
        <v>1169</v>
      </c>
      <c r="U338" s="59" t="s">
        <v>1169</v>
      </c>
      <c r="V338" s="152">
        <f>IFERROR(_xlfn.XLOOKUP(X338,sortorder!$E$4:$E$55,sortorder!$D$4:$D$55),99)</f>
        <v>99</v>
      </c>
      <c r="W338" s="152">
        <f>IFERROR(_xlfn.XLOOKUP(X338,sortorder!$E$4:$E$55,sortorder!$D$4:$D$55),99)</f>
        <v>99</v>
      </c>
      <c r="X338" s="19" t="s">
        <v>5593</v>
      </c>
      <c r="Y338" s="141">
        <f>IF(ISERROR(SEARCH(Y$1,$Q338)),0,1)</f>
        <v>0</v>
      </c>
      <c r="Z338" s="141">
        <f>IF(ISERROR(SEARCH(Z$1,$Q338)),0,1)</f>
        <v>0</v>
      </c>
      <c r="AA338" s="141">
        <f>IF(ISERROR(SEARCH(AA$1,$Q338)),0,1)</f>
        <v>1</v>
      </c>
      <c r="AB338" s="141">
        <f>IF(ISERROR(SEARCH(AB$1,$Q338)),0,1)</f>
        <v>0</v>
      </c>
      <c r="AC338" s="141">
        <f>IF(ISERROR(SEARCH(AC$1,$Q338)),0,1)</f>
        <v>0</v>
      </c>
      <c r="AD338" s="141">
        <f>IF(ISERROR(SEARCH(AD$1,$Q338)),0,1)</f>
        <v>0</v>
      </c>
      <c r="AE338" s="141">
        <f>IF(ISERROR(SEARCH(AE$1,$Q338)),0,1)</f>
        <v>0</v>
      </c>
      <c r="AF338" s="141">
        <f>IF(ISERROR(SEARCH(AF$1,$Q338)),0,1)</f>
        <v>0</v>
      </c>
      <c r="AG338" s="141">
        <f>IF(ISERROR(SEARCH(AG$1,$Q338)),0,1)</f>
        <v>0</v>
      </c>
      <c r="AH338" t="s">
        <v>1075</v>
      </c>
      <c r="AI338" s="141" t="str">
        <f>_xlfn.XLOOKUP(I338,'api2.3'!B:B,'api2.3'!D:D,"")</f>
        <v>Socioeconomic Indicators</v>
      </c>
      <c r="AJ338" t="s">
        <v>44</v>
      </c>
      <c r="AK338" s="41" t="s">
        <v>44</v>
      </c>
      <c r="AL338" s="210">
        <f>_xlfn.XLOOKUP(AK338,sortorder!$I$15:$I$20,sortorder!$J$15:$J$20)</f>
        <v>1</v>
      </c>
      <c r="AM338" t="s">
        <v>423</v>
      </c>
      <c r="AN338" t="s">
        <v>423</v>
      </c>
      <c r="AO338" t="s">
        <v>424</v>
      </c>
      <c r="AP338" s="32">
        <v>1</v>
      </c>
      <c r="AQ338" t="s">
        <v>1101</v>
      </c>
      <c r="AR338" t="s">
        <v>1111</v>
      </c>
      <c r="AS338" t="s">
        <v>1102</v>
      </c>
      <c r="AT338" t="s">
        <v>1111</v>
      </c>
      <c r="AV338" s="39" t="str">
        <f>IFERROR(_xlfn.XLOOKUP(Q338,wtd!$B:$B,wtd!$C:$C),"")</f>
        <v/>
      </c>
      <c r="AW338" s="141" t="b">
        <f>IFERROR(Q338=_xlfn.XLOOKUP(Q338,wtd!$B:$B,wtd!$B:$B),FALSE)</f>
        <v>0</v>
      </c>
      <c r="AX338" t="s">
        <v>1103</v>
      </c>
      <c r="AY338">
        <v>2</v>
      </c>
      <c r="AZ338">
        <v>0</v>
      </c>
      <c r="BA338" t="b">
        <v>0</v>
      </c>
      <c r="BB338" t="b">
        <v>0</v>
      </c>
      <c r="BC338" t="b">
        <v>0</v>
      </c>
      <c r="BE338" t="s">
        <v>1161</v>
      </c>
      <c r="BF338" t="s">
        <v>1162</v>
      </c>
      <c r="BG338" t="s">
        <v>1162</v>
      </c>
      <c r="BH338" s="59" t="s">
        <v>1163</v>
      </c>
      <c r="BI338" s="59" t="s">
        <v>1163</v>
      </c>
      <c r="BJ338" s="618" t="s">
        <v>2887</v>
      </c>
      <c r="BK338" s="534" t="s">
        <v>1164</v>
      </c>
      <c r="BL338" s="59" t="s">
        <v>1165</v>
      </c>
      <c r="BN338" s="375">
        <v>237</v>
      </c>
      <c r="BP338" s="639" t="s">
        <v>1166</v>
      </c>
      <c r="BQ338" s="639" t="s">
        <v>1167</v>
      </c>
      <c r="BR338" s="639" t="s">
        <v>1160</v>
      </c>
      <c r="BS338" s="639" t="s">
        <v>411</v>
      </c>
    </row>
    <row r="339" spans="1:72">
      <c r="A339">
        <v>338</v>
      </c>
      <c r="B339" s="158" t="str">
        <f>IFERROR(TEXT(AL339,"00"),"99")&amp;IFERROR(TEXT(W339,"00"),"99")&amp;IFERROR(TEXT(S339,"00"),"99")&amp;IFERROR(TEXT(BN339,"000"),"999")</f>
        <v>019925999</v>
      </c>
      <c r="C339" s="158" t="str">
        <f>IFERROR(TEXT(AL339,"00"),"99")&amp;IFERROR(TEXT(V339,"00"),"99")&amp;IFERROR(TEXT(R339,"000"),"999")</f>
        <v>0199217</v>
      </c>
      <c r="D339" s="29">
        <v>0</v>
      </c>
      <c r="E339" s="645">
        <f>IF(NOT(ISBLANK(L339)),1,0)</f>
        <v>0</v>
      </c>
      <c r="F339" s="645">
        <f>IF(NOT(ISBLANK(O339)),1,0)</f>
        <v>0</v>
      </c>
      <c r="G339" s="364" t="str">
        <f>IF(ISBLANK(H339), IF(OR(NOT(ISBLANK(L339)),NOT(ISBLANK(I339)), NOT(ISBLANK(O339))),"no oldname but should be",""),IF(H339=I339,"api",IF(H339=O339,"csv","no match or acs")))</f>
        <v/>
      </c>
      <c r="L339" s="122"/>
      <c r="M339" s="197"/>
      <c r="Q339" s="123" t="s">
        <v>2432</v>
      </c>
      <c r="R339" s="147">
        <f>IFERROR(_xlfn.XLOOKUP(T339,sortorder!$E$62:$E$136,sortorder!$F$62:$F$136),999)</f>
        <v>217</v>
      </c>
      <c r="S339" s="147">
        <f>IFERROR(_xlfn.XLOOKUP(T339,sortorder!$E$62:$E$136,sortorder!$D$62:$D$136),99)</f>
        <v>25</v>
      </c>
      <c r="T339" s="127" t="s">
        <v>1169</v>
      </c>
      <c r="U339" s="59" t="s">
        <v>1169</v>
      </c>
      <c r="V339" s="152">
        <f>IFERROR(_xlfn.XLOOKUP(X339,sortorder!$E$4:$E$55,sortorder!$D$4:$D$55),99)</f>
        <v>99</v>
      </c>
      <c r="W339" s="152">
        <f>IFERROR(_xlfn.XLOOKUP(X339,sortorder!$E$4:$E$55,sortorder!$D$4:$D$55),99)</f>
        <v>99</v>
      </c>
      <c r="X339" s="19" t="s">
        <v>5593</v>
      </c>
      <c r="Y339" s="141">
        <f>IF(ISERROR(SEARCH(Y$1,$Q339)),0,1)</f>
        <v>1</v>
      </c>
      <c r="Z339" s="141">
        <f>IF(ISERROR(SEARCH(Z$1,$Q339)),0,1)</f>
        <v>0</v>
      </c>
      <c r="AA339" s="141">
        <f>IF(ISERROR(SEARCH(AA$1,$Q339)),0,1)</f>
        <v>0</v>
      </c>
      <c r="AB339" s="141">
        <f>IF(ISERROR(SEARCH(AB$1,$Q339)),0,1)</f>
        <v>0</v>
      </c>
      <c r="AC339" s="141">
        <f>IF(ISERROR(SEARCH(AC$1,$Q339)),0,1)</f>
        <v>1</v>
      </c>
      <c r="AD339" s="141">
        <f>IF(ISERROR(SEARCH(AD$1,$Q339)),0,1)</f>
        <v>0</v>
      </c>
      <c r="AE339" s="141">
        <f>IF(ISERROR(SEARCH(AE$1,$Q339)),0,1)</f>
        <v>0</v>
      </c>
      <c r="AF339" s="141">
        <f>IF(ISERROR(SEARCH(AF$1,$Q339)),0,1)</f>
        <v>0</v>
      </c>
      <c r="AG339" s="141">
        <f>IF(ISERROR(SEARCH(AG$1,$Q339)),0,1)</f>
        <v>0</v>
      </c>
      <c r="AI339" s="141">
        <f>_xlfn.XLOOKUP(I339,'api2.3'!B:B,'api2.3'!D:D,"")</f>
        <v>0</v>
      </c>
      <c r="AJ339" t="s">
        <v>44</v>
      </c>
      <c r="AK339" s="41" t="s">
        <v>44</v>
      </c>
      <c r="AL339" s="210">
        <f>_xlfn.XLOOKUP(AK339,sortorder!$I$15:$I$20,sortorder!$J$15:$J$20)</f>
        <v>1</v>
      </c>
      <c r="AM339" t="s">
        <v>423</v>
      </c>
      <c r="AN339" t="s">
        <v>423</v>
      </c>
      <c r="AO339" t="s">
        <v>424</v>
      </c>
      <c r="AP339" s="32">
        <v>1</v>
      </c>
      <c r="AQ339" t="s">
        <v>2420</v>
      </c>
      <c r="AR339" t="s">
        <v>1743</v>
      </c>
      <c r="AS339" t="s">
        <v>1743</v>
      </c>
      <c r="AT339" t="s">
        <v>1743</v>
      </c>
      <c r="AV339" s="39" t="str">
        <f>IFERROR(_xlfn.XLOOKUP(Q339,wtd!$B:$B,wtd!$C:$C),"")</f>
        <v/>
      </c>
      <c r="AW339" s="141" t="b">
        <f>IFERROR(Q339=_xlfn.XLOOKUP(Q339,wtd!$B:$B,wtd!$B:$B),FALSE)</f>
        <v>0</v>
      </c>
      <c r="AX339" t="s">
        <v>3036</v>
      </c>
      <c r="AY339">
        <v>2</v>
      </c>
      <c r="AZ339">
        <v>1</v>
      </c>
      <c r="BA339" t="b">
        <v>0</v>
      </c>
      <c r="BB339" t="b">
        <v>0</v>
      </c>
      <c r="BC339" t="b">
        <v>0</v>
      </c>
      <c r="BE339" t="s">
        <v>2433</v>
      </c>
      <c r="BF339" t="s">
        <v>2433</v>
      </c>
      <c r="BG339" t="s">
        <v>2433</v>
      </c>
      <c r="BJ339" s="618" t="s">
        <v>2887</v>
      </c>
      <c r="BK339" s="534">
        <v>0</v>
      </c>
      <c r="BN339" s="225">
        <v>999</v>
      </c>
      <c r="BS339" s="639" t="s">
        <v>411</v>
      </c>
      <c r="BT339" s="639" t="s">
        <v>55</v>
      </c>
    </row>
    <row r="340" spans="1:72">
      <c r="A340">
        <v>339</v>
      </c>
      <c r="B340" s="158" t="str">
        <f>IFERROR(TEXT(AL340,"00"),"99")&amp;IFERROR(TEXT(W340,"00"),"99")&amp;IFERROR(TEXT(S340,"00"),"99")&amp;IFERROR(TEXT(BN340,"000"),"999")</f>
        <v>019925999</v>
      </c>
      <c r="C340" s="158" t="str">
        <f>IFERROR(TEXT(AL340,"00"),"99")&amp;IFERROR(TEXT(V340,"00"),"99")&amp;IFERROR(TEXT(R340,"000"),"999")</f>
        <v>0199217</v>
      </c>
      <c r="D340" s="29">
        <v>0</v>
      </c>
      <c r="E340" s="645">
        <f>IF(NOT(ISBLANK(L340)),1,0)</f>
        <v>0</v>
      </c>
      <c r="F340" s="645">
        <f>IF(NOT(ISBLANK(O340)),1,0)</f>
        <v>0</v>
      </c>
      <c r="G340" s="364" t="str">
        <f>IF(ISBLANK(H340), IF(OR(NOT(ISBLANK(L340)),NOT(ISBLANK(I340)), NOT(ISBLANK(O340))),"no oldname but should be",""),IF(H340=I340,"api",IF(H340=O340,"csv","no match or acs")))</f>
        <v/>
      </c>
      <c r="L340" s="122"/>
      <c r="M340" s="197"/>
      <c r="Q340" s="123" t="s">
        <v>2490</v>
      </c>
      <c r="R340" s="147">
        <f>IFERROR(_xlfn.XLOOKUP(T340,sortorder!$E$62:$E$136,sortorder!$F$62:$F$136),999)</f>
        <v>217</v>
      </c>
      <c r="S340" s="147">
        <f>IFERROR(_xlfn.XLOOKUP(T340,sortorder!$E$62:$E$136,sortorder!$D$62:$D$136),99)</f>
        <v>25</v>
      </c>
      <c r="T340" s="127" t="s">
        <v>1169</v>
      </c>
      <c r="U340" s="59" t="s">
        <v>1169</v>
      </c>
      <c r="V340" s="152">
        <f>IFERROR(_xlfn.XLOOKUP(X340,sortorder!$E$4:$E$55,sortorder!$D$4:$D$55),99)</f>
        <v>99</v>
      </c>
      <c r="W340" s="152">
        <f>IFERROR(_xlfn.XLOOKUP(X340,sortorder!$E$4:$E$55,sortorder!$D$4:$D$55),99)</f>
        <v>99</v>
      </c>
      <c r="X340" s="19" t="s">
        <v>5593</v>
      </c>
      <c r="Y340" s="141">
        <f>IF(ISERROR(SEARCH(Y$1,$Q340)),0,1)</f>
        <v>1</v>
      </c>
      <c r="Z340" s="141">
        <f>IF(ISERROR(SEARCH(Z$1,$Q340)),0,1)</f>
        <v>1</v>
      </c>
      <c r="AA340" s="141">
        <f>IF(ISERROR(SEARCH(AA$1,$Q340)),0,1)</f>
        <v>0</v>
      </c>
      <c r="AB340" s="141">
        <f>IF(ISERROR(SEARCH(AB$1,$Q340)),0,1)</f>
        <v>0</v>
      </c>
      <c r="AC340" s="141">
        <f>IF(ISERROR(SEARCH(AC$1,$Q340)),0,1)</f>
        <v>1</v>
      </c>
      <c r="AD340" s="141">
        <f>IF(ISERROR(SEARCH(AD$1,$Q340)),0,1)</f>
        <v>0</v>
      </c>
      <c r="AE340" s="141">
        <f>IF(ISERROR(SEARCH(AE$1,$Q340)),0,1)</f>
        <v>0</v>
      </c>
      <c r="AF340" s="141">
        <f>IF(ISERROR(SEARCH(AF$1,$Q340)),0,1)</f>
        <v>0</v>
      </c>
      <c r="AG340" s="141">
        <f>IF(ISERROR(SEARCH(AG$1,$Q340)),0,1)</f>
        <v>0</v>
      </c>
      <c r="AI340" s="141">
        <f>_xlfn.XLOOKUP(I340,'api2.3'!B:B,'api2.3'!D:D,"")</f>
        <v>0</v>
      </c>
      <c r="AJ340" t="s">
        <v>44</v>
      </c>
      <c r="AK340" s="41" t="s">
        <v>44</v>
      </c>
      <c r="AL340" s="210">
        <f>_xlfn.XLOOKUP(AK340,sortorder!$I$15:$I$20,sortorder!$J$15:$J$20)</f>
        <v>1</v>
      </c>
      <c r="AM340" t="s">
        <v>1784</v>
      </c>
      <c r="AN340" t="s">
        <v>1784</v>
      </c>
      <c r="AO340" t="s">
        <v>1785</v>
      </c>
      <c r="AP340" s="32">
        <v>3</v>
      </c>
      <c r="AQ340" t="s">
        <v>2478</v>
      </c>
      <c r="AR340" t="s">
        <v>1743</v>
      </c>
      <c r="AS340" t="s">
        <v>1743</v>
      </c>
      <c r="AT340" t="s">
        <v>1743</v>
      </c>
      <c r="AV340" s="39" t="str">
        <f>IFERROR(_xlfn.XLOOKUP(Q340,wtd!$B:$B,wtd!$C:$C),"")</f>
        <v/>
      </c>
      <c r="AW340" s="141" t="b">
        <f>IFERROR(Q340=_xlfn.XLOOKUP(Q340,wtd!$B:$B,wtd!$B:$B),FALSE)</f>
        <v>0</v>
      </c>
      <c r="AX340" t="s">
        <v>3036</v>
      </c>
      <c r="AY340">
        <v>2</v>
      </c>
      <c r="AZ340">
        <v>1</v>
      </c>
      <c r="BA340" t="b">
        <v>0</v>
      </c>
      <c r="BB340" t="b">
        <v>0</v>
      </c>
      <c r="BC340" t="b">
        <v>0</v>
      </c>
      <c r="BE340" t="s">
        <v>2491</v>
      </c>
      <c r="BF340" t="s">
        <v>2491</v>
      </c>
      <c r="BG340" t="s">
        <v>2491</v>
      </c>
      <c r="BJ340" s="618" t="s">
        <v>2887</v>
      </c>
      <c r="BK340" s="534" t="s">
        <v>2887</v>
      </c>
      <c r="BN340" s="225">
        <v>999</v>
      </c>
      <c r="BS340" s="639" t="s">
        <v>411</v>
      </c>
      <c r="BT340" s="639" t="s">
        <v>55</v>
      </c>
    </row>
    <row r="341" spans="1:72">
      <c r="A341">
        <v>340</v>
      </c>
      <c r="B341" s="158" t="str">
        <f>IFERROR(TEXT(AL341,"00"),"99")&amp;IFERROR(TEXT(W341,"00"),"99")&amp;IFERROR(TEXT(S341,"00"),"99")&amp;IFERROR(TEXT(BN341,"000"),"999")</f>
        <v>019925999</v>
      </c>
      <c r="C341" s="158" t="str">
        <f>IFERROR(TEXT(AL341,"00"),"99")&amp;IFERROR(TEXT(V341,"00"),"99")&amp;IFERROR(TEXT(R341,"000"),"999")</f>
        <v>0199217</v>
      </c>
      <c r="D341" s="29">
        <v>1</v>
      </c>
      <c r="E341" s="645">
        <f>IF(NOT(ISBLANK(L341)),1,0)</f>
        <v>0</v>
      </c>
      <c r="F341" s="645">
        <f>IF(NOT(ISBLANK(O341)),1,0)</f>
        <v>0</v>
      </c>
      <c r="G341" s="364" t="str">
        <f>IF(ISBLANK(H341), IF(OR(NOT(ISBLANK(L341)),NOT(ISBLANK(I341)), NOT(ISBLANK(O341))),"no oldname but should be",""),IF(H341=I341,"api",IF(H341=O341,"csv","no match or acs")))</f>
        <v>api</v>
      </c>
      <c r="H341" t="s">
        <v>2265</v>
      </c>
      <c r="I341" t="s">
        <v>2265</v>
      </c>
      <c r="J341" s="59" t="s">
        <v>2265</v>
      </c>
      <c r="K341" s="122"/>
      <c r="L341" s="122"/>
      <c r="M341" s="197"/>
      <c r="N341" s="197"/>
      <c r="O341" s="122"/>
      <c r="P341" s="197"/>
      <c r="Q341" s="123" t="s">
        <v>2264</v>
      </c>
      <c r="R341" s="147">
        <f>IFERROR(_xlfn.XLOOKUP(T341,sortorder!$E$62:$E$136,sortorder!$F$62:$F$136),999)</f>
        <v>217</v>
      </c>
      <c r="S341" s="147">
        <f>IFERROR(_xlfn.XLOOKUP(T341,sortorder!$E$62:$E$136,sortorder!$D$62:$D$136),99)</f>
        <v>25</v>
      </c>
      <c r="T341" s="127" t="s">
        <v>1169</v>
      </c>
      <c r="U341" s="197"/>
      <c r="V341" s="152">
        <f>IFERROR(_xlfn.XLOOKUP(X341,sortorder!$E$4:$E$55,sortorder!$D$4:$D$55),99)</f>
        <v>99</v>
      </c>
      <c r="W341" s="152">
        <f>IFERROR(_xlfn.XLOOKUP(X341,sortorder!$E$4:$E$55,sortorder!$D$4:$D$55),99)</f>
        <v>99</v>
      </c>
      <c r="X341" s="238" t="s">
        <v>5593</v>
      </c>
      <c r="Y341" s="141">
        <f>IF(ISERROR(SEARCH(Y$1,$Q341)),0,1)</f>
        <v>0</v>
      </c>
      <c r="Z341" s="141">
        <f>IF(ISERROR(SEARCH(Z$1,$Q341)),0,1)</f>
        <v>1</v>
      </c>
      <c r="AA341" s="141">
        <f>IF(ISERROR(SEARCH(AA$1,$Q341)),0,1)</f>
        <v>1</v>
      </c>
      <c r="AB341" s="141">
        <f>IF(ISERROR(SEARCH(AB$1,$Q341)),0,1)</f>
        <v>0</v>
      </c>
      <c r="AC341" s="141">
        <f>IF(ISERROR(SEARCH(AC$1,$Q341)),0,1)</f>
        <v>0</v>
      </c>
      <c r="AD341" s="141">
        <f>IF(ISERROR(SEARCH(AD$1,$Q341)),0,1)</f>
        <v>0</v>
      </c>
      <c r="AE341" s="141">
        <f>IF(ISERROR(SEARCH(AE$1,$Q341)),0,1)</f>
        <v>0</v>
      </c>
      <c r="AF341" s="141">
        <f>IF(ISERROR(SEARCH(AF$1,$Q341)),0,1)</f>
        <v>0</v>
      </c>
      <c r="AG341" s="141">
        <f>IF(ISERROR(SEARCH(AG$1,$Q341)),0,1)</f>
        <v>0</v>
      </c>
      <c r="AH341" s="122" t="s">
        <v>2266</v>
      </c>
      <c r="AI341" s="141" t="str">
        <f>_xlfn.XLOOKUP(I341,'api2.3'!B:B,'api2.3'!D:D,"")</f>
        <v>Health Indicators</v>
      </c>
      <c r="AJ341" t="s">
        <v>44</v>
      </c>
      <c r="AK341" s="41" t="s">
        <v>44</v>
      </c>
      <c r="AL341" s="210">
        <f>_xlfn.XLOOKUP(AK341,sortorder!$I$15:$I$20,sortorder!$J$15:$J$20)</f>
        <v>1</v>
      </c>
      <c r="AM341" s="122" t="s">
        <v>1784</v>
      </c>
      <c r="AN341" s="122" t="s">
        <v>1784</v>
      </c>
      <c r="AO341" s="122" t="s">
        <v>1785</v>
      </c>
      <c r="AP341" s="200">
        <v>3</v>
      </c>
      <c r="AQ341" s="122" t="s">
        <v>1779</v>
      </c>
      <c r="AR341" s="122" t="s">
        <v>1111</v>
      </c>
      <c r="AS341" s="122" t="s">
        <v>1102</v>
      </c>
      <c r="AT341" s="122" t="s">
        <v>1111</v>
      </c>
      <c r="AU341" s="122"/>
      <c r="AV341" s="39" t="str">
        <f>IFERROR(_xlfn.XLOOKUP(Q341,wtd!$B:$B,wtd!$C:$C),"")</f>
        <v/>
      </c>
      <c r="AW341" s="141" t="b">
        <f>IFERROR(Q341=_xlfn.XLOOKUP(Q341,wtd!$B:$B,wtd!$B:$B),FALSE)</f>
        <v>0</v>
      </c>
      <c r="AX341" s="122" t="s">
        <v>1103</v>
      </c>
      <c r="AY341" s="122">
        <v>2</v>
      </c>
      <c r="AZ341" s="122">
        <v>0</v>
      </c>
      <c r="BA341" s="122" t="b">
        <v>0</v>
      </c>
      <c r="BB341" s="122" t="b">
        <v>0</v>
      </c>
      <c r="BC341" s="122" t="b">
        <v>0</v>
      </c>
      <c r="BD341" s="122"/>
      <c r="BE341" s="122" t="s">
        <v>5281</v>
      </c>
      <c r="BF341" s="122" t="s">
        <v>2268</v>
      </c>
      <c r="BG341" t="s">
        <v>2268</v>
      </c>
      <c r="BH341" s="197"/>
      <c r="BI341" s="197"/>
      <c r="BJ341" s="618" t="s">
        <v>2887</v>
      </c>
      <c r="BK341" s="534" t="s">
        <v>2268</v>
      </c>
      <c r="BL341" s="197"/>
      <c r="BN341" s="376">
        <v>999</v>
      </c>
    </row>
    <row r="342" spans="1:72">
      <c r="A342">
        <v>341</v>
      </c>
      <c r="B342" s="158" t="str">
        <f>IFERROR(TEXT(AL342,"00"),"99")&amp;IFERROR(TEXT(W342,"00"),"99")&amp;IFERROR(TEXT(S342,"00"),"99")&amp;IFERROR(TEXT(BN342,"000"),"999")</f>
        <v>019968999</v>
      </c>
      <c r="C342" s="158" t="str">
        <f>IFERROR(TEXT(AL342,"00"),"99")&amp;IFERROR(TEXT(V342,"00"),"99")&amp;IFERROR(TEXT(R342,"000"),"999")</f>
        <v>0199000</v>
      </c>
      <c r="D342" s="29">
        <v>0</v>
      </c>
      <c r="E342" s="645">
        <f>IF(NOT(ISBLANK(L342)),1,0)</f>
        <v>1</v>
      </c>
      <c r="F342" s="645">
        <f>IF(NOT(ISBLANK(O342)),1,0)</f>
        <v>0</v>
      </c>
      <c r="G342" s="364" t="str">
        <f>IF(ISBLANK(H342), IF(OR(NOT(ISBLANK(L342)),NOT(ISBLANK(I342)), NOT(ISBLANK(O342))),"no oldname but should be",""),IF(H342=I342,"api",IF(H342=O342,"csv","no match or acs")))</f>
        <v>no match or acs</v>
      </c>
      <c r="H342" s="113" t="s">
        <v>3702</v>
      </c>
      <c r="K342" s="122"/>
      <c r="L342" s="113" t="s">
        <v>3702</v>
      </c>
      <c r="M342" s="631" t="s">
        <v>3702</v>
      </c>
      <c r="N342" s="197"/>
      <c r="O342" s="122"/>
      <c r="P342" s="197"/>
      <c r="Q342" s="179" t="s">
        <v>5470</v>
      </c>
      <c r="R342" s="147">
        <f>IFERROR(_xlfn.XLOOKUP(T342,sortorder!$E$62:$E$136,sortorder!$F$62:$F$136),999)</f>
        <v>0</v>
      </c>
      <c r="S342" s="147">
        <f>IFERROR(_xlfn.XLOOKUP(T342,sortorder!$E$62:$E$136,sortorder!$D$62:$D$136),99)</f>
        <v>68</v>
      </c>
      <c r="T342" s="196"/>
      <c r="U342" s="197"/>
      <c r="V342" s="152">
        <f>IFERROR(_xlfn.XLOOKUP(X342,sortorder!$E$4:$E$55,sortorder!$D$4:$D$55),99)</f>
        <v>99</v>
      </c>
      <c r="W342" s="152">
        <f>IFERROR(_xlfn.XLOOKUP(X342,sortorder!$E$4:$E$55,sortorder!$D$4:$D$55),99)</f>
        <v>99</v>
      </c>
      <c r="X342" s="604" t="s">
        <v>6702</v>
      </c>
      <c r="Y342" s="141">
        <f>IF(ISERROR(SEARCH(Y$1,$Q342)),0,1)</f>
        <v>0</v>
      </c>
      <c r="Z342" s="141">
        <f>IF(ISERROR(SEARCH(Z$1,$Q342)),0,1)</f>
        <v>0</v>
      </c>
      <c r="AA342" s="141">
        <f>IF(ISERROR(SEARCH(AA$1,$Q342)),0,1)</f>
        <v>0</v>
      </c>
      <c r="AB342" s="141">
        <f>IF(ISERROR(SEARCH(AB$1,$Q342)),0,1)</f>
        <v>0</v>
      </c>
      <c r="AC342" s="141">
        <f>IF(ISERROR(SEARCH(AC$1,$Q342)),0,1)</f>
        <v>0</v>
      </c>
      <c r="AD342" s="141">
        <f>IF(ISERROR(SEARCH(AD$1,$Q342)),0,1)</f>
        <v>0</v>
      </c>
      <c r="AE342" s="141">
        <f>IF(ISERROR(SEARCH(AE$1,$Q342)),0,1)</f>
        <v>0</v>
      </c>
      <c r="AF342" s="141">
        <f>IF(ISERROR(SEARCH(AF$1,$Q342)),0,1)</f>
        <v>0</v>
      </c>
      <c r="AG342" s="141">
        <f>IF(ISERROR(SEARCH(AG$1,$Q342)),0,1)</f>
        <v>0</v>
      </c>
      <c r="AH342" s="122"/>
      <c r="AI342" s="141">
        <f>_xlfn.XLOOKUP(I342,'api2.3'!B:B,'api2.3'!D:D,"")</f>
        <v>0</v>
      </c>
      <c r="AJ342" s="122" t="s">
        <v>44</v>
      </c>
      <c r="AK342" s="212" t="s">
        <v>44</v>
      </c>
      <c r="AL342" s="210">
        <f>_xlfn.XLOOKUP(AK342,sortorder!$I$15:$I$20,sortorder!$J$15:$J$20)</f>
        <v>1</v>
      </c>
      <c r="AM342" s="122"/>
      <c r="AN342" s="122"/>
      <c r="AO342" s="122"/>
      <c r="AP342" s="200">
        <v>0</v>
      </c>
      <c r="AQ342" s="122" t="s">
        <v>43</v>
      </c>
      <c r="AR342" s="122" t="s">
        <v>43</v>
      </c>
      <c r="AS342" s="122" t="s">
        <v>286</v>
      </c>
      <c r="AT342" s="122"/>
      <c r="AU342" s="122"/>
      <c r="AV342" s="39" t="str">
        <f>IFERROR(_xlfn.XLOOKUP(Q342,wtd!$B:$B,wtd!$C:$C),"")</f>
        <v/>
      </c>
      <c r="AW342" s="141" t="b">
        <f>IFERROR(Q342=_xlfn.XLOOKUP(Q342,wtd!$B:$B,wtd!$B:$B),FALSE)</f>
        <v>0</v>
      </c>
      <c r="AX342" s="122" t="s">
        <v>45</v>
      </c>
      <c r="AY342" s="122"/>
      <c r="AZ342" s="122">
        <v>0</v>
      </c>
      <c r="BA342" s="122" t="b">
        <v>0</v>
      </c>
      <c r="BB342" s="122" t="b">
        <v>0</v>
      </c>
      <c r="BC342" s="122" t="b">
        <v>0</v>
      </c>
      <c r="BD342" s="122"/>
      <c r="BE342" s="122" t="s">
        <v>5524</v>
      </c>
      <c r="BF342" s="122" t="s">
        <v>3704</v>
      </c>
      <c r="BG342" s="122" t="s">
        <v>3704</v>
      </c>
      <c r="BH342" s="197"/>
      <c r="BI342" s="197"/>
      <c r="BJ342" s="618" t="s">
        <v>6223</v>
      </c>
      <c r="BK342" s="534" t="s">
        <v>2887</v>
      </c>
      <c r="BL342" s="197"/>
      <c r="BN342" s="225">
        <v>999</v>
      </c>
    </row>
    <row r="343" spans="1:72">
      <c r="A343">
        <v>342</v>
      </c>
      <c r="B343" s="158" t="str">
        <f>IFERROR(TEXT(AL343,"00"),"99")&amp;IFERROR(TEXT(W343,"00"),"99")&amp;IFERROR(TEXT(S343,"00"),"99")&amp;IFERROR(TEXT(BN343,"000"),"999")</f>
        <v>019968999</v>
      </c>
      <c r="C343" s="158" t="str">
        <f>IFERROR(TEXT(AL343,"00"),"99")&amp;IFERROR(TEXT(V343,"00"),"99")&amp;IFERROR(TEXT(R343,"000"),"999")</f>
        <v>0199000</v>
      </c>
      <c r="D343" s="29">
        <v>0</v>
      </c>
      <c r="E343" s="645">
        <f>IF(NOT(ISBLANK(L343)),1,0)</f>
        <v>1</v>
      </c>
      <c r="F343" s="645">
        <f>IF(NOT(ISBLANK(O343)),1,0)</f>
        <v>0</v>
      </c>
      <c r="G343" s="364" t="str">
        <f>IF(ISBLANK(H343), IF(OR(NOT(ISBLANK(L343)),NOT(ISBLANK(I343)), NOT(ISBLANK(O343))),"no oldname but should be",""),IF(H343=I343,"api",IF(H343=O343,"csv","no match or acs")))</f>
        <v>no match or acs</v>
      </c>
      <c r="H343" s="137" t="s">
        <v>3731</v>
      </c>
      <c r="K343" s="122"/>
      <c r="L343" s="137" t="s">
        <v>3731</v>
      </c>
      <c r="M343" s="631" t="s">
        <v>3731</v>
      </c>
      <c r="N343" s="197"/>
      <c r="O343" s="218"/>
      <c r="P343" s="197"/>
      <c r="Q343" s="179" t="s">
        <v>5471</v>
      </c>
      <c r="R343" s="147">
        <f>IFERROR(_xlfn.XLOOKUP(T343,sortorder!$E$62:$E$136,sortorder!$F$62:$F$136),999)</f>
        <v>0</v>
      </c>
      <c r="S343" s="147">
        <f>IFERROR(_xlfn.XLOOKUP(T343,sortorder!$E$62:$E$136,sortorder!$D$62:$D$136),99)</f>
        <v>68</v>
      </c>
      <c r="U343" s="197"/>
      <c r="V343" s="152">
        <f>IFERROR(_xlfn.XLOOKUP(X343,sortorder!$E$4:$E$55,sortorder!$D$4:$D$55),99)</f>
        <v>99</v>
      </c>
      <c r="W343" s="152">
        <f>IFERROR(_xlfn.XLOOKUP(X343,sortorder!$E$4:$E$55,sortorder!$D$4:$D$55),99)</f>
        <v>99</v>
      </c>
      <c r="X343" s="604" t="s">
        <v>6702</v>
      </c>
      <c r="Y343" s="141">
        <f>IF(ISERROR(SEARCH(Y$1,$Q343)),0,1)</f>
        <v>0</v>
      </c>
      <c r="Z343" s="141">
        <f>IF(ISERROR(SEARCH(Z$1,$Q343)),0,1)</f>
        <v>0</v>
      </c>
      <c r="AA343" s="141">
        <f>IF(ISERROR(SEARCH(AA$1,$Q343)),0,1)</f>
        <v>0</v>
      </c>
      <c r="AB343" s="141">
        <f>IF(ISERROR(SEARCH(AB$1,$Q343)),0,1)</f>
        <v>0</v>
      </c>
      <c r="AC343" s="141">
        <f>IF(ISERROR(SEARCH(AC$1,$Q343)),0,1)</f>
        <v>0</v>
      </c>
      <c r="AD343" s="141">
        <f>IF(ISERROR(SEARCH(AD$1,$Q343)),0,1)</f>
        <v>0</v>
      </c>
      <c r="AE343" s="141">
        <f>IF(ISERROR(SEARCH(AE$1,$Q343)),0,1)</f>
        <v>0</v>
      </c>
      <c r="AF343" s="141">
        <f>IF(ISERROR(SEARCH(AF$1,$Q343)),0,1)</f>
        <v>0</v>
      </c>
      <c r="AG343" s="141">
        <f>IF(ISERROR(SEARCH(AG$1,$Q343)),0,1)</f>
        <v>0</v>
      </c>
      <c r="AH343" s="122"/>
      <c r="AI343" s="141">
        <f>_xlfn.XLOOKUP(I343,'api2.3'!B:B,'api2.3'!D:D,"")</f>
        <v>0</v>
      </c>
      <c r="AJ343" t="s">
        <v>44</v>
      </c>
      <c r="AK343" s="212" t="s">
        <v>44</v>
      </c>
      <c r="AL343" s="210">
        <f>_xlfn.XLOOKUP(AK343,sortorder!$I$15:$I$20,sortorder!$J$15:$J$20)</f>
        <v>1</v>
      </c>
      <c r="AM343" s="122"/>
      <c r="AN343" s="122"/>
      <c r="AO343" s="122"/>
      <c r="AP343" s="200">
        <v>0</v>
      </c>
      <c r="AQ343" s="122" t="s">
        <v>43</v>
      </c>
      <c r="AR343" s="122" t="s">
        <v>43</v>
      </c>
      <c r="AS343" s="122" t="s">
        <v>286</v>
      </c>
      <c r="AT343" s="122"/>
      <c r="AU343" s="122"/>
      <c r="AV343" s="39" t="str">
        <f>IFERROR(_xlfn.XLOOKUP(Q343,wtd!$B:$B,wtd!$C:$C),"")</f>
        <v/>
      </c>
      <c r="AW343" s="141" t="b">
        <f>IFERROR(Q343=_xlfn.XLOOKUP(Q343,wtd!$B:$B,wtd!$B:$B),FALSE)</f>
        <v>0</v>
      </c>
      <c r="AX343" s="122" t="s">
        <v>45</v>
      </c>
      <c r="AY343" s="122"/>
      <c r="AZ343" s="122">
        <v>0</v>
      </c>
      <c r="BA343" s="122" t="b">
        <v>0</v>
      </c>
      <c r="BB343" s="122" t="b">
        <v>0</v>
      </c>
      <c r="BC343" s="122" t="b">
        <v>0</v>
      </c>
      <c r="BD343" s="122"/>
      <c r="BE343" s="218" t="s">
        <v>3732</v>
      </c>
      <c r="BF343" s="136" t="s">
        <v>3732</v>
      </c>
      <c r="BG343" s="136" t="s">
        <v>3732</v>
      </c>
      <c r="BH343" s="197"/>
      <c r="BI343" s="197"/>
      <c r="BJ343" s="618" t="s">
        <v>6234</v>
      </c>
      <c r="BK343" s="534" t="s">
        <v>2887</v>
      </c>
      <c r="BL343" s="197"/>
      <c r="BN343" s="225">
        <v>999</v>
      </c>
    </row>
    <row r="344" spans="1:72">
      <c r="A344">
        <v>343</v>
      </c>
      <c r="B344" s="158" t="str">
        <f>IFERROR(TEXT(AL344,"00"),"99")&amp;IFERROR(TEXT(W344,"00"),"99")&amp;IFERROR(TEXT(S344,"00"),"99")&amp;IFERROR(TEXT(BN344,"000"),"999")</f>
        <v>019968999</v>
      </c>
      <c r="C344" s="158" t="str">
        <f>IFERROR(TEXT(AL344,"00"),"99")&amp;IFERROR(TEXT(V344,"00"),"99")&amp;IFERROR(TEXT(R344,"000"),"999")</f>
        <v>0199000</v>
      </c>
      <c r="D344" s="29">
        <v>0</v>
      </c>
      <c r="E344" s="645">
        <f>IF(NOT(ISBLANK(L344)),1,0)</f>
        <v>1</v>
      </c>
      <c r="F344" s="645">
        <f>IF(NOT(ISBLANK(O344)),1,0)</f>
        <v>0</v>
      </c>
      <c r="G344" s="364" t="str">
        <f>IF(ISBLANK(H344), IF(OR(NOT(ISBLANK(L344)),NOT(ISBLANK(I344)), NOT(ISBLANK(O344))),"no oldname but should be",""),IF(H344=I344,"api",IF(H344=O344,"csv","no match or acs")))</f>
        <v>no match or acs</v>
      </c>
      <c r="H344" s="137" t="s">
        <v>3746</v>
      </c>
      <c r="K344" s="122"/>
      <c r="L344" s="137" t="s">
        <v>3746</v>
      </c>
      <c r="M344" s="631" t="s">
        <v>3746</v>
      </c>
      <c r="N344" s="197"/>
      <c r="O344" s="218"/>
      <c r="P344" s="197"/>
      <c r="Q344" s="179" t="s">
        <v>5472</v>
      </c>
      <c r="R344" s="147">
        <f>IFERROR(_xlfn.XLOOKUP(T344,sortorder!$E$62:$E$136,sortorder!$F$62:$F$136),999)</f>
        <v>0</v>
      </c>
      <c r="S344" s="147">
        <f>IFERROR(_xlfn.XLOOKUP(T344,sortorder!$E$62:$E$136,sortorder!$D$62:$D$136),99)</f>
        <v>68</v>
      </c>
      <c r="T344" s="196"/>
      <c r="U344" s="197"/>
      <c r="V344" s="152">
        <f>IFERROR(_xlfn.XLOOKUP(X344,sortorder!$E$4:$E$55,sortorder!$D$4:$D$55),99)</f>
        <v>99</v>
      </c>
      <c r="W344" s="152">
        <f>IFERROR(_xlfn.XLOOKUP(X344,sortorder!$E$4:$E$55,sortorder!$D$4:$D$55),99)</f>
        <v>99</v>
      </c>
      <c r="X344" s="604" t="s">
        <v>6702</v>
      </c>
      <c r="Y344" s="141">
        <f>IF(ISERROR(SEARCH(Y$1,$Q344)),0,1)</f>
        <v>0</v>
      </c>
      <c r="Z344" s="141">
        <f>IF(ISERROR(SEARCH(Z$1,$Q344)),0,1)</f>
        <v>0</v>
      </c>
      <c r="AA344" s="141">
        <f>IF(ISERROR(SEARCH(AA$1,$Q344)),0,1)</f>
        <v>0</v>
      </c>
      <c r="AB344" s="141">
        <f>IF(ISERROR(SEARCH(AB$1,$Q344)),0,1)</f>
        <v>0</v>
      </c>
      <c r="AC344" s="141">
        <f>IF(ISERROR(SEARCH(AC$1,$Q344)),0,1)</f>
        <v>0</v>
      </c>
      <c r="AD344" s="141">
        <f>IF(ISERROR(SEARCH(AD$1,$Q344)),0,1)</f>
        <v>0</v>
      </c>
      <c r="AE344" s="141">
        <f>IF(ISERROR(SEARCH(AE$1,$Q344)),0,1)</f>
        <v>0</v>
      </c>
      <c r="AF344" s="141">
        <f>IF(ISERROR(SEARCH(AF$1,$Q344)),0,1)</f>
        <v>0</v>
      </c>
      <c r="AG344" s="141">
        <f>IF(ISERROR(SEARCH(AG$1,$Q344)),0,1)</f>
        <v>0</v>
      </c>
      <c r="AH344" s="122"/>
      <c r="AI344" s="141" t="str">
        <f>_xlfn.XLOOKUP(I344,'api2.3'!B:B,'api2.3'!D:D,"")</f>
        <v/>
      </c>
      <c r="AJ344" s="122" t="s">
        <v>44</v>
      </c>
      <c r="AK344" s="212" t="s">
        <v>44</v>
      </c>
      <c r="AL344" s="210">
        <f>_xlfn.XLOOKUP(AK344,sortorder!$I$15:$I$20,sortorder!$J$15:$J$20)</f>
        <v>1</v>
      </c>
      <c r="AM344" s="122"/>
      <c r="AN344" s="122"/>
      <c r="AO344" s="122"/>
      <c r="AP344" s="200">
        <v>0</v>
      </c>
      <c r="AQ344" s="122" t="s">
        <v>43</v>
      </c>
      <c r="AR344" s="122" t="s">
        <v>43</v>
      </c>
      <c r="AS344" s="122" t="s">
        <v>286</v>
      </c>
      <c r="AT344" s="122"/>
      <c r="AU344" s="122"/>
      <c r="AV344" s="39" t="str">
        <f>IFERROR(_xlfn.XLOOKUP(Q344,wtd!$B:$B,wtd!$C:$C),"")</f>
        <v/>
      </c>
      <c r="AW344" s="141" t="b">
        <f>IFERROR(Q344=_xlfn.XLOOKUP(Q344,wtd!$B:$B,wtd!$B:$B),FALSE)</f>
        <v>0</v>
      </c>
      <c r="AX344" s="122" t="s">
        <v>45</v>
      </c>
      <c r="AY344" s="122"/>
      <c r="AZ344" s="122">
        <v>0</v>
      </c>
      <c r="BA344" s="122" t="b">
        <v>0</v>
      </c>
      <c r="BB344" s="122" t="b">
        <v>0</v>
      </c>
      <c r="BC344" s="122" t="b">
        <v>0</v>
      </c>
      <c r="BD344" s="122"/>
      <c r="BE344" s="612" t="s">
        <v>3747</v>
      </c>
      <c r="BF344" s="613" t="s">
        <v>3747</v>
      </c>
      <c r="BG344" s="613" t="s">
        <v>3747</v>
      </c>
      <c r="BH344" s="197"/>
      <c r="BI344" s="197"/>
      <c r="BJ344" s="618" t="s">
        <v>6240</v>
      </c>
      <c r="BK344" s="534" t="s">
        <v>2887</v>
      </c>
      <c r="BL344" s="197"/>
      <c r="BN344" s="225">
        <v>999</v>
      </c>
    </row>
    <row r="345" spans="1:72">
      <c r="A345">
        <v>344</v>
      </c>
      <c r="B345" s="158" t="str">
        <f>IFERROR(TEXT(AL345,"00"),"99")&amp;IFERROR(TEXT(W345,"00"),"99")&amp;IFERROR(TEXT(S345,"00"),"99")&amp;IFERROR(TEXT(BN345,"000"),"999")</f>
        <v>019968999</v>
      </c>
      <c r="C345" s="158" t="str">
        <f>IFERROR(TEXT(AL345,"00"),"99")&amp;IFERROR(TEXT(V345,"00"),"99")&amp;IFERROR(TEXT(R345,"000"),"999")</f>
        <v>0199000</v>
      </c>
      <c r="D345" s="29">
        <v>0</v>
      </c>
      <c r="E345" s="645">
        <f>IF(NOT(ISBLANK(L345)),1,0)</f>
        <v>1</v>
      </c>
      <c r="F345" s="645">
        <f>IF(NOT(ISBLANK(O345)),1,0)</f>
        <v>0</v>
      </c>
      <c r="G345" s="364" t="str">
        <f>IF(ISBLANK(H345), IF(OR(NOT(ISBLANK(L345)),NOT(ISBLANK(I345)), NOT(ISBLANK(O345))),"no oldname but should be",""),IF(H345=I345,"api",IF(H345=O345,"csv","no match or acs")))</f>
        <v>no match or acs</v>
      </c>
      <c r="H345" s="137" t="s">
        <v>3771</v>
      </c>
      <c r="K345" s="122"/>
      <c r="L345" s="137" t="s">
        <v>3771</v>
      </c>
      <c r="M345" s="631" t="s">
        <v>3771</v>
      </c>
      <c r="N345" s="197"/>
      <c r="O345" s="218"/>
      <c r="P345" s="197"/>
      <c r="Q345" s="179" t="s">
        <v>5473</v>
      </c>
      <c r="R345" s="147">
        <f>IFERROR(_xlfn.XLOOKUP(T345,sortorder!$E$62:$E$136,sortorder!$F$62:$F$136),999)</f>
        <v>0</v>
      </c>
      <c r="S345" s="147">
        <f>IFERROR(_xlfn.XLOOKUP(T345,sortorder!$E$62:$E$136,sortorder!$D$62:$D$136),99)</f>
        <v>68</v>
      </c>
      <c r="T345" s="196"/>
      <c r="U345" s="197"/>
      <c r="V345" s="152">
        <f>IFERROR(_xlfn.XLOOKUP(X345,sortorder!$E$4:$E$55,sortorder!$D$4:$D$55),99)</f>
        <v>99</v>
      </c>
      <c r="W345" s="152">
        <f>IFERROR(_xlfn.XLOOKUP(X345,sortorder!$E$4:$E$55,sortorder!$D$4:$D$55),99)</f>
        <v>99</v>
      </c>
      <c r="X345" s="604" t="s">
        <v>6702</v>
      </c>
      <c r="Y345" s="141">
        <f>IF(ISERROR(SEARCH(Y$1,$Q345)),0,1)</f>
        <v>0</v>
      </c>
      <c r="Z345" s="141">
        <f>IF(ISERROR(SEARCH(Z$1,$Q345)),0,1)</f>
        <v>0</v>
      </c>
      <c r="AA345" s="141">
        <f>IF(ISERROR(SEARCH(AA$1,$Q345)),0,1)</f>
        <v>0</v>
      </c>
      <c r="AB345" s="141">
        <f>IF(ISERROR(SEARCH(AB$1,$Q345)),0,1)</f>
        <v>0</v>
      </c>
      <c r="AC345" s="141">
        <f>IF(ISERROR(SEARCH(AC$1,$Q345)),0,1)</f>
        <v>0</v>
      </c>
      <c r="AD345" s="141">
        <f>IF(ISERROR(SEARCH(AD$1,$Q345)),0,1)</f>
        <v>0</v>
      </c>
      <c r="AE345" s="141">
        <f>IF(ISERROR(SEARCH(AE$1,$Q345)),0,1)</f>
        <v>0</v>
      </c>
      <c r="AF345" s="141">
        <f>IF(ISERROR(SEARCH(AF$1,$Q345)),0,1)</f>
        <v>0</v>
      </c>
      <c r="AG345" s="141">
        <f>IF(ISERROR(SEARCH(AG$1,$Q345)),0,1)</f>
        <v>0</v>
      </c>
      <c r="AH345" s="122"/>
      <c r="AI345" s="141" t="str">
        <f>_xlfn.XLOOKUP(I345,'api2.3'!B:B,'api2.3'!D:D,"")</f>
        <v/>
      </c>
      <c r="AJ345" s="122" t="s">
        <v>44</v>
      </c>
      <c r="AK345" s="212" t="s">
        <v>44</v>
      </c>
      <c r="AL345" s="210">
        <f>_xlfn.XLOOKUP(AK345,sortorder!$I$15:$I$20,sortorder!$J$15:$J$20)</f>
        <v>1</v>
      </c>
      <c r="AM345" s="122"/>
      <c r="AN345" s="122"/>
      <c r="AO345" s="122"/>
      <c r="AP345" s="200">
        <v>0</v>
      </c>
      <c r="AQ345" s="122" t="s">
        <v>43</v>
      </c>
      <c r="AR345" s="122" t="s">
        <v>43</v>
      </c>
      <c r="AS345" s="122" t="s">
        <v>286</v>
      </c>
      <c r="AT345" s="122"/>
      <c r="AU345" s="122"/>
      <c r="AV345" s="39" t="str">
        <f>IFERROR(_xlfn.XLOOKUP(Q345,wtd!$B:$B,wtd!$C:$C),"")</f>
        <v/>
      </c>
      <c r="AW345" s="141" t="b">
        <f>IFERROR(Q345=_xlfn.XLOOKUP(Q345,wtd!$B:$B,wtd!$B:$B),FALSE)</f>
        <v>0</v>
      </c>
      <c r="AX345" s="122" t="s">
        <v>45</v>
      </c>
      <c r="AY345" s="122"/>
      <c r="AZ345" s="122">
        <v>0</v>
      </c>
      <c r="BA345" s="122" t="b">
        <v>0</v>
      </c>
      <c r="BB345" s="122" t="b">
        <v>0</v>
      </c>
      <c r="BC345" s="122" t="b">
        <v>0</v>
      </c>
      <c r="BD345" s="122"/>
      <c r="BE345" s="125" t="s">
        <v>3772</v>
      </c>
      <c r="BF345" s="613" t="s">
        <v>3772</v>
      </c>
      <c r="BG345" s="613" t="s">
        <v>3772</v>
      </c>
      <c r="BH345" s="197"/>
      <c r="BI345" s="197"/>
      <c r="BJ345" s="618" t="s">
        <v>6250</v>
      </c>
      <c r="BK345" s="534" t="s">
        <v>2887</v>
      </c>
      <c r="BL345" s="197"/>
      <c r="BN345" s="225">
        <v>999</v>
      </c>
    </row>
    <row r="346" spans="1:72">
      <c r="A346">
        <v>345</v>
      </c>
      <c r="B346" s="158" t="str">
        <f>IFERROR(TEXT(AL346,"00"),"99")&amp;IFERROR(TEXT(W346,"00"),"99")&amp;IFERROR(TEXT(S346,"00"),"99")&amp;IFERROR(TEXT(BN346,"000"),"999")</f>
        <v>019968999</v>
      </c>
      <c r="C346" s="158" t="str">
        <f>IFERROR(TEXT(AL346,"00"),"99")&amp;IFERROR(TEXT(V346,"00"),"99")&amp;IFERROR(TEXT(R346,"000"),"999")</f>
        <v>0199000</v>
      </c>
      <c r="D346" s="29">
        <v>0</v>
      </c>
      <c r="E346" s="645">
        <f>IF(NOT(ISBLANK(L346)),1,0)</f>
        <v>1</v>
      </c>
      <c r="F346" s="645">
        <f>IF(NOT(ISBLANK(O346)),1,0)</f>
        <v>0</v>
      </c>
      <c r="G346" s="364" t="str">
        <f>IF(ISBLANK(H346), IF(OR(NOT(ISBLANK(L346)),NOT(ISBLANK(I346)), NOT(ISBLANK(O346))),"no oldname but should be",""),IF(H346=I346,"api",IF(H346=O346,"csv","no match or acs")))</f>
        <v>no match or acs</v>
      </c>
      <c r="H346" s="137" t="s">
        <v>3796</v>
      </c>
      <c r="K346" s="122"/>
      <c r="L346" s="137" t="s">
        <v>3796</v>
      </c>
      <c r="M346" s="631" t="s">
        <v>3796</v>
      </c>
      <c r="N346" s="197"/>
      <c r="O346" s="218"/>
      <c r="P346" s="197"/>
      <c r="Q346" s="179" t="s">
        <v>5474</v>
      </c>
      <c r="R346" s="147">
        <f>IFERROR(_xlfn.XLOOKUP(T346,sortorder!$E$62:$E$136,sortorder!$F$62:$F$136),999)</f>
        <v>0</v>
      </c>
      <c r="S346" s="147">
        <f>IFERROR(_xlfn.XLOOKUP(T346,sortorder!$E$62:$E$136,sortorder!$D$62:$D$136),99)</f>
        <v>68</v>
      </c>
      <c r="T346" s="196"/>
      <c r="U346" s="197"/>
      <c r="V346" s="152">
        <f>IFERROR(_xlfn.XLOOKUP(X346,sortorder!$E$4:$E$55,sortorder!$D$4:$D$55),99)</f>
        <v>99</v>
      </c>
      <c r="W346" s="152">
        <f>IFERROR(_xlfn.XLOOKUP(X346,sortorder!$E$4:$E$55,sortorder!$D$4:$D$55),99)</f>
        <v>99</v>
      </c>
      <c r="X346" s="604" t="s">
        <v>6702</v>
      </c>
      <c r="Y346" s="141">
        <f>IF(ISERROR(SEARCH(Y$1,$Q346)),0,1)</f>
        <v>0</v>
      </c>
      <c r="Z346" s="141">
        <f>IF(ISERROR(SEARCH(Z$1,$Q346)),0,1)</f>
        <v>0</v>
      </c>
      <c r="AA346" s="141">
        <f>IF(ISERROR(SEARCH(AA$1,$Q346)),0,1)</f>
        <v>0</v>
      </c>
      <c r="AB346" s="141">
        <f>IF(ISERROR(SEARCH(AB$1,$Q346)),0,1)</f>
        <v>0</v>
      </c>
      <c r="AC346" s="141">
        <f>IF(ISERROR(SEARCH(AC$1,$Q346)),0,1)</f>
        <v>0</v>
      </c>
      <c r="AD346" s="141">
        <f>IF(ISERROR(SEARCH(AD$1,$Q346)),0,1)</f>
        <v>0</v>
      </c>
      <c r="AE346" s="141">
        <f>IF(ISERROR(SEARCH(AE$1,$Q346)),0,1)</f>
        <v>0</v>
      </c>
      <c r="AF346" s="141">
        <f>IF(ISERROR(SEARCH(AF$1,$Q346)),0,1)</f>
        <v>0</v>
      </c>
      <c r="AG346" s="141">
        <f>IF(ISERROR(SEARCH(AG$1,$Q346)),0,1)</f>
        <v>0</v>
      </c>
      <c r="AH346" s="122"/>
      <c r="AI346" s="141" t="str">
        <f>_xlfn.XLOOKUP(I346,'api2.3'!B:B,'api2.3'!D:D,"")</f>
        <v/>
      </c>
      <c r="AJ346" s="122" t="s">
        <v>44</v>
      </c>
      <c r="AK346" s="41" t="s">
        <v>44</v>
      </c>
      <c r="AL346" s="210">
        <f>_xlfn.XLOOKUP(AK346,sortorder!$I$15:$I$20,sortorder!$J$15:$J$20)</f>
        <v>1</v>
      </c>
      <c r="AM346" s="122"/>
      <c r="AN346" s="122"/>
      <c r="AO346" s="122"/>
      <c r="AP346" s="200">
        <v>0</v>
      </c>
      <c r="AQ346" s="122" t="s">
        <v>43</v>
      </c>
      <c r="AR346" s="122" t="s">
        <v>43</v>
      </c>
      <c r="AS346" s="122" t="s">
        <v>286</v>
      </c>
      <c r="AT346" s="122"/>
      <c r="AU346" s="122"/>
      <c r="AV346" s="39" t="str">
        <f>IFERROR(_xlfn.XLOOKUP(Q346,wtd!$B:$B,wtd!$C:$C),"")</f>
        <v/>
      </c>
      <c r="AW346" s="141" t="b">
        <f>IFERROR(Q346=_xlfn.XLOOKUP(Q346,wtd!$B:$B,wtd!$B:$B),FALSE)</f>
        <v>0</v>
      </c>
      <c r="AX346" s="122" t="s">
        <v>45</v>
      </c>
      <c r="AY346" s="122"/>
      <c r="AZ346" s="122">
        <v>0</v>
      </c>
      <c r="BA346" s="122" t="b">
        <v>0</v>
      </c>
      <c r="BB346" s="122" t="b">
        <v>0</v>
      </c>
      <c r="BC346" s="122" t="b">
        <v>0</v>
      </c>
      <c r="BD346" s="122"/>
      <c r="BE346" s="612" t="s">
        <v>3797</v>
      </c>
      <c r="BF346" s="613" t="s">
        <v>3797</v>
      </c>
      <c r="BG346" s="613" t="s">
        <v>3797</v>
      </c>
      <c r="BH346" s="197"/>
      <c r="BI346" s="197"/>
      <c r="BJ346" s="618" t="s">
        <v>6260</v>
      </c>
      <c r="BK346" s="534">
        <v>0</v>
      </c>
      <c r="BL346" s="197"/>
      <c r="BN346" s="225">
        <v>999</v>
      </c>
    </row>
    <row r="347" spans="1:72">
      <c r="A347">
        <v>346</v>
      </c>
      <c r="B347" s="158" t="str">
        <f>IFERROR(TEXT(AL347,"00"),"99")&amp;IFERROR(TEXT(W347,"00"),"99")&amp;IFERROR(TEXT(S347,"00"),"99")&amp;IFERROR(TEXT(BN347,"000"),"999")</f>
        <v>019968999</v>
      </c>
      <c r="C347" s="158" t="str">
        <f>IFERROR(TEXT(AL347,"00"),"99")&amp;IFERROR(TEXT(V347,"00"),"99")&amp;IFERROR(TEXT(R347,"000"),"999")</f>
        <v>0199000</v>
      </c>
      <c r="D347" s="29">
        <v>0</v>
      </c>
      <c r="E347" s="645">
        <f>IF(NOT(ISBLANK(L347)),1,0)</f>
        <v>1</v>
      </c>
      <c r="F347" s="645">
        <f>IF(NOT(ISBLANK(O347)),1,0)</f>
        <v>0</v>
      </c>
      <c r="G347" s="364" t="str">
        <f>IF(ISBLANK(H347), IF(OR(NOT(ISBLANK(L347)),NOT(ISBLANK(I347)), NOT(ISBLANK(O347))),"no oldname but should be",""),IF(H347=I347,"api",IF(H347=O347,"csv","no match or acs")))</f>
        <v>no match or acs</v>
      </c>
      <c r="H347" s="112" t="s">
        <v>3860</v>
      </c>
      <c r="K347" s="122"/>
      <c r="L347" s="112" t="s">
        <v>3860</v>
      </c>
      <c r="M347" s="631" t="s">
        <v>3860</v>
      </c>
      <c r="N347" s="631"/>
      <c r="O347" s="112"/>
      <c r="P347" s="631"/>
      <c r="Q347" s="404" t="s">
        <v>5585</v>
      </c>
      <c r="R347" s="147">
        <f>IFERROR(_xlfn.XLOOKUP(T347,sortorder!$E$62:$E$136,sortorder!$F$62:$F$136),999)</f>
        <v>0</v>
      </c>
      <c r="S347" s="147">
        <f>IFERROR(_xlfn.XLOOKUP(T347,sortorder!$E$62:$E$136,sortorder!$D$62:$D$136),99)</f>
        <v>68</v>
      </c>
      <c r="T347" s="144"/>
      <c r="U347" s="112"/>
      <c r="V347" s="152">
        <f>IFERROR(_xlfn.XLOOKUP(X347,sortorder!$E$4:$E$55,sortorder!$D$4:$D$55),99)</f>
        <v>99</v>
      </c>
      <c r="W347" s="152">
        <f>IFERROR(_xlfn.XLOOKUP(X347,sortorder!$E$4:$E$55,sortorder!$D$4:$D$55),99)</f>
        <v>99</v>
      </c>
      <c r="X347" s="198" t="s">
        <v>5594</v>
      </c>
      <c r="Y347" s="141">
        <f>IF(ISERROR(SEARCH(Y$1,$Q347)),0,1)</f>
        <v>0</v>
      </c>
      <c r="Z347" s="141">
        <f>IF(ISERROR(SEARCH(Z$1,$Q347)),0,1)</f>
        <v>0</v>
      </c>
      <c r="AA347" s="141">
        <f>IF(ISERROR(SEARCH(AA$1,$Q347)),0,1)</f>
        <v>0</v>
      </c>
      <c r="AB347" s="141">
        <f>IF(ISERROR(SEARCH(AB$1,$Q347)),0,1)</f>
        <v>0</v>
      </c>
      <c r="AC347" s="141">
        <f>IF(ISERROR(SEARCH(AC$1,$Q347)),0,1)</f>
        <v>0</v>
      </c>
      <c r="AD347" s="141">
        <f>IF(ISERROR(SEARCH(AD$1,$Q347)),0,1)</f>
        <v>0</v>
      </c>
      <c r="AE347" s="141">
        <f>IF(ISERROR(SEARCH(AE$1,$Q347)),0,1)</f>
        <v>0</v>
      </c>
      <c r="AF347" s="141">
        <f>IF(ISERROR(SEARCH(AF$1,$Q347)),0,1)</f>
        <v>0</v>
      </c>
      <c r="AG347" s="141">
        <f>IF(ISERROR(SEARCH(AG$1,$Q347)),0,1)</f>
        <v>0</v>
      </c>
      <c r="AH347" s="112"/>
      <c r="AI347" s="141">
        <f>_xlfn.XLOOKUP(I347,'api2.3'!B:B,'api2.3'!D:D,"")</f>
        <v>0</v>
      </c>
      <c r="AJ347" s="112" t="s">
        <v>44</v>
      </c>
      <c r="AK347" s="211" t="s">
        <v>44</v>
      </c>
      <c r="AL347" s="210">
        <f>_xlfn.XLOOKUP(AK347,sortorder!$I$15:$I$20,sortorder!$J$15:$J$20)</f>
        <v>1</v>
      </c>
      <c r="AM347" s="112"/>
      <c r="AN347" s="112"/>
      <c r="AO347" s="112"/>
      <c r="AP347" s="112">
        <v>0</v>
      </c>
      <c r="AQ347" s="112" t="s">
        <v>43</v>
      </c>
      <c r="AR347" s="112" t="s">
        <v>43</v>
      </c>
      <c r="AS347" s="112" t="s">
        <v>286</v>
      </c>
      <c r="AT347" s="112"/>
      <c r="AU347" s="112"/>
      <c r="AV347" s="39" t="str">
        <f>IFERROR(_xlfn.XLOOKUP(Q347,wtd!$B:$B,wtd!$C:$C),"")</f>
        <v/>
      </c>
      <c r="AW347" s="141" t="b">
        <f>IFERROR(Q347=_xlfn.XLOOKUP(Q347,wtd!$B:$B,wtd!$B:$B),FALSE)</f>
        <v>0</v>
      </c>
      <c r="AX347" s="112" t="s">
        <v>45</v>
      </c>
      <c r="AY347" s="112"/>
      <c r="AZ347" s="112">
        <v>0</v>
      </c>
      <c r="BA347" s="112" t="b">
        <v>0</v>
      </c>
      <c r="BB347" s="112" t="b">
        <v>0</v>
      </c>
      <c r="BC347" s="112" t="b">
        <v>0</v>
      </c>
      <c r="BD347" s="112"/>
      <c r="BE347" s="112" t="s">
        <v>5536</v>
      </c>
      <c r="BF347" s="112" t="s">
        <v>4838</v>
      </c>
      <c r="BG347" s="112" t="s">
        <v>4838</v>
      </c>
      <c r="BH347" s="197"/>
      <c r="BI347" s="197"/>
      <c r="BJ347" s="618" t="s">
        <v>6286</v>
      </c>
      <c r="BK347" s="534">
        <v>0</v>
      </c>
      <c r="BL347" s="197"/>
      <c r="BN347" s="225">
        <v>999</v>
      </c>
    </row>
    <row r="348" spans="1:72">
      <c r="A348">
        <v>347</v>
      </c>
      <c r="B348" s="158" t="str">
        <f>IFERROR(TEXT(AL348,"00"),"99")&amp;IFERROR(TEXT(W348,"00"),"99")&amp;IFERROR(TEXT(S348,"00"),"99")&amp;IFERROR(TEXT(BN348,"000"),"999")</f>
        <v>019968999</v>
      </c>
      <c r="C348" s="158" t="str">
        <f>IFERROR(TEXT(AL348,"00"),"99")&amp;IFERROR(TEXT(V348,"00"),"99")&amp;IFERROR(TEXT(R348,"000"),"999")</f>
        <v>0199000</v>
      </c>
      <c r="D348" s="29">
        <v>0</v>
      </c>
      <c r="E348" s="645">
        <f>IF(NOT(ISBLANK(L348)),1,0)</f>
        <v>1</v>
      </c>
      <c r="F348" s="645">
        <f>IF(NOT(ISBLANK(O348)),1,0)</f>
        <v>0</v>
      </c>
      <c r="G348" s="364" t="str">
        <f>IF(ISBLANK(H348), IF(OR(NOT(ISBLANK(L348)),NOT(ISBLANK(I348)), NOT(ISBLANK(O348))),"no oldname but should be",""),IF(H348=I348,"api",IF(H348=O348,"csv","no match or acs")))</f>
        <v>no match or acs</v>
      </c>
      <c r="H348" s="112" t="s">
        <v>3877</v>
      </c>
      <c r="K348" s="122"/>
      <c r="L348" s="112" t="s">
        <v>3877</v>
      </c>
      <c r="M348" s="631" t="s">
        <v>3877</v>
      </c>
      <c r="N348" s="631"/>
      <c r="O348" s="112"/>
      <c r="P348" s="631"/>
      <c r="Q348" s="179" t="s">
        <v>5586</v>
      </c>
      <c r="R348" s="147">
        <f>IFERROR(_xlfn.XLOOKUP(T348,sortorder!$E$62:$E$136,sortorder!$F$62:$F$136),999)</f>
        <v>0</v>
      </c>
      <c r="S348" s="147">
        <f>IFERROR(_xlfn.XLOOKUP(T348,sortorder!$E$62:$E$136,sortorder!$D$62:$D$136),99)</f>
        <v>68</v>
      </c>
      <c r="T348" s="144"/>
      <c r="U348" s="112"/>
      <c r="V348" s="152">
        <f>IFERROR(_xlfn.XLOOKUP(X348,sortorder!$E$4:$E$55,sortorder!$D$4:$D$55),99)</f>
        <v>99</v>
      </c>
      <c r="W348" s="152">
        <f>IFERROR(_xlfn.XLOOKUP(X348,sortorder!$E$4:$E$55,sortorder!$D$4:$D$55),99)</f>
        <v>99</v>
      </c>
      <c r="X348" s="198" t="s">
        <v>5594</v>
      </c>
      <c r="Y348" s="141">
        <f>IF(ISERROR(SEARCH(Y$1,$Q348)),0,1)</f>
        <v>0</v>
      </c>
      <c r="Z348" s="141">
        <f>IF(ISERROR(SEARCH(Z$1,$Q348)),0,1)</f>
        <v>0</v>
      </c>
      <c r="AA348" s="141">
        <f>IF(ISERROR(SEARCH(AA$1,$Q348)),0,1)</f>
        <v>0</v>
      </c>
      <c r="AB348" s="141">
        <f>IF(ISERROR(SEARCH(AB$1,$Q348)),0,1)</f>
        <v>0</v>
      </c>
      <c r="AC348" s="141">
        <f>IF(ISERROR(SEARCH(AC$1,$Q348)),0,1)</f>
        <v>0</v>
      </c>
      <c r="AD348" s="141">
        <f>IF(ISERROR(SEARCH(AD$1,$Q348)),0,1)</f>
        <v>0</v>
      </c>
      <c r="AE348" s="141">
        <f>IF(ISERROR(SEARCH(AE$1,$Q348)),0,1)</f>
        <v>0</v>
      </c>
      <c r="AF348" s="141">
        <f>IF(ISERROR(SEARCH(AF$1,$Q348)),0,1)</f>
        <v>0</v>
      </c>
      <c r="AG348" s="141">
        <f>IF(ISERROR(SEARCH(AG$1,$Q348)),0,1)</f>
        <v>0</v>
      </c>
      <c r="AH348" s="112"/>
      <c r="AI348" s="141" t="str">
        <f>_xlfn.XLOOKUP(I348,'api2.3'!B:B,'api2.3'!D:D,"")</f>
        <v/>
      </c>
      <c r="AJ348" s="112" t="s">
        <v>44</v>
      </c>
      <c r="AK348" s="211" t="s">
        <v>44</v>
      </c>
      <c r="AL348" s="210">
        <f>_xlfn.XLOOKUP(AK348,sortorder!$I$15:$I$20,sortorder!$J$15:$J$20)</f>
        <v>1</v>
      </c>
      <c r="AM348" s="112"/>
      <c r="AN348" s="112"/>
      <c r="AO348" s="112"/>
      <c r="AP348" s="112">
        <v>0</v>
      </c>
      <c r="AQ348" s="112" t="s">
        <v>43</v>
      </c>
      <c r="AR348" s="112" t="s">
        <v>43</v>
      </c>
      <c r="AS348" s="112" t="s">
        <v>286</v>
      </c>
      <c r="AT348" s="112"/>
      <c r="AU348" s="112"/>
      <c r="AV348" s="39" t="str">
        <f>IFERROR(_xlfn.XLOOKUP(Q348,wtd!$B:$B,wtd!$C:$C),"")</f>
        <v/>
      </c>
      <c r="AW348" s="141" t="b">
        <f>IFERROR(Q348=_xlfn.XLOOKUP(Q348,wtd!$B:$B,wtd!$B:$B),FALSE)</f>
        <v>0</v>
      </c>
      <c r="AX348" s="112" t="s">
        <v>45</v>
      </c>
      <c r="AY348" s="112"/>
      <c r="AZ348" s="112">
        <v>0</v>
      </c>
      <c r="BA348" s="112" t="b">
        <v>0</v>
      </c>
      <c r="BB348" s="112" t="b">
        <v>0</v>
      </c>
      <c r="BC348" s="112" t="b">
        <v>0</v>
      </c>
      <c r="BD348" s="112"/>
      <c r="BE348" s="112" t="s">
        <v>5533</v>
      </c>
      <c r="BF348" s="112" t="s">
        <v>4839</v>
      </c>
      <c r="BG348" s="112" t="s">
        <v>4839</v>
      </c>
      <c r="BH348" s="197"/>
      <c r="BI348" s="197"/>
      <c r="BJ348" s="618" t="s">
        <v>6292</v>
      </c>
      <c r="BK348" s="534" t="s">
        <v>2887</v>
      </c>
      <c r="BL348" s="197"/>
      <c r="BN348" s="225">
        <v>999</v>
      </c>
    </row>
    <row r="349" spans="1:72">
      <c r="A349">
        <v>348</v>
      </c>
      <c r="B349" s="158" t="str">
        <f>IFERROR(TEXT(AL349,"00"),"99")&amp;IFERROR(TEXT(W349,"00"),"99")&amp;IFERROR(TEXT(S349,"00"),"99")&amp;IFERROR(TEXT(BN349,"000"),"999")</f>
        <v>019968999</v>
      </c>
      <c r="C349" s="158" t="str">
        <f>IFERROR(TEXT(AL349,"00"),"99")&amp;IFERROR(TEXT(V349,"00"),"99")&amp;IFERROR(TEXT(R349,"000"),"999")</f>
        <v>0199000</v>
      </c>
      <c r="D349" s="29">
        <v>0</v>
      </c>
      <c r="E349" s="645">
        <f>IF(NOT(ISBLANK(L349)),1,0)</f>
        <v>1</v>
      </c>
      <c r="F349" s="645">
        <f>IF(NOT(ISBLANK(O349)),1,0)</f>
        <v>0</v>
      </c>
      <c r="G349" s="364" t="str">
        <f>IF(ISBLANK(H349), IF(OR(NOT(ISBLANK(L349)),NOT(ISBLANK(I349)), NOT(ISBLANK(O349))),"no oldname but should be",""),IF(H349=I349,"api",IF(H349=O349,"csv","no match or acs")))</f>
        <v>no match or acs</v>
      </c>
      <c r="H349" s="112" t="s">
        <v>3894</v>
      </c>
      <c r="I349" s="122"/>
      <c r="L349" s="112" t="s">
        <v>3894</v>
      </c>
      <c r="M349" s="631" t="s">
        <v>3894</v>
      </c>
      <c r="N349" s="631"/>
      <c r="O349" s="112"/>
      <c r="P349" s="631"/>
      <c r="Q349" s="179" t="s">
        <v>5587</v>
      </c>
      <c r="R349" s="147">
        <f>IFERROR(_xlfn.XLOOKUP(T349,sortorder!$E$62:$E$136,sortorder!$F$62:$F$136),999)</f>
        <v>0</v>
      </c>
      <c r="S349" s="147">
        <f>IFERROR(_xlfn.XLOOKUP(T349,sortorder!$E$62:$E$136,sortorder!$D$62:$D$136),99)</f>
        <v>68</v>
      </c>
      <c r="T349" s="144"/>
      <c r="U349" s="112"/>
      <c r="V349" s="152">
        <f>IFERROR(_xlfn.XLOOKUP(X349,sortorder!$E$4:$E$55,sortorder!$D$4:$D$55),99)</f>
        <v>99</v>
      </c>
      <c r="W349" s="152">
        <f>IFERROR(_xlfn.XLOOKUP(X349,sortorder!$E$4:$E$55,sortorder!$D$4:$D$55),99)</f>
        <v>99</v>
      </c>
      <c r="X349" s="198" t="s">
        <v>5594</v>
      </c>
      <c r="Y349" s="141">
        <f>IF(ISERROR(SEARCH(Y$1,$Q349)),0,1)</f>
        <v>0</v>
      </c>
      <c r="Z349" s="141">
        <f>IF(ISERROR(SEARCH(Z$1,$Q349)),0,1)</f>
        <v>0</v>
      </c>
      <c r="AA349" s="141">
        <f>IF(ISERROR(SEARCH(AA$1,$Q349)),0,1)</f>
        <v>0</v>
      </c>
      <c r="AB349" s="141">
        <f>IF(ISERROR(SEARCH(AB$1,$Q349)),0,1)</f>
        <v>0</v>
      </c>
      <c r="AC349" s="141">
        <f>IF(ISERROR(SEARCH(AC$1,$Q349)),0,1)</f>
        <v>0</v>
      </c>
      <c r="AD349" s="141">
        <f>IF(ISERROR(SEARCH(AD$1,$Q349)),0,1)</f>
        <v>0</v>
      </c>
      <c r="AE349" s="141">
        <f>IF(ISERROR(SEARCH(AE$1,$Q349)),0,1)</f>
        <v>0</v>
      </c>
      <c r="AF349" s="141">
        <f>IF(ISERROR(SEARCH(AF$1,$Q349)),0,1)</f>
        <v>0</v>
      </c>
      <c r="AG349" s="141">
        <f>IF(ISERROR(SEARCH(AG$1,$Q349)),0,1)</f>
        <v>0</v>
      </c>
      <c r="AH349" s="112"/>
      <c r="AI349" s="141" t="str">
        <f>_xlfn.XLOOKUP(I349,'api2.3'!B:B,'api2.3'!D:D,"")</f>
        <v/>
      </c>
      <c r="AJ349" s="112" t="s">
        <v>44</v>
      </c>
      <c r="AK349" s="211" t="s">
        <v>44</v>
      </c>
      <c r="AL349" s="210">
        <f>_xlfn.XLOOKUP(AK349,sortorder!$I$15:$I$20,sortorder!$J$15:$J$20)</f>
        <v>1</v>
      </c>
      <c r="AM349" s="112"/>
      <c r="AN349" s="112"/>
      <c r="AO349" s="112"/>
      <c r="AP349" s="112">
        <v>0</v>
      </c>
      <c r="AQ349" s="112" t="s">
        <v>43</v>
      </c>
      <c r="AR349" s="112" t="s">
        <v>43</v>
      </c>
      <c r="AS349" s="112" t="s">
        <v>286</v>
      </c>
      <c r="AT349" s="112"/>
      <c r="AU349" s="112"/>
      <c r="AV349" s="39" t="str">
        <f>IFERROR(_xlfn.XLOOKUP(Q349,wtd!$B:$B,wtd!$C:$C),"")</f>
        <v/>
      </c>
      <c r="AW349" s="141" t="b">
        <f>IFERROR(Q349=_xlfn.XLOOKUP(Q349,wtd!$B:$B,wtd!$B:$B),FALSE)</f>
        <v>0</v>
      </c>
      <c r="AX349" s="112" t="s">
        <v>45</v>
      </c>
      <c r="AY349" s="112"/>
      <c r="AZ349" s="112">
        <v>0</v>
      </c>
      <c r="BA349" s="112" t="b">
        <v>0</v>
      </c>
      <c r="BB349" s="112" t="b">
        <v>0</v>
      </c>
      <c r="BC349" s="112" t="b">
        <v>0</v>
      </c>
      <c r="BD349" s="112"/>
      <c r="BE349" s="112" t="s">
        <v>5534</v>
      </c>
      <c r="BF349" s="112" t="s">
        <v>4840</v>
      </c>
      <c r="BG349" s="112" t="s">
        <v>4840</v>
      </c>
      <c r="BJ349" s="618" t="s">
        <v>6298</v>
      </c>
      <c r="BK349" s="534" t="s">
        <v>2887</v>
      </c>
      <c r="BN349" s="225">
        <v>999</v>
      </c>
    </row>
    <row r="350" spans="1:72">
      <c r="A350">
        <v>349</v>
      </c>
      <c r="B350" s="158" t="str">
        <f>IFERROR(TEXT(AL350,"00"),"99")&amp;IFERROR(TEXT(W350,"00"),"99")&amp;IFERROR(TEXT(S350,"00"),"99")&amp;IFERROR(TEXT(BN350,"000"),"999")</f>
        <v>019968999</v>
      </c>
      <c r="C350" s="158" t="str">
        <f>IFERROR(TEXT(AL350,"00"),"99")&amp;IFERROR(TEXT(V350,"00"),"99")&amp;IFERROR(TEXT(R350,"000"),"999")</f>
        <v>0199000</v>
      </c>
      <c r="D350" s="29">
        <v>0</v>
      </c>
      <c r="E350" s="645">
        <f>IF(NOT(ISBLANK(L350)),1,0)</f>
        <v>1</v>
      </c>
      <c r="F350" s="645">
        <f>IF(NOT(ISBLANK(O350)),1,0)</f>
        <v>0</v>
      </c>
      <c r="G350" s="364" t="str">
        <f>IF(ISBLANK(H350), IF(OR(NOT(ISBLANK(L350)),NOT(ISBLANK(I350)), NOT(ISBLANK(O350))),"no oldname but should be",""),IF(H350=I350,"api",IF(H350=O350,"csv","no match or acs")))</f>
        <v>no match or acs</v>
      </c>
      <c r="H350" s="112" t="s">
        <v>3911</v>
      </c>
      <c r="L350" s="112" t="s">
        <v>3911</v>
      </c>
      <c r="M350" s="631" t="s">
        <v>3911</v>
      </c>
      <c r="N350" s="631"/>
      <c r="O350" s="112"/>
      <c r="P350" s="631"/>
      <c r="Q350" s="179" t="s">
        <v>5588</v>
      </c>
      <c r="R350" s="147">
        <f>IFERROR(_xlfn.XLOOKUP(T350,sortorder!$E$62:$E$136,sortorder!$F$62:$F$136),999)</f>
        <v>0</v>
      </c>
      <c r="S350" s="147">
        <f>IFERROR(_xlfn.XLOOKUP(T350,sortorder!$E$62:$E$136,sortorder!$D$62:$D$136),99)</f>
        <v>68</v>
      </c>
      <c r="T350" s="144"/>
      <c r="U350" s="112"/>
      <c r="V350" s="152">
        <f>IFERROR(_xlfn.XLOOKUP(X350,sortorder!$E$4:$E$55,sortorder!$D$4:$D$55),99)</f>
        <v>99</v>
      </c>
      <c r="W350" s="152">
        <f>IFERROR(_xlfn.XLOOKUP(X350,sortorder!$E$4:$E$55,sortorder!$D$4:$D$55),99)</f>
        <v>99</v>
      </c>
      <c r="X350" s="198" t="s">
        <v>5594</v>
      </c>
      <c r="Y350" s="141">
        <f>IF(ISERROR(SEARCH(Y$1,$Q350)),0,1)</f>
        <v>0</v>
      </c>
      <c r="Z350" s="141">
        <f>IF(ISERROR(SEARCH(Z$1,$Q350)),0,1)</f>
        <v>0</v>
      </c>
      <c r="AA350" s="141">
        <f>IF(ISERROR(SEARCH(AA$1,$Q350)),0,1)</f>
        <v>0</v>
      </c>
      <c r="AB350" s="141">
        <f>IF(ISERROR(SEARCH(AB$1,$Q350)),0,1)</f>
        <v>0</v>
      </c>
      <c r="AC350" s="141">
        <f>IF(ISERROR(SEARCH(AC$1,$Q350)),0,1)</f>
        <v>0</v>
      </c>
      <c r="AD350" s="141">
        <f>IF(ISERROR(SEARCH(AD$1,$Q350)),0,1)</f>
        <v>0</v>
      </c>
      <c r="AE350" s="141">
        <f>IF(ISERROR(SEARCH(AE$1,$Q350)),0,1)</f>
        <v>0</v>
      </c>
      <c r="AF350" s="141">
        <f>IF(ISERROR(SEARCH(AF$1,$Q350)),0,1)</f>
        <v>0</v>
      </c>
      <c r="AG350" s="141">
        <f>IF(ISERROR(SEARCH(AG$1,$Q350)),0,1)</f>
        <v>0</v>
      </c>
      <c r="AH350" s="112"/>
      <c r="AI350" s="141" t="str">
        <f>_xlfn.XLOOKUP(I350,'api2.3'!B:B,'api2.3'!D:D,"")</f>
        <v/>
      </c>
      <c r="AJ350" s="112" t="s">
        <v>44</v>
      </c>
      <c r="AK350" s="211" t="s">
        <v>44</v>
      </c>
      <c r="AL350" s="210">
        <f>_xlfn.XLOOKUP(AK350,sortorder!$I$15:$I$20,sortorder!$J$15:$J$20)</f>
        <v>1</v>
      </c>
      <c r="AM350" s="112"/>
      <c r="AN350" s="112"/>
      <c r="AO350" s="112"/>
      <c r="AP350" s="112">
        <v>0</v>
      </c>
      <c r="AQ350" s="112" t="s">
        <v>43</v>
      </c>
      <c r="AR350" s="112" t="s">
        <v>43</v>
      </c>
      <c r="AS350" s="112" t="s">
        <v>286</v>
      </c>
      <c r="AT350" s="112"/>
      <c r="AU350" s="112"/>
      <c r="AV350" s="39" t="str">
        <f>IFERROR(_xlfn.XLOOKUP(Q350,wtd!$B:$B,wtd!$C:$C),"")</f>
        <v/>
      </c>
      <c r="AW350" s="141" t="b">
        <f>IFERROR(Q350=_xlfn.XLOOKUP(Q350,wtd!$B:$B,wtd!$B:$B),FALSE)</f>
        <v>0</v>
      </c>
      <c r="AX350" s="112" t="s">
        <v>45</v>
      </c>
      <c r="AY350" s="112"/>
      <c r="AZ350" s="112">
        <v>0</v>
      </c>
      <c r="BA350" s="112" t="b">
        <v>0</v>
      </c>
      <c r="BB350" s="112" t="b">
        <v>0</v>
      </c>
      <c r="BC350" s="112" t="b">
        <v>0</v>
      </c>
      <c r="BD350" s="112"/>
      <c r="BE350" s="112" t="s">
        <v>5535</v>
      </c>
      <c r="BF350" s="112" t="s">
        <v>4841</v>
      </c>
      <c r="BG350" s="112" t="s">
        <v>4841</v>
      </c>
      <c r="BJ350" s="618" t="s">
        <v>6304</v>
      </c>
      <c r="BK350" s="534" t="s">
        <v>2887</v>
      </c>
      <c r="BN350" s="225">
        <v>999</v>
      </c>
    </row>
    <row r="351" spans="1:72">
      <c r="A351">
        <v>350</v>
      </c>
      <c r="B351" s="158" t="str">
        <f>IFERROR(TEXT(AL351,"00"),"99")&amp;IFERROR(TEXT(W351,"00"),"99")&amp;IFERROR(TEXT(S351,"00"),"99")&amp;IFERROR(TEXT(BN351,"000"),"999")</f>
        <v>019968999</v>
      </c>
      <c r="C351" s="158" t="str">
        <f>IFERROR(TEXT(AL351,"00"),"99")&amp;IFERROR(TEXT(V351,"00"),"99")&amp;IFERROR(TEXT(R351,"000"),"999")</f>
        <v>0199000</v>
      </c>
      <c r="D351" s="29">
        <v>0</v>
      </c>
      <c r="E351" s="645">
        <f>IF(NOT(ISBLANK(L351)),1,0)</f>
        <v>1</v>
      </c>
      <c r="F351" s="645">
        <f>IF(NOT(ISBLANK(O351)),1,0)</f>
        <v>0</v>
      </c>
      <c r="G351" s="364" t="str">
        <f>IF(ISBLANK(H351), IF(OR(NOT(ISBLANK(L351)),NOT(ISBLANK(I351)), NOT(ISBLANK(O351))),"no oldname but should be",""),IF(H351=I351,"api",IF(H351=O351,"csv","no match or acs")))</f>
        <v>no match or acs</v>
      </c>
      <c r="H351" s="114" t="s">
        <v>3987</v>
      </c>
      <c r="L351" s="114" t="s">
        <v>3987</v>
      </c>
      <c r="M351" s="631" t="s">
        <v>3987</v>
      </c>
      <c r="Q351" s="178" t="s">
        <v>5568</v>
      </c>
      <c r="R351" s="147">
        <f>IFERROR(_xlfn.XLOOKUP(T351,sortorder!$E$62:$E$136,sortorder!$F$62:$F$136),999)</f>
        <v>0</v>
      </c>
      <c r="S351" s="147">
        <f>IFERROR(_xlfn.XLOOKUP(T351,sortorder!$E$62:$E$136,sortorder!$D$62:$D$136),99)</f>
        <v>68</v>
      </c>
      <c r="V351" s="152">
        <f>IFERROR(_xlfn.XLOOKUP(X351,sortorder!$E$4:$E$55,sortorder!$D$4:$D$55),99)</f>
        <v>99</v>
      </c>
      <c r="W351" s="152">
        <f>IFERROR(_xlfn.XLOOKUP(X351,sortorder!$E$4:$E$55,sortorder!$D$4:$D$55),99)</f>
        <v>99</v>
      </c>
      <c r="X351" s="198" t="s">
        <v>5594</v>
      </c>
      <c r="Y351" s="141">
        <f>IF(ISERROR(SEARCH(Y$1,$Q351)),0,1)</f>
        <v>0</v>
      </c>
      <c r="Z351" s="141">
        <f>IF(ISERROR(SEARCH(Z$1,$Q351)),0,1)</f>
        <v>0</v>
      </c>
      <c r="AA351" s="141">
        <f>IF(ISERROR(SEARCH(AA$1,$Q351)),0,1)</f>
        <v>0</v>
      </c>
      <c r="AB351" s="141">
        <f>IF(ISERROR(SEARCH(AB$1,$Q351)),0,1)</f>
        <v>0</v>
      </c>
      <c r="AC351" s="141">
        <f>IF(ISERROR(SEARCH(AC$1,$Q351)),0,1)</f>
        <v>0</v>
      </c>
      <c r="AD351" s="141">
        <f>IF(ISERROR(SEARCH(AD$1,$Q351)),0,1)</f>
        <v>0</v>
      </c>
      <c r="AE351" s="141">
        <f>IF(ISERROR(SEARCH(AE$1,$Q351)),0,1)</f>
        <v>0</v>
      </c>
      <c r="AF351" s="141">
        <f>IF(ISERROR(SEARCH(AF$1,$Q351)),0,1)</f>
        <v>0</v>
      </c>
      <c r="AG351" s="141">
        <f>IF(ISERROR(SEARCH(AG$1,$Q351)),0,1)</f>
        <v>0</v>
      </c>
      <c r="AI351" s="141" t="str">
        <f>_xlfn.XLOOKUP(I351,'api2.3'!B:B,'api2.3'!D:D,"")</f>
        <v/>
      </c>
      <c r="AJ351" t="s">
        <v>44</v>
      </c>
      <c r="AK351" s="41" t="s">
        <v>44</v>
      </c>
      <c r="AL351" s="210">
        <f>_xlfn.XLOOKUP(AK351,sortorder!$I$15:$I$20,sortorder!$J$15:$J$20)</f>
        <v>1</v>
      </c>
      <c r="AP351" s="32">
        <v>0</v>
      </c>
      <c r="AQ351" t="s">
        <v>43</v>
      </c>
      <c r="AR351" t="s">
        <v>43</v>
      </c>
      <c r="AS351" t="s">
        <v>286</v>
      </c>
      <c r="AV351" s="39" t="str">
        <f>IFERROR(_xlfn.XLOOKUP(Q351,wtd!$B:$B,wtd!$C:$C),"")</f>
        <v/>
      </c>
      <c r="AW351" s="141" t="b">
        <f>IFERROR(Q351=_xlfn.XLOOKUP(Q351,wtd!$B:$B,wtd!$B:$B),FALSE)</f>
        <v>0</v>
      </c>
      <c r="AX351" t="s">
        <v>45</v>
      </c>
      <c r="AZ351">
        <v>0</v>
      </c>
      <c r="BA351" t="b">
        <v>0</v>
      </c>
      <c r="BB351" t="b">
        <v>0</v>
      </c>
      <c r="BC351" t="b">
        <v>0</v>
      </c>
      <c r="BE351" t="s">
        <v>3988</v>
      </c>
      <c r="BF351" t="s">
        <v>3988</v>
      </c>
      <c r="BG351" t="s">
        <v>3988</v>
      </c>
      <c r="BJ351" s="618" t="s">
        <v>6333</v>
      </c>
      <c r="BK351" s="534" t="s">
        <v>2887</v>
      </c>
      <c r="BN351" s="225">
        <v>999</v>
      </c>
    </row>
    <row r="352" spans="1:72">
      <c r="A352">
        <v>351</v>
      </c>
      <c r="B352" s="158" t="str">
        <f>IFERROR(TEXT(AL352,"00"),"99")&amp;IFERROR(TEXT(W352,"00"),"99")&amp;IFERROR(TEXT(S352,"00"),"99")&amp;IFERROR(TEXT(BN352,"000"),"999")</f>
        <v>019999017</v>
      </c>
      <c r="C352" s="158" t="str">
        <f>IFERROR(TEXT(AL352,"00"),"99")&amp;IFERROR(TEXT(V352,"00"),"99")&amp;IFERROR(TEXT(R352,"000"),"999")</f>
        <v>0199999</v>
      </c>
      <c r="D352" s="29">
        <v>1</v>
      </c>
      <c r="E352" s="645">
        <f>IF(NOT(ISBLANK(L352)),1,0)</f>
        <v>1</v>
      </c>
      <c r="F352" s="645">
        <f>IF(NOT(ISBLANK(O352)),1,0)</f>
        <v>0</v>
      </c>
      <c r="G352" s="364" t="str">
        <f>IF(ISBLANK(H352), IF(OR(NOT(ISBLANK(L352)),NOT(ISBLANK(I352)), NOT(ISBLANK(O352))),"no oldname but should be",""),IF(H352=I352,"api",IF(H352=O352,"csv","no match or acs")))</f>
        <v>api</v>
      </c>
      <c r="H352" t="s">
        <v>2557</v>
      </c>
      <c r="I352" t="s">
        <v>2557</v>
      </c>
      <c r="J352" s="197" t="s">
        <v>2557</v>
      </c>
      <c r="L352" s="114" t="s">
        <v>3994</v>
      </c>
      <c r="M352" s="631" t="s">
        <v>3994</v>
      </c>
      <c r="Q352" s="204" t="s">
        <v>5559</v>
      </c>
      <c r="R352" s="147">
        <f>IFERROR(_xlfn.XLOOKUP(T352,sortorder!$E$62:$E$136,sortorder!$F$62:$F$136),999)</f>
        <v>999</v>
      </c>
      <c r="S352" s="147">
        <f>IFERROR(_xlfn.XLOOKUP(T352,sortorder!$E$62:$E$136,sortorder!$D$62:$D$136),99)</f>
        <v>99</v>
      </c>
      <c r="T352" s="204" t="s">
        <v>5559</v>
      </c>
      <c r="V352" s="152">
        <f>IFERROR(_xlfn.XLOOKUP(X352,sortorder!$E$4:$E$55,sortorder!$D$4:$D$55),99)</f>
        <v>99</v>
      </c>
      <c r="W352" s="152">
        <f>IFERROR(_xlfn.XLOOKUP(X352,sortorder!$E$4:$E$55,sortorder!$D$4:$D$55),99)</f>
        <v>99</v>
      </c>
      <c r="X352" s="198" t="s">
        <v>5593</v>
      </c>
      <c r="Y352" s="141">
        <f>IF(ISERROR(SEARCH(Y$1,$Q352)),0,1)</f>
        <v>0</v>
      </c>
      <c r="Z352" s="141">
        <f>IF(ISERROR(SEARCH(Z$1,$Q352)),0,1)</f>
        <v>0</v>
      </c>
      <c r="AA352" s="141">
        <f>IF(ISERROR(SEARCH(AA$1,$Q352)),0,1)</f>
        <v>0</v>
      </c>
      <c r="AB352" s="141">
        <f>IF(ISERROR(SEARCH(AB$1,$Q352)),0,1)</f>
        <v>0</v>
      </c>
      <c r="AC352" s="141">
        <f>IF(ISERROR(SEARCH(AC$1,$Q352)),0,1)</f>
        <v>0</v>
      </c>
      <c r="AD352" s="141">
        <f>IF(ISERROR(SEARCH(AD$1,$Q352)),0,1)</f>
        <v>0</v>
      </c>
      <c r="AE352" s="141">
        <f>IF(ISERROR(SEARCH(AE$1,$Q352)),0,1)</f>
        <v>0</v>
      </c>
      <c r="AF352" s="141">
        <f>IF(ISERROR(SEARCH(AF$1,$Q352)),0,1)</f>
        <v>0</v>
      </c>
      <c r="AG352" s="141">
        <f>IF(ISERROR(SEARCH(AG$1,$Q352)),0,1)</f>
        <v>0</v>
      </c>
      <c r="AH352" t="s">
        <v>1083</v>
      </c>
      <c r="AI352" s="141" t="str">
        <f>_xlfn.XLOOKUP(I352,'api2.3'!B:B,'api2.3'!D:D,"")</f>
        <v>Community</v>
      </c>
      <c r="AJ352" t="s">
        <v>44</v>
      </c>
      <c r="AK352" s="41" t="s">
        <v>44</v>
      </c>
      <c r="AL352" s="210">
        <f>_xlfn.XLOOKUP(AK352,sortorder!$I$15:$I$20,sortorder!$J$15:$J$20)</f>
        <v>1</v>
      </c>
      <c r="AP352" s="30">
        <v>0</v>
      </c>
      <c r="AQ352" t="s">
        <v>43</v>
      </c>
      <c r="AR352" t="s">
        <v>43</v>
      </c>
      <c r="AS352" s="203" t="s">
        <v>286</v>
      </c>
      <c r="AV352" s="39" t="str">
        <f>IFERROR(_xlfn.XLOOKUP(Q352,wtd!$B:$B,wtd!$C:$C),"")</f>
        <v>occupiedunits</v>
      </c>
      <c r="AW352" s="141" t="b">
        <f>IFERROR(Q352=_xlfn.XLOOKUP(Q352,wtd!$B:$B,wtd!$B:$B),FALSE)</f>
        <v>1</v>
      </c>
      <c r="AX352" s="234" t="s">
        <v>5797</v>
      </c>
      <c r="AZ352">
        <v>0</v>
      </c>
      <c r="BA352" t="b">
        <v>0</v>
      </c>
      <c r="BB352" t="b">
        <v>1</v>
      </c>
      <c r="BC352" t="b">
        <v>0</v>
      </c>
      <c r="BE352" s="122" t="s">
        <v>5561</v>
      </c>
      <c r="BF352" t="s">
        <v>5562</v>
      </c>
      <c r="BG352" t="s">
        <v>5562</v>
      </c>
      <c r="BJ352" s="618" t="s">
        <v>6336</v>
      </c>
      <c r="BK352" s="534" t="s">
        <v>2558</v>
      </c>
      <c r="BL352" s="59" t="s">
        <v>2559</v>
      </c>
      <c r="BN352" s="222">
        <v>17</v>
      </c>
      <c r="BP352" s="639" t="s">
        <v>1212</v>
      </c>
    </row>
    <row r="353" spans="1:72">
      <c r="A353">
        <v>352</v>
      </c>
      <c r="B353" s="158" t="str">
        <f>IFERROR(TEXT(AL353,"00"),"99")&amp;IFERROR(TEXT(W353,"00"),"99")&amp;IFERROR(TEXT(S353,"00"),"99")&amp;IFERROR(TEXT(BN353,"000"),"999")</f>
        <v>019999030</v>
      </c>
      <c r="C353" s="158" t="str">
        <f>IFERROR(TEXT(AL353,"00"),"99")&amp;IFERROR(TEXT(V353,"00"),"99")&amp;IFERROR(TEXT(R353,"000"),"999")</f>
        <v>0199999</v>
      </c>
      <c r="D353" s="29">
        <v>1</v>
      </c>
      <c r="E353" s="645">
        <f>IF(NOT(ISBLANK(L353)),1,0)</f>
        <v>1</v>
      </c>
      <c r="F353" s="645">
        <f>IF(NOT(ISBLANK(O353)),1,0)</f>
        <v>0</v>
      </c>
      <c r="G353" s="364" t="str">
        <f>IF(ISBLANK(H353), IF(OR(NOT(ISBLANK(L353)),NOT(ISBLANK(I353)), NOT(ISBLANK(O353))),"no oldname but should be",""),IF(H353=I353,"api",IF(H353=O353,"csv","no match or acs")))</f>
        <v>api</v>
      </c>
      <c r="H353" s="129" t="s">
        <v>2567</v>
      </c>
      <c r="I353" s="23" t="s">
        <v>2567</v>
      </c>
      <c r="J353" s="197" t="s">
        <v>2567</v>
      </c>
      <c r="K353" s="138"/>
      <c r="L353" s="138" t="s">
        <v>3863</v>
      </c>
      <c r="M353" s="197" t="s">
        <v>3863</v>
      </c>
      <c r="N353" s="197"/>
      <c r="O353" s="138"/>
      <c r="P353" s="197"/>
      <c r="Q353" s="204" t="s">
        <v>5589</v>
      </c>
      <c r="R353" s="147">
        <f>IFERROR(_xlfn.XLOOKUP(T353,sortorder!$E$62:$E$136,sortorder!$F$62:$F$136),999)</f>
        <v>999</v>
      </c>
      <c r="S353" s="147">
        <f>IFERROR(_xlfn.XLOOKUP(T353,sortorder!$E$62:$E$136,sortorder!$D$62:$D$136),99)</f>
        <v>99</v>
      </c>
      <c r="T353" s="2" t="s">
        <v>5589</v>
      </c>
      <c r="V353" s="152">
        <f>IFERROR(_xlfn.XLOOKUP(X353,sortorder!$E$4:$E$55,sortorder!$D$4:$D$55),99)</f>
        <v>99</v>
      </c>
      <c r="W353" s="152">
        <f>IFERROR(_xlfn.XLOOKUP(X353,sortorder!$E$4:$E$55,sortorder!$D$4:$D$55),99)</f>
        <v>99</v>
      </c>
      <c r="X353" s="198" t="s">
        <v>5593</v>
      </c>
      <c r="Y353" s="141">
        <f>IF(ISERROR(SEARCH(Y$1,$Q353)),0,1)</f>
        <v>0</v>
      </c>
      <c r="Z353" s="141">
        <f>IF(ISERROR(SEARCH(Z$1,$Q353)),0,1)</f>
        <v>0</v>
      </c>
      <c r="AA353" s="141">
        <f>IF(ISERROR(SEARCH(AA$1,$Q353)),0,1)</f>
        <v>0</v>
      </c>
      <c r="AB353" s="141">
        <f>IF(ISERROR(SEARCH(AB$1,$Q353)),0,1)</f>
        <v>0</v>
      </c>
      <c r="AC353" s="141">
        <f>IF(ISERROR(SEARCH(AC$1,$Q353)),0,1)</f>
        <v>0</v>
      </c>
      <c r="AD353" s="141">
        <f>IF(ISERROR(SEARCH(AD$1,$Q353)),0,1)</f>
        <v>0</v>
      </c>
      <c r="AE353" s="141">
        <f>IF(ISERROR(SEARCH(AE$1,$Q353)),0,1)</f>
        <v>0</v>
      </c>
      <c r="AF353" s="141">
        <f>IF(ISERROR(SEARCH(AF$1,$Q353)),0,1)</f>
        <v>0</v>
      </c>
      <c r="AG353" s="141">
        <f>IF(ISERROR(SEARCH(AG$1,$Q353)),0,1)</f>
        <v>0</v>
      </c>
      <c r="AH353" t="s">
        <v>1083</v>
      </c>
      <c r="AI353" s="141" t="str">
        <f>_xlfn.XLOOKUP(I353,'api2.3'!B:B,'api2.3'!D:D,"")</f>
        <v>Breakdown by Limited English Speaking</v>
      </c>
      <c r="AJ353" s="135" t="s">
        <v>44</v>
      </c>
      <c r="AK353" s="211" t="s">
        <v>44</v>
      </c>
      <c r="AL353" s="210">
        <f>_xlfn.XLOOKUP(AK353,sortorder!$I$15:$I$20,sortorder!$J$15:$J$20)</f>
        <v>1</v>
      </c>
      <c r="AP353" s="30">
        <v>0</v>
      </c>
      <c r="AQ353" t="s">
        <v>43</v>
      </c>
      <c r="AR353" t="s">
        <v>43</v>
      </c>
      <c r="AS353" t="s">
        <v>286</v>
      </c>
      <c r="AU353">
        <v>1</v>
      </c>
      <c r="AV353" s="39" t="str">
        <f>IFERROR(_xlfn.XLOOKUP(Q353,wtd!$B:$B,wtd!$C:$C),"")</f>
        <v>lingiso</v>
      </c>
      <c r="AW353" s="141" t="b">
        <f>IFERROR(Q353=_xlfn.XLOOKUP(Q353,wtd!$B:$B,wtd!$B:$B),FALSE)</f>
        <v>1</v>
      </c>
      <c r="AX353" s="234" t="s">
        <v>5797</v>
      </c>
      <c r="AZ353">
        <v>0</v>
      </c>
      <c r="BA353" t="b">
        <v>0</v>
      </c>
      <c r="BB353" t="b">
        <v>0</v>
      </c>
      <c r="BC353" t="b">
        <v>0</v>
      </c>
      <c r="BE353" s="138" t="s">
        <v>5469</v>
      </c>
      <c r="BF353" s="138" t="s">
        <v>4842</v>
      </c>
      <c r="BG353" s="138" t="s">
        <v>4842</v>
      </c>
      <c r="BJ353" s="618" t="s">
        <v>6287</v>
      </c>
      <c r="BK353" s="534" t="s">
        <v>2569</v>
      </c>
      <c r="BL353" s="59" t="s">
        <v>2569</v>
      </c>
      <c r="BN353" s="222">
        <v>30</v>
      </c>
      <c r="BP353" s="639" t="s">
        <v>1744</v>
      </c>
    </row>
    <row r="354" spans="1:72">
      <c r="A354">
        <v>353</v>
      </c>
      <c r="B354" s="158" t="str">
        <f>IFERROR(TEXT(AL354,"00"),"99")&amp;IFERROR(TEXT(W354,"00"),"99")&amp;IFERROR(TEXT(S354,"00"),"99")&amp;IFERROR(TEXT(BN354,"000"),"999")</f>
        <v>019999031</v>
      </c>
      <c r="C354" s="158" t="str">
        <f>IFERROR(TEXT(AL354,"00"),"99")&amp;IFERROR(TEXT(V354,"00"),"99")&amp;IFERROR(TEXT(R354,"000"),"999")</f>
        <v>0199999</v>
      </c>
      <c r="D354" s="29">
        <v>1</v>
      </c>
      <c r="E354" s="645">
        <f>IF(NOT(ISBLANK(L354)),1,0)</f>
        <v>1</v>
      </c>
      <c r="F354" s="645">
        <f>IF(NOT(ISBLANK(O354)),1,0)</f>
        <v>0</v>
      </c>
      <c r="G354" s="364" t="str">
        <f>IF(ISBLANK(H354), IF(OR(NOT(ISBLANK(L354)),NOT(ISBLANK(I354)), NOT(ISBLANK(O354))),"no oldname but should be",""),IF(H354=I354,"api",IF(H354=O354,"csv","no match or acs")))</f>
        <v>api</v>
      </c>
      <c r="H354" s="129" t="s">
        <v>2570</v>
      </c>
      <c r="I354" s="23" t="s">
        <v>2570</v>
      </c>
      <c r="J354" s="197" t="s">
        <v>2570</v>
      </c>
      <c r="K354" s="138"/>
      <c r="L354" s="138" t="s">
        <v>3880</v>
      </c>
      <c r="M354" s="197" t="s">
        <v>3880</v>
      </c>
      <c r="N354" s="197"/>
      <c r="O354" s="138"/>
      <c r="P354" s="197"/>
      <c r="Q354" s="204" t="s">
        <v>5590</v>
      </c>
      <c r="R354" s="147">
        <f>IFERROR(_xlfn.XLOOKUP(T354,sortorder!$E$62:$E$136,sortorder!$F$62:$F$136),999)</f>
        <v>999</v>
      </c>
      <c r="S354" s="147">
        <f>IFERROR(_xlfn.XLOOKUP(T354,sortorder!$E$62:$E$136,sortorder!$D$62:$D$136),99)</f>
        <v>99</v>
      </c>
      <c r="T354" s="2" t="s">
        <v>5590</v>
      </c>
      <c r="V354" s="152">
        <f>IFERROR(_xlfn.XLOOKUP(X354,sortorder!$E$4:$E$55,sortorder!$D$4:$D$55),99)</f>
        <v>99</v>
      </c>
      <c r="W354" s="152">
        <f>IFERROR(_xlfn.XLOOKUP(X354,sortorder!$E$4:$E$55,sortorder!$D$4:$D$55),99)</f>
        <v>99</v>
      </c>
      <c r="X354" s="198" t="s">
        <v>5593</v>
      </c>
      <c r="Y354" s="141">
        <f>IF(ISERROR(SEARCH(Y$1,$Q354)),0,1)</f>
        <v>0</v>
      </c>
      <c r="Z354" s="141">
        <f>IF(ISERROR(SEARCH(Z$1,$Q354)),0,1)</f>
        <v>0</v>
      </c>
      <c r="AA354" s="141">
        <f>IF(ISERROR(SEARCH(AA$1,$Q354)),0,1)</f>
        <v>0</v>
      </c>
      <c r="AB354" s="141">
        <f>IF(ISERROR(SEARCH(AB$1,$Q354)),0,1)</f>
        <v>0</v>
      </c>
      <c r="AC354" s="141">
        <f>IF(ISERROR(SEARCH(AC$1,$Q354)),0,1)</f>
        <v>0</v>
      </c>
      <c r="AD354" s="141">
        <f>IF(ISERROR(SEARCH(AD$1,$Q354)),0,1)</f>
        <v>0</v>
      </c>
      <c r="AE354" s="141">
        <f>IF(ISERROR(SEARCH(AE$1,$Q354)),0,1)</f>
        <v>0</v>
      </c>
      <c r="AF354" s="141">
        <f>IF(ISERROR(SEARCH(AF$1,$Q354)),0,1)</f>
        <v>0</v>
      </c>
      <c r="AG354" s="141">
        <f>IF(ISERROR(SEARCH(AG$1,$Q354)),0,1)</f>
        <v>0</v>
      </c>
      <c r="AH354" t="s">
        <v>1083</v>
      </c>
      <c r="AI354" s="141" t="str">
        <f>_xlfn.XLOOKUP(I354,'api2.3'!B:B,'api2.3'!D:D,"")</f>
        <v>Breakdown by Limited English Speaking</v>
      </c>
      <c r="AJ354" s="135" t="s">
        <v>44</v>
      </c>
      <c r="AK354" s="211" t="s">
        <v>44</v>
      </c>
      <c r="AL354" s="210">
        <f>_xlfn.XLOOKUP(AK354,sortorder!$I$15:$I$20,sortorder!$J$15:$J$20)</f>
        <v>1</v>
      </c>
      <c r="AP354" s="30">
        <v>0</v>
      </c>
      <c r="AQ354" t="s">
        <v>43</v>
      </c>
      <c r="AR354" t="s">
        <v>43</v>
      </c>
      <c r="AS354" t="s">
        <v>286</v>
      </c>
      <c r="AU354">
        <v>1</v>
      </c>
      <c r="AV354" s="39" t="str">
        <f>IFERROR(_xlfn.XLOOKUP(Q354,wtd!$B:$B,wtd!$C:$C),"")</f>
        <v>lingiso</v>
      </c>
      <c r="AW354" s="141" t="b">
        <f>IFERROR(Q354=_xlfn.XLOOKUP(Q354,wtd!$B:$B,wtd!$B:$B),FALSE)</f>
        <v>1</v>
      </c>
      <c r="AX354" s="234" t="s">
        <v>5797</v>
      </c>
      <c r="AZ354">
        <v>0</v>
      </c>
      <c r="BA354" t="b">
        <v>0</v>
      </c>
      <c r="BB354" t="b">
        <v>0</v>
      </c>
      <c r="BC354" t="b">
        <v>0</v>
      </c>
      <c r="BE354" s="138" t="s">
        <v>5235</v>
      </c>
      <c r="BF354" s="138" t="s">
        <v>4843</v>
      </c>
      <c r="BG354" s="138" t="s">
        <v>4843</v>
      </c>
      <c r="BJ354" s="618" t="s">
        <v>6293</v>
      </c>
      <c r="BK354" s="534" t="s">
        <v>2571</v>
      </c>
      <c r="BL354" s="59" t="s">
        <v>2571</v>
      </c>
      <c r="BN354" s="222">
        <v>31</v>
      </c>
      <c r="BP354" s="639" t="s">
        <v>55</v>
      </c>
    </row>
    <row r="355" spans="1:72">
      <c r="A355">
        <v>354</v>
      </c>
      <c r="B355" s="158" t="str">
        <f>IFERROR(TEXT(AL355,"00"),"99")&amp;IFERROR(TEXT(W355,"00"),"99")&amp;IFERROR(TEXT(S355,"00"),"99")&amp;IFERROR(TEXT(BN355,"000"),"999")</f>
        <v>019999032</v>
      </c>
      <c r="C355" s="158" t="str">
        <f>IFERROR(TEXT(AL355,"00"),"99")&amp;IFERROR(TEXT(V355,"00"),"99")&amp;IFERROR(TEXT(R355,"000"),"999")</f>
        <v>0199999</v>
      </c>
      <c r="D355" s="29">
        <v>1</v>
      </c>
      <c r="E355" s="645">
        <f>IF(NOT(ISBLANK(L355)),1,0)</f>
        <v>1</v>
      </c>
      <c r="F355" s="645">
        <f>IF(NOT(ISBLANK(O355)),1,0)</f>
        <v>0</v>
      </c>
      <c r="G355" s="364" t="str">
        <f>IF(ISBLANK(H355), IF(OR(NOT(ISBLANK(L355)),NOT(ISBLANK(I355)), NOT(ISBLANK(O355))),"no oldname but should be",""),IF(H355=I355,"api",IF(H355=O355,"csv","no match or acs")))</f>
        <v>api</v>
      </c>
      <c r="H355" s="129" t="s">
        <v>2572</v>
      </c>
      <c r="I355" s="23" t="s">
        <v>2572</v>
      </c>
      <c r="J355" s="197" t="s">
        <v>2572</v>
      </c>
      <c r="K355" s="138"/>
      <c r="L355" s="138" t="s">
        <v>3897</v>
      </c>
      <c r="M355" s="197" t="s">
        <v>3897</v>
      </c>
      <c r="N355" s="197"/>
      <c r="O355" s="138"/>
      <c r="P355" s="197"/>
      <c r="Q355" s="204" t="s">
        <v>5591</v>
      </c>
      <c r="R355" s="147">
        <f>IFERROR(_xlfn.XLOOKUP(T355,sortorder!$E$62:$E$136,sortorder!$F$62:$F$136),999)</f>
        <v>999</v>
      </c>
      <c r="S355" s="147">
        <f>IFERROR(_xlfn.XLOOKUP(T355,sortorder!$E$62:$E$136,sortorder!$D$62:$D$136),99)</f>
        <v>99</v>
      </c>
      <c r="T355" s="2" t="s">
        <v>5591</v>
      </c>
      <c r="V355" s="152">
        <f>IFERROR(_xlfn.XLOOKUP(X355,sortorder!$E$4:$E$55,sortorder!$D$4:$D$55),99)</f>
        <v>99</v>
      </c>
      <c r="W355" s="152">
        <f>IFERROR(_xlfn.XLOOKUP(X355,sortorder!$E$4:$E$55,sortorder!$D$4:$D$55),99)</f>
        <v>99</v>
      </c>
      <c r="X355" s="198" t="s">
        <v>5593</v>
      </c>
      <c r="Y355" s="141">
        <f>IF(ISERROR(SEARCH(Y$1,$Q355)),0,1)</f>
        <v>0</v>
      </c>
      <c r="Z355" s="141">
        <f>IF(ISERROR(SEARCH(Z$1,$Q355)),0,1)</f>
        <v>0</v>
      </c>
      <c r="AA355" s="141">
        <f>IF(ISERROR(SEARCH(AA$1,$Q355)),0,1)</f>
        <v>0</v>
      </c>
      <c r="AB355" s="141">
        <f>IF(ISERROR(SEARCH(AB$1,$Q355)),0,1)</f>
        <v>0</v>
      </c>
      <c r="AC355" s="141">
        <f>IF(ISERROR(SEARCH(AC$1,$Q355)),0,1)</f>
        <v>0</v>
      </c>
      <c r="AD355" s="141">
        <f>IF(ISERROR(SEARCH(AD$1,$Q355)),0,1)</f>
        <v>0</v>
      </c>
      <c r="AE355" s="141">
        <f>IF(ISERROR(SEARCH(AE$1,$Q355)),0,1)</f>
        <v>0</v>
      </c>
      <c r="AF355" s="141">
        <f>IF(ISERROR(SEARCH(AF$1,$Q355)),0,1)</f>
        <v>0</v>
      </c>
      <c r="AG355" s="141">
        <f>IF(ISERROR(SEARCH(AG$1,$Q355)),0,1)</f>
        <v>0</v>
      </c>
      <c r="AH355" t="s">
        <v>1083</v>
      </c>
      <c r="AI355" s="141" t="str">
        <f>_xlfn.XLOOKUP(I355,'api2.3'!B:B,'api2.3'!D:D,"")</f>
        <v>Breakdown by Limited English Speaking</v>
      </c>
      <c r="AJ355" s="135" t="s">
        <v>44</v>
      </c>
      <c r="AK355" s="211" t="s">
        <v>44</v>
      </c>
      <c r="AL355" s="210">
        <f>_xlfn.XLOOKUP(AK355,sortorder!$I$15:$I$20,sortorder!$J$15:$J$20)</f>
        <v>1</v>
      </c>
      <c r="AP355" s="30">
        <v>0</v>
      </c>
      <c r="AQ355" t="s">
        <v>43</v>
      </c>
      <c r="AR355" t="s">
        <v>43</v>
      </c>
      <c r="AS355" t="s">
        <v>286</v>
      </c>
      <c r="AU355">
        <v>1</v>
      </c>
      <c r="AV355" s="39" t="str">
        <f>IFERROR(_xlfn.XLOOKUP(Q355,wtd!$B:$B,wtd!$C:$C),"")</f>
        <v>lingiso</v>
      </c>
      <c r="AW355" s="141" t="b">
        <f>IFERROR(Q355=_xlfn.XLOOKUP(Q355,wtd!$B:$B,wtd!$B:$B),FALSE)</f>
        <v>1</v>
      </c>
      <c r="AX355" s="234" t="s">
        <v>5797</v>
      </c>
      <c r="AZ355">
        <v>0</v>
      </c>
      <c r="BA355" t="b">
        <v>0</v>
      </c>
      <c r="BB355" t="b">
        <v>0</v>
      </c>
      <c r="BC355" t="b">
        <v>0</v>
      </c>
      <c r="BE355" s="138" t="s">
        <v>5236</v>
      </c>
      <c r="BF355" s="138" t="s">
        <v>4844</v>
      </c>
      <c r="BG355" s="138" t="s">
        <v>4844</v>
      </c>
      <c r="BJ355" s="618" t="s">
        <v>6299</v>
      </c>
      <c r="BK355" s="534" t="s">
        <v>2573</v>
      </c>
      <c r="BL355" s="59" t="s">
        <v>2573</v>
      </c>
      <c r="BN355" s="222">
        <v>32</v>
      </c>
      <c r="BP355" s="639" t="s">
        <v>55</v>
      </c>
    </row>
    <row r="356" spans="1:72">
      <c r="A356">
        <v>355</v>
      </c>
      <c r="B356" s="158" t="str">
        <f>IFERROR(TEXT(AL356,"00"),"99")&amp;IFERROR(TEXT(W356,"00"),"99")&amp;IFERROR(TEXT(S356,"00"),"99")&amp;IFERROR(TEXT(BN356,"000"),"999")</f>
        <v>019999033</v>
      </c>
      <c r="C356" s="158" t="str">
        <f>IFERROR(TEXT(AL356,"00"),"99")&amp;IFERROR(TEXT(V356,"00"),"99")&amp;IFERROR(TEXT(R356,"000"),"999")</f>
        <v>0199999</v>
      </c>
      <c r="D356" s="29">
        <v>1</v>
      </c>
      <c r="E356" s="645">
        <f>IF(NOT(ISBLANK(L356)),1,0)</f>
        <v>1</v>
      </c>
      <c r="F356" s="645">
        <f>IF(NOT(ISBLANK(O356)),1,0)</f>
        <v>0</v>
      </c>
      <c r="G356" s="364" t="str">
        <f>IF(ISBLANK(H356), IF(OR(NOT(ISBLANK(L356)),NOT(ISBLANK(I356)), NOT(ISBLANK(O356))),"no oldname but should be",""),IF(H356=I356,"api",IF(H356=O356,"csv","no match or acs")))</f>
        <v>api</v>
      </c>
      <c r="H356" s="129" t="s">
        <v>2574</v>
      </c>
      <c r="I356" s="23" t="s">
        <v>2574</v>
      </c>
      <c r="J356" s="197" t="s">
        <v>2574</v>
      </c>
      <c r="K356" s="138"/>
      <c r="L356" s="129" t="s">
        <v>3914</v>
      </c>
      <c r="M356" s="59" t="s">
        <v>3914</v>
      </c>
      <c r="N356" s="197"/>
      <c r="O356" s="138"/>
      <c r="P356" s="197"/>
      <c r="Q356" s="2" t="s">
        <v>5592</v>
      </c>
      <c r="R356" s="147">
        <f>IFERROR(_xlfn.XLOOKUP(T356,sortorder!$E$62:$E$136,sortorder!$F$62:$F$136),999)</f>
        <v>999</v>
      </c>
      <c r="S356" s="147">
        <f>IFERROR(_xlfn.XLOOKUP(T356,sortorder!$E$62:$E$136,sortorder!$D$62:$D$136),99)</f>
        <v>99</v>
      </c>
      <c r="T356" s="2" t="s">
        <v>5592</v>
      </c>
      <c r="V356" s="152">
        <f>IFERROR(_xlfn.XLOOKUP(X356,sortorder!$E$4:$E$55,sortorder!$D$4:$D$55),99)</f>
        <v>99</v>
      </c>
      <c r="W356" s="152">
        <f>IFERROR(_xlfn.XLOOKUP(X356,sortorder!$E$4:$E$55,sortorder!$D$4:$D$55),99)</f>
        <v>99</v>
      </c>
      <c r="X356" s="198" t="s">
        <v>5593</v>
      </c>
      <c r="Y356" s="141">
        <f>IF(ISERROR(SEARCH(Y$1,$Q356)),0,1)</f>
        <v>0</v>
      </c>
      <c r="Z356" s="141">
        <f>IF(ISERROR(SEARCH(Z$1,$Q356)),0,1)</f>
        <v>0</v>
      </c>
      <c r="AA356" s="141">
        <f>IF(ISERROR(SEARCH(AA$1,$Q356)),0,1)</f>
        <v>0</v>
      </c>
      <c r="AB356" s="141">
        <f>IF(ISERROR(SEARCH(AB$1,$Q356)),0,1)</f>
        <v>0</v>
      </c>
      <c r="AC356" s="141">
        <f>IF(ISERROR(SEARCH(AC$1,$Q356)),0,1)</f>
        <v>0</v>
      </c>
      <c r="AD356" s="141">
        <f>IF(ISERROR(SEARCH(AD$1,$Q356)),0,1)</f>
        <v>0</v>
      </c>
      <c r="AE356" s="141">
        <f>IF(ISERROR(SEARCH(AE$1,$Q356)),0,1)</f>
        <v>0</v>
      </c>
      <c r="AF356" s="141">
        <f>IF(ISERROR(SEARCH(AF$1,$Q356)),0,1)</f>
        <v>0</v>
      </c>
      <c r="AG356" s="141">
        <f>IF(ISERROR(SEARCH(AG$1,$Q356)),0,1)</f>
        <v>0</v>
      </c>
      <c r="AH356" t="s">
        <v>1083</v>
      </c>
      <c r="AI356" s="141" t="str">
        <f>_xlfn.XLOOKUP(I356,'api2.3'!B:B,'api2.3'!D:D,"")</f>
        <v>Breakdown by Limited English Speaking</v>
      </c>
      <c r="AJ356" s="135" t="s">
        <v>44</v>
      </c>
      <c r="AK356" s="211" t="s">
        <v>44</v>
      </c>
      <c r="AL356" s="210">
        <f>_xlfn.XLOOKUP(AK356,sortorder!$I$15:$I$20,sortorder!$J$15:$J$20)</f>
        <v>1</v>
      </c>
      <c r="AP356" s="30">
        <v>0</v>
      </c>
      <c r="AQ356" t="s">
        <v>43</v>
      </c>
      <c r="AR356" t="s">
        <v>43</v>
      </c>
      <c r="AS356" t="s">
        <v>286</v>
      </c>
      <c r="AU356">
        <v>1</v>
      </c>
      <c r="AV356" s="39" t="str">
        <f>IFERROR(_xlfn.XLOOKUP(Q356,wtd!$B:$B,wtd!$C:$C),"")</f>
        <v>lingiso</v>
      </c>
      <c r="AW356" s="141" t="b">
        <f>IFERROR(Q356=_xlfn.XLOOKUP(Q356,wtd!$B:$B,wtd!$B:$B),FALSE)</f>
        <v>1</v>
      </c>
      <c r="AX356" s="234" t="s">
        <v>5797</v>
      </c>
      <c r="AZ356">
        <v>0</v>
      </c>
      <c r="BA356" t="b">
        <v>0</v>
      </c>
      <c r="BB356" t="b">
        <v>0</v>
      </c>
      <c r="BC356" t="b">
        <v>0</v>
      </c>
      <c r="BE356" s="138" t="s">
        <v>5237</v>
      </c>
      <c r="BF356" s="138" t="s">
        <v>4845</v>
      </c>
      <c r="BG356" s="138" t="s">
        <v>4845</v>
      </c>
      <c r="BJ356" s="618" t="s">
        <v>6305</v>
      </c>
      <c r="BK356" s="534" t="s">
        <v>2575</v>
      </c>
      <c r="BL356" s="59" t="s">
        <v>2575</v>
      </c>
      <c r="BN356" s="222">
        <v>33</v>
      </c>
      <c r="BP356" s="639" t="s">
        <v>55</v>
      </c>
    </row>
    <row r="357" spans="1:72">
      <c r="A357">
        <v>356</v>
      </c>
      <c r="B357" s="158" t="str">
        <f>IFERROR(TEXT(AL357,"00"),"99")&amp;IFERROR(TEXT(W357,"00"),"99")&amp;IFERROR(TEXT(S357,"00"),"99")&amp;IFERROR(TEXT(BN357,"000"),"999")</f>
        <v>019999999</v>
      </c>
      <c r="C357" s="158" t="str">
        <f>IFERROR(TEXT(AL357,"00"),"99")&amp;IFERROR(TEXT(V357,"00"),"99")&amp;IFERROR(TEXT(R357,"000"),"999")</f>
        <v>0199999</v>
      </c>
      <c r="D357" s="29">
        <v>0</v>
      </c>
      <c r="E357" s="645">
        <f>IF(NOT(ISBLANK(L357)),1,0)</f>
        <v>1</v>
      </c>
      <c r="F357" s="645">
        <f>IF(NOT(ISBLANK(O357)),1,0)</f>
        <v>0</v>
      </c>
      <c r="G357" s="364" t="str">
        <f>IF(ISBLANK(H357), IF(OR(NOT(ISBLANK(L357)),NOT(ISBLANK(I357)), NOT(ISBLANK(O357))),"no oldname but should be",""),IF(H357=I357,"api",IF(H357=O357,"csv","no match or acs")))</f>
        <v>no match or acs</v>
      </c>
      <c r="H357" s="112" t="s">
        <v>3340</v>
      </c>
      <c r="L357" s="112" t="s">
        <v>3340</v>
      </c>
      <c r="M357" s="631" t="s">
        <v>3340</v>
      </c>
      <c r="Q357" s="178" t="s">
        <v>4820</v>
      </c>
      <c r="R357" s="147">
        <f>IFERROR(_xlfn.XLOOKUP(T357,sortorder!$E$62:$E$136,sortorder!$F$62:$F$136),999)</f>
        <v>999</v>
      </c>
      <c r="S357" s="147">
        <f>IFERROR(_xlfn.XLOOKUP(T357,sortorder!$E$62:$E$136,sortorder!$D$62:$D$136),99)</f>
        <v>99</v>
      </c>
      <c r="T357" s="127" t="s">
        <v>4820</v>
      </c>
      <c r="V357" s="152">
        <f>IFERROR(_xlfn.XLOOKUP(X357,sortorder!$E$4:$E$55,sortorder!$D$4:$D$55),99)</f>
        <v>99</v>
      </c>
      <c r="W357" s="152">
        <f>IFERROR(_xlfn.XLOOKUP(X357,sortorder!$E$4:$E$55,sortorder!$D$4:$D$55),99)</f>
        <v>99</v>
      </c>
      <c r="X357" s="198" t="s">
        <v>5593</v>
      </c>
      <c r="Y357" s="141">
        <f>IF(ISERROR(SEARCH(Y$1,$Q357)),0,1)</f>
        <v>0</v>
      </c>
      <c r="Z357" s="141">
        <f>IF(ISERROR(SEARCH(Z$1,$Q357)),0,1)</f>
        <v>0</v>
      </c>
      <c r="AA357" s="141">
        <f>IF(ISERROR(SEARCH(AA$1,$Q357)),0,1)</f>
        <v>0</v>
      </c>
      <c r="AB357" s="141">
        <f>IF(ISERROR(SEARCH(AB$1,$Q357)),0,1)</f>
        <v>0</v>
      </c>
      <c r="AC357" s="141">
        <f>IF(ISERROR(SEARCH(AC$1,$Q357)),0,1)</f>
        <v>0</v>
      </c>
      <c r="AD357" s="141">
        <f>IF(ISERROR(SEARCH(AD$1,$Q357)),0,1)</f>
        <v>0</v>
      </c>
      <c r="AE357" s="141">
        <f>IF(ISERROR(SEARCH(AE$1,$Q357)),0,1)</f>
        <v>0</v>
      </c>
      <c r="AF357" s="141">
        <f>IF(ISERROR(SEARCH(AF$1,$Q357)),0,1)</f>
        <v>0</v>
      </c>
      <c r="AG357" s="141">
        <f>IF(ISERROR(SEARCH(AG$1,$Q357)),0,1)</f>
        <v>0</v>
      </c>
      <c r="AI357" s="141">
        <f>_xlfn.XLOOKUP(I357,'api2.3'!B:B,'api2.3'!D:D,"")</f>
        <v>0</v>
      </c>
      <c r="AJ357" t="s">
        <v>44</v>
      </c>
      <c r="AK357" s="41" t="s">
        <v>44</v>
      </c>
      <c r="AL357" s="210">
        <f>_xlfn.XLOOKUP(AK357,sortorder!$I$15:$I$20,sortorder!$J$15:$J$20)</f>
        <v>1</v>
      </c>
      <c r="AP357" s="32">
        <v>0</v>
      </c>
      <c r="AQ357" t="s">
        <v>43</v>
      </c>
      <c r="AR357" t="s">
        <v>43</v>
      </c>
      <c r="AS357" t="s">
        <v>286</v>
      </c>
      <c r="AV357" s="39" t="str">
        <f>IFERROR(_xlfn.XLOOKUP(Q357,wtd!$B:$B,wtd!$C:$C),"")</f>
        <v>hhlds</v>
      </c>
      <c r="AW357" s="141" t="b">
        <f>IFERROR(Q357=_xlfn.XLOOKUP(Q357,wtd!$B:$B,wtd!$B:$B),FALSE)</f>
        <v>1</v>
      </c>
      <c r="AX357" s="23" t="s">
        <v>5797</v>
      </c>
      <c r="AZ357">
        <v>0</v>
      </c>
      <c r="BA357" t="b">
        <v>0</v>
      </c>
      <c r="BB357" t="b">
        <v>0</v>
      </c>
      <c r="BC357" t="b">
        <v>0</v>
      </c>
      <c r="BE357" t="s">
        <v>5571</v>
      </c>
      <c r="BF357" t="s">
        <v>5572</v>
      </c>
      <c r="BG357" t="s">
        <v>5572</v>
      </c>
      <c r="BJ357" s="618" t="s">
        <v>6078</v>
      </c>
      <c r="BK357" s="534" t="s">
        <v>2887</v>
      </c>
      <c r="BN357" s="225">
        <v>999</v>
      </c>
    </row>
    <row r="358" spans="1:72">
      <c r="A358">
        <v>357</v>
      </c>
      <c r="B358" s="158" t="str">
        <f>IFERROR(TEXT(AL358,"00"),"99")&amp;IFERROR(TEXT(W358,"00"),"99")&amp;IFERROR(TEXT(S358,"00"),"99")&amp;IFERROR(TEXT(BN358,"000"),"999")</f>
        <v>019999999</v>
      </c>
      <c r="C358" s="158" t="str">
        <f>IFERROR(TEXT(AL358,"00"),"99")&amp;IFERROR(TEXT(V358,"00"),"99")&amp;IFERROR(TEXT(R358,"000"),"999")</f>
        <v>0199999</v>
      </c>
      <c r="D358" s="29">
        <v>0</v>
      </c>
      <c r="E358" s="645">
        <f>IF(NOT(ISBLANK(L358)),1,0)</f>
        <v>1</v>
      </c>
      <c r="F358" s="645">
        <f>IF(NOT(ISBLANK(O358)),1,0)</f>
        <v>0</v>
      </c>
      <c r="G358" s="364" t="str">
        <f>IF(ISBLANK(H358), IF(OR(NOT(ISBLANK(L358)),NOT(ISBLANK(I358)), NOT(ISBLANK(O358))),"no oldname but should be",""),IF(H358=I358,"api",IF(H358=O358,"csv","no match or acs")))</f>
        <v>no match or acs</v>
      </c>
      <c r="H358" s="114" t="s">
        <v>3992</v>
      </c>
      <c r="L358" s="114" t="s">
        <v>3992</v>
      </c>
      <c r="M358" s="631" t="s">
        <v>3992</v>
      </c>
      <c r="Q358" s="178" t="s">
        <v>5558</v>
      </c>
      <c r="R358" s="147">
        <f>IFERROR(_xlfn.XLOOKUP(T358,sortorder!$E$62:$E$136,sortorder!$F$62:$F$136),999)</f>
        <v>999</v>
      </c>
      <c r="S358" s="147">
        <f>IFERROR(_xlfn.XLOOKUP(T358,sortorder!$E$62:$E$136,sortorder!$D$62:$D$136),99)</f>
        <v>99</v>
      </c>
      <c r="T358" s="204" t="s">
        <v>5559</v>
      </c>
      <c r="V358" s="152">
        <f>IFERROR(_xlfn.XLOOKUP(X358,sortorder!$E$4:$E$55,sortorder!$D$4:$D$55),99)</f>
        <v>99</v>
      </c>
      <c r="W358" s="152">
        <f>IFERROR(_xlfn.XLOOKUP(X358,sortorder!$E$4:$E$55,sortorder!$D$4:$D$55),99)</f>
        <v>99</v>
      </c>
      <c r="X358" s="198" t="s">
        <v>5594</v>
      </c>
      <c r="Y358" s="141">
        <f>IF(ISERROR(SEARCH(Y$1,$Q358)),0,1)</f>
        <v>0</v>
      </c>
      <c r="Z358" s="141">
        <f>IF(ISERROR(SEARCH(Z$1,$Q358)),0,1)</f>
        <v>0</v>
      </c>
      <c r="AA358" s="141">
        <f>IF(ISERROR(SEARCH(AA$1,$Q358)),0,1)</f>
        <v>0</v>
      </c>
      <c r="AB358" s="141">
        <f>IF(ISERROR(SEARCH(AB$1,$Q358)),0,1)</f>
        <v>0</v>
      </c>
      <c r="AC358" s="141">
        <f>IF(ISERROR(SEARCH(AC$1,$Q358)),0,1)</f>
        <v>0</v>
      </c>
      <c r="AD358" s="141">
        <f>IF(ISERROR(SEARCH(AD$1,$Q358)),0,1)</f>
        <v>0</v>
      </c>
      <c r="AE358" s="141">
        <f>IF(ISERROR(SEARCH(AE$1,$Q358)),0,1)</f>
        <v>0</v>
      </c>
      <c r="AF358" s="141">
        <f>IF(ISERROR(SEARCH(AF$1,$Q358)),0,1)</f>
        <v>0</v>
      </c>
      <c r="AG358" s="141">
        <f>IF(ISERROR(SEARCH(AG$1,$Q358)),0,1)</f>
        <v>0</v>
      </c>
      <c r="AI358" s="141">
        <f>_xlfn.XLOOKUP(I358,'api2.3'!B:B,'api2.3'!D:D,"")</f>
        <v>0</v>
      </c>
      <c r="AJ358" t="s">
        <v>44</v>
      </c>
      <c r="AK358" s="41" t="s">
        <v>44</v>
      </c>
      <c r="AL358" s="210">
        <f>_xlfn.XLOOKUP(AK358,sortorder!$I$15:$I$20,sortorder!$J$15:$J$20)</f>
        <v>1</v>
      </c>
      <c r="AP358" s="32">
        <v>0</v>
      </c>
      <c r="AQ358" t="s">
        <v>43</v>
      </c>
      <c r="AR358" t="s">
        <v>43</v>
      </c>
      <c r="AS358" t="s">
        <v>286</v>
      </c>
      <c r="AV358" s="39" t="str">
        <f>IFERROR(_xlfn.XLOOKUP(Q358,wtd!$B:$B,wtd!$C:$C),"")</f>
        <v/>
      </c>
      <c r="AW358" s="141" t="b">
        <f>IFERROR(Q358=_xlfn.XLOOKUP(Q358,wtd!$B:$B,wtd!$B:$B),FALSE)</f>
        <v>0</v>
      </c>
      <c r="AX358" t="s">
        <v>45</v>
      </c>
      <c r="AZ358">
        <v>0</v>
      </c>
      <c r="BA358" t="b">
        <v>0</v>
      </c>
      <c r="BB358" t="b">
        <v>0</v>
      </c>
      <c r="BC358" t="b">
        <v>0</v>
      </c>
      <c r="BE358" t="s">
        <v>3993</v>
      </c>
      <c r="BF358" t="s">
        <v>3993</v>
      </c>
      <c r="BG358" t="s">
        <v>5565</v>
      </c>
      <c r="BJ358" s="618" t="s">
        <v>6335</v>
      </c>
      <c r="BK358" s="534" t="s">
        <v>2887</v>
      </c>
      <c r="BN358" s="225">
        <v>999</v>
      </c>
    </row>
    <row r="359" spans="1:72">
      <c r="A359">
        <v>358</v>
      </c>
      <c r="B359" s="158" t="str">
        <f>IFERROR(TEXT(AL359,"00"),"99")&amp;IFERROR(TEXT(W359,"00"),"99")&amp;IFERROR(TEXT(S359,"00"),"99")&amp;IFERROR(TEXT(BN359,"000"),"999")</f>
        <v>019999999</v>
      </c>
      <c r="C359" s="158" t="str">
        <f>IFERROR(TEXT(AL359,"00"),"99")&amp;IFERROR(TEXT(V359,"00"),"99")&amp;IFERROR(TEXT(R359,"000"),"999")</f>
        <v>0199999</v>
      </c>
      <c r="D359" s="29">
        <v>0</v>
      </c>
      <c r="E359" s="645">
        <f>IF(NOT(ISBLANK(L359)),1,0)</f>
        <v>1</v>
      </c>
      <c r="F359" s="645">
        <f>IF(NOT(ISBLANK(O359)),1,0)</f>
        <v>0</v>
      </c>
      <c r="G359" s="364" t="str">
        <f>IF(ISBLANK(H359), IF(OR(NOT(ISBLANK(L359)),NOT(ISBLANK(I359)), NOT(ISBLANK(O359))),"no oldname but should be",""),IF(H359=I359,"api",IF(H359=O359,"csv","no match or acs")))</f>
        <v>no match or acs</v>
      </c>
      <c r="H359" s="112" t="s">
        <v>3338</v>
      </c>
      <c r="L359" s="112" t="s">
        <v>3338</v>
      </c>
      <c r="M359" s="631" t="s">
        <v>3338</v>
      </c>
      <c r="Q359" s="178" t="s">
        <v>4819</v>
      </c>
      <c r="R359" s="147">
        <f>IFERROR(_xlfn.XLOOKUP(T359,sortorder!$E$62:$E$136,sortorder!$F$62:$F$136),999)</f>
        <v>999</v>
      </c>
      <c r="S359" s="147">
        <f>IFERROR(_xlfn.XLOOKUP(T359,sortorder!$E$62:$E$136,sortorder!$D$62:$D$136),99)</f>
        <v>99</v>
      </c>
      <c r="T359" s="127" t="s">
        <v>4820</v>
      </c>
      <c r="V359" s="152">
        <f>IFERROR(_xlfn.XLOOKUP(X359,sortorder!$E$4:$E$55,sortorder!$D$4:$D$55),99)</f>
        <v>99</v>
      </c>
      <c r="W359" s="152">
        <f>IFERROR(_xlfn.XLOOKUP(X359,sortorder!$E$4:$E$55,sortorder!$D$4:$D$55),99)</f>
        <v>99</v>
      </c>
      <c r="X359" s="198" t="s">
        <v>5594</v>
      </c>
      <c r="Y359" s="141">
        <f>IF(ISERROR(SEARCH(Y$1,$Q359)),0,1)</f>
        <v>0</v>
      </c>
      <c r="Z359" s="141">
        <f>IF(ISERROR(SEARCH(Z$1,$Q359)),0,1)</f>
        <v>0</v>
      </c>
      <c r="AA359" s="141">
        <f>IF(ISERROR(SEARCH(AA$1,$Q359)),0,1)</f>
        <v>0</v>
      </c>
      <c r="AB359" s="141">
        <f>IF(ISERROR(SEARCH(AB$1,$Q359)),0,1)</f>
        <v>0</v>
      </c>
      <c r="AC359" s="141">
        <f>IF(ISERROR(SEARCH(AC$1,$Q359)),0,1)</f>
        <v>0</v>
      </c>
      <c r="AD359" s="141">
        <f>IF(ISERROR(SEARCH(AD$1,$Q359)),0,1)</f>
        <v>0</v>
      </c>
      <c r="AE359" s="141">
        <f>IF(ISERROR(SEARCH(AE$1,$Q359)),0,1)</f>
        <v>0</v>
      </c>
      <c r="AF359" s="141">
        <f>IF(ISERROR(SEARCH(AF$1,$Q359)),0,1)</f>
        <v>0</v>
      </c>
      <c r="AG359" s="141">
        <f>IF(ISERROR(SEARCH(AG$1,$Q359)),0,1)</f>
        <v>0</v>
      </c>
      <c r="AI359" s="141">
        <f>_xlfn.XLOOKUP(I359,'api2.3'!B:B,'api2.3'!D:D,"")</f>
        <v>0</v>
      </c>
      <c r="AJ359" t="s">
        <v>44</v>
      </c>
      <c r="AK359" s="41" t="s">
        <v>44</v>
      </c>
      <c r="AL359" s="210">
        <f>_xlfn.XLOOKUP(AK359,sortorder!$I$15:$I$20,sortorder!$J$15:$J$20)</f>
        <v>1</v>
      </c>
      <c r="AP359" s="32">
        <v>0</v>
      </c>
      <c r="AQ359" t="s">
        <v>43</v>
      </c>
      <c r="AR359" t="s">
        <v>43</v>
      </c>
      <c r="AS359" t="s">
        <v>286</v>
      </c>
      <c r="AV359" s="39" t="str">
        <f>IFERROR(_xlfn.XLOOKUP(Q359,wtd!$B:$B,wtd!$C:$C),"")</f>
        <v/>
      </c>
      <c r="AW359" s="141" t="b">
        <f>IFERROR(Q359=_xlfn.XLOOKUP(Q359,wtd!$B:$B,wtd!$B:$B),FALSE)</f>
        <v>0</v>
      </c>
      <c r="AX359" t="s">
        <v>45</v>
      </c>
      <c r="AZ359">
        <v>0</v>
      </c>
      <c r="BA359" t="b">
        <v>0</v>
      </c>
      <c r="BB359" t="b">
        <v>0</v>
      </c>
      <c r="BC359" t="b">
        <v>0</v>
      </c>
      <c r="BE359" t="s">
        <v>5570</v>
      </c>
      <c r="BF359" t="s">
        <v>5391</v>
      </c>
      <c r="BG359" t="s">
        <v>5391</v>
      </c>
      <c r="BJ359" s="618" t="s">
        <v>6077</v>
      </c>
      <c r="BK359" s="534" t="s">
        <v>2887</v>
      </c>
      <c r="BN359" s="225">
        <v>999</v>
      </c>
    </row>
    <row r="360" spans="1:72">
      <c r="A360">
        <v>359</v>
      </c>
      <c r="B360" s="158" t="str">
        <f>IFERROR(TEXT(AL360,"00"),"99")&amp;IFERROR(TEXT(W360,"00"),"99")&amp;IFERROR(TEXT(S360,"00"),"99")&amp;IFERROR(TEXT(BN360,"000"),"999")</f>
        <v>027025014</v>
      </c>
      <c r="C360" s="158" t="str">
        <f>IFERROR(TEXT(AL360,"00"),"99")&amp;IFERROR(TEXT(V360,"00"),"99")&amp;IFERROR(TEXT(R360,"000"),"999")</f>
        <v>0270217</v>
      </c>
      <c r="D360" s="29">
        <v>1</v>
      </c>
      <c r="E360" s="645">
        <f>IF(NOT(ISBLANK(L360)),1,0)</f>
        <v>1</v>
      </c>
      <c r="F360" s="645">
        <f>IF(NOT(ISBLANK(O360)),1,0)</f>
        <v>0</v>
      </c>
      <c r="G360" s="364" t="str">
        <f>IF(ISBLANK(H360), IF(OR(NOT(ISBLANK(L360)),NOT(ISBLANK(I360)), NOT(ISBLANK(O360))),"no oldname but should be",""),IF(H360=I360,"api",IF(H360=O360,"csv","no match or acs")))</f>
        <v>api</v>
      </c>
      <c r="H360" t="s">
        <v>2550</v>
      </c>
      <c r="I360" t="s">
        <v>2550</v>
      </c>
      <c r="J360" s="59" t="s">
        <v>2550</v>
      </c>
      <c r="L360" s="112" t="s">
        <v>2550</v>
      </c>
      <c r="M360" s="631" t="s">
        <v>2550</v>
      </c>
      <c r="Q360" s="125" t="s">
        <v>3095</v>
      </c>
      <c r="R360" s="147">
        <f>IFERROR(_xlfn.XLOOKUP(T360,sortorder!$E$62:$E$136,sortorder!$F$62:$F$136),999)</f>
        <v>217</v>
      </c>
      <c r="S360" s="147">
        <f>IFERROR(_xlfn.XLOOKUP(T360,sortorder!$E$62:$E$136,sortorder!$D$62:$D$136),99)</f>
        <v>25</v>
      </c>
      <c r="T360" s="127" t="s">
        <v>1169</v>
      </c>
      <c r="V360" s="152">
        <f>IFERROR(_xlfn.XLOOKUP(X360,sortorder!$E$4:$E$55,sortorder!$D$4:$D$55),99)</f>
        <v>70</v>
      </c>
      <c r="W360" s="152">
        <f>IFERROR(_xlfn.XLOOKUP(X360,sortorder!$E$4:$E$55,sortorder!$D$4:$D$55),99)</f>
        <v>70</v>
      </c>
      <c r="X360" s="22" t="s">
        <v>2854</v>
      </c>
      <c r="Y360" s="141">
        <f>IF(ISERROR(SEARCH(Y$1,$Q360)),0,1)</f>
        <v>0</v>
      </c>
      <c r="Z360" s="141">
        <f>IF(ISERROR(SEARCH(Z$1,$Q360)),0,1)</f>
        <v>0</v>
      </c>
      <c r="AA360" s="141">
        <f>IF(ISERROR(SEARCH(AA$1,$Q360)),0,1)</f>
        <v>0</v>
      </c>
      <c r="AB360" s="141">
        <f>IF(ISERROR(SEARCH(AB$1,$Q360)),0,1)</f>
        <v>0</v>
      </c>
      <c r="AC360" s="141">
        <f>IF(ISERROR(SEARCH(AC$1,$Q360)),0,1)</f>
        <v>0</v>
      </c>
      <c r="AD360" s="141">
        <f>IF(ISERROR(SEARCH(AD$1,$Q360)),0,1)</f>
        <v>0</v>
      </c>
      <c r="AE360" s="141">
        <f>IF(ISERROR(SEARCH(AE$1,$Q360)),0,1)</f>
        <v>0</v>
      </c>
      <c r="AF360" s="141">
        <f>IF(ISERROR(SEARCH(AF$1,$Q360)),0,1)</f>
        <v>0</v>
      </c>
      <c r="AG360" s="141">
        <f>IF(ISERROR(SEARCH(AG$1,$Q360)),0,1)</f>
        <v>0</v>
      </c>
      <c r="AH360" t="s">
        <v>1083</v>
      </c>
      <c r="AI360" s="141" t="str">
        <f>_xlfn.XLOOKUP(I360,'api2.3'!B:B,'api2.3'!D:D,"")</f>
        <v>Community</v>
      </c>
      <c r="AJ360" t="s">
        <v>60</v>
      </c>
      <c r="AK360" s="41" t="s">
        <v>5566</v>
      </c>
      <c r="AL360" s="210">
        <f>_xlfn.XLOOKUP(AK360,sortorder!$I$15:$I$20,sortorder!$J$15:$J$20)</f>
        <v>2</v>
      </c>
      <c r="AP360" s="30">
        <v>0</v>
      </c>
      <c r="AQ360" t="s">
        <v>43</v>
      </c>
      <c r="AR360" t="s">
        <v>43</v>
      </c>
      <c r="AS360" t="s">
        <v>286</v>
      </c>
      <c r="AT360" t="s">
        <v>43</v>
      </c>
      <c r="AV360" s="39" t="str">
        <f>IFERROR(_xlfn.XLOOKUP(Q360,wtd!$B:$B,wtd!$C:$C),"")</f>
        <v>pop</v>
      </c>
      <c r="AW360" s="141" t="b">
        <f>IFERROR(Q360=_xlfn.XLOOKUP(Q360,wtd!$B:$B,wtd!$B:$B),FALSE)</f>
        <v>1</v>
      </c>
      <c r="AX360" s="234" t="s">
        <v>1616</v>
      </c>
      <c r="AY360">
        <v>2</v>
      </c>
      <c r="AZ360">
        <v>0</v>
      </c>
      <c r="BA360" t="b">
        <v>0</v>
      </c>
      <c r="BB360" t="b">
        <v>0</v>
      </c>
      <c r="BC360" t="b">
        <v>0</v>
      </c>
      <c r="BE360" t="s">
        <v>2551</v>
      </c>
      <c r="BF360" t="s">
        <v>2551</v>
      </c>
      <c r="BG360" t="s">
        <v>2551</v>
      </c>
      <c r="BJ360" s="618" t="s">
        <v>6639</v>
      </c>
      <c r="BK360" s="534" t="s">
        <v>2551</v>
      </c>
      <c r="BL360" s="59" t="s">
        <v>2552</v>
      </c>
      <c r="BN360" s="222">
        <v>14</v>
      </c>
      <c r="BP360" s="639" t="s">
        <v>1589</v>
      </c>
    </row>
    <row r="361" spans="1:72">
      <c r="A361">
        <v>360</v>
      </c>
      <c r="B361" s="158" t="str">
        <f>IFERROR(TEXT(AL361,"00"),"99")&amp;IFERROR(TEXT(W361,"00"),"99")&amp;IFERROR(TEXT(S361,"00"),"99")&amp;IFERROR(TEXT(BN361,"000"),"999")</f>
        <v>027025999</v>
      </c>
      <c r="C361" s="158" t="str">
        <f>IFERROR(TEXT(AL361,"00"),"99")&amp;IFERROR(TEXT(V361,"00"),"99")&amp;IFERROR(TEXT(R361,"000"),"999")</f>
        <v>0270217</v>
      </c>
      <c r="D361" s="29">
        <v>1</v>
      </c>
      <c r="E361" s="645">
        <f>IF(NOT(ISBLANK(L361)),1,0)</f>
        <v>0</v>
      </c>
      <c r="F361" s="645">
        <f>IF(NOT(ISBLANK(O361)),1,0)</f>
        <v>0</v>
      </c>
      <c r="G361" s="364" t="str">
        <f>IF(ISBLANK(H361), IF(OR(NOT(ISBLANK(L361)),NOT(ISBLANK(I361)), NOT(ISBLANK(O361))),"no oldname but should be",""),IF(H361=I361,"api",IF(H361=O361,"csv","no match or acs")))</f>
        <v>api</v>
      </c>
      <c r="H361" t="s">
        <v>2783</v>
      </c>
      <c r="I361" t="s">
        <v>2783</v>
      </c>
      <c r="J361" s="197" t="s">
        <v>2783</v>
      </c>
      <c r="K361" s="122"/>
      <c r="L361" s="122"/>
      <c r="M361" s="197"/>
      <c r="N361" s="197"/>
      <c r="O361" s="122"/>
      <c r="P361" s="197"/>
      <c r="Q361" s="123" t="s">
        <v>4917</v>
      </c>
      <c r="R361" s="147">
        <f>IFERROR(_xlfn.XLOOKUP(T361,sortorder!$E$62:$E$136,sortorder!$F$62:$F$136),999)</f>
        <v>217</v>
      </c>
      <c r="S361" s="147">
        <f>IFERROR(_xlfn.XLOOKUP(T361,sortorder!$E$62:$E$136,sortorder!$D$62:$D$136),99)</f>
        <v>25</v>
      </c>
      <c r="T361" s="127" t="s">
        <v>1169</v>
      </c>
      <c r="V361" s="152">
        <f>IFERROR(_xlfn.XLOOKUP(X361,sortorder!$E$4:$E$55,sortorder!$D$4:$D$55),99)</f>
        <v>70</v>
      </c>
      <c r="W361" s="152">
        <f>IFERROR(_xlfn.XLOOKUP(X361,sortorder!$E$4:$E$55,sortorder!$D$4:$D$55),99)</f>
        <v>70</v>
      </c>
      <c r="X361" s="43" t="s">
        <v>2854</v>
      </c>
      <c r="Y361" s="378">
        <f>IF(ISERROR(SEARCH(Y$1,$Q361)),0,1)</f>
        <v>0</v>
      </c>
      <c r="Z361" s="378">
        <f>IF(ISERROR(SEARCH(Z$1,$Q361)),0,1)</f>
        <v>0</v>
      </c>
      <c r="AA361" s="378">
        <f>IF(ISERROR(SEARCH(AA$1,$Q361)),0,1)</f>
        <v>0</v>
      </c>
      <c r="AB361" s="378">
        <f>IF(ISERROR(SEARCH(AB$1,$Q361)),0,1)</f>
        <v>0</v>
      </c>
      <c r="AC361" s="378">
        <f>IF(ISERROR(SEARCH(AC$1,$Q361)),0,1)</f>
        <v>0</v>
      </c>
      <c r="AD361" s="378">
        <f>IF(ISERROR(SEARCH(AD$1,$Q361)),0,1)</f>
        <v>0</v>
      </c>
      <c r="AE361" s="378">
        <f>IF(ISERROR(SEARCH(AE$1,$Q361)),0,1)</f>
        <v>0</v>
      </c>
      <c r="AF361" s="378">
        <f>IF(ISERROR(SEARCH(AF$1,$Q361)),0,1)</f>
        <v>0</v>
      </c>
      <c r="AG361" s="378">
        <f>IF(ISERROR(SEARCH(AG$1,$Q361)),0,1)</f>
        <v>0</v>
      </c>
      <c r="AH361" s="43" t="s">
        <v>2266</v>
      </c>
      <c r="AI361" s="141" t="str">
        <f>_xlfn.XLOOKUP(I361,'api2.3'!B:B,'api2.3'!D:D,"")</f>
        <v>Health Indicators</v>
      </c>
      <c r="AJ361" s="43" t="s">
        <v>60</v>
      </c>
      <c r="AK361" s="43" t="s">
        <v>5566</v>
      </c>
      <c r="AL361" s="379">
        <f>_xlfn.XLOOKUP(AK361,sortorder!$I$15:$I$20,sortorder!$J$15:$J$20)</f>
        <v>2</v>
      </c>
      <c r="AM361" s="43" t="s">
        <v>423</v>
      </c>
      <c r="AN361" s="43" t="s">
        <v>423</v>
      </c>
      <c r="AO361" s="43" t="s">
        <v>424</v>
      </c>
      <c r="AP361" s="384">
        <v>1</v>
      </c>
      <c r="AQ361" s="43" t="s">
        <v>1125</v>
      </c>
      <c r="AR361" s="43" t="s">
        <v>1132</v>
      </c>
      <c r="AS361" s="43" t="s">
        <v>1126</v>
      </c>
      <c r="AT361" s="43" t="s">
        <v>1132</v>
      </c>
      <c r="AU361" s="43"/>
      <c r="AV361" s="39" t="str">
        <f>IFERROR(_xlfn.XLOOKUP(Q361,wtd!$B:$B,wtd!$C:$C),"")</f>
        <v/>
      </c>
      <c r="AW361" s="141" t="b">
        <f>IFERROR(Q361=_xlfn.XLOOKUP(Q361,wtd!$B:$B,wtd!$B:$B),FALSE)</f>
        <v>0</v>
      </c>
      <c r="AX361" s="43" t="s">
        <v>2797</v>
      </c>
      <c r="AY361" s="43">
        <v>3</v>
      </c>
      <c r="AZ361" s="43">
        <v>1</v>
      </c>
      <c r="BA361" s="43" t="b">
        <v>0</v>
      </c>
      <c r="BB361" s="43" t="b">
        <v>0</v>
      </c>
      <c r="BC361" s="43" t="b">
        <v>0</v>
      </c>
      <c r="BD361" s="43"/>
      <c r="BE361" s="377" t="s">
        <v>5241</v>
      </c>
      <c r="BF361" s="122" t="s">
        <v>2784</v>
      </c>
      <c r="BG361" s="122" t="s">
        <v>2784</v>
      </c>
      <c r="BJ361" s="618" t="s">
        <v>2887</v>
      </c>
      <c r="BK361" s="534" t="s">
        <v>2784</v>
      </c>
      <c r="BN361" s="225">
        <v>999</v>
      </c>
      <c r="BP361" s="639" t="s">
        <v>2785</v>
      </c>
    </row>
    <row r="362" spans="1:72">
      <c r="A362">
        <v>361</v>
      </c>
      <c r="B362" s="158" t="str">
        <f>IFERROR(TEXT(AL362,"00"),"99")&amp;IFERROR(TEXT(W362,"00"),"99")&amp;IFERROR(TEXT(S362,"00"),"99")&amp;IFERROR(TEXT(BN362,"000"),"999")</f>
        <v>027025999</v>
      </c>
      <c r="C362" s="158" t="str">
        <f>IFERROR(TEXT(AL362,"00"),"99")&amp;IFERROR(TEXT(V362,"00"),"99")&amp;IFERROR(TEXT(R362,"000"),"999")</f>
        <v>0270217</v>
      </c>
      <c r="D362" s="29">
        <v>1</v>
      </c>
      <c r="E362" s="645">
        <f>IF(NOT(ISBLANK(L362)),1,0)</f>
        <v>0</v>
      </c>
      <c r="F362" s="645">
        <f>IF(NOT(ISBLANK(O362)),1,0)</f>
        <v>0</v>
      </c>
      <c r="G362" s="364" t="str">
        <f>IF(ISBLANK(H362), IF(OR(NOT(ISBLANK(L362)),NOT(ISBLANK(I362)), NOT(ISBLANK(O362))),"no oldname but should be",""),IF(H362=I362,"api",IF(H362=O362,"csv","no match or acs")))</f>
        <v>api</v>
      </c>
      <c r="H362" t="s">
        <v>2788</v>
      </c>
      <c r="I362" t="s">
        <v>2788</v>
      </c>
      <c r="J362" s="197" t="s">
        <v>2788</v>
      </c>
      <c r="L362" s="122"/>
      <c r="M362" s="197"/>
      <c r="Q362" s="123" t="s">
        <v>4918</v>
      </c>
      <c r="R362" s="147">
        <f>IFERROR(_xlfn.XLOOKUP(T362,sortorder!$E$62:$E$136,sortorder!$F$62:$F$136),999)</f>
        <v>217</v>
      </c>
      <c r="S362" s="147">
        <f>IFERROR(_xlfn.XLOOKUP(T362,sortorder!$E$62:$E$136,sortorder!$D$62:$D$136),99)</f>
        <v>25</v>
      </c>
      <c r="T362" s="127" t="s">
        <v>1169</v>
      </c>
      <c r="V362" s="152">
        <f>IFERROR(_xlfn.XLOOKUP(X362,sortorder!$E$4:$E$55,sortorder!$D$4:$D$55),99)</f>
        <v>70</v>
      </c>
      <c r="W362" s="152">
        <f>IFERROR(_xlfn.XLOOKUP(X362,sortorder!$E$4:$E$55,sortorder!$D$4:$D$55),99)</f>
        <v>70</v>
      </c>
      <c r="X362" s="43" t="s">
        <v>2854</v>
      </c>
      <c r="Y362" s="378">
        <f>IF(ISERROR(SEARCH(Y$1,$Q362)),0,1)</f>
        <v>0</v>
      </c>
      <c r="Z362" s="378">
        <f>IF(ISERROR(SEARCH(Z$1,$Q362)),0,1)</f>
        <v>0</v>
      </c>
      <c r="AA362" s="378">
        <f>IF(ISERROR(SEARCH(AA$1,$Q362)),0,1)</f>
        <v>0</v>
      </c>
      <c r="AB362" s="378">
        <f>IF(ISERROR(SEARCH(AB$1,$Q362)),0,1)</f>
        <v>0</v>
      </c>
      <c r="AC362" s="378">
        <f>IF(ISERROR(SEARCH(AC$1,$Q362)),0,1)</f>
        <v>0</v>
      </c>
      <c r="AD362" s="378">
        <f>IF(ISERROR(SEARCH(AD$1,$Q362)),0,1)</f>
        <v>0</v>
      </c>
      <c r="AE362" s="378">
        <f>IF(ISERROR(SEARCH(AE$1,$Q362)),0,1)</f>
        <v>0</v>
      </c>
      <c r="AF362" s="378">
        <f>IF(ISERROR(SEARCH(AF$1,$Q362)),0,1)</f>
        <v>0</v>
      </c>
      <c r="AG362" s="378">
        <f>IF(ISERROR(SEARCH(AG$1,$Q362)),0,1)</f>
        <v>0</v>
      </c>
      <c r="AH362" s="43" t="s">
        <v>2266</v>
      </c>
      <c r="AI362" s="141" t="str">
        <f>_xlfn.XLOOKUP(I362,'api2.3'!B:B,'api2.3'!D:D,"")</f>
        <v>Health Indicators</v>
      </c>
      <c r="AJ362" s="43" t="s">
        <v>60</v>
      </c>
      <c r="AK362" s="43" t="s">
        <v>5566</v>
      </c>
      <c r="AL362" s="379">
        <f>_xlfn.XLOOKUP(AK362,sortorder!$I$15:$I$20,sortorder!$J$15:$J$20)</f>
        <v>2</v>
      </c>
      <c r="AM362" s="43" t="s">
        <v>423</v>
      </c>
      <c r="AN362" s="43" t="s">
        <v>423</v>
      </c>
      <c r="AO362" s="43" t="s">
        <v>424</v>
      </c>
      <c r="AP362" s="384">
        <v>1</v>
      </c>
      <c r="AQ362" s="43" t="s">
        <v>1101</v>
      </c>
      <c r="AR362" s="43" t="s">
        <v>1111</v>
      </c>
      <c r="AS362" s="43" t="s">
        <v>1102</v>
      </c>
      <c r="AT362" s="43" t="s">
        <v>1111</v>
      </c>
      <c r="AU362" s="43"/>
      <c r="AV362" s="39" t="str">
        <f>IFERROR(_xlfn.XLOOKUP(Q362,wtd!$B:$B,wtd!$C:$C),"")</f>
        <v/>
      </c>
      <c r="AW362" s="141" t="b">
        <f>IFERROR(Q362=_xlfn.XLOOKUP(Q362,wtd!$B:$B,wtd!$B:$B),FALSE)</f>
        <v>0</v>
      </c>
      <c r="AX362" s="43" t="s">
        <v>1103</v>
      </c>
      <c r="AY362" s="43">
        <v>2</v>
      </c>
      <c r="AZ362" s="43">
        <v>0</v>
      </c>
      <c r="BA362" s="43" t="b">
        <v>0</v>
      </c>
      <c r="BB362" s="43" t="b">
        <v>0</v>
      </c>
      <c r="BC362" s="43" t="b">
        <v>0</v>
      </c>
      <c r="BD362" s="43"/>
      <c r="BE362" s="377" t="s">
        <v>5278</v>
      </c>
      <c r="BF362" t="s">
        <v>2789</v>
      </c>
      <c r="BG362" s="122" t="s">
        <v>2789</v>
      </c>
      <c r="BJ362" s="618" t="s">
        <v>2887</v>
      </c>
      <c r="BK362" s="534" t="s">
        <v>2789</v>
      </c>
      <c r="BN362" s="225">
        <v>999</v>
      </c>
      <c r="BP362" s="639" t="s">
        <v>589</v>
      </c>
    </row>
    <row r="363" spans="1:72" s="423" customFormat="1">
      <c r="A363">
        <v>362</v>
      </c>
      <c r="B363" s="424" t="str">
        <f>IFERROR(TEXT(AL363,"00"),"99")&amp;IFERROR(TEXT(W363,"00"),"99")&amp;IFERROR(TEXT(S363,"00"),"99")&amp;IFERROR(TEXT(BN363,"000"),"999")</f>
        <v>027025999</v>
      </c>
      <c r="C363" s="424" t="str">
        <f>IFERROR(TEXT(AL363,"00"),"99")&amp;IFERROR(TEXT(V363,"00"),"99")&amp;IFERROR(TEXT(R363,"000"),"999")</f>
        <v>0270217</v>
      </c>
      <c r="D363" s="425">
        <v>1</v>
      </c>
      <c r="E363" s="645">
        <f>IF(NOT(ISBLANK(L363)),1,0)</f>
        <v>0</v>
      </c>
      <c r="F363" s="645">
        <f>IF(NOT(ISBLANK(O363)),1,0)</f>
        <v>0</v>
      </c>
      <c r="G363" s="364" t="str">
        <f>IF(ISBLANK(H363), IF(OR(NOT(ISBLANK(L363)),NOT(ISBLANK(I363)), NOT(ISBLANK(O363))),"no oldname but should be",""),IF(H363=I363,"api",IF(H363=O363,"csv","no match or acs")))</f>
        <v>api</v>
      </c>
      <c r="H363" s="423" t="s">
        <v>2771</v>
      </c>
      <c r="I363" s="423" t="s">
        <v>2771</v>
      </c>
      <c r="J363" s="197" t="s">
        <v>2771</v>
      </c>
      <c r="L363" s="427"/>
      <c r="M363" s="197"/>
      <c r="N363" s="59"/>
      <c r="P363" s="59"/>
      <c r="Q363" s="427" t="s">
        <v>5922</v>
      </c>
      <c r="R363" s="428">
        <f>IFERROR(_xlfn.XLOOKUP(T363,sortorder!$E$62:$E$136,sortorder!$F$62:$F$136),999)</f>
        <v>217</v>
      </c>
      <c r="S363" s="428">
        <f>IFERROR(_xlfn.XLOOKUP(T363,sortorder!$E$62:$E$136,sortorder!$D$62:$D$136),99)</f>
        <v>25</v>
      </c>
      <c r="T363" s="423" t="s">
        <v>1169</v>
      </c>
      <c r="V363" s="428">
        <f>IFERROR(_xlfn.XLOOKUP(X363,sortorder!$E$4:$E$55,sortorder!$D$4:$D$55),99)</f>
        <v>70</v>
      </c>
      <c r="W363" s="428">
        <f>IFERROR(_xlfn.XLOOKUP(X363,sortorder!$E$4:$E$55,sortorder!$D$4:$D$55),99)</f>
        <v>70</v>
      </c>
      <c r="X363" s="423" t="s">
        <v>2854</v>
      </c>
      <c r="Y363" s="429">
        <f>IF(ISERROR(SEARCH(Y$1,$Q363)),0,1)</f>
        <v>0</v>
      </c>
      <c r="Z363" s="429">
        <f>IF(ISERROR(SEARCH(Z$1,$Q363)),0,1)</f>
        <v>0</v>
      </c>
      <c r="AA363" s="429">
        <f>IF(ISERROR(SEARCH(AA$1,$Q363)),0,1)</f>
        <v>0</v>
      </c>
      <c r="AB363" s="429">
        <f>IF(ISERROR(SEARCH(AB$1,$Q363)),0,1)</f>
        <v>0</v>
      </c>
      <c r="AC363" s="429">
        <f>IF(ISERROR(SEARCH(AC$1,$Q363)),0,1)</f>
        <v>0</v>
      </c>
      <c r="AD363" s="429">
        <f>IF(ISERROR(SEARCH(AD$1,$Q363)),0,1)</f>
        <v>0</v>
      </c>
      <c r="AE363" s="429">
        <f>IF(ISERROR(SEARCH(AE$1,$Q363)),0,1)</f>
        <v>0</v>
      </c>
      <c r="AF363" s="429">
        <f>IF(ISERROR(SEARCH(AF$1,$Q363)),0,1)</f>
        <v>0</v>
      </c>
      <c r="AG363" s="429">
        <f>IF(ISERROR(SEARCH(AG$1,$Q363)),0,1)</f>
        <v>0</v>
      </c>
      <c r="AH363" s="423" t="s">
        <v>2266</v>
      </c>
      <c r="AI363" s="429" t="str">
        <f>_xlfn.XLOOKUP(I363,'api2.3'!B:B,'api2.3'!D:D,"")</f>
        <v>Health Indicators</v>
      </c>
      <c r="AJ363" s="423" t="s">
        <v>60</v>
      </c>
      <c r="AK363" s="423" t="s">
        <v>5566</v>
      </c>
      <c r="AL363" s="430">
        <f>_xlfn.XLOOKUP(AK363,sortorder!$I$15:$I$20,sortorder!$J$15:$J$20)</f>
        <v>2</v>
      </c>
      <c r="AP363" s="533">
        <v>0</v>
      </c>
      <c r="AQ363" s="423" t="s">
        <v>43</v>
      </c>
      <c r="AR363" s="423" t="s">
        <v>43</v>
      </c>
      <c r="AU363" s="423">
        <v>0</v>
      </c>
      <c r="AV363" s="426" t="str">
        <f>IFERROR(_xlfn.XLOOKUP(Q363,wtd!$B:$B,wtd!$C:$C),"")</f>
        <v/>
      </c>
      <c r="AW363" s="429" t="b">
        <f>IFERROR(Q363=_xlfn.XLOOKUP(Q363,wtd!$B:$B,wtd!$B:$B),FALSE)</f>
        <v>0</v>
      </c>
      <c r="AX363" s="423" t="s">
        <v>1616</v>
      </c>
      <c r="AY363" s="423">
        <v>3</v>
      </c>
      <c r="AZ363" s="423">
        <v>1</v>
      </c>
      <c r="BA363" s="423" t="b">
        <v>0</v>
      </c>
      <c r="BB363" s="423" t="b">
        <v>0</v>
      </c>
      <c r="BC363" s="423" t="b">
        <v>0</v>
      </c>
      <c r="BE363" s="427" t="s">
        <v>2551</v>
      </c>
      <c r="BF363" s="423" t="s">
        <v>1165</v>
      </c>
      <c r="BG363" s="427" t="s">
        <v>1165</v>
      </c>
      <c r="BH363" s="59"/>
      <c r="BI363" s="59"/>
      <c r="BJ363" s="618" t="s">
        <v>2887</v>
      </c>
      <c r="BK363" s="617" t="s">
        <v>1165</v>
      </c>
      <c r="BL363" s="59"/>
      <c r="BM363" s="59"/>
      <c r="BN363" s="432">
        <v>999</v>
      </c>
      <c r="BP363" s="639" t="s">
        <v>2772</v>
      </c>
      <c r="BQ363" s="639"/>
      <c r="BR363" s="639"/>
      <c r="BS363" s="639"/>
      <c r="BT363" s="639"/>
    </row>
    <row r="364" spans="1:72">
      <c r="A364">
        <v>363</v>
      </c>
      <c r="B364" s="158" t="str">
        <f>IFERROR(TEXT(AL364,"00"),"99")&amp;IFERROR(TEXT(W364,"00"),"99")&amp;IFERROR(TEXT(S364,"00"),"99")&amp;IFERROR(TEXT(BN364,"000"),"999")</f>
        <v>027025999</v>
      </c>
      <c r="C364" s="158" t="str">
        <f>IFERROR(TEXT(AL364,"00"),"99")&amp;IFERROR(TEXT(V364,"00"),"99")&amp;IFERROR(TEXT(R364,"000"),"999")</f>
        <v>0270217</v>
      </c>
      <c r="D364" s="29">
        <v>1</v>
      </c>
      <c r="E364" s="645">
        <f>IF(NOT(ISBLANK(L364)),1,0)</f>
        <v>0</v>
      </c>
      <c r="F364" s="645">
        <f>IF(NOT(ISBLANK(O364)),1,0)</f>
        <v>0</v>
      </c>
      <c r="G364" s="364" t="str">
        <f>IF(ISBLANK(H364), IF(OR(NOT(ISBLANK(L364)),NOT(ISBLANK(I364)), NOT(ISBLANK(O364))),"no oldname but should be",""),IF(H364=I364,"api",IF(H364=O364,"csv","no match or acs")))</f>
        <v>api</v>
      </c>
      <c r="H364" t="s">
        <v>2775</v>
      </c>
      <c r="I364" t="s">
        <v>2775</v>
      </c>
      <c r="J364" s="197" t="s">
        <v>2775</v>
      </c>
      <c r="K364" s="122"/>
      <c r="L364" s="122"/>
      <c r="M364" s="197"/>
      <c r="N364" s="197"/>
      <c r="O364" s="122"/>
      <c r="P364" s="197"/>
      <c r="Q364" s="123" t="s">
        <v>4920</v>
      </c>
      <c r="R364" s="147">
        <f>IFERROR(_xlfn.XLOOKUP(T364,sortorder!$E$62:$E$136,sortorder!$F$62:$F$136),999)</f>
        <v>217</v>
      </c>
      <c r="S364" s="147">
        <f>IFERROR(_xlfn.XLOOKUP(T364,sortorder!$E$62:$E$136,sortorder!$D$62:$D$136),99)</f>
        <v>25</v>
      </c>
      <c r="T364" s="127" t="s">
        <v>1169</v>
      </c>
      <c r="V364" s="152">
        <f>IFERROR(_xlfn.XLOOKUP(X364,sortorder!$E$4:$E$55,sortorder!$D$4:$D$55),99)</f>
        <v>70</v>
      </c>
      <c r="W364" s="152">
        <f>IFERROR(_xlfn.XLOOKUP(X364,sortorder!$E$4:$E$55,sortorder!$D$4:$D$55),99)</f>
        <v>70</v>
      </c>
      <c r="X364" s="43" t="s">
        <v>2854</v>
      </c>
      <c r="Y364" s="378">
        <f>IF(ISERROR(SEARCH(Y$1,$Q364)),0,1)</f>
        <v>0</v>
      </c>
      <c r="Z364" s="378">
        <f>IF(ISERROR(SEARCH(Z$1,$Q364)),0,1)</f>
        <v>0</v>
      </c>
      <c r="AA364" s="378">
        <f>IF(ISERROR(SEARCH(AA$1,$Q364)),0,1)</f>
        <v>0</v>
      </c>
      <c r="AB364" s="378">
        <f>IF(ISERROR(SEARCH(AB$1,$Q364)),0,1)</f>
        <v>0</v>
      </c>
      <c r="AC364" s="378">
        <f>IF(ISERROR(SEARCH(AC$1,$Q364)),0,1)</f>
        <v>0</v>
      </c>
      <c r="AD364" s="378">
        <f>IF(ISERROR(SEARCH(AD$1,$Q364)),0,1)</f>
        <v>0</v>
      </c>
      <c r="AE364" s="378">
        <f>IF(ISERROR(SEARCH(AE$1,$Q364)),0,1)</f>
        <v>0</v>
      </c>
      <c r="AF364" s="378">
        <f>IF(ISERROR(SEARCH(AF$1,$Q364)),0,1)</f>
        <v>0</v>
      </c>
      <c r="AG364" s="378">
        <f>IF(ISERROR(SEARCH(AG$1,$Q364)),0,1)</f>
        <v>0</v>
      </c>
      <c r="AH364" s="43" t="s">
        <v>2266</v>
      </c>
      <c r="AI364" s="141" t="str">
        <f>_xlfn.XLOOKUP(I364,'api2.3'!B:B,'api2.3'!D:D,"")</f>
        <v>Health Indicators</v>
      </c>
      <c r="AJ364" s="43" t="s">
        <v>60</v>
      </c>
      <c r="AK364" s="43" t="s">
        <v>5566</v>
      </c>
      <c r="AL364" s="379">
        <f>_xlfn.XLOOKUP(AK364,sortorder!$I$15:$I$20,sortorder!$J$15:$J$20)</f>
        <v>2</v>
      </c>
      <c r="AM364" s="43" t="s">
        <v>1784</v>
      </c>
      <c r="AN364" s="43" t="s">
        <v>1785</v>
      </c>
      <c r="AO364" s="43" t="s">
        <v>1785</v>
      </c>
      <c r="AP364" s="383">
        <v>3</v>
      </c>
      <c r="AQ364" s="43" t="s">
        <v>1795</v>
      </c>
      <c r="AR364" s="43" t="s">
        <v>1132</v>
      </c>
      <c r="AS364" s="43" t="s">
        <v>1126</v>
      </c>
      <c r="AT364" s="43" t="s">
        <v>1132</v>
      </c>
      <c r="AU364" s="43"/>
      <c r="AV364" s="39" t="str">
        <f>IFERROR(_xlfn.XLOOKUP(Q364,wtd!$B:$B,wtd!$C:$C),"")</f>
        <v/>
      </c>
      <c r="AW364" s="141" t="b">
        <f>IFERROR(Q364=_xlfn.XLOOKUP(Q364,wtd!$B:$B,wtd!$B:$B),FALSE)</f>
        <v>0</v>
      </c>
      <c r="AX364" s="43" t="s">
        <v>2797</v>
      </c>
      <c r="AY364" s="43">
        <v>2</v>
      </c>
      <c r="AZ364" s="43">
        <v>1</v>
      </c>
      <c r="BA364" s="43" t="b">
        <v>0</v>
      </c>
      <c r="BB364" s="43" t="b">
        <v>0</v>
      </c>
      <c r="BC364" s="43" t="b">
        <v>0</v>
      </c>
      <c r="BD364" s="43"/>
      <c r="BE364" s="377" t="s">
        <v>5247</v>
      </c>
      <c r="BF364" s="122" t="s">
        <v>2776</v>
      </c>
      <c r="BG364" s="122" t="s">
        <v>2776</v>
      </c>
      <c r="BJ364" s="618" t="s">
        <v>2887</v>
      </c>
      <c r="BK364" s="534" t="s">
        <v>2776</v>
      </c>
      <c r="BN364" s="225">
        <v>999</v>
      </c>
      <c r="BP364" s="639" t="s">
        <v>1068</v>
      </c>
    </row>
    <row r="365" spans="1:72">
      <c r="A365">
        <v>364</v>
      </c>
      <c r="B365" s="158" t="str">
        <f>IFERROR(TEXT(AL365,"00"),"99")&amp;IFERROR(TEXT(W365,"00"),"99")&amp;IFERROR(TEXT(S365,"00"),"99")&amp;IFERROR(TEXT(BN365,"000"),"999")</f>
        <v>027025999</v>
      </c>
      <c r="C365" s="158" t="str">
        <f>IFERROR(TEXT(AL365,"00"),"99")&amp;IFERROR(TEXT(V365,"00"),"99")&amp;IFERROR(TEXT(R365,"000"),"999")</f>
        <v>0270217</v>
      </c>
      <c r="D365" s="29">
        <v>1</v>
      </c>
      <c r="E365" s="645">
        <f>IF(NOT(ISBLANK(L365)),1,0)</f>
        <v>0</v>
      </c>
      <c r="F365" s="645">
        <f>IF(NOT(ISBLANK(O365)),1,0)</f>
        <v>0</v>
      </c>
      <c r="G365" s="364" t="str">
        <f>IF(ISBLANK(H365), IF(OR(NOT(ISBLANK(L365)),NOT(ISBLANK(I365)), NOT(ISBLANK(O365))),"no oldname but should be",""),IF(H365=I365,"api",IF(H365=O365,"csv","no match or acs")))</f>
        <v>api</v>
      </c>
      <c r="H365" t="s">
        <v>2779</v>
      </c>
      <c r="I365" t="s">
        <v>2779</v>
      </c>
      <c r="J365" s="59" t="s">
        <v>2779</v>
      </c>
      <c r="K365" s="122"/>
      <c r="L365" s="122"/>
      <c r="M365" s="197"/>
      <c r="N365" s="197"/>
      <c r="O365" s="122"/>
      <c r="P365" s="197"/>
      <c r="Q365" s="123" t="s">
        <v>4921</v>
      </c>
      <c r="R365" s="147">
        <f>IFERROR(_xlfn.XLOOKUP(T365,sortorder!$E$62:$E$136,sortorder!$F$62:$F$136),999)</f>
        <v>217</v>
      </c>
      <c r="S365" s="147">
        <f>IFERROR(_xlfn.XLOOKUP(T365,sortorder!$E$62:$E$136,sortorder!$D$62:$D$136),99)</f>
        <v>25</v>
      </c>
      <c r="T365" s="127" t="s">
        <v>1169</v>
      </c>
      <c r="U365" s="197"/>
      <c r="V365" s="152">
        <f>IFERROR(_xlfn.XLOOKUP(X365,sortorder!$E$4:$E$55,sortorder!$D$4:$D$55),99)</f>
        <v>70</v>
      </c>
      <c r="W365" s="152">
        <f>IFERROR(_xlfn.XLOOKUP(X365,sortorder!$E$4:$E$55,sortorder!$D$4:$D$55),99)</f>
        <v>70</v>
      </c>
      <c r="X365" s="377" t="s">
        <v>2854</v>
      </c>
      <c r="Y365" s="378">
        <f>IF(ISERROR(SEARCH(Y$1,$Q365)),0,1)</f>
        <v>0</v>
      </c>
      <c r="Z365" s="378">
        <f>IF(ISERROR(SEARCH(Z$1,$Q365)),0,1)</f>
        <v>0</v>
      </c>
      <c r="AA365" s="378">
        <f>IF(ISERROR(SEARCH(AA$1,$Q365)),0,1)</f>
        <v>0</v>
      </c>
      <c r="AB365" s="378">
        <f>IF(ISERROR(SEARCH(AB$1,$Q365)),0,1)</f>
        <v>0</v>
      </c>
      <c r="AC365" s="378">
        <f>IF(ISERROR(SEARCH(AC$1,$Q365)),0,1)</f>
        <v>0</v>
      </c>
      <c r="AD365" s="378">
        <f>IF(ISERROR(SEARCH(AD$1,$Q365)),0,1)</f>
        <v>0</v>
      </c>
      <c r="AE365" s="378">
        <f>IF(ISERROR(SEARCH(AE$1,$Q365)),0,1)</f>
        <v>0</v>
      </c>
      <c r="AF365" s="378">
        <f>IF(ISERROR(SEARCH(AF$1,$Q365)),0,1)</f>
        <v>0</v>
      </c>
      <c r="AG365" s="378">
        <f>IF(ISERROR(SEARCH(AG$1,$Q365)),0,1)</f>
        <v>0</v>
      </c>
      <c r="AH365" s="377" t="s">
        <v>2266</v>
      </c>
      <c r="AI365" s="141" t="str">
        <f>_xlfn.XLOOKUP(I365,'api2.3'!B:B,'api2.3'!D:D,"")</f>
        <v>Health Indicators</v>
      </c>
      <c r="AJ365" s="377" t="s">
        <v>60</v>
      </c>
      <c r="AK365" s="377" t="s">
        <v>5566</v>
      </c>
      <c r="AL365" s="379">
        <f>_xlfn.XLOOKUP(AK365,sortorder!$I$15:$I$20,sortorder!$J$15:$J$20)</f>
        <v>2</v>
      </c>
      <c r="AM365" s="377" t="s">
        <v>1784</v>
      </c>
      <c r="AN365" s="377" t="s">
        <v>1785</v>
      </c>
      <c r="AO365" s="377" t="s">
        <v>1785</v>
      </c>
      <c r="AP365" s="380">
        <v>3</v>
      </c>
      <c r="AQ365" s="377" t="s">
        <v>1779</v>
      </c>
      <c r="AR365" s="377" t="s">
        <v>1111</v>
      </c>
      <c r="AS365" s="377" t="s">
        <v>1102</v>
      </c>
      <c r="AT365" s="377" t="s">
        <v>1111</v>
      </c>
      <c r="AU365" s="377"/>
      <c r="AV365" s="39" t="str">
        <f>IFERROR(_xlfn.XLOOKUP(Q365,wtd!$B:$B,wtd!$C:$C),"")</f>
        <v/>
      </c>
      <c r="AW365" s="141" t="b">
        <f>IFERROR(Q365=_xlfn.XLOOKUP(Q365,wtd!$B:$B,wtd!$B:$B),FALSE)</f>
        <v>0</v>
      </c>
      <c r="AX365" s="377" t="s">
        <v>1103</v>
      </c>
      <c r="AY365" s="377">
        <v>2</v>
      </c>
      <c r="AZ365" s="377">
        <v>0</v>
      </c>
      <c r="BA365" s="377" t="b">
        <v>0</v>
      </c>
      <c r="BB365" s="377" t="b">
        <v>0</v>
      </c>
      <c r="BC365" s="377" t="b">
        <v>0</v>
      </c>
      <c r="BD365" s="377"/>
      <c r="BE365" s="377" t="s">
        <v>5281</v>
      </c>
      <c r="BF365" s="122" t="s">
        <v>2780</v>
      </c>
      <c r="BG365" s="122" t="s">
        <v>2780</v>
      </c>
      <c r="BH365" s="197"/>
      <c r="BI365" s="197"/>
      <c r="BJ365" s="618" t="s">
        <v>2887</v>
      </c>
      <c r="BK365" s="534" t="s">
        <v>2780</v>
      </c>
      <c r="BL365" s="197"/>
      <c r="BN365" s="225">
        <v>999</v>
      </c>
      <c r="BP365" s="639" t="s">
        <v>1189</v>
      </c>
    </row>
    <row r="366" spans="1:72">
      <c r="A366">
        <v>365</v>
      </c>
      <c r="B366" s="158" t="str">
        <f>IFERROR(TEXT(AL366,"00"),"99")&amp;IFERROR(TEXT(W366,"00"),"99")&amp;IFERROR(TEXT(S366,"00"),"99")&amp;IFERROR(TEXT(BN366,"000"),"999")</f>
        <v>027068211</v>
      </c>
      <c r="C366" s="158" t="str">
        <f>IFERROR(TEXT(AL366,"00"),"99")&amp;IFERROR(TEXT(V366,"00"),"99")&amp;IFERROR(TEXT(R366,"000"),"999")</f>
        <v>0270000</v>
      </c>
      <c r="D366" s="29">
        <v>1</v>
      </c>
      <c r="E366" s="645">
        <f>IF(NOT(ISBLANK(L366)),1,0)</f>
        <v>0</v>
      </c>
      <c r="F366" s="645">
        <f>IF(NOT(ISBLANK(O366)),1,0)</f>
        <v>0</v>
      </c>
      <c r="G366" s="364" t="str">
        <f>IF(ISBLANK(H366), IF(OR(NOT(ISBLANK(L366)),NOT(ISBLANK(I366)), NOT(ISBLANK(O366))),"no oldname but should be",""),IF(H366=I366,"api",IF(H366=O366,"csv","no match or acs")))</f>
        <v>api</v>
      </c>
      <c r="H366" t="s">
        <v>2638</v>
      </c>
      <c r="I366" t="s">
        <v>2638</v>
      </c>
      <c r="J366" s="59" t="s">
        <v>2638</v>
      </c>
      <c r="K366" s="122"/>
      <c r="L366" s="122"/>
      <c r="M366" s="197"/>
      <c r="N366" s="197"/>
      <c r="O366" s="122"/>
      <c r="P366" s="197"/>
      <c r="Q366" s="122" t="s">
        <v>4872</v>
      </c>
      <c r="R366" s="147">
        <f>IFERROR(_xlfn.XLOOKUP(T366,sortorder!$E$62:$E$136,sortorder!$F$62:$F$136),999)</f>
        <v>0</v>
      </c>
      <c r="S366" s="147">
        <f>IFERROR(_xlfn.XLOOKUP(T366,sortorder!$E$62:$E$136,sortorder!$D$62:$D$136),99)</f>
        <v>68</v>
      </c>
      <c r="T366" s="196"/>
      <c r="U366" s="197"/>
      <c r="V366" s="152">
        <f>IFERROR(_xlfn.XLOOKUP(X366,sortorder!$E$4:$E$55,sortorder!$D$4:$D$55),99)</f>
        <v>70</v>
      </c>
      <c r="W366" s="152">
        <f>IFERROR(_xlfn.XLOOKUP(X366,sortorder!$E$4:$E$55,sortorder!$D$4:$D$55),99)</f>
        <v>70</v>
      </c>
      <c r="X366" s="377" t="s">
        <v>2854</v>
      </c>
      <c r="Y366" s="378">
        <f>IF(ISERROR(SEARCH(Y$1,$Q366)),0,1)</f>
        <v>0</v>
      </c>
      <c r="Z366" s="378">
        <f>IF(ISERROR(SEARCH(Z$1,$Q366)),0,1)</f>
        <v>0</v>
      </c>
      <c r="AA366" s="378">
        <f>IF(ISERROR(SEARCH(AA$1,$Q366)),0,1)</f>
        <v>0</v>
      </c>
      <c r="AB366" s="378">
        <f>IF(ISERROR(SEARCH(AB$1,$Q366)),0,1)</f>
        <v>0</v>
      </c>
      <c r="AC366" s="378">
        <f>IF(ISERROR(SEARCH(AC$1,$Q366)),0,1)</f>
        <v>0</v>
      </c>
      <c r="AD366" s="378">
        <f>IF(ISERROR(SEARCH(AD$1,$Q366)),0,1)</f>
        <v>0</v>
      </c>
      <c r="AE366" s="378">
        <f>IF(ISERROR(SEARCH(AE$1,$Q366)),0,1)</f>
        <v>0</v>
      </c>
      <c r="AF366" s="378">
        <f>IF(ISERROR(SEARCH(AF$1,$Q366)),0,1)</f>
        <v>0</v>
      </c>
      <c r="AG366" s="378">
        <f>IF(ISERROR(SEARCH(AG$1,$Q366)),0,1)</f>
        <v>0</v>
      </c>
      <c r="AH366" s="377" t="s">
        <v>2266</v>
      </c>
      <c r="AI366" s="141" t="str">
        <f>_xlfn.XLOOKUP(I366,'api2.3'!B:B,'api2.3'!D:D,"")</f>
        <v>Health Indicators</v>
      </c>
      <c r="AJ366" s="377" t="s">
        <v>60</v>
      </c>
      <c r="AK366" s="43" t="s">
        <v>5566</v>
      </c>
      <c r="AL366" s="379">
        <f>_xlfn.XLOOKUP(AK366,sortorder!$I$15:$I$20,sortorder!$J$15:$J$20)</f>
        <v>2</v>
      </c>
      <c r="AM366" s="377" t="s">
        <v>1784</v>
      </c>
      <c r="AN366" s="377" t="s">
        <v>1785</v>
      </c>
      <c r="AO366" s="377" t="s">
        <v>1785</v>
      </c>
      <c r="AP366" s="380">
        <v>3</v>
      </c>
      <c r="AQ366" s="377" t="s">
        <v>1795</v>
      </c>
      <c r="AR366" s="377" t="s">
        <v>1132</v>
      </c>
      <c r="AS366" s="377" t="s">
        <v>1126</v>
      </c>
      <c r="AT366" s="377" t="s">
        <v>1132</v>
      </c>
      <c r="AU366" s="377">
        <v>1</v>
      </c>
      <c r="AV366" s="39" t="str">
        <f>IFERROR(_xlfn.XLOOKUP(Q366,wtd!$B:$B,wtd!$C:$C),"")</f>
        <v/>
      </c>
      <c r="AW366" s="141" t="b">
        <f>IFERROR(Q366=_xlfn.XLOOKUP(Q366,wtd!$B:$B,wtd!$B:$B),FALSE)</f>
        <v>0</v>
      </c>
      <c r="AX366" s="377" t="s">
        <v>2797</v>
      </c>
      <c r="AY366" s="377"/>
      <c r="AZ366" s="377">
        <v>1</v>
      </c>
      <c r="BA366" s="377" t="b">
        <v>0</v>
      </c>
      <c r="BB366" s="377" t="b">
        <v>0</v>
      </c>
      <c r="BC366" s="377" t="b">
        <v>0</v>
      </c>
      <c r="BD366" s="377"/>
      <c r="BE366" s="377" t="s">
        <v>5246</v>
      </c>
      <c r="BF366" s="122" t="s">
        <v>2639</v>
      </c>
      <c r="BG366" s="122" t="s">
        <v>2639</v>
      </c>
      <c r="BH366" s="197"/>
      <c r="BI366" s="197"/>
      <c r="BJ366" s="618" t="s">
        <v>2887</v>
      </c>
      <c r="BK366" s="534" t="s">
        <v>2639</v>
      </c>
      <c r="BL366" s="197" t="s">
        <v>2640</v>
      </c>
      <c r="BN366" s="222">
        <v>211</v>
      </c>
      <c r="BP366" s="639" t="s">
        <v>2641</v>
      </c>
    </row>
    <row r="367" spans="1:72">
      <c r="A367">
        <v>366</v>
      </c>
      <c r="B367" s="158" t="str">
        <f>IFERROR(TEXT(AL367,"00"),"99")&amp;IFERROR(TEXT(W367,"00"),"99")&amp;IFERROR(TEXT(S367,"00"),"99")&amp;IFERROR(TEXT(BN367,"000"),"999")</f>
        <v>027068213</v>
      </c>
      <c r="C367" s="158" t="str">
        <f>IFERROR(TEXT(AL367,"00"),"99")&amp;IFERROR(TEXT(V367,"00"),"99")&amp;IFERROR(TEXT(R367,"000"),"999")</f>
        <v>0270000</v>
      </c>
      <c r="D367" s="29">
        <v>1</v>
      </c>
      <c r="E367" s="645">
        <f>IF(NOT(ISBLANK(L367)),1,0)</f>
        <v>0</v>
      </c>
      <c r="F367" s="645">
        <f>IF(NOT(ISBLANK(O367)),1,0)</f>
        <v>0</v>
      </c>
      <c r="G367" s="364" t="str">
        <f>IF(ISBLANK(H367), IF(OR(NOT(ISBLANK(L367)),NOT(ISBLANK(I367)), NOT(ISBLANK(O367))),"no oldname but should be",""),IF(H367=I367,"api",IF(H367=O367,"csv","no match or acs")))</f>
        <v>api</v>
      </c>
      <c r="H367" t="s">
        <v>2642</v>
      </c>
      <c r="I367" t="s">
        <v>2642</v>
      </c>
      <c r="J367" s="59" t="s">
        <v>2642</v>
      </c>
      <c r="K367" s="122"/>
      <c r="L367" s="122"/>
      <c r="M367" s="197"/>
      <c r="N367" s="197"/>
      <c r="O367" s="122"/>
      <c r="P367" s="197"/>
      <c r="Q367" s="122" t="s">
        <v>4873</v>
      </c>
      <c r="R367" s="147">
        <f>IFERROR(_xlfn.XLOOKUP(T367,sortorder!$E$62:$E$136,sortorder!$F$62:$F$136),999)</f>
        <v>0</v>
      </c>
      <c r="S367" s="147">
        <f>IFERROR(_xlfn.XLOOKUP(T367,sortorder!$E$62:$E$136,sortorder!$D$62:$D$136),99)</f>
        <v>68</v>
      </c>
      <c r="T367" s="196"/>
      <c r="U367" s="197"/>
      <c r="V367" s="152">
        <f>IFERROR(_xlfn.XLOOKUP(X367,sortorder!$E$4:$E$55,sortorder!$D$4:$D$55),99)</f>
        <v>70</v>
      </c>
      <c r="W367" s="152">
        <f>IFERROR(_xlfn.XLOOKUP(X367,sortorder!$E$4:$E$55,sortorder!$D$4:$D$55),99)</f>
        <v>70</v>
      </c>
      <c r="X367" s="377" t="s">
        <v>2854</v>
      </c>
      <c r="Y367" s="378">
        <f>IF(ISERROR(SEARCH(Y$1,$Q367)),0,1)</f>
        <v>0</v>
      </c>
      <c r="Z367" s="378">
        <f>IF(ISERROR(SEARCH(Z$1,$Q367)),0,1)</f>
        <v>0</v>
      </c>
      <c r="AA367" s="378">
        <f>IF(ISERROR(SEARCH(AA$1,$Q367)),0,1)</f>
        <v>0</v>
      </c>
      <c r="AB367" s="378">
        <f>IF(ISERROR(SEARCH(AB$1,$Q367)),0,1)</f>
        <v>0</v>
      </c>
      <c r="AC367" s="378">
        <f>IF(ISERROR(SEARCH(AC$1,$Q367)),0,1)</f>
        <v>0</v>
      </c>
      <c r="AD367" s="378">
        <f>IF(ISERROR(SEARCH(AD$1,$Q367)),0,1)</f>
        <v>0</v>
      </c>
      <c r="AE367" s="378">
        <f>IF(ISERROR(SEARCH(AE$1,$Q367)),0,1)</f>
        <v>0</v>
      </c>
      <c r="AF367" s="378">
        <f>IF(ISERROR(SEARCH(AF$1,$Q367)),0,1)</f>
        <v>0</v>
      </c>
      <c r="AG367" s="378">
        <f>IF(ISERROR(SEARCH(AG$1,$Q367)),0,1)</f>
        <v>0</v>
      </c>
      <c r="AH367" s="377" t="s">
        <v>2266</v>
      </c>
      <c r="AI367" s="141" t="str">
        <f>_xlfn.XLOOKUP(I367,'api2.3'!B:B,'api2.3'!D:D,"")</f>
        <v>Health Indicators</v>
      </c>
      <c r="AJ367" s="377" t="s">
        <v>60</v>
      </c>
      <c r="AK367" s="43" t="s">
        <v>5566</v>
      </c>
      <c r="AL367" s="379">
        <f>_xlfn.XLOOKUP(AK367,sortorder!$I$15:$I$20,sortorder!$J$15:$J$20)</f>
        <v>2</v>
      </c>
      <c r="AM367" s="377" t="s">
        <v>1784</v>
      </c>
      <c r="AN367" s="377" t="s">
        <v>1785</v>
      </c>
      <c r="AO367" s="377" t="s">
        <v>1785</v>
      </c>
      <c r="AP367" s="380">
        <v>3</v>
      </c>
      <c r="AQ367" s="377" t="s">
        <v>1795</v>
      </c>
      <c r="AR367" s="377" t="s">
        <v>1132</v>
      </c>
      <c r="AS367" s="377" t="s">
        <v>1126</v>
      </c>
      <c r="AT367" s="377" t="s">
        <v>1132</v>
      </c>
      <c r="AU367" s="377"/>
      <c r="AV367" s="39" t="str">
        <f>IFERROR(_xlfn.XLOOKUP(Q367,wtd!$B:$B,wtd!$C:$C),"")</f>
        <v/>
      </c>
      <c r="AW367" s="141" t="b">
        <f>IFERROR(Q367=_xlfn.XLOOKUP(Q367,wtd!$B:$B,wtd!$B:$B),FALSE)</f>
        <v>0</v>
      </c>
      <c r="AX367" s="377" t="s">
        <v>2797</v>
      </c>
      <c r="AY367" s="377">
        <v>2</v>
      </c>
      <c r="AZ367" s="377">
        <v>1</v>
      </c>
      <c r="BA367" s="377" t="b">
        <v>0</v>
      </c>
      <c r="BB367" s="377" t="b">
        <v>0</v>
      </c>
      <c r="BC367" s="377" t="b">
        <v>0</v>
      </c>
      <c r="BD367" s="377"/>
      <c r="BE367" s="377" t="s">
        <v>3098</v>
      </c>
      <c r="BF367" s="122" t="s">
        <v>3098</v>
      </c>
      <c r="BG367" s="122" t="s">
        <v>3098</v>
      </c>
      <c r="BH367" s="197"/>
      <c r="BI367" s="197"/>
      <c r="BJ367" s="618" t="s">
        <v>2887</v>
      </c>
      <c r="BK367" s="534" t="s">
        <v>2643</v>
      </c>
      <c r="BL367" s="197" t="s">
        <v>2644</v>
      </c>
      <c r="BN367" s="222">
        <v>213</v>
      </c>
      <c r="BP367" s="639" t="s">
        <v>2645</v>
      </c>
    </row>
    <row r="368" spans="1:72">
      <c r="A368">
        <v>367</v>
      </c>
      <c r="B368" s="158" t="str">
        <f>IFERROR(TEXT(AL368,"00"),"99")&amp;IFERROR(TEXT(W368,"00"),"99")&amp;IFERROR(TEXT(S368,"00"),"99")&amp;IFERROR(TEXT(BN368,"000"),"999")</f>
        <v>027068214</v>
      </c>
      <c r="C368" s="158" t="str">
        <f>IFERROR(TEXT(AL368,"00"),"99")&amp;IFERROR(TEXT(V368,"00"),"99")&amp;IFERROR(TEXT(R368,"000"),"999")</f>
        <v>0270000</v>
      </c>
      <c r="D368" s="29">
        <v>1</v>
      </c>
      <c r="E368" s="645">
        <f>IF(NOT(ISBLANK(L368)),1,0)</f>
        <v>0</v>
      </c>
      <c r="F368" s="645">
        <f>IF(NOT(ISBLANK(O368)),1,0)</f>
        <v>0</v>
      </c>
      <c r="G368" s="364" t="str">
        <f>IF(ISBLANK(H368), IF(OR(NOT(ISBLANK(L368)),NOT(ISBLANK(I368)), NOT(ISBLANK(O368))),"no oldname but should be",""),IF(H368=I368,"api",IF(H368=O368,"csv","no match or acs")))</f>
        <v>api</v>
      </c>
      <c r="H368" t="s">
        <v>2629</v>
      </c>
      <c r="I368" t="s">
        <v>2629</v>
      </c>
      <c r="J368" s="59" t="s">
        <v>2629</v>
      </c>
      <c r="Q368" s="64" t="s">
        <v>4924</v>
      </c>
      <c r="R368" s="147">
        <f>IFERROR(_xlfn.XLOOKUP(T368,sortorder!$E$62:$E$136,sortorder!$F$62:$F$136),999)</f>
        <v>0</v>
      </c>
      <c r="S368" s="147">
        <f>IFERROR(_xlfn.XLOOKUP(T368,sortorder!$E$62:$E$136,sortorder!$D$62:$D$136),99)</f>
        <v>68</v>
      </c>
      <c r="V368" s="152">
        <f>IFERROR(_xlfn.XLOOKUP(X368,sortorder!$E$4:$E$55,sortorder!$D$4:$D$55),99)</f>
        <v>70</v>
      </c>
      <c r="W368" s="152">
        <f>IFERROR(_xlfn.XLOOKUP(X368,sortorder!$E$4:$E$55,sortorder!$D$4:$D$55),99)</f>
        <v>70</v>
      </c>
      <c r="X368" s="43" t="s">
        <v>2854</v>
      </c>
      <c r="Y368" s="378">
        <f>IF(ISERROR(SEARCH(Y$1,$Q368)),0,1)</f>
        <v>0</v>
      </c>
      <c r="Z368" s="378">
        <f>IF(ISERROR(SEARCH(Z$1,$Q368)),0,1)</f>
        <v>0</v>
      </c>
      <c r="AA368" s="378">
        <f>IF(ISERROR(SEARCH(AA$1,$Q368)),0,1)</f>
        <v>0</v>
      </c>
      <c r="AB368" s="378">
        <f>IF(ISERROR(SEARCH(AB$1,$Q368)),0,1)</f>
        <v>0</v>
      </c>
      <c r="AC368" s="378">
        <f>IF(ISERROR(SEARCH(AC$1,$Q368)),0,1)</f>
        <v>0</v>
      </c>
      <c r="AD368" s="378">
        <f>IF(ISERROR(SEARCH(AD$1,$Q368)),0,1)</f>
        <v>0</v>
      </c>
      <c r="AE368" s="378">
        <f>IF(ISERROR(SEARCH(AE$1,$Q368)),0,1)</f>
        <v>0</v>
      </c>
      <c r="AF368" s="378">
        <f>IF(ISERROR(SEARCH(AF$1,$Q368)),0,1)</f>
        <v>0</v>
      </c>
      <c r="AG368" s="378">
        <f>IF(ISERROR(SEARCH(AG$1,$Q368)),0,1)</f>
        <v>0</v>
      </c>
      <c r="AH368" s="43" t="s">
        <v>1075</v>
      </c>
      <c r="AI368" s="141" t="str">
        <f>_xlfn.XLOOKUP(I368,'api2.3'!B:B,'api2.3'!D:D,"")</f>
        <v>General information</v>
      </c>
      <c r="AJ368" s="43" t="s">
        <v>60</v>
      </c>
      <c r="AK368" s="43" t="s">
        <v>5566</v>
      </c>
      <c r="AL368" s="379">
        <f>_xlfn.XLOOKUP(AK368,sortorder!$I$15:$I$20,sortorder!$J$15:$J$20)</f>
        <v>2</v>
      </c>
      <c r="AM368" s="43"/>
      <c r="AN368" s="43"/>
      <c r="AO368" s="43"/>
      <c r="AP368" s="381">
        <v>0</v>
      </c>
      <c r="AQ368" s="43" t="s">
        <v>43</v>
      </c>
      <c r="AR368" s="43" t="s">
        <v>43</v>
      </c>
      <c r="AS368" s="43" t="s">
        <v>64</v>
      </c>
      <c r="AT368" s="43" t="s">
        <v>64</v>
      </c>
      <c r="AU368" s="43"/>
      <c r="AV368" s="39" t="str">
        <f>IFERROR(_xlfn.XLOOKUP(Q368,wtd!$B:$B,wtd!$C:$C),"")</f>
        <v/>
      </c>
      <c r="AW368" s="141" t="b">
        <f>IFERROR(Q368=_xlfn.XLOOKUP(Q368,wtd!$B:$B,wtd!$B:$B),FALSE)</f>
        <v>0</v>
      </c>
      <c r="AX368" s="43" t="s">
        <v>3035</v>
      </c>
      <c r="AY368" s="43"/>
      <c r="AZ368" s="43"/>
      <c r="BA368" s="43" t="b">
        <v>0</v>
      </c>
      <c r="BB368" s="43" t="b">
        <v>0</v>
      </c>
      <c r="BC368" s="43" t="b">
        <v>0</v>
      </c>
      <c r="BD368" s="43"/>
      <c r="BE368" s="43" t="s">
        <v>5526</v>
      </c>
      <c r="BF368" t="s">
        <v>2630</v>
      </c>
      <c r="BG368" t="s">
        <v>2630</v>
      </c>
      <c r="BJ368" s="618" t="s">
        <v>2887</v>
      </c>
      <c r="BK368" s="534" t="s">
        <v>2630</v>
      </c>
      <c r="BL368" s="59" t="s">
        <v>2631</v>
      </c>
      <c r="BN368" s="222">
        <v>214</v>
      </c>
      <c r="BP368" s="639" t="s">
        <v>2624</v>
      </c>
    </row>
    <row r="369" spans="1:68">
      <c r="A369">
        <v>368</v>
      </c>
      <c r="B369" s="158" t="str">
        <f>IFERROR(TEXT(AL369,"00"),"99")&amp;IFERROR(TEXT(W369,"00"),"99")&amp;IFERROR(TEXT(S369,"00"),"99")&amp;IFERROR(TEXT(BN369,"000"),"999")</f>
        <v>027068215</v>
      </c>
      <c r="C369" s="158" t="str">
        <f>IFERROR(TEXT(AL369,"00"),"99")&amp;IFERROR(TEXT(V369,"00"),"99")&amp;IFERROR(TEXT(R369,"000"),"999")</f>
        <v>0270000</v>
      </c>
      <c r="D369" s="29">
        <v>1</v>
      </c>
      <c r="E369" s="645">
        <f>IF(NOT(ISBLANK(L369)),1,0)</f>
        <v>0</v>
      </c>
      <c r="F369" s="645">
        <f>IF(NOT(ISBLANK(O369)),1,0)</f>
        <v>0</v>
      </c>
      <c r="G369" s="364" t="str">
        <f>IF(ISBLANK(H369), IF(OR(NOT(ISBLANK(L369)),NOT(ISBLANK(I369)), NOT(ISBLANK(O369))),"no oldname but should be",""),IF(H369=I369,"api",IF(H369=O369,"csv","no match or acs")))</f>
        <v>api</v>
      </c>
      <c r="H369" t="s">
        <v>2648</v>
      </c>
      <c r="I369" t="s">
        <v>2648</v>
      </c>
      <c r="J369" s="59" t="s">
        <v>2648</v>
      </c>
      <c r="K369" s="122"/>
      <c r="L369" s="122"/>
      <c r="M369" s="197"/>
      <c r="N369" s="197"/>
      <c r="O369" s="122"/>
      <c r="P369" s="197"/>
      <c r="Q369" s="122" t="s">
        <v>4874</v>
      </c>
      <c r="R369" s="147">
        <f>IFERROR(_xlfn.XLOOKUP(T369,sortorder!$E$62:$E$136,sortorder!$F$62:$F$136),999)</f>
        <v>0</v>
      </c>
      <c r="S369" s="147">
        <f>IFERROR(_xlfn.XLOOKUP(T369,sortorder!$E$62:$E$136,sortorder!$D$62:$D$136),99)</f>
        <v>68</v>
      </c>
      <c r="T369" s="196"/>
      <c r="U369" s="197"/>
      <c r="V369" s="152">
        <f>IFERROR(_xlfn.XLOOKUP(X369,sortorder!$E$4:$E$55,sortorder!$D$4:$D$55),99)</f>
        <v>70</v>
      </c>
      <c r="W369" s="152">
        <f>IFERROR(_xlfn.XLOOKUP(X369,sortorder!$E$4:$E$55,sortorder!$D$4:$D$55),99)</f>
        <v>70</v>
      </c>
      <c r="X369" s="377" t="s">
        <v>2854</v>
      </c>
      <c r="Y369" s="378">
        <f>IF(ISERROR(SEARCH(Y$1,$Q369)),0,1)</f>
        <v>0</v>
      </c>
      <c r="Z369" s="378">
        <f>IF(ISERROR(SEARCH(Z$1,$Q369)),0,1)</f>
        <v>0</v>
      </c>
      <c r="AA369" s="378">
        <f>IF(ISERROR(SEARCH(AA$1,$Q369)),0,1)</f>
        <v>0</v>
      </c>
      <c r="AB369" s="378">
        <f>IF(ISERROR(SEARCH(AB$1,$Q369)),0,1)</f>
        <v>0</v>
      </c>
      <c r="AC369" s="378">
        <f>IF(ISERROR(SEARCH(AC$1,$Q369)),0,1)</f>
        <v>0</v>
      </c>
      <c r="AD369" s="378">
        <f>IF(ISERROR(SEARCH(AD$1,$Q369)),0,1)</f>
        <v>0</v>
      </c>
      <c r="AE369" s="378">
        <f>IF(ISERROR(SEARCH(AE$1,$Q369)),0,1)</f>
        <v>0</v>
      </c>
      <c r="AF369" s="378">
        <f>IF(ISERROR(SEARCH(AF$1,$Q369)),0,1)</f>
        <v>0</v>
      </c>
      <c r="AG369" s="378">
        <f>IF(ISERROR(SEARCH(AG$1,$Q369)),0,1)</f>
        <v>0</v>
      </c>
      <c r="AH369" s="377" t="s">
        <v>2266</v>
      </c>
      <c r="AI369" s="141" t="str">
        <f>_xlfn.XLOOKUP(I369,'api2.3'!B:B,'api2.3'!D:D,"")</f>
        <v>Health Indicators</v>
      </c>
      <c r="AJ369" s="377" t="s">
        <v>60</v>
      </c>
      <c r="AK369" s="43" t="s">
        <v>5566</v>
      </c>
      <c r="AL369" s="379">
        <f>_xlfn.XLOOKUP(AK369,sortorder!$I$15:$I$20,sortorder!$J$15:$J$20)</f>
        <v>2</v>
      </c>
      <c r="AM369" s="377" t="s">
        <v>1784</v>
      </c>
      <c r="AN369" s="377" t="s">
        <v>1785</v>
      </c>
      <c r="AO369" s="377" t="s">
        <v>1785</v>
      </c>
      <c r="AP369" s="380">
        <v>3</v>
      </c>
      <c r="AQ369" s="377" t="s">
        <v>1795</v>
      </c>
      <c r="AR369" s="377" t="s">
        <v>1132</v>
      </c>
      <c r="AS369" s="377" t="s">
        <v>1126</v>
      </c>
      <c r="AT369" s="377" t="s">
        <v>1132</v>
      </c>
      <c r="AU369" s="377"/>
      <c r="AV369" s="39" t="str">
        <f>IFERROR(_xlfn.XLOOKUP(Q369,wtd!$B:$B,wtd!$C:$C),"")</f>
        <v/>
      </c>
      <c r="AW369" s="141" t="b">
        <f>IFERROR(Q369=_xlfn.XLOOKUP(Q369,wtd!$B:$B,wtd!$B:$B),FALSE)</f>
        <v>0</v>
      </c>
      <c r="AX369" s="377" t="s">
        <v>2797</v>
      </c>
      <c r="AY369" s="377"/>
      <c r="AZ369" s="377">
        <v>1</v>
      </c>
      <c r="BA369" s="377" t="b">
        <v>0</v>
      </c>
      <c r="BB369" s="377" t="b">
        <v>0</v>
      </c>
      <c r="BC369" s="377" t="b">
        <v>0</v>
      </c>
      <c r="BD369" s="377"/>
      <c r="BE369" s="377" t="s">
        <v>3104</v>
      </c>
      <c r="BF369" s="122" t="s">
        <v>3104</v>
      </c>
      <c r="BG369" s="122" t="s">
        <v>3104</v>
      </c>
      <c r="BH369" s="197"/>
      <c r="BI369" s="197"/>
      <c r="BJ369" s="618" t="s">
        <v>2887</v>
      </c>
      <c r="BK369" s="534" t="s">
        <v>2649</v>
      </c>
      <c r="BL369" s="197" t="s">
        <v>2650</v>
      </c>
      <c r="BN369" s="222">
        <v>215</v>
      </c>
      <c r="BP369" s="639" t="s">
        <v>2651</v>
      </c>
    </row>
    <row r="370" spans="1:68">
      <c r="A370">
        <v>369</v>
      </c>
      <c r="B370" s="158" t="str">
        <f>IFERROR(TEXT(AL370,"00"),"99")&amp;IFERROR(TEXT(W370,"00"),"99")&amp;IFERROR(TEXT(S370,"00"),"99")&amp;IFERROR(TEXT(BN370,"000"),"999")</f>
        <v>027068218</v>
      </c>
      <c r="C370" s="158" t="str">
        <f>IFERROR(TEXT(AL370,"00"),"99")&amp;IFERROR(TEXT(V370,"00"),"99")&amp;IFERROR(TEXT(R370,"000"),"999")</f>
        <v>0270000</v>
      </c>
      <c r="D370" s="29">
        <v>1</v>
      </c>
      <c r="E370" s="645">
        <f>IF(NOT(ISBLANK(L370)),1,0)</f>
        <v>0</v>
      </c>
      <c r="F370" s="645">
        <f>IF(NOT(ISBLANK(O370)),1,0)</f>
        <v>0</v>
      </c>
      <c r="G370" s="364" t="str">
        <f>IF(ISBLANK(H370), IF(OR(NOT(ISBLANK(L370)),NOT(ISBLANK(I370)), NOT(ISBLANK(O370))),"no oldname but should be",""),IF(H370=I370,"api",IF(H370=O370,"csv","no match or acs")))</f>
        <v>api</v>
      </c>
      <c r="H370" t="s">
        <v>2646</v>
      </c>
      <c r="I370" t="s">
        <v>2646</v>
      </c>
      <c r="J370" s="59" t="s">
        <v>2646</v>
      </c>
      <c r="K370" s="122"/>
      <c r="L370" s="122"/>
      <c r="M370" s="197"/>
      <c r="N370" s="197"/>
      <c r="O370" s="122"/>
      <c r="P370" s="197"/>
      <c r="Q370" s="122" t="s">
        <v>4875</v>
      </c>
      <c r="R370" s="147">
        <f>IFERROR(_xlfn.XLOOKUP(T370,sortorder!$E$62:$E$136,sortorder!$F$62:$F$136),999)</f>
        <v>0</v>
      </c>
      <c r="S370" s="147">
        <f>IFERROR(_xlfn.XLOOKUP(T370,sortorder!$E$62:$E$136,sortorder!$D$62:$D$136),99)</f>
        <v>68</v>
      </c>
      <c r="T370" s="196"/>
      <c r="U370" s="197"/>
      <c r="V370" s="152">
        <f>IFERROR(_xlfn.XLOOKUP(X370,sortorder!$E$4:$E$55,sortorder!$D$4:$D$55),99)</f>
        <v>70</v>
      </c>
      <c r="W370" s="152">
        <f>IFERROR(_xlfn.XLOOKUP(X370,sortorder!$E$4:$E$55,sortorder!$D$4:$D$55),99)</f>
        <v>70</v>
      </c>
      <c r="X370" s="377" t="s">
        <v>2854</v>
      </c>
      <c r="Y370" s="378">
        <f>IF(ISERROR(SEARCH(Y$1,$Q370)),0,1)</f>
        <v>0</v>
      </c>
      <c r="Z370" s="378">
        <f>IF(ISERROR(SEARCH(Z$1,$Q370)),0,1)</f>
        <v>0</v>
      </c>
      <c r="AA370" s="378">
        <f>IF(ISERROR(SEARCH(AA$1,$Q370)),0,1)</f>
        <v>0</v>
      </c>
      <c r="AB370" s="378">
        <f>IF(ISERROR(SEARCH(AB$1,$Q370)),0,1)</f>
        <v>0</v>
      </c>
      <c r="AC370" s="378">
        <f>IF(ISERROR(SEARCH(AC$1,$Q370)),0,1)</f>
        <v>0</v>
      </c>
      <c r="AD370" s="378">
        <f>IF(ISERROR(SEARCH(AD$1,$Q370)),0,1)</f>
        <v>0</v>
      </c>
      <c r="AE370" s="378">
        <f>IF(ISERROR(SEARCH(AE$1,$Q370)),0,1)</f>
        <v>0</v>
      </c>
      <c r="AF370" s="378">
        <f>IF(ISERROR(SEARCH(AF$1,$Q370)),0,1)</f>
        <v>0</v>
      </c>
      <c r="AG370" s="378">
        <f>IF(ISERROR(SEARCH(AG$1,$Q370)),0,1)</f>
        <v>0</v>
      </c>
      <c r="AH370" s="377" t="s">
        <v>2266</v>
      </c>
      <c r="AI370" s="141" t="str">
        <f>_xlfn.XLOOKUP(I370,'api2.3'!B:B,'api2.3'!D:D,"")</f>
        <v>Health Indicators</v>
      </c>
      <c r="AJ370" s="377" t="s">
        <v>60</v>
      </c>
      <c r="AK370" s="43" t="s">
        <v>5566</v>
      </c>
      <c r="AL370" s="379">
        <f>_xlfn.XLOOKUP(AK370,sortorder!$I$15:$I$20,sortorder!$J$15:$J$20)</f>
        <v>2</v>
      </c>
      <c r="AM370" s="377"/>
      <c r="AN370" s="377"/>
      <c r="AO370" s="377"/>
      <c r="AP370" s="382">
        <v>0</v>
      </c>
      <c r="AQ370" s="377" t="s">
        <v>43</v>
      </c>
      <c r="AR370" s="377" t="s">
        <v>43</v>
      </c>
      <c r="AS370" s="377" t="s">
        <v>286</v>
      </c>
      <c r="AT370" s="377" t="s">
        <v>43</v>
      </c>
      <c r="AU370" s="377">
        <v>1</v>
      </c>
      <c r="AV370" s="39" t="str">
        <f>IFERROR(_xlfn.XLOOKUP(Q370,wtd!$B:$B,wtd!$C:$C),"")</f>
        <v>pop</v>
      </c>
      <c r="AW370" s="141" t="b">
        <f>IFERROR(Q370=_xlfn.XLOOKUP(Q370,wtd!$B:$B,wtd!$B:$B),FALSE)</f>
        <v>1</v>
      </c>
      <c r="AX370" s="377" t="s">
        <v>1616</v>
      </c>
      <c r="AY370" s="377"/>
      <c r="AZ370" s="377">
        <v>0</v>
      </c>
      <c r="BA370" s="377" t="b">
        <v>0</v>
      </c>
      <c r="BB370" s="377" t="b">
        <v>0</v>
      </c>
      <c r="BC370" s="377" t="b">
        <v>0</v>
      </c>
      <c r="BD370" s="377"/>
      <c r="BE370" s="377" t="s">
        <v>5317</v>
      </c>
      <c r="BF370" s="122" t="s">
        <v>2647</v>
      </c>
      <c r="BG370" s="122" t="s">
        <v>2647</v>
      </c>
      <c r="BH370" s="197"/>
      <c r="BI370" s="197"/>
      <c r="BJ370" s="618" t="s">
        <v>2887</v>
      </c>
      <c r="BK370" s="534" t="s">
        <v>2647</v>
      </c>
      <c r="BL370" s="197" t="s">
        <v>2640</v>
      </c>
      <c r="BN370" s="222">
        <v>218</v>
      </c>
      <c r="BP370" s="639" t="s">
        <v>103</v>
      </c>
    </row>
    <row r="371" spans="1:68">
      <c r="A371">
        <v>370</v>
      </c>
      <c r="B371" s="158" t="str">
        <f>IFERROR(TEXT(AL371,"00"),"99")&amp;IFERROR(TEXT(W371,"00"),"99")&amp;IFERROR(TEXT(S371,"00"),"99")&amp;IFERROR(TEXT(BN371,"000"),"999")</f>
        <v>027068219</v>
      </c>
      <c r="C371" s="158" t="str">
        <f>IFERROR(TEXT(AL371,"00"),"99")&amp;IFERROR(TEXT(V371,"00"),"99")&amp;IFERROR(TEXT(R371,"000"),"999")</f>
        <v>0270000</v>
      </c>
      <c r="D371" s="29">
        <v>1</v>
      </c>
      <c r="E371" s="645">
        <f>IF(NOT(ISBLANK(L371)),1,0)</f>
        <v>0</v>
      </c>
      <c r="F371" s="645">
        <f>IF(NOT(ISBLANK(O371)),1,0)</f>
        <v>0</v>
      </c>
      <c r="G371" s="364" t="str">
        <f>IF(ISBLANK(H371), IF(OR(NOT(ISBLANK(L371)),NOT(ISBLANK(I371)), NOT(ISBLANK(O371))),"no oldname but should be",""),IF(H371=I371,"api",IF(H371=O371,"csv","no match or acs")))</f>
        <v>api</v>
      </c>
      <c r="H371" t="s">
        <v>2652</v>
      </c>
      <c r="I371" t="s">
        <v>2652</v>
      </c>
      <c r="J371" s="59" t="s">
        <v>2652</v>
      </c>
      <c r="K371" s="122"/>
      <c r="L371" s="122"/>
      <c r="M371" s="197"/>
      <c r="N371" s="197"/>
      <c r="O371" s="122"/>
      <c r="P371" s="197"/>
      <c r="Q371" s="122" t="s">
        <v>4876</v>
      </c>
      <c r="R371" s="147">
        <f>IFERROR(_xlfn.XLOOKUP(T371,sortorder!$E$62:$E$136,sortorder!$F$62:$F$136),999)</f>
        <v>0</v>
      </c>
      <c r="S371" s="147">
        <f>IFERROR(_xlfn.XLOOKUP(T371,sortorder!$E$62:$E$136,sortorder!$D$62:$D$136),99)</f>
        <v>68</v>
      </c>
      <c r="T371" s="196"/>
      <c r="U371" s="197"/>
      <c r="V371" s="152">
        <f>IFERROR(_xlfn.XLOOKUP(X371,sortorder!$E$4:$E$55,sortorder!$D$4:$D$55),99)</f>
        <v>70</v>
      </c>
      <c r="W371" s="152">
        <f>IFERROR(_xlfn.XLOOKUP(X371,sortorder!$E$4:$E$55,sortorder!$D$4:$D$55),99)</f>
        <v>70</v>
      </c>
      <c r="X371" s="377" t="s">
        <v>2854</v>
      </c>
      <c r="Y371" s="378">
        <f>IF(ISERROR(SEARCH(Y$1,$Q371)),0,1)</f>
        <v>0</v>
      </c>
      <c r="Z371" s="378">
        <f>IF(ISERROR(SEARCH(Z$1,$Q371)),0,1)</f>
        <v>0</v>
      </c>
      <c r="AA371" s="378">
        <f>IF(ISERROR(SEARCH(AA$1,$Q371)),0,1)</f>
        <v>0</v>
      </c>
      <c r="AB371" s="378">
        <f>IF(ISERROR(SEARCH(AB$1,$Q371)),0,1)</f>
        <v>0</v>
      </c>
      <c r="AC371" s="378">
        <f>IF(ISERROR(SEARCH(AC$1,$Q371)),0,1)</f>
        <v>0</v>
      </c>
      <c r="AD371" s="378">
        <f>IF(ISERROR(SEARCH(AD$1,$Q371)),0,1)</f>
        <v>0</v>
      </c>
      <c r="AE371" s="378">
        <f>IF(ISERROR(SEARCH(AE$1,$Q371)),0,1)</f>
        <v>0</v>
      </c>
      <c r="AF371" s="378">
        <f>IF(ISERROR(SEARCH(AF$1,$Q371)),0,1)</f>
        <v>0</v>
      </c>
      <c r="AG371" s="378">
        <f>IF(ISERROR(SEARCH(AG$1,$Q371)),0,1)</f>
        <v>0</v>
      </c>
      <c r="AH371" s="377" t="s">
        <v>2266</v>
      </c>
      <c r="AI371" s="141" t="str">
        <f>_xlfn.XLOOKUP(I371,'api2.3'!B:B,'api2.3'!D:D,"")</f>
        <v>Health Indicators</v>
      </c>
      <c r="AJ371" s="377" t="s">
        <v>60</v>
      </c>
      <c r="AK371" s="43" t="s">
        <v>5566</v>
      </c>
      <c r="AL371" s="379">
        <f>_xlfn.XLOOKUP(AK371,sortorder!$I$15:$I$20,sortorder!$J$15:$J$20)</f>
        <v>2</v>
      </c>
      <c r="AM371" s="377"/>
      <c r="AN371" s="377"/>
      <c r="AO371" s="377"/>
      <c r="AP371" s="382">
        <v>0</v>
      </c>
      <c r="AQ371" s="377" t="s">
        <v>43</v>
      </c>
      <c r="AR371" s="377" t="s">
        <v>43</v>
      </c>
      <c r="AS371" s="377" t="s">
        <v>286</v>
      </c>
      <c r="AT371" s="377" t="s">
        <v>43</v>
      </c>
      <c r="AU371" s="377"/>
      <c r="AV371" s="39" t="str">
        <f>IFERROR(_xlfn.XLOOKUP(Q371,wtd!$B:$B,wtd!$C:$C),"")</f>
        <v>pop</v>
      </c>
      <c r="AW371" s="141" t="b">
        <f>IFERROR(Q371=_xlfn.XLOOKUP(Q371,wtd!$B:$B,wtd!$B:$B),FALSE)</f>
        <v>1</v>
      </c>
      <c r="AX371" s="377" t="s">
        <v>1616</v>
      </c>
      <c r="AY371" s="377">
        <v>2</v>
      </c>
      <c r="AZ371" s="377">
        <v>2</v>
      </c>
      <c r="BA371" s="377" t="b">
        <v>0</v>
      </c>
      <c r="BB371" s="377" t="b">
        <v>0</v>
      </c>
      <c r="BC371" s="377" t="b">
        <v>0</v>
      </c>
      <c r="BD371" s="377"/>
      <c r="BE371" s="377" t="s">
        <v>3100</v>
      </c>
      <c r="BF371" s="122" t="s">
        <v>3100</v>
      </c>
      <c r="BG371" s="122" t="s">
        <v>3100</v>
      </c>
      <c r="BH371" s="197"/>
      <c r="BI371" s="197"/>
      <c r="BJ371" s="618" t="s">
        <v>2887</v>
      </c>
      <c r="BK371" s="534" t="s">
        <v>2644</v>
      </c>
      <c r="BL371" s="197" t="s">
        <v>2644</v>
      </c>
      <c r="BN371" s="222">
        <v>219</v>
      </c>
      <c r="BP371" s="639" t="s">
        <v>2653</v>
      </c>
    </row>
    <row r="372" spans="1:68">
      <c r="A372">
        <v>371</v>
      </c>
      <c r="B372" s="158" t="str">
        <f>IFERROR(TEXT(AL372,"00"),"99")&amp;IFERROR(TEXT(W372,"00"),"99")&amp;IFERROR(TEXT(S372,"00"),"99")&amp;IFERROR(TEXT(BN372,"000"),"999")</f>
        <v>027068220</v>
      </c>
      <c r="C372" s="158" t="str">
        <f>IFERROR(TEXT(AL372,"00"),"99")&amp;IFERROR(TEXT(V372,"00"),"99")&amp;IFERROR(TEXT(R372,"000"),"999")</f>
        <v>0270000</v>
      </c>
      <c r="D372" s="29">
        <v>1</v>
      </c>
      <c r="E372" s="645">
        <f>IF(NOT(ISBLANK(L372)),1,0)</f>
        <v>0</v>
      </c>
      <c r="F372" s="645">
        <f>IF(NOT(ISBLANK(O372)),1,0)</f>
        <v>0</v>
      </c>
      <c r="G372" s="364" t="str">
        <f>IF(ISBLANK(H372), IF(OR(NOT(ISBLANK(L372)),NOT(ISBLANK(I372)), NOT(ISBLANK(O372))),"no oldname but should be",""),IF(H372=I372,"api",IF(H372=O372,"csv","no match or acs")))</f>
        <v>api</v>
      </c>
      <c r="H372" t="s">
        <v>2658</v>
      </c>
      <c r="I372" t="s">
        <v>2658</v>
      </c>
      <c r="J372" s="59" t="s">
        <v>2658</v>
      </c>
      <c r="K372" s="122"/>
      <c r="L372" s="122"/>
      <c r="M372" s="197"/>
      <c r="N372" s="197"/>
      <c r="O372" s="122"/>
      <c r="P372" s="197"/>
      <c r="Q372" s="122" t="s">
        <v>4827</v>
      </c>
      <c r="R372" s="147">
        <f>IFERROR(_xlfn.XLOOKUP(T372,sortorder!$E$62:$E$136,sortorder!$F$62:$F$136),999)</f>
        <v>0</v>
      </c>
      <c r="S372" s="147">
        <f>IFERROR(_xlfn.XLOOKUP(T372,sortorder!$E$62:$E$136,sortorder!$D$62:$D$136),99)</f>
        <v>68</v>
      </c>
      <c r="T372" s="196"/>
      <c r="U372" s="197"/>
      <c r="V372" s="152">
        <f>IFERROR(_xlfn.XLOOKUP(X372,sortorder!$E$4:$E$55,sortorder!$D$4:$D$55),99)</f>
        <v>70</v>
      </c>
      <c r="W372" s="152">
        <f>IFERROR(_xlfn.XLOOKUP(X372,sortorder!$E$4:$E$55,sortorder!$D$4:$D$55),99)</f>
        <v>70</v>
      </c>
      <c r="X372" s="377" t="s">
        <v>2854</v>
      </c>
      <c r="Y372" s="378">
        <f>IF(ISERROR(SEARCH(Y$1,$Q372)),0,1)</f>
        <v>0</v>
      </c>
      <c r="Z372" s="378">
        <f>IF(ISERROR(SEARCH(Z$1,$Q372)),0,1)</f>
        <v>0</v>
      </c>
      <c r="AA372" s="378">
        <f>IF(ISERROR(SEARCH(AA$1,$Q372)),0,1)</f>
        <v>0</v>
      </c>
      <c r="AB372" s="378">
        <f>IF(ISERROR(SEARCH(AB$1,$Q372)),0,1)</f>
        <v>0</v>
      </c>
      <c r="AC372" s="378">
        <f>IF(ISERROR(SEARCH(AC$1,$Q372)),0,1)</f>
        <v>0</v>
      </c>
      <c r="AD372" s="378">
        <f>IF(ISERROR(SEARCH(AD$1,$Q372)),0,1)</f>
        <v>0</v>
      </c>
      <c r="AE372" s="378">
        <f>IF(ISERROR(SEARCH(AE$1,$Q372)),0,1)</f>
        <v>0</v>
      </c>
      <c r="AF372" s="378">
        <f>IF(ISERROR(SEARCH(AF$1,$Q372)),0,1)</f>
        <v>0</v>
      </c>
      <c r="AG372" s="378">
        <f>IF(ISERROR(SEARCH(AG$1,$Q372)),0,1)</f>
        <v>0</v>
      </c>
      <c r="AH372" s="377" t="s">
        <v>2266</v>
      </c>
      <c r="AI372" s="141" t="str">
        <f>_xlfn.XLOOKUP(I372,'api2.3'!B:B,'api2.3'!D:D,"")</f>
        <v>Health Indicators</v>
      </c>
      <c r="AJ372" s="377" t="s">
        <v>60</v>
      </c>
      <c r="AK372" s="43" t="s">
        <v>5566</v>
      </c>
      <c r="AL372" s="379">
        <f>_xlfn.XLOOKUP(AK372,sortorder!$I$15:$I$20,sortorder!$J$15:$J$20)</f>
        <v>2</v>
      </c>
      <c r="AM372" s="377"/>
      <c r="AN372" s="377"/>
      <c r="AO372" s="377"/>
      <c r="AP372" s="382">
        <v>0</v>
      </c>
      <c r="AQ372" s="377" t="s">
        <v>43</v>
      </c>
      <c r="AR372" s="377" t="s">
        <v>43</v>
      </c>
      <c r="AS372" s="377"/>
      <c r="AT372" s="377"/>
      <c r="AU372" s="377"/>
      <c r="AV372" s="39" t="str">
        <f>IFERROR(_xlfn.XLOOKUP(Q372,wtd!$B:$B,wtd!$C:$C),"")</f>
        <v>pop</v>
      </c>
      <c r="AW372" s="141" t="b">
        <f>IFERROR(Q372=_xlfn.XLOOKUP(Q372,wtd!$B:$B,wtd!$B:$B),FALSE)</f>
        <v>1</v>
      </c>
      <c r="AX372" s="377" t="s">
        <v>1616</v>
      </c>
      <c r="AY372" s="377"/>
      <c r="AZ372" s="377">
        <v>2</v>
      </c>
      <c r="BA372" s="377" t="b">
        <v>0</v>
      </c>
      <c r="BB372" s="377" t="b">
        <v>0</v>
      </c>
      <c r="BC372" s="377" t="b">
        <v>0</v>
      </c>
      <c r="BD372" s="377"/>
      <c r="BE372" s="377" t="s">
        <v>5318</v>
      </c>
      <c r="BF372" s="122" t="s">
        <v>3101</v>
      </c>
      <c r="BG372" s="122" t="s">
        <v>3101</v>
      </c>
      <c r="BH372" s="197"/>
      <c r="BI372" s="197"/>
      <c r="BJ372" s="618" t="s">
        <v>2887</v>
      </c>
      <c r="BK372" s="534" t="s">
        <v>2650</v>
      </c>
      <c r="BL372" s="197" t="s">
        <v>2650</v>
      </c>
      <c r="BN372" s="222">
        <v>220</v>
      </c>
      <c r="BP372" s="639" t="s">
        <v>2659</v>
      </c>
    </row>
    <row r="373" spans="1:68">
      <c r="A373">
        <v>372</v>
      </c>
      <c r="B373" s="158" t="str">
        <f>IFERROR(TEXT(AL373,"00"),"99")&amp;IFERROR(TEXT(W373,"00"),"99")&amp;IFERROR(TEXT(S373,"00"),"99")&amp;IFERROR(TEXT(BN373,"000"),"999")</f>
        <v>027068228</v>
      </c>
      <c r="C373" s="158" t="str">
        <f>IFERROR(TEXT(AL373,"00"),"99")&amp;IFERROR(TEXT(V373,"00"),"99")&amp;IFERROR(TEXT(R373,"000"),"999")</f>
        <v>0270000</v>
      </c>
      <c r="D373" s="29">
        <v>1</v>
      </c>
      <c r="E373" s="645">
        <f>IF(NOT(ISBLANK(L373)),1,0)</f>
        <v>0</v>
      </c>
      <c r="F373" s="645">
        <f>IF(NOT(ISBLANK(O373)),1,0)</f>
        <v>0</v>
      </c>
      <c r="G373" s="364" t="str">
        <f>IF(ISBLANK(H373), IF(OR(NOT(ISBLANK(L373)),NOT(ISBLANK(I373)), NOT(ISBLANK(O373))),"no oldname but should be",""),IF(H373=I373,"api",IF(H373=O373,"csv","no match or acs")))</f>
        <v>api</v>
      </c>
      <c r="H373" t="s">
        <v>2661</v>
      </c>
      <c r="I373" t="s">
        <v>2661</v>
      </c>
      <c r="J373" s="59" t="s">
        <v>2661</v>
      </c>
      <c r="K373" s="122"/>
      <c r="L373" s="122"/>
      <c r="M373" s="197"/>
      <c r="N373" s="197"/>
      <c r="O373" s="122"/>
      <c r="P373" s="197"/>
      <c r="Q373" s="123" t="s">
        <v>4878</v>
      </c>
      <c r="R373" s="147">
        <f>IFERROR(_xlfn.XLOOKUP(T373,sortorder!$E$62:$E$136,sortorder!$F$62:$F$136),999)</f>
        <v>0</v>
      </c>
      <c r="S373" s="147">
        <f>IFERROR(_xlfn.XLOOKUP(T373,sortorder!$E$62:$E$136,sortorder!$D$62:$D$136),99)</f>
        <v>68</v>
      </c>
      <c r="T373" s="196"/>
      <c r="U373" s="197"/>
      <c r="V373" s="152">
        <f>IFERROR(_xlfn.XLOOKUP(X373,sortorder!$E$4:$E$55,sortorder!$D$4:$D$55),99)</f>
        <v>70</v>
      </c>
      <c r="W373" s="152">
        <f>IFERROR(_xlfn.XLOOKUP(X373,sortorder!$E$4:$E$55,sortorder!$D$4:$D$55),99)</f>
        <v>70</v>
      </c>
      <c r="X373" s="377" t="s">
        <v>2854</v>
      </c>
      <c r="Y373" s="378">
        <f>IF(ISERROR(SEARCH(Y$1,$Q373)),0,1)</f>
        <v>0</v>
      </c>
      <c r="Z373" s="378">
        <f>IF(ISERROR(SEARCH(Z$1,$Q373)),0,1)</f>
        <v>0</v>
      </c>
      <c r="AA373" s="378">
        <f>IF(ISERROR(SEARCH(AA$1,$Q373)),0,1)</f>
        <v>0</v>
      </c>
      <c r="AB373" s="378">
        <f>IF(ISERROR(SEARCH(AB$1,$Q373)),0,1)</f>
        <v>0</v>
      </c>
      <c r="AC373" s="378">
        <f>IF(ISERROR(SEARCH(AC$1,$Q373)),0,1)</f>
        <v>0</v>
      </c>
      <c r="AD373" s="378">
        <f>IF(ISERROR(SEARCH(AD$1,$Q373)),0,1)</f>
        <v>0</v>
      </c>
      <c r="AE373" s="378">
        <f>IF(ISERROR(SEARCH(AE$1,$Q373)),0,1)</f>
        <v>0</v>
      </c>
      <c r="AF373" s="378">
        <f>IF(ISERROR(SEARCH(AF$1,$Q373)),0,1)</f>
        <v>0</v>
      </c>
      <c r="AG373" s="378">
        <f>IF(ISERROR(SEARCH(AG$1,$Q373)),0,1)</f>
        <v>0</v>
      </c>
      <c r="AH373" s="377" t="s">
        <v>2266</v>
      </c>
      <c r="AI373" s="141" t="str">
        <f>_xlfn.XLOOKUP(I373,'api2.3'!B:B,'api2.3'!D:D,"")</f>
        <v>Health Indicators</v>
      </c>
      <c r="AJ373" s="377" t="s">
        <v>60</v>
      </c>
      <c r="AK373" s="43" t="s">
        <v>5566</v>
      </c>
      <c r="AL373" s="379">
        <f>_xlfn.XLOOKUP(AK373,sortorder!$I$15:$I$20,sortorder!$J$15:$J$20)</f>
        <v>2</v>
      </c>
      <c r="AM373" s="377" t="s">
        <v>1784</v>
      </c>
      <c r="AN373" s="377" t="s">
        <v>1785</v>
      </c>
      <c r="AO373" s="377" t="s">
        <v>1785</v>
      </c>
      <c r="AP373" s="380">
        <v>3</v>
      </c>
      <c r="AQ373" s="377" t="s">
        <v>1779</v>
      </c>
      <c r="AR373" s="377" t="s">
        <v>1111</v>
      </c>
      <c r="AS373" s="377" t="s">
        <v>1102</v>
      </c>
      <c r="AT373" s="377" t="s">
        <v>1111</v>
      </c>
      <c r="AU373" s="377"/>
      <c r="AV373" s="39" t="str">
        <f>IFERROR(_xlfn.XLOOKUP(Q373,wtd!$B:$B,wtd!$C:$C),"")</f>
        <v/>
      </c>
      <c r="AW373" s="141" t="b">
        <f>IFERROR(Q373=_xlfn.XLOOKUP(Q373,wtd!$B:$B,wtd!$B:$B),FALSE)</f>
        <v>0</v>
      </c>
      <c r="AX373" s="377" t="s">
        <v>1103</v>
      </c>
      <c r="AY373" s="377">
        <v>2</v>
      </c>
      <c r="AZ373" s="377">
        <v>0</v>
      </c>
      <c r="BA373" s="377" t="b">
        <v>0</v>
      </c>
      <c r="BB373" s="377" t="b">
        <v>0</v>
      </c>
      <c r="BC373" s="377" t="b">
        <v>0</v>
      </c>
      <c r="BD373" s="377"/>
      <c r="BE373" s="377" t="s">
        <v>5282</v>
      </c>
      <c r="BF373" s="122" t="s">
        <v>2662</v>
      </c>
      <c r="BG373" s="122" t="s">
        <v>2662</v>
      </c>
      <c r="BH373" s="197"/>
      <c r="BI373" s="197"/>
      <c r="BJ373" s="618" t="s">
        <v>2887</v>
      </c>
      <c r="BK373" s="534" t="s">
        <v>2662</v>
      </c>
      <c r="BL373" s="197" t="s">
        <v>2640</v>
      </c>
      <c r="BN373" s="222">
        <v>228</v>
      </c>
      <c r="BP373" s="639" t="s">
        <v>606</v>
      </c>
    </row>
    <row r="374" spans="1:68">
      <c r="A374">
        <v>373</v>
      </c>
      <c r="B374" s="158" t="str">
        <f>IFERROR(TEXT(AL374,"00"),"99")&amp;IFERROR(TEXT(W374,"00"),"99")&amp;IFERROR(TEXT(S374,"00"),"99")&amp;IFERROR(TEXT(BN374,"000"),"999")</f>
        <v>027068229</v>
      </c>
      <c r="C374" s="158" t="str">
        <f>IFERROR(TEXT(AL374,"00"),"99")&amp;IFERROR(TEXT(V374,"00"),"99")&amp;IFERROR(TEXT(R374,"000"),"999")</f>
        <v>0270000</v>
      </c>
      <c r="D374" s="29">
        <v>1</v>
      </c>
      <c r="E374" s="645">
        <f>IF(NOT(ISBLANK(L374)),1,0)</f>
        <v>0</v>
      </c>
      <c r="F374" s="645">
        <f>IF(NOT(ISBLANK(O374)),1,0)</f>
        <v>0</v>
      </c>
      <c r="G374" s="364" t="str">
        <f>IF(ISBLANK(H374), IF(OR(NOT(ISBLANK(L374)),NOT(ISBLANK(I374)), NOT(ISBLANK(O374))),"no oldname but should be",""),IF(H374=I374,"api",IF(H374=O374,"csv","no match or acs")))</f>
        <v>api</v>
      </c>
      <c r="H374" t="s">
        <v>2663</v>
      </c>
      <c r="I374" t="s">
        <v>2663</v>
      </c>
      <c r="J374" s="59" t="s">
        <v>2663</v>
      </c>
      <c r="L374" s="122"/>
      <c r="M374" s="197"/>
      <c r="Q374" s="64" t="s">
        <v>4879</v>
      </c>
      <c r="R374" s="147">
        <f>IFERROR(_xlfn.XLOOKUP(T374,sortorder!$E$62:$E$136,sortorder!$F$62:$F$136),999)</f>
        <v>0</v>
      </c>
      <c r="S374" s="147">
        <f>IFERROR(_xlfn.XLOOKUP(T374,sortorder!$E$62:$E$136,sortorder!$D$62:$D$136),99)</f>
        <v>68</v>
      </c>
      <c r="V374" s="152">
        <f>IFERROR(_xlfn.XLOOKUP(X374,sortorder!$E$4:$E$55,sortorder!$D$4:$D$55),99)</f>
        <v>70</v>
      </c>
      <c r="W374" s="152">
        <f>IFERROR(_xlfn.XLOOKUP(X374,sortorder!$E$4:$E$55,sortorder!$D$4:$D$55),99)</f>
        <v>70</v>
      </c>
      <c r="X374" s="43" t="s">
        <v>2854</v>
      </c>
      <c r="Y374" s="378">
        <f>IF(ISERROR(SEARCH(Y$1,$Q374)),0,1)</f>
        <v>0</v>
      </c>
      <c r="Z374" s="378">
        <f>IF(ISERROR(SEARCH(Z$1,$Q374)),0,1)</f>
        <v>0</v>
      </c>
      <c r="AA374" s="378">
        <f>IF(ISERROR(SEARCH(AA$1,$Q374)),0,1)</f>
        <v>0</v>
      </c>
      <c r="AB374" s="378">
        <f>IF(ISERROR(SEARCH(AB$1,$Q374)),0,1)</f>
        <v>0</v>
      </c>
      <c r="AC374" s="378">
        <f>IF(ISERROR(SEARCH(AC$1,$Q374)),0,1)</f>
        <v>0</v>
      </c>
      <c r="AD374" s="378">
        <f>IF(ISERROR(SEARCH(AD$1,$Q374)),0,1)</f>
        <v>0</v>
      </c>
      <c r="AE374" s="378">
        <f>IF(ISERROR(SEARCH(AE$1,$Q374)),0,1)</f>
        <v>0</v>
      </c>
      <c r="AF374" s="378">
        <f>IF(ISERROR(SEARCH(AF$1,$Q374)),0,1)</f>
        <v>0</v>
      </c>
      <c r="AG374" s="378">
        <f>IF(ISERROR(SEARCH(AG$1,$Q374)),0,1)</f>
        <v>0</v>
      </c>
      <c r="AH374" s="43" t="s">
        <v>2266</v>
      </c>
      <c r="AI374" s="141" t="str">
        <f>_xlfn.XLOOKUP(I374,'api2.3'!B:B,'api2.3'!D:D,"")</f>
        <v>Health Indicators</v>
      </c>
      <c r="AJ374" s="43" t="s">
        <v>60</v>
      </c>
      <c r="AK374" s="43" t="s">
        <v>5566</v>
      </c>
      <c r="AL374" s="379">
        <f>_xlfn.XLOOKUP(AK374,sortorder!$I$15:$I$20,sortorder!$J$15:$J$20)</f>
        <v>2</v>
      </c>
      <c r="AM374" s="43" t="s">
        <v>1784</v>
      </c>
      <c r="AN374" s="43" t="s">
        <v>1785</v>
      </c>
      <c r="AO374" s="43" t="s">
        <v>1785</v>
      </c>
      <c r="AP374" s="383">
        <v>3</v>
      </c>
      <c r="AQ374" s="43" t="s">
        <v>1779</v>
      </c>
      <c r="AR374" s="43" t="s">
        <v>1111</v>
      </c>
      <c r="AS374" s="43" t="s">
        <v>1102</v>
      </c>
      <c r="AT374" s="43" t="s">
        <v>1111</v>
      </c>
      <c r="AU374" s="43"/>
      <c r="AV374" s="39" t="str">
        <f>IFERROR(_xlfn.XLOOKUP(Q374,wtd!$B:$B,wtd!$C:$C),"")</f>
        <v/>
      </c>
      <c r="AW374" s="141" t="b">
        <f>IFERROR(Q374=_xlfn.XLOOKUP(Q374,wtd!$B:$B,wtd!$B:$B),FALSE)</f>
        <v>0</v>
      </c>
      <c r="AX374" s="43" t="s">
        <v>1103</v>
      </c>
      <c r="AY374" s="43">
        <v>2</v>
      </c>
      <c r="AZ374" s="43">
        <v>0</v>
      </c>
      <c r="BA374" s="43" t="b">
        <v>0</v>
      </c>
      <c r="BB374" s="43" t="b">
        <v>0</v>
      </c>
      <c r="BC374" s="43" t="b">
        <v>0</v>
      </c>
      <c r="BD374" s="43"/>
      <c r="BE374" s="43" t="s">
        <v>5024</v>
      </c>
      <c r="BF374" t="s">
        <v>3099</v>
      </c>
      <c r="BG374" t="s">
        <v>3099</v>
      </c>
      <c r="BJ374" s="618" t="s">
        <v>2887</v>
      </c>
      <c r="BK374" s="534" t="s">
        <v>2664</v>
      </c>
      <c r="BL374" s="59" t="s">
        <v>2644</v>
      </c>
      <c r="BN374" s="222">
        <v>229</v>
      </c>
      <c r="BP374" s="639" t="s">
        <v>1131</v>
      </c>
    </row>
    <row r="375" spans="1:68">
      <c r="A375">
        <v>374</v>
      </c>
      <c r="B375" s="158" t="str">
        <f>IFERROR(TEXT(AL375,"00"),"99")&amp;IFERROR(TEXT(W375,"00"),"99")&amp;IFERROR(TEXT(S375,"00"),"99")&amp;IFERROR(TEXT(BN375,"000"),"999")</f>
        <v>027068230</v>
      </c>
      <c r="C375" s="158" t="str">
        <f>IFERROR(TEXT(AL375,"00"),"99")&amp;IFERROR(TEXT(V375,"00"),"99")&amp;IFERROR(TEXT(R375,"000"),"999")</f>
        <v>0270000</v>
      </c>
      <c r="D375" s="29">
        <v>1</v>
      </c>
      <c r="E375" s="645">
        <f>IF(NOT(ISBLANK(L375)),1,0)</f>
        <v>0</v>
      </c>
      <c r="F375" s="645">
        <f>IF(NOT(ISBLANK(O375)),1,0)</f>
        <v>0</v>
      </c>
      <c r="G375" s="364" t="str">
        <f>IF(ISBLANK(H375), IF(OR(NOT(ISBLANK(L375)),NOT(ISBLANK(I375)), NOT(ISBLANK(O375))),"no oldname but should be",""),IF(H375=I375,"api",IF(H375=O375,"csv","no match or acs")))</f>
        <v>api</v>
      </c>
      <c r="H375" t="s">
        <v>2665</v>
      </c>
      <c r="I375" t="s">
        <v>2665</v>
      </c>
      <c r="J375" s="59" t="s">
        <v>2665</v>
      </c>
      <c r="L375" s="122"/>
      <c r="M375" s="197"/>
      <c r="Q375" s="64" t="s">
        <v>4880</v>
      </c>
      <c r="R375" s="147">
        <f>IFERROR(_xlfn.XLOOKUP(T375,sortorder!$E$62:$E$136,sortorder!$F$62:$F$136),999)</f>
        <v>0</v>
      </c>
      <c r="S375" s="147">
        <f>IFERROR(_xlfn.XLOOKUP(T375,sortorder!$E$62:$E$136,sortorder!$D$62:$D$136),99)</f>
        <v>68</v>
      </c>
      <c r="V375" s="152">
        <f>IFERROR(_xlfn.XLOOKUP(X375,sortorder!$E$4:$E$55,sortorder!$D$4:$D$55),99)</f>
        <v>70</v>
      </c>
      <c r="W375" s="152">
        <f>IFERROR(_xlfn.XLOOKUP(X375,sortorder!$E$4:$E$55,sortorder!$D$4:$D$55),99)</f>
        <v>70</v>
      </c>
      <c r="X375" s="43" t="s">
        <v>2854</v>
      </c>
      <c r="Y375" s="378">
        <f>IF(ISERROR(SEARCH(Y$1,$Q375)),0,1)</f>
        <v>0</v>
      </c>
      <c r="Z375" s="378">
        <f>IF(ISERROR(SEARCH(Z$1,$Q375)),0,1)</f>
        <v>0</v>
      </c>
      <c r="AA375" s="378">
        <f>IF(ISERROR(SEARCH(AA$1,$Q375)),0,1)</f>
        <v>0</v>
      </c>
      <c r="AB375" s="378">
        <f>IF(ISERROR(SEARCH(AB$1,$Q375)),0,1)</f>
        <v>0</v>
      </c>
      <c r="AC375" s="378">
        <f>IF(ISERROR(SEARCH(AC$1,$Q375)),0,1)</f>
        <v>0</v>
      </c>
      <c r="AD375" s="378">
        <f>IF(ISERROR(SEARCH(AD$1,$Q375)),0,1)</f>
        <v>0</v>
      </c>
      <c r="AE375" s="378">
        <f>IF(ISERROR(SEARCH(AE$1,$Q375)),0,1)</f>
        <v>0</v>
      </c>
      <c r="AF375" s="378">
        <f>IF(ISERROR(SEARCH(AF$1,$Q375)),0,1)</f>
        <v>0</v>
      </c>
      <c r="AG375" s="378">
        <f>IF(ISERROR(SEARCH(AG$1,$Q375)),0,1)</f>
        <v>0</v>
      </c>
      <c r="AH375" s="43" t="s">
        <v>2266</v>
      </c>
      <c r="AI375" s="141" t="str">
        <f>_xlfn.XLOOKUP(I375,'api2.3'!B:B,'api2.3'!D:D,"")</f>
        <v>Health Indicators</v>
      </c>
      <c r="AJ375" s="43" t="s">
        <v>60</v>
      </c>
      <c r="AK375" s="43" t="s">
        <v>5566</v>
      </c>
      <c r="AL375" s="379">
        <f>_xlfn.XLOOKUP(AK375,sortorder!$I$15:$I$20,sortorder!$J$15:$J$20)</f>
        <v>2</v>
      </c>
      <c r="AM375" s="43" t="s">
        <v>1784</v>
      </c>
      <c r="AN375" s="43" t="s">
        <v>1785</v>
      </c>
      <c r="AO375" s="43" t="s">
        <v>1785</v>
      </c>
      <c r="AP375" s="383">
        <v>3</v>
      </c>
      <c r="AQ375" s="43" t="s">
        <v>1779</v>
      </c>
      <c r="AR375" s="43" t="s">
        <v>1111</v>
      </c>
      <c r="AS375" s="43" t="s">
        <v>1102</v>
      </c>
      <c r="AT375" s="43" t="s">
        <v>1111</v>
      </c>
      <c r="AU375" s="43"/>
      <c r="AV375" s="39" t="str">
        <f>IFERROR(_xlfn.XLOOKUP(Q375,wtd!$B:$B,wtd!$C:$C),"")</f>
        <v/>
      </c>
      <c r="AW375" s="141" t="b">
        <f>IFERROR(Q375=_xlfn.XLOOKUP(Q375,wtd!$B:$B,wtd!$B:$B),FALSE)</f>
        <v>0</v>
      </c>
      <c r="AX375" s="43" t="s">
        <v>1103</v>
      </c>
      <c r="AY375" s="43">
        <v>2</v>
      </c>
      <c r="AZ375" s="43">
        <v>0</v>
      </c>
      <c r="BA375" s="43" t="b">
        <v>0</v>
      </c>
      <c r="BB375" s="43" t="b">
        <v>0</v>
      </c>
      <c r="BC375" s="43" t="b">
        <v>0</v>
      </c>
      <c r="BD375" s="43"/>
      <c r="BE375" s="43" t="s">
        <v>5283</v>
      </c>
      <c r="BF375" t="s">
        <v>3105</v>
      </c>
      <c r="BG375" t="s">
        <v>3105</v>
      </c>
      <c r="BJ375" s="618" t="s">
        <v>2887</v>
      </c>
      <c r="BK375" s="534" t="s">
        <v>2666</v>
      </c>
      <c r="BL375" s="59" t="s">
        <v>2650</v>
      </c>
      <c r="BN375" s="222">
        <v>230</v>
      </c>
      <c r="BP375" s="639" t="s">
        <v>667</v>
      </c>
    </row>
    <row r="376" spans="1:68">
      <c r="A376">
        <v>375</v>
      </c>
      <c r="B376" s="158" t="str">
        <f>IFERROR(TEXT(AL376,"00"),"99")&amp;IFERROR(TEXT(W376,"00"),"99")&amp;IFERROR(TEXT(S376,"00"),"99")&amp;IFERROR(TEXT(BN376,"000"),"999")</f>
        <v>027068233</v>
      </c>
      <c r="C376" s="158" t="str">
        <f>IFERROR(TEXT(AL376,"00"),"99")&amp;IFERROR(TEXT(V376,"00"),"99")&amp;IFERROR(TEXT(R376,"000"),"999")</f>
        <v>0270000</v>
      </c>
      <c r="D376" s="29">
        <v>1</v>
      </c>
      <c r="E376" s="645">
        <f>IF(NOT(ISBLANK(L376)),1,0)</f>
        <v>0</v>
      </c>
      <c r="F376" s="645">
        <f>IF(NOT(ISBLANK(O376)),1,0)</f>
        <v>0</v>
      </c>
      <c r="G376" s="364" t="str">
        <f>IF(ISBLANK(H376), IF(OR(NOT(ISBLANK(L376)),NOT(ISBLANK(I376)), NOT(ISBLANK(O376))),"no oldname but should be",""),IF(H376=I376,"api",IF(H376=O376,"csv","no match or acs")))</f>
        <v>api</v>
      </c>
      <c r="H376" t="s">
        <v>2669</v>
      </c>
      <c r="I376" t="s">
        <v>2669</v>
      </c>
      <c r="J376" s="59" t="s">
        <v>2669</v>
      </c>
      <c r="L376" s="122"/>
      <c r="M376" s="197"/>
      <c r="Q376" s="64" t="s">
        <v>4881</v>
      </c>
      <c r="R376" s="147">
        <f>IFERROR(_xlfn.XLOOKUP(T376,sortorder!$E$62:$E$136,sortorder!$F$62:$F$136),999)</f>
        <v>0</v>
      </c>
      <c r="S376" s="147">
        <f>IFERROR(_xlfn.XLOOKUP(T376,sortorder!$E$62:$E$136,sortorder!$D$62:$D$136),99)</f>
        <v>68</v>
      </c>
      <c r="V376" s="152">
        <f>IFERROR(_xlfn.XLOOKUP(X376,sortorder!$E$4:$E$55,sortorder!$D$4:$D$55),99)</f>
        <v>70</v>
      </c>
      <c r="W376" s="152">
        <f>IFERROR(_xlfn.XLOOKUP(X376,sortorder!$E$4:$E$55,sortorder!$D$4:$D$55),99)</f>
        <v>70</v>
      </c>
      <c r="X376" s="43" t="s">
        <v>2854</v>
      </c>
      <c r="Y376" s="378">
        <f>IF(ISERROR(SEARCH(Y$1,$Q376)),0,1)</f>
        <v>0</v>
      </c>
      <c r="Z376" s="378">
        <f>IF(ISERROR(SEARCH(Z$1,$Q376)),0,1)</f>
        <v>0</v>
      </c>
      <c r="AA376" s="378">
        <f>IF(ISERROR(SEARCH(AA$1,$Q376)),0,1)</f>
        <v>0</v>
      </c>
      <c r="AB376" s="378">
        <f>IF(ISERROR(SEARCH(AB$1,$Q376)),0,1)</f>
        <v>0</v>
      </c>
      <c r="AC376" s="378">
        <f>IF(ISERROR(SEARCH(AC$1,$Q376)),0,1)</f>
        <v>0</v>
      </c>
      <c r="AD376" s="378">
        <f>IF(ISERROR(SEARCH(AD$1,$Q376)),0,1)</f>
        <v>0</v>
      </c>
      <c r="AE376" s="378">
        <f>IF(ISERROR(SEARCH(AE$1,$Q376)),0,1)</f>
        <v>0</v>
      </c>
      <c r="AF376" s="378">
        <f>IF(ISERROR(SEARCH(AF$1,$Q376)),0,1)</f>
        <v>0</v>
      </c>
      <c r="AG376" s="378">
        <f>IF(ISERROR(SEARCH(AG$1,$Q376)),0,1)</f>
        <v>0</v>
      </c>
      <c r="AH376" s="43" t="s">
        <v>2266</v>
      </c>
      <c r="AI376" s="141" t="str">
        <f>_xlfn.XLOOKUP(I376,'api2.3'!B:B,'api2.3'!D:D,"")</f>
        <v>Health Indicators</v>
      </c>
      <c r="AJ376" s="43" t="s">
        <v>60</v>
      </c>
      <c r="AK376" s="43" t="s">
        <v>5566</v>
      </c>
      <c r="AL376" s="379">
        <f>_xlfn.XLOOKUP(AK376,sortorder!$I$15:$I$20,sortorder!$J$15:$J$20)</f>
        <v>2</v>
      </c>
      <c r="AM376" s="43" t="s">
        <v>423</v>
      </c>
      <c r="AN376" s="43" t="s">
        <v>423</v>
      </c>
      <c r="AO376" s="43" t="s">
        <v>424</v>
      </c>
      <c r="AP376" s="384">
        <v>1</v>
      </c>
      <c r="AQ376" s="43" t="s">
        <v>1125</v>
      </c>
      <c r="AR376" s="43" t="s">
        <v>1132</v>
      </c>
      <c r="AS376" s="43" t="s">
        <v>1126</v>
      </c>
      <c r="AT376" s="43" t="s">
        <v>1132</v>
      </c>
      <c r="AU376" s="43">
        <v>1</v>
      </c>
      <c r="AV376" s="39" t="str">
        <f>IFERROR(_xlfn.XLOOKUP(Q376,wtd!$B:$B,wtd!$C:$C),"")</f>
        <v/>
      </c>
      <c r="AW376" s="141" t="b">
        <f>IFERROR(Q376=_xlfn.XLOOKUP(Q376,wtd!$B:$B,wtd!$B:$B),FALSE)</f>
        <v>0</v>
      </c>
      <c r="AX376" s="43" t="s">
        <v>2797</v>
      </c>
      <c r="AY376" s="43"/>
      <c r="AZ376" s="43">
        <v>1</v>
      </c>
      <c r="BA376" s="43" t="b">
        <v>0</v>
      </c>
      <c r="BB376" s="43" t="b">
        <v>0</v>
      </c>
      <c r="BC376" s="43" t="b">
        <v>0</v>
      </c>
      <c r="BD376" s="43"/>
      <c r="BE376" s="43" t="s">
        <v>5240</v>
      </c>
      <c r="BF376" t="s">
        <v>2670</v>
      </c>
      <c r="BG376" t="s">
        <v>2670</v>
      </c>
      <c r="BJ376" s="618" t="s">
        <v>2887</v>
      </c>
      <c r="BK376" s="534" t="s">
        <v>2670</v>
      </c>
      <c r="BL376" s="59" t="s">
        <v>2640</v>
      </c>
      <c r="BN376" s="222">
        <v>233</v>
      </c>
      <c r="BP376" s="639" t="s">
        <v>2671</v>
      </c>
    </row>
    <row r="377" spans="1:68">
      <c r="A377">
        <v>376</v>
      </c>
      <c r="B377" s="158" t="str">
        <f>IFERROR(TEXT(AL377,"00"),"99")&amp;IFERROR(TEXT(W377,"00"),"99")&amp;IFERROR(TEXT(S377,"00"),"99")&amp;IFERROR(TEXT(BN377,"000"),"999")</f>
        <v>027068234</v>
      </c>
      <c r="C377" s="158" t="str">
        <f>IFERROR(TEXT(AL377,"00"),"99")&amp;IFERROR(TEXT(V377,"00"),"99")&amp;IFERROR(TEXT(R377,"000"),"999")</f>
        <v>0270000</v>
      </c>
      <c r="D377" s="29">
        <v>1</v>
      </c>
      <c r="E377" s="645">
        <f>IF(NOT(ISBLANK(L377)),1,0)</f>
        <v>0</v>
      </c>
      <c r="F377" s="645">
        <f>IF(NOT(ISBLANK(O377)),1,0)</f>
        <v>0</v>
      </c>
      <c r="G377" s="364" t="str">
        <f>IF(ISBLANK(H377), IF(OR(NOT(ISBLANK(L377)),NOT(ISBLANK(I377)), NOT(ISBLANK(O377))),"no oldname but should be",""),IF(H377=I377,"api",IF(H377=O377,"csv","no match or acs")))</f>
        <v>api</v>
      </c>
      <c r="H377" t="s">
        <v>2672</v>
      </c>
      <c r="I377" t="s">
        <v>2672</v>
      </c>
      <c r="J377" s="59" t="s">
        <v>2672</v>
      </c>
      <c r="L377" s="122"/>
      <c r="M377" s="197"/>
      <c r="Q377" s="64" t="s">
        <v>4882</v>
      </c>
      <c r="R377" s="147">
        <f>IFERROR(_xlfn.XLOOKUP(T377,sortorder!$E$62:$E$136,sortorder!$F$62:$F$136),999)</f>
        <v>0</v>
      </c>
      <c r="S377" s="147">
        <f>IFERROR(_xlfn.XLOOKUP(T377,sortorder!$E$62:$E$136,sortorder!$D$62:$D$136),99)</f>
        <v>68</v>
      </c>
      <c r="V377" s="152">
        <f>IFERROR(_xlfn.XLOOKUP(X377,sortorder!$E$4:$E$55,sortorder!$D$4:$D$55),99)</f>
        <v>70</v>
      </c>
      <c r="W377" s="152">
        <f>IFERROR(_xlfn.XLOOKUP(X377,sortorder!$E$4:$E$55,sortorder!$D$4:$D$55),99)</f>
        <v>70</v>
      </c>
      <c r="X377" s="43" t="s">
        <v>2854</v>
      </c>
      <c r="Y377" s="378">
        <f>IF(ISERROR(SEARCH(Y$1,$Q377)),0,1)</f>
        <v>0</v>
      </c>
      <c r="Z377" s="378">
        <f>IF(ISERROR(SEARCH(Z$1,$Q377)),0,1)</f>
        <v>0</v>
      </c>
      <c r="AA377" s="378">
        <f>IF(ISERROR(SEARCH(AA$1,$Q377)),0,1)</f>
        <v>0</v>
      </c>
      <c r="AB377" s="378">
        <f>IF(ISERROR(SEARCH(AB$1,$Q377)),0,1)</f>
        <v>0</v>
      </c>
      <c r="AC377" s="378">
        <f>IF(ISERROR(SEARCH(AC$1,$Q377)),0,1)</f>
        <v>0</v>
      </c>
      <c r="AD377" s="378">
        <f>IF(ISERROR(SEARCH(AD$1,$Q377)),0,1)</f>
        <v>0</v>
      </c>
      <c r="AE377" s="378">
        <f>IF(ISERROR(SEARCH(AE$1,$Q377)),0,1)</f>
        <v>0</v>
      </c>
      <c r="AF377" s="378">
        <f>IF(ISERROR(SEARCH(AF$1,$Q377)),0,1)</f>
        <v>0</v>
      </c>
      <c r="AG377" s="378">
        <f>IF(ISERROR(SEARCH(AG$1,$Q377)),0,1)</f>
        <v>0</v>
      </c>
      <c r="AH377" s="43" t="s">
        <v>2266</v>
      </c>
      <c r="AI377" s="141" t="str">
        <f>_xlfn.XLOOKUP(I377,'api2.3'!B:B,'api2.3'!D:D,"")</f>
        <v>Health Indicators</v>
      </c>
      <c r="AJ377" s="43" t="s">
        <v>60</v>
      </c>
      <c r="AK377" s="43" t="s">
        <v>5566</v>
      </c>
      <c r="AL377" s="379">
        <f>_xlfn.XLOOKUP(AK377,sortorder!$I$15:$I$20,sortorder!$J$15:$J$20)</f>
        <v>2</v>
      </c>
      <c r="AM377" s="43" t="s">
        <v>423</v>
      </c>
      <c r="AN377" s="43" t="s">
        <v>423</v>
      </c>
      <c r="AO377" s="43" t="s">
        <v>424</v>
      </c>
      <c r="AP377" s="384">
        <v>1</v>
      </c>
      <c r="AQ377" s="43" t="s">
        <v>1125</v>
      </c>
      <c r="AR377" s="43" t="s">
        <v>1132</v>
      </c>
      <c r="AS377" s="43" t="s">
        <v>1126</v>
      </c>
      <c r="AT377" s="43" t="s">
        <v>1132</v>
      </c>
      <c r="AU377" s="43"/>
      <c r="AV377" s="39" t="str">
        <f>IFERROR(_xlfn.XLOOKUP(Q377,wtd!$B:$B,wtd!$C:$C),"")</f>
        <v/>
      </c>
      <c r="AW377" s="141" t="b">
        <f>IFERROR(Q377=_xlfn.XLOOKUP(Q377,wtd!$B:$B,wtd!$B:$B),FALSE)</f>
        <v>0</v>
      </c>
      <c r="AX377" s="43" t="s">
        <v>2797</v>
      </c>
      <c r="AY377" s="43">
        <v>2</v>
      </c>
      <c r="AZ377" s="43">
        <v>0</v>
      </c>
      <c r="BA377" s="43" t="b">
        <v>0</v>
      </c>
      <c r="BB377" s="43" t="b">
        <v>0</v>
      </c>
      <c r="BC377" s="43" t="b">
        <v>0</v>
      </c>
      <c r="BD377" s="43"/>
      <c r="BE377" s="43" t="s">
        <v>3096</v>
      </c>
      <c r="BF377" t="s">
        <v>3096</v>
      </c>
      <c r="BG377" t="s">
        <v>3096</v>
      </c>
      <c r="BJ377" s="618" t="s">
        <v>2887</v>
      </c>
      <c r="BK377" s="534" t="s">
        <v>2673</v>
      </c>
      <c r="BL377" s="59" t="s">
        <v>2644</v>
      </c>
      <c r="BN377" s="222">
        <v>234</v>
      </c>
      <c r="BP377" s="639" t="s">
        <v>99</v>
      </c>
    </row>
    <row r="378" spans="1:68">
      <c r="A378">
        <v>377</v>
      </c>
      <c r="B378" s="158" t="str">
        <f>IFERROR(TEXT(AL378,"00"),"99")&amp;IFERROR(TEXT(W378,"00"),"99")&amp;IFERROR(TEXT(S378,"00"),"99")&amp;IFERROR(TEXT(BN378,"000"),"999")</f>
        <v>027068235</v>
      </c>
      <c r="C378" s="158" t="str">
        <f>IFERROR(TEXT(AL378,"00"),"99")&amp;IFERROR(TEXT(V378,"00"),"99")&amp;IFERROR(TEXT(R378,"000"),"999")</f>
        <v>0270000</v>
      </c>
      <c r="D378" s="29">
        <v>1</v>
      </c>
      <c r="E378" s="645">
        <f>IF(NOT(ISBLANK(L378)),1,0)</f>
        <v>0</v>
      </c>
      <c r="F378" s="645">
        <f>IF(NOT(ISBLANK(O378)),1,0)</f>
        <v>0</v>
      </c>
      <c r="G378" s="364" t="str">
        <f>IF(ISBLANK(H378), IF(OR(NOT(ISBLANK(L378)),NOT(ISBLANK(I378)), NOT(ISBLANK(O378))),"no oldname but should be",""),IF(H378=I378,"api",IF(H378=O378,"csv","no match or acs")))</f>
        <v>api</v>
      </c>
      <c r="H378" t="s">
        <v>2674</v>
      </c>
      <c r="I378" t="s">
        <v>2674</v>
      </c>
      <c r="J378" s="59" t="s">
        <v>2674</v>
      </c>
      <c r="Q378" s="64" t="s">
        <v>4883</v>
      </c>
      <c r="R378" s="147">
        <f>IFERROR(_xlfn.XLOOKUP(T378,sortorder!$E$62:$E$136,sortorder!$F$62:$F$136),999)</f>
        <v>0</v>
      </c>
      <c r="S378" s="147">
        <f>IFERROR(_xlfn.XLOOKUP(T378,sortorder!$E$62:$E$136,sortorder!$D$62:$D$136),99)</f>
        <v>68</v>
      </c>
      <c r="V378" s="152">
        <f>IFERROR(_xlfn.XLOOKUP(X378,sortorder!$E$4:$E$55,sortorder!$D$4:$D$55),99)</f>
        <v>70</v>
      </c>
      <c r="W378" s="152">
        <f>IFERROR(_xlfn.XLOOKUP(X378,sortorder!$E$4:$E$55,sortorder!$D$4:$D$55),99)</f>
        <v>70</v>
      </c>
      <c r="X378" s="43" t="s">
        <v>2854</v>
      </c>
      <c r="Y378" s="378">
        <f>IF(ISERROR(SEARCH(Y$1,$Q378)),0,1)</f>
        <v>0</v>
      </c>
      <c r="Z378" s="378">
        <f>IF(ISERROR(SEARCH(Z$1,$Q378)),0,1)</f>
        <v>0</v>
      </c>
      <c r="AA378" s="378">
        <f>IF(ISERROR(SEARCH(AA$1,$Q378)),0,1)</f>
        <v>0</v>
      </c>
      <c r="AB378" s="378">
        <f>IF(ISERROR(SEARCH(AB$1,$Q378)),0,1)</f>
        <v>0</v>
      </c>
      <c r="AC378" s="378">
        <f>IF(ISERROR(SEARCH(AC$1,$Q378)),0,1)</f>
        <v>0</v>
      </c>
      <c r="AD378" s="378">
        <f>IF(ISERROR(SEARCH(AD$1,$Q378)),0,1)</f>
        <v>0</v>
      </c>
      <c r="AE378" s="378">
        <f>IF(ISERROR(SEARCH(AE$1,$Q378)),0,1)</f>
        <v>0</v>
      </c>
      <c r="AF378" s="378">
        <f>IF(ISERROR(SEARCH(AF$1,$Q378)),0,1)</f>
        <v>0</v>
      </c>
      <c r="AG378" s="378">
        <f>IF(ISERROR(SEARCH(AG$1,$Q378)),0,1)</f>
        <v>0</v>
      </c>
      <c r="AH378" s="43" t="s">
        <v>2266</v>
      </c>
      <c r="AI378" s="141" t="str">
        <f>_xlfn.XLOOKUP(I378,'api2.3'!B:B,'api2.3'!D:D,"")</f>
        <v>Health Indicators</v>
      </c>
      <c r="AJ378" s="43" t="s">
        <v>60</v>
      </c>
      <c r="AK378" s="43" t="s">
        <v>5566</v>
      </c>
      <c r="AL378" s="379">
        <f>_xlfn.XLOOKUP(AK378,sortorder!$I$15:$I$20,sortorder!$J$15:$J$20)</f>
        <v>2</v>
      </c>
      <c r="AM378" s="43" t="s">
        <v>423</v>
      </c>
      <c r="AN378" s="43" t="s">
        <v>423</v>
      </c>
      <c r="AO378" s="43" t="s">
        <v>424</v>
      </c>
      <c r="AP378" s="384">
        <v>1</v>
      </c>
      <c r="AQ378" s="43" t="s">
        <v>1125</v>
      </c>
      <c r="AR378" s="43" t="s">
        <v>1132</v>
      </c>
      <c r="AS378" s="43" t="s">
        <v>1126</v>
      </c>
      <c r="AT378" s="43" t="s">
        <v>1132</v>
      </c>
      <c r="AU378" s="43"/>
      <c r="AV378" s="39" t="str">
        <f>IFERROR(_xlfn.XLOOKUP(Q378,wtd!$B:$B,wtd!$C:$C),"")</f>
        <v/>
      </c>
      <c r="AW378" s="141" t="b">
        <f>IFERROR(Q378=_xlfn.XLOOKUP(Q378,wtd!$B:$B,wtd!$B:$B),FALSE)</f>
        <v>0</v>
      </c>
      <c r="AX378" s="43" t="s">
        <v>2797</v>
      </c>
      <c r="AY378" s="43"/>
      <c r="AZ378" s="43">
        <v>1</v>
      </c>
      <c r="BA378" s="43" t="b">
        <v>0</v>
      </c>
      <c r="BB378" s="43" t="b">
        <v>0</v>
      </c>
      <c r="BC378" s="43" t="b">
        <v>0</v>
      </c>
      <c r="BD378" s="43"/>
      <c r="BE378" s="43" t="s">
        <v>3102</v>
      </c>
      <c r="BF378" t="s">
        <v>3102</v>
      </c>
      <c r="BG378" t="s">
        <v>3102</v>
      </c>
      <c r="BJ378" s="618" t="s">
        <v>2887</v>
      </c>
      <c r="BK378" s="534" t="s">
        <v>2675</v>
      </c>
      <c r="BL378" s="59" t="s">
        <v>2650</v>
      </c>
      <c r="BN378" s="222">
        <v>235</v>
      </c>
      <c r="BP378" s="639" t="s">
        <v>2671</v>
      </c>
    </row>
    <row r="379" spans="1:68">
      <c r="A379">
        <v>378</v>
      </c>
      <c r="B379" s="158" t="str">
        <f>IFERROR(TEXT(AL379,"00"),"99")&amp;IFERROR(TEXT(W379,"00"),"99")&amp;IFERROR(TEXT(S379,"00"),"99")&amp;IFERROR(TEXT(BN379,"000"),"999")</f>
        <v>027068238</v>
      </c>
      <c r="C379" s="158" t="str">
        <f>IFERROR(TEXT(AL379,"00"),"99")&amp;IFERROR(TEXT(V379,"00"),"99")&amp;IFERROR(TEXT(R379,"000"),"999")</f>
        <v>0270000</v>
      </c>
      <c r="D379" s="29">
        <v>1</v>
      </c>
      <c r="E379" s="645">
        <f>IF(NOT(ISBLANK(L379)),1,0)</f>
        <v>0</v>
      </c>
      <c r="F379" s="645">
        <f>IF(NOT(ISBLANK(O379)),1,0)</f>
        <v>0</v>
      </c>
      <c r="G379" s="364" t="str">
        <f>IF(ISBLANK(H379), IF(OR(NOT(ISBLANK(L379)),NOT(ISBLANK(I379)), NOT(ISBLANK(O379))),"no oldname but should be",""),IF(H379=I379,"api",IF(H379=O379,"csv","no match or acs")))</f>
        <v>api</v>
      </c>
      <c r="H379" t="s">
        <v>2679</v>
      </c>
      <c r="I379" t="s">
        <v>2679</v>
      </c>
      <c r="J379" s="59" t="s">
        <v>2679</v>
      </c>
      <c r="Q379" s="64" t="s">
        <v>4884</v>
      </c>
      <c r="R379" s="147">
        <f>IFERROR(_xlfn.XLOOKUP(T379,sortorder!$E$62:$E$136,sortorder!$F$62:$F$136),999)</f>
        <v>0</v>
      </c>
      <c r="S379" s="147">
        <f>IFERROR(_xlfn.XLOOKUP(T379,sortorder!$E$62:$E$136,sortorder!$D$62:$D$136),99)</f>
        <v>68</v>
      </c>
      <c r="V379" s="152">
        <f>IFERROR(_xlfn.XLOOKUP(X379,sortorder!$E$4:$E$55,sortorder!$D$4:$D$55),99)</f>
        <v>70</v>
      </c>
      <c r="W379" s="152">
        <f>IFERROR(_xlfn.XLOOKUP(X379,sortorder!$E$4:$E$55,sortorder!$D$4:$D$55),99)</f>
        <v>70</v>
      </c>
      <c r="X379" s="43" t="s">
        <v>2854</v>
      </c>
      <c r="Y379" s="378">
        <f>IF(ISERROR(SEARCH(Y$1,$Q379)),0,1)</f>
        <v>0</v>
      </c>
      <c r="Z379" s="378">
        <f>IF(ISERROR(SEARCH(Z$1,$Q379)),0,1)</f>
        <v>0</v>
      </c>
      <c r="AA379" s="378">
        <f>IF(ISERROR(SEARCH(AA$1,$Q379)),0,1)</f>
        <v>0</v>
      </c>
      <c r="AB379" s="378">
        <f>IF(ISERROR(SEARCH(AB$1,$Q379)),0,1)</f>
        <v>0</v>
      </c>
      <c r="AC379" s="378">
        <f>IF(ISERROR(SEARCH(AC$1,$Q379)),0,1)</f>
        <v>0</v>
      </c>
      <c r="AD379" s="378">
        <f>IF(ISERROR(SEARCH(AD$1,$Q379)),0,1)</f>
        <v>0</v>
      </c>
      <c r="AE379" s="378">
        <f>IF(ISERROR(SEARCH(AE$1,$Q379)),0,1)</f>
        <v>0</v>
      </c>
      <c r="AF379" s="378">
        <f>IF(ISERROR(SEARCH(AF$1,$Q379)),0,1)</f>
        <v>0</v>
      </c>
      <c r="AG379" s="378">
        <f>IF(ISERROR(SEARCH(AG$1,$Q379)),0,1)</f>
        <v>0</v>
      </c>
      <c r="AH379" s="43" t="s">
        <v>2266</v>
      </c>
      <c r="AI379" s="141" t="str">
        <f>_xlfn.XLOOKUP(I379,'api2.3'!B:B,'api2.3'!D:D,"")</f>
        <v>Health Indicators</v>
      </c>
      <c r="AJ379" s="43" t="s">
        <v>60</v>
      </c>
      <c r="AK379" s="43" t="s">
        <v>5566</v>
      </c>
      <c r="AL379" s="379">
        <f>_xlfn.XLOOKUP(AK379,sortorder!$I$15:$I$20,sortorder!$J$15:$J$20)</f>
        <v>2</v>
      </c>
      <c r="AM379" s="43" t="s">
        <v>423</v>
      </c>
      <c r="AN379" s="43" t="s">
        <v>423</v>
      </c>
      <c r="AO379" s="43" t="s">
        <v>424</v>
      </c>
      <c r="AP379" s="384">
        <v>1</v>
      </c>
      <c r="AQ379" s="43" t="s">
        <v>1101</v>
      </c>
      <c r="AR379" s="43" t="s">
        <v>1111</v>
      </c>
      <c r="AS379" s="43" t="s">
        <v>1102</v>
      </c>
      <c r="AT379" s="43" t="s">
        <v>1111</v>
      </c>
      <c r="AU379" s="43"/>
      <c r="AV379" s="39" t="str">
        <f>IFERROR(_xlfn.XLOOKUP(Q379,wtd!$B:$B,wtd!$C:$C),"")</f>
        <v/>
      </c>
      <c r="AW379" s="141" t="b">
        <f>IFERROR(Q379=_xlfn.XLOOKUP(Q379,wtd!$B:$B,wtd!$B:$B),FALSE)</f>
        <v>0</v>
      </c>
      <c r="AX379" s="43" t="s">
        <v>1103</v>
      </c>
      <c r="AY379" s="43">
        <v>2</v>
      </c>
      <c r="AZ379" s="43">
        <v>0</v>
      </c>
      <c r="BA379" s="43" t="b">
        <v>0</v>
      </c>
      <c r="BB379" s="43" t="b">
        <v>0</v>
      </c>
      <c r="BC379" s="43" t="b">
        <v>0</v>
      </c>
      <c r="BD379" s="43"/>
      <c r="BE379" s="43" t="s">
        <v>5276</v>
      </c>
      <c r="BF379" t="s">
        <v>2680</v>
      </c>
      <c r="BG379" t="s">
        <v>2680</v>
      </c>
      <c r="BJ379" s="618" t="s">
        <v>2887</v>
      </c>
      <c r="BK379" s="534" t="s">
        <v>2680</v>
      </c>
      <c r="BL379" s="59" t="s">
        <v>2640</v>
      </c>
      <c r="BN379" s="222">
        <v>238</v>
      </c>
      <c r="BP379" s="639" t="s">
        <v>1529</v>
      </c>
    </row>
    <row r="380" spans="1:68">
      <c r="A380">
        <v>379</v>
      </c>
      <c r="B380" s="158" t="str">
        <f>IFERROR(TEXT(AL380,"00"),"99")&amp;IFERROR(TEXT(W380,"00"),"99")&amp;IFERROR(TEXT(S380,"00"),"99")&amp;IFERROR(TEXT(BN380,"000"),"999")</f>
        <v>027068239</v>
      </c>
      <c r="C380" s="158" t="str">
        <f>IFERROR(TEXT(AL380,"00"),"99")&amp;IFERROR(TEXT(V380,"00"),"99")&amp;IFERROR(TEXT(R380,"000"),"999")</f>
        <v>0270000</v>
      </c>
      <c r="D380" s="29">
        <v>1</v>
      </c>
      <c r="E380" s="645">
        <f>IF(NOT(ISBLANK(L380)),1,0)</f>
        <v>0</v>
      </c>
      <c r="F380" s="645">
        <f>IF(NOT(ISBLANK(O380)),1,0)</f>
        <v>0</v>
      </c>
      <c r="G380" s="364" t="str">
        <f>IF(ISBLANK(H380), IF(OR(NOT(ISBLANK(L380)),NOT(ISBLANK(I380)), NOT(ISBLANK(O380))),"no oldname but should be",""),IF(H380=I380,"api",IF(H380=O380,"csv","no match or acs")))</f>
        <v>api</v>
      </c>
      <c r="H380" t="s">
        <v>2681</v>
      </c>
      <c r="I380" t="s">
        <v>2681</v>
      </c>
      <c r="J380" s="59" t="s">
        <v>2681</v>
      </c>
      <c r="Q380" s="64" t="s">
        <v>4885</v>
      </c>
      <c r="R380" s="147">
        <f>IFERROR(_xlfn.XLOOKUP(T380,sortorder!$E$62:$E$136,sortorder!$F$62:$F$136),999)</f>
        <v>0</v>
      </c>
      <c r="S380" s="147">
        <f>IFERROR(_xlfn.XLOOKUP(T380,sortorder!$E$62:$E$136,sortorder!$D$62:$D$136),99)</f>
        <v>68</v>
      </c>
      <c r="V380" s="152">
        <f>IFERROR(_xlfn.XLOOKUP(X380,sortorder!$E$4:$E$55,sortorder!$D$4:$D$55),99)</f>
        <v>70</v>
      </c>
      <c r="W380" s="152">
        <f>IFERROR(_xlfn.XLOOKUP(X380,sortorder!$E$4:$E$55,sortorder!$D$4:$D$55),99)</f>
        <v>70</v>
      </c>
      <c r="X380" s="43" t="s">
        <v>2854</v>
      </c>
      <c r="Y380" s="378">
        <f>IF(ISERROR(SEARCH(Y$1,$Q380)),0,1)</f>
        <v>0</v>
      </c>
      <c r="Z380" s="378">
        <f>IF(ISERROR(SEARCH(Z$1,$Q380)),0,1)</f>
        <v>0</v>
      </c>
      <c r="AA380" s="378">
        <f>IF(ISERROR(SEARCH(AA$1,$Q380)),0,1)</f>
        <v>0</v>
      </c>
      <c r="AB380" s="378">
        <f>IF(ISERROR(SEARCH(AB$1,$Q380)),0,1)</f>
        <v>0</v>
      </c>
      <c r="AC380" s="378">
        <f>IF(ISERROR(SEARCH(AC$1,$Q380)),0,1)</f>
        <v>0</v>
      </c>
      <c r="AD380" s="378">
        <f>IF(ISERROR(SEARCH(AD$1,$Q380)),0,1)</f>
        <v>0</v>
      </c>
      <c r="AE380" s="378">
        <f>IF(ISERROR(SEARCH(AE$1,$Q380)),0,1)</f>
        <v>0</v>
      </c>
      <c r="AF380" s="378">
        <f>IF(ISERROR(SEARCH(AF$1,$Q380)),0,1)</f>
        <v>0</v>
      </c>
      <c r="AG380" s="378">
        <f>IF(ISERROR(SEARCH(AG$1,$Q380)),0,1)</f>
        <v>0</v>
      </c>
      <c r="AH380" s="43" t="s">
        <v>2266</v>
      </c>
      <c r="AI380" s="141" t="str">
        <f>_xlfn.XLOOKUP(I380,'api2.3'!B:B,'api2.3'!D:D,"")</f>
        <v>Health Indicators</v>
      </c>
      <c r="AJ380" s="43" t="s">
        <v>60</v>
      </c>
      <c r="AK380" s="43" t="s">
        <v>5566</v>
      </c>
      <c r="AL380" s="379">
        <f>_xlfn.XLOOKUP(AK380,sortorder!$I$15:$I$20,sortorder!$J$15:$J$20)</f>
        <v>2</v>
      </c>
      <c r="AM380" s="43" t="s">
        <v>423</v>
      </c>
      <c r="AN380" s="43" t="s">
        <v>423</v>
      </c>
      <c r="AO380" s="43" t="s">
        <v>424</v>
      </c>
      <c r="AP380" s="384">
        <v>1</v>
      </c>
      <c r="AQ380" s="43" t="s">
        <v>1101</v>
      </c>
      <c r="AR380" s="43" t="s">
        <v>1111</v>
      </c>
      <c r="AS380" s="43" t="s">
        <v>1102</v>
      </c>
      <c r="AT380" s="43" t="s">
        <v>1111</v>
      </c>
      <c r="AU380" s="43"/>
      <c r="AV380" s="39" t="str">
        <f>IFERROR(_xlfn.XLOOKUP(Q380,wtd!$B:$B,wtd!$C:$C),"")</f>
        <v/>
      </c>
      <c r="AW380" s="141" t="b">
        <f>IFERROR(Q380=_xlfn.XLOOKUP(Q380,wtd!$B:$B,wtd!$B:$B),FALSE)</f>
        <v>0</v>
      </c>
      <c r="AX380" s="43" t="s">
        <v>1103</v>
      </c>
      <c r="AY380" s="43">
        <v>2</v>
      </c>
      <c r="AZ380" s="43">
        <v>0</v>
      </c>
      <c r="BA380" s="43" t="b">
        <v>0</v>
      </c>
      <c r="BB380" s="43" t="b">
        <v>0</v>
      </c>
      <c r="BC380" s="43" t="b">
        <v>0</v>
      </c>
      <c r="BD380" s="43"/>
      <c r="BE380" s="43" t="s">
        <v>5025</v>
      </c>
      <c r="BF380" t="s">
        <v>3097</v>
      </c>
      <c r="BG380" t="s">
        <v>3097</v>
      </c>
      <c r="BJ380" s="618" t="s">
        <v>2887</v>
      </c>
      <c r="BK380" s="534" t="s">
        <v>2682</v>
      </c>
      <c r="BL380" s="59" t="s">
        <v>2644</v>
      </c>
      <c r="BN380" s="222">
        <v>239</v>
      </c>
      <c r="BP380" s="639" t="s">
        <v>1471</v>
      </c>
    </row>
    <row r="381" spans="1:68">
      <c r="A381">
        <v>380</v>
      </c>
      <c r="B381" s="158" t="str">
        <f>IFERROR(TEXT(AL381,"00"),"99")&amp;IFERROR(TEXT(W381,"00"),"99")&amp;IFERROR(TEXT(S381,"00"),"99")&amp;IFERROR(TEXT(BN381,"000"),"999")</f>
        <v>027068240</v>
      </c>
      <c r="C381" s="158" t="str">
        <f>IFERROR(TEXT(AL381,"00"),"99")&amp;IFERROR(TEXT(V381,"00"),"99")&amp;IFERROR(TEXT(R381,"000"),"999")</f>
        <v>0270000</v>
      </c>
      <c r="D381" s="29">
        <v>1</v>
      </c>
      <c r="E381" s="645">
        <f>IF(NOT(ISBLANK(L381)),1,0)</f>
        <v>0</v>
      </c>
      <c r="F381" s="645">
        <f>IF(NOT(ISBLANK(O381)),1,0)</f>
        <v>0</v>
      </c>
      <c r="G381" s="364" t="str">
        <f>IF(ISBLANK(H381), IF(OR(NOT(ISBLANK(L381)),NOT(ISBLANK(I381)), NOT(ISBLANK(O381))),"no oldname but should be",""),IF(H381=I381,"api",IF(H381=O381,"csv","no match or acs")))</f>
        <v>api</v>
      </c>
      <c r="H381" t="s">
        <v>2683</v>
      </c>
      <c r="I381" t="s">
        <v>2683</v>
      </c>
      <c r="J381" s="59" t="s">
        <v>2683</v>
      </c>
      <c r="Q381" s="64" t="s">
        <v>4886</v>
      </c>
      <c r="R381" s="147">
        <f>IFERROR(_xlfn.XLOOKUP(T381,sortorder!$E$62:$E$136,sortorder!$F$62:$F$136),999)</f>
        <v>0</v>
      </c>
      <c r="S381" s="147">
        <f>IFERROR(_xlfn.XLOOKUP(T381,sortorder!$E$62:$E$136,sortorder!$D$62:$D$136),99)</f>
        <v>68</v>
      </c>
      <c r="V381" s="152">
        <f>IFERROR(_xlfn.XLOOKUP(X381,sortorder!$E$4:$E$55,sortorder!$D$4:$D$55),99)</f>
        <v>70</v>
      </c>
      <c r="W381" s="152">
        <f>IFERROR(_xlfn.XLOOKUP(X381,sortorder!$E$4:$E$55,sortorder!$D$4:$D$55),99)</f>
        <v>70</v>
      </c>
      <c r="X381" s="43" t="s">
        <v>2854</v>
      </c>
      <c r="Y381" s="378">
        <f>IF(ISERROR(SEARCH(Y$1,$Q381)),0,1)</f>
        <v>0</v>
      </c>
      <c r="Z381" s="378">
        <f>IF(ISERROR(SEARCH(Z$1,$Q381)),0,1)</f>
        <v>0</v>
      </c>
      <c r="AA381" s="378">
        <f>IF(ISERROR(SEARCH(AA$1,$Q381)),0,1)</f>
        <v>0</v>
      </c>
      <c r="AB381" s="378">
        <f>IF(ISERROR(SEARCH(AB$1,$Q381)),0,1)</f>
        <v>0</v>
      </c>
      <c r="AC381" s="378">
        <f>IF(ISERROR(SEARCH(AC$1,$Q381)),0,1)</f>
        <v>0</v>
      </c>
      <c r="AD381" s="378">
        <f>IF(ISERROR(SEARCH(AD$1,$Q381)),0,1)</f>
        <v>0</v>
      </c>
      <c r="AE381" s="378">
        <f>IF(ISERROR(SEARCH(AE$1,$Q381)),0,1)</f>
        <v>0</v>
      </c>
      <c r="AF381" s="378">
        <f>IF(ISERROR(SEARCH(AF$1,$Q381)),0,1)</f>
        <v>0</v>
      </c>
      <c r="AG381" s="378">
        <f>IF(ISERROR(SEARCH(AG$1,$Q381)),0,1)</f>
        <v>0</v>
      </c>
      <c r="AH381" s="43" t="s">
        <v>2266</v>
      </c>
      <c r="AI381" s="141" t="str">
        <f>_xlfn.XLOOKUP(I381,'api2.3'!B:B,'api2.3'!D:D,"")</f>
        <v>Health Indicators</v>
      </c>
      <c r="AJ381" s="43" t="s">
        <v>60</v>
      </c>
      <c r="AK381" s="43" t="s">
        <v>5566</v>
      </c>
      <c r="AL381" s="379">
        <f>_xlfn.XLOOKUP(AK381,sortorder!$I$15:$I$20,sortorder!$J$15:$J$20)</f>
        <v>2</v>
      </c>
      <c r="AM381" s="43" t="s">
        <v>423</v>
      </c>
      <c r="AN381" s="43" t="s">
        <v>423</v>
      </c>
      <c r="AO381" s="43" t="s">
        <v>424</v>
      </c>
      <c r="AP381" s="384">
        <v>1</v>
      </c>
      <c r="AQ381" s="43" t="s">
        <v>1101</v>
      </c>
      <c r="AR381" s="43" t="s">
        <v>1111</v>
      </c>
      <c r="AS381" s="43" t="s">
        <v>1102</v>
      </c>
      <c r="AT381" s="43" t="s">
        <v>1111</v>
      </c>
      <c r="AU381" s="43"/>
      <c r="AV381" s="39" t="str">
        <f>IFERROR(_xlfn.XLOOKUP(Q381,wtd!$B:$B,wtd!$C:$C),"")</f>
        <v/>
      </c>
      <c r="AW381" s="141" t="b">
        <f>IFERROR(Q381=_xlfn.XLOOKUP(Q381,wtd!$B:$B,wtd!$B:$B),FALSE)</f>
        <v>0</v>
      </c>
      <c r="AX381" s="43" t="s">
        <v>1103</v>
      </c>
      <c r="AY381" s="43">
        <v>2</v>
      </c>
      <c r="AZ381" s="43">
        <v>0</v>
      </c>
      <c r="BA381" s="43" t="b">
        <v>0</v>
      </c>
      <c r="BB381" s="43" t="b">
        <v>0</v>
      </c>
      <c r="BC381" s="43" t="b">
        <v>0</v>
      </c>
      <c r="BD381" s="43"/>
      <c r="BE381" s="43" t="s">
        <v>3103</v>
      </c>
      <c r="BF381" t="s">
        <v>3103</v>
      </c>
      <c r="BG381" t="s">
        <v>3103</v>
      </c>
      <c r="BJ381" s="618" t="s">
        <v>2887</v>
      </c>
      <c r="BK381" s="534" t="s">
        <v>2684</v>
      </c>
      <c r="BL381" s="59" t="s">
        <v>2650</v>
      </c>
      <c r="BN381" s="222">
        <v>240</v>
      </c>
      <c r="BP381" s="639" t="s">
        <v>1167</v>
      </c>
    </row>
    <row r="382" spans="1:68">
      <c r="A382">
        <v>381</v>
      </c>
      <c r="B382" s="158" t="str">
        <f>IFERROR(TEXT(AL382,"00"),"99")&amp;IFERROR(TEXT(W382,"00"),"99")&amp;IFERROR(TEXT(S382,"00"),"99")&amp;IFERROR(TEXT(BN382,"000"),"999")</f>
        <v>027099015</v>
      </c>
      <c r="C382" s="158" t="str">
        <f>IFERROR(TEXT(AL382,"00"),"99")&amp;IFERROR(TEXT(V382,"00"),"99")&amp;IFERROR(TEXT(R382,"000"),"999")</f>
        <v>0270999</v>
      </c>
      <c r="D382" s="29">
        <v>1</v>
      </c>
      <c r="E382" s="645">
        <f>IF(NOT(ISBLANK(L382)),1,0)</f>
        <v>1</v>
      </c>
      <c r="F382" s="645">
        <f>IF(NOT(ISBLANK(O382)),1,0)</f>
        <v>0</v>
      </c>
      <c r="G382" s="364" t="str">
        <f>IF(ISBLANK(H382), IF(OR(NOT(ISBLANK(L382)),NOT(ISBLANK(I382)), NOT(ISBLANK(O382))),"no oldname but should be",""),IF(H382=I382,"api",IF(H382=O382,"csv","no match or acs")))</f>
        <v>api</v>
      </c>
      <c r="H382" t="s">
        <v>2553</v>
      </c>
      <c r="I382" t="s">
        <v>2553</v>
      </c>
      <c r="J382" s="197" t="s">
        <v>2553</v>
      </c>
      <c r="K382" s="122"/>
      <c r="L382" s="114" t="s">
        <v>2553</v>
      </c>
      <c r="M382" s="631" t="s">
        <v>2553</v>
      </c>
      <c r="N382" s="197"/>
      <c r="O382" s="122"/>
      <c r="P382" s="197"/>
      <c r="Q382" s="1" t="s">
        <v>4826</v>
      </c>
      <c r="R382" s="147">
        <f>IFERROR(_xlfn.XLOOKUP(T382,sortorder!$E$62:$E$136,sortorder!$F$62:$F$136),999)</f>
        <v>999</v>
      </c>
      <c r="S382" s="147">
        <f>IFERROR(_xlfn.XLOOKUP(T382,sortorder!$E$62:$E$136,sortorder!$D$62:$D$136),99)</f>
        <v>99</v>
      </c>
      <c r="T382" s="127" t="s">
        <v>4826</v>
      </c>
      <c r="V382" s="152">
        <f>IFERROR(_xlfn.XLOOKUP(X382,sortorder!$E$4:$E$55,sortorder!$D$4:$D$55),99)</f>
        <v>70</v>
      </c>
      <c r="W382" s="152">
        <f>IFERROR(_xlfn.XLOOKUP(X382,sortorder!$E$4:$E$55,sortorder!$D$4:$D$55),99)</f>
        <v>70</v>
      </c>
      <c r="X382" s="22" t="s">
        <v>2854</v>
      </c>
      <c r="Y382" s="141">
        <f>IF(ISERROR(SEARCH(Y$1,$Q382)),0,1)</f>
        <v>0</v>
      </c>
      <c r="Z382" s="141">
        <f>IF(ISERROR(SEARCH(Z$1,$Q382)),0,1)</f>
        <v>0</v>
      </c>
      <c r="AA382" s="141">
        <f>IF(ISERROR(SEARCH(AA$1,$Q382)),0,1)</f>
        <v>0</v>
      </c>
      <c r="AB382" s="141">
        <f>IF(ISERROR(SEARCH(AB$1,$Q382)),0,1)</f>
        <v>0</v>
      </c>
      <c r="AC382" s="141">
        <f>IF(ISERROR(SEARCH(AC$1,$Q382)),0,1)</f>
        <v>0</v>
      </c>
      <c r="AD382" s="141">
        <f>IF(ISERROR(SEARCH(AD$1,$Q382)),0,1)</f>
        <v>0</v>
      </c>
      <c r="AE382" s="141">
        <f>IF(ISERROR(SEARCH(AE$1,$Q382)),0,1)</f>
        <v>0</v>
      </c>
      <c r="AF382" s="141">
        <f>IF(ISERROR(SEARCH(AF$1,$Q382)),0,1)</f>
        <v>0</v>
      </c>
      <c r="AG382" s="141">
        <f>IF(ISERROR(SEARCH(AG$1,$Q382)),0,1)</f>
        <v>0</v>
      </c>
      <c r="AH382" t="s">
        <v>1083</v>
      </c>
      <c r="AI382" s="141" t="str">
        <f>_xlfn.XLOOKUP(I382,'api2.3'!B:B,'api2.3'!D:D,"")</f>
        <v>Community</v>
      </c>
      <c r="AJ382" t="s">
        <v>60</v>
      </c>
      <c r="AK382" s="41" t="s">
        <v>5566</v>
      </c>
      <c r="AL382" s="210">
        <f>_xlfn.XLOOKUP(AK382,sortorder!$I$15:$I$20,sortorder!$J$15:$J$20)</f>
        <v>2</v>
      </c>
      <c r="AP382" s="30">
        <v>0</v>
      </c>
      <c r="AQ382" t="s">
        <v>43</v>
      </c>
      <c r="AR382" t="s">
        <v>43</v>
      </c>
      <c r="AV382" s="39" t="str">
        <f>IFERROR(_xlfn.XLOOKUP(Q382,wtd!$B:$B,wtd!$C:$C),"")</f>
        <v>pop</v>
      </c>
      <c r="AW382" s="141" t="b">
        <f>IFERROR(Q382=_xlfn.XLOOKUP(Q382,wtd!$B:$B,wtd!$B:$B),FALSE)</f>
        <v>1</v>
      </c>
      <c r="AX382" s="234" t="s">
        <v>1616</v>
      </c>
      <c r="AZ382">
        <v>0</v>
      </c>
      <c r="BA382" t="b">
        <v>0</v>
      </c>
      <c r="BB382" t="b">
        <v>0</v>
      </c>
      <c r="BC382" t="b">
        <v>0</v>
      </c>
      <c r="BE382" s="122" t="s">
        <v>2554</v>
      </c>
      <c r="BF382" s="122" t="s">
        <v>2554</v>
      </c>
      <c r="BG382" s="122" t="s">
        <v>2554</v>
      </c>
      <c r="BJ382" s="618" t="s">
        <v>6049</v>
      </c>
      <c r="BK382" s="534" t="s">
        <v>2554</v>
      </c>
      <c r="BL382" s="59" t="s">
        <v>2555</v>
      </c>
      <c r="BN382" s="222">
        <v>15</v>
      </c>
      <c r="BP382" s="639" t="s">
        <v>2556</v>
      </c>
    </row>
    <row r="383" spans="1:68">
      <c r="A383">
        <v>382</v>
      </c>
      <c r="B383" s="158" t="str">
        <f>IFERROR(TEXT(AL383,"00"),"99")&amp;IFERROR(TEXT(W383,"00"),"99")&amp;IFERROR(TEXT(S383,"00"),"99")&amp;IFERROR(TEXT(BN383,"000"),"999")</f>
        <v>027099038</v>
      </c>
      <c r="C383" s="158" t="str">
        <f>IFERROR(TEXT(AL383,"00"),"99")&amp;IFERROR(TEXT(V383,"00"),"99")&amp;IFERROR(TEXT(R383,"000"),"999")</f>
        <v>0270999</v>
      </c>
      <c r="D383" s="29">
        <v>1</v>
      </c>
      <c r="E383" s="645">
        <f>IF(NOT(ISBLANK(L383)),1,0)</f>
        <v>0</v>
      </c>
      <c r="F383" s="645">
        <f>IF(NOT(ISBLANK(O383)),1,0)</f>
        <v>1</v>
      </c>
      <c r="G383" s="364" t="str">
        <f>IF(ISBLANK(H383), IF(OR(NOT(ISBLANK(L383)),NOT(ISBLANK(I383)), NOT(ISBLANK(O383))),"no oldname but should be",""),IF(H383=I383,"api",IF(H383=O383,"csv","no match or acs")))</f>
        <v>csv</v>
      </c>
      <c r="H383" s="42" t="s">
        <v>5825</v>
      </c>
      <c r="I383" s="42"/>
      <c r="K383" s="184"/>
      <c r="L383" s="184"/>
      <c r="M383" s="624"/>
      <c r="N383" s="624"/>
      <c r="O383" s="42" t="s">
        <v>5825</v>
      </c>
      <c r="P383" s="59" t="s">
        <v>5825</v>
      </c>
      <c r="Q383" s="184" t="s">
        <v>5827</v>
      </c>
      <c r="R383" s="147">
        <f>IFERROR(_xlfn.XLOOKUP(T383,sortorder!$E$62:$E$136,sortorder!$F$62:$F$136),999)</f>
        <v>999</v>
      </c>
      <c r="S383" s="147">
        <f>IFERROR(_xlfn.XLOOKUP(T383,sortorder!$E$62:$E$136,sortorder!$D$62:$D$136),99)</f>
        <v>99</v>
      </c>
      <c r="T383" s="184" t="s">
        <v>5827</v>
      </c>
      <c r="U383" s="184"/>
      <c r="V383" s="152">
        <f>IFERROR(_xlfn.XLOOKUP(X383,sortorder!$E$4:$E$55,sortorder!$D$4:$D$55),99)</f>
        <v>70</v>
      </c>
      <c r="W383" s="152">
        <f>IFERROR(_xlfn.XLOOKUP(X383,sortorder!$E$4:$E$55,sortorder!$D$4:$D$55),99)</f>
        <v>70</v>
      </c>
      <c r="X383" s="184" t="s">
        <v>2854</v>
      </c>
      <c r="Y383" s="141">
        <f>IF(ISERROR(SEARCH(Y$1,$Q383)),0,1)</f>
        <v>0</v>
      </c>
      <c r="Z383" s="141">
        <f>IF(ISERROR(SEARCH(Z$1,$Q383)),0,1)</f>
        <v>0</v>
      </c>
      <c r="AA383" s="141">
        <f>IF(ISERROR(SEARCH(AA$1,$Q383)),0,1)</f>
        <v>0</v>
      </c>
      <c r="AB383" s="141">
        <f>IF(ISERROR(SEARCH(AB$1,$Q383)),0,1)</f>
        <v>0</v>
      </c>
      <c r="AC383" s="141">
        <f>IF(ISERROR(SEARCH(AC$1,$Q383)),0,1)</f>
        <v>0</v>
      </c>
      <c r="AD383" s="141">
        <f>IF(ISERROR(SEARCH(AD$1,$Q383)),0,1)</f>
        <v>0</v>
      </c>
      <c r="AE383" s="141">
        <f>IF(ISERROR(SEARCH(AE$1,$Q383)),0,1)</f>
        <v>0</v>
      </c>
      <c r="AF383" s="141">
        <f>IF(ISERROR(SEARCH(AF$1,$Q383)),0,1)</f>
        <v>0</v>
      </c>
      <c r="AG383" s="141">
        <f>IF(ISERROR(SEARCH(AG$1,$Q383)),0,1)</f>
        <v>0</v>
      </c>
      <c r="AH383" s="184" t="s">
        <v>1083</v>
      </c>
      <c r="AI383" s="141" t="str">
        <f>_xlfn.XLOOKUP(I383,'api2.3'!B:B,'api2.3'!D:D,"")</f>
        <v/>
      </c>
      <c r="AJ383" s="184" t="s">
        <v>60</v>
      </c>
      <c r="AK383" s="41" t="s">
        <v>5566</v>
      </c>
      <c r="AL383" s="210">
        <f>_xlfn.XLOOKUP(AK383,sortorder!$I$15:$I$20,sortorder!$J$15:$J$20)</f>
        <v>2</v>
      </c>
      <c r="AM383" s="184"/>
      <c r="AN383" s="184"/>
      <c r="AO383" s="184"/>
      <c r="AP383" s="184">
        <v>0</v>
      </c>
      <c r="AQ383" s="184" t="s">
        <v>43</v>
      </c>
      <c r="AR383" s="184" t="s">
        <v>43</v>
      </c>
      <c r="AS383" s="184" t="s">
        <v>286</v>
      </c>
      <c r="AT383" s="184"/>
      <c r="AU383" s="184">
        <v>1</v>
      </c>
      <c r="AV383" s="39">
        <f>IFERROR(_xlfn.XLOOKUP(Q383,wtd!$B:$B,wtd!$C:$C),"")</f>
        <v>0</v>
      </c>
      <c r="AW383" s="141" t="b">
        <f>IFERROR(Q383=_xlfn.XLOOKUP(Q383,wtd!$B:$B,wtd!$B:$B),FALSE)</f>
        <v>1</v>
      </c>
      <c r="AX383" s="234" t="s">
        <v>1616</v>
      </c>
      <c r="AY383" s="184">
        <v>2</v>
      </c>
      <c r="AZ383" s="184">
        <v>0</v>
      </c>
      <c r="BA383" s="184" t="b">
        <v>0</v>
      </c>
      <c r="BB383" s="184" t="b">
        <v>0</v>
      </c>
      <c r="BC383" s="184" t="b">
        <v>0</v>
      </c>
      <c r="BD383" s="184"/>
      <c r="BE383" s="184" t="s">
        <v>5829</v>
      </c>
      <c r="BF383" s="184" t="s">
        <v>5829</v>
      </c>
      <c r="BG383" s="184" t="s">
        <v>5829</v>
      </c>
      <c r="BH383" s="624" t="s">
        <v>5829</v>
      </c>
      <c r="BI383" s="624" t="s">
        <v>5829</v>
      </c>
      <c r="BJ383" s="618" t="s">
        <v>2887</v>
      </c>
      <c r="BK383" s="534" t="s">
        <v>2887</v>
      </c>
      <c r="BL383" s="624" t="s">
        <v>5829</v>
      </c>
      <c r="BN383" s="222">
        <v>38</v>
      </c>
      <c r="BO383" t="s">
        <v>5504</v>
      </c>
      <c r="BP383" s="639">
        <v>0</v>
      </c>
    </row>
    <row r="384" spans="1:68">
      <c r="A384">
        <v>383</v>
      </c>
      <c r="B384" s="158" t="str">
        <f>IFERROR(TEXT(AL384,"00"),"99")&amp;IFERROR(TEXT(W384,"00"),"99")&amp;IFERROR(TEXT(S384,"00"),"99")&amp;IFERROR(TEXT(BN384,"000"),"999")</f>
        <v>027099038</v>
      </c>
      <c r="C384" s="158" t="str">
        <f>IFERROR(TEXT(AL384,"00"),"99")&amp;IFERROR(TEXT(V384,"00"),"99")&amp;IFERROR(TEXT(R384,"000"),"999")</f>
        <v>0270999</v>
      </c>
      <c r="D384" s="29">
        <v>1</v>
      </c>
      <c r="E384" s="645">
        <f>IF(NOT(ISBLANK(L384)),1,0)</f>
        <v>0</v>
      </c>
      <c r="F384" s="645">
        <f>IF(NOT(ISBLANK(O384)),1,0)</f>
        <v>1</v>
      </c>
      <c r="G384" s="364" t="str">
        <f>IF(ISBLANK(H384), IF(OR(NOT(ISBLANK(L384)),NOT(ISBLANK(I384)), NOT(ISBLANK(O384))),"no oldname but should be",""),IF(H384=I384,"api",IF(H384=O384,"csv","no match or acs")))</f>
        <v>csv</v>
      </c>
      <c r="H384" s="42" t="s">
        <v>5826</v>
      </c>
      <c r="I384" s="42"/>
      <c r="K384" s="184"/>
      <c r="L384" s="184"/>
      <c r="M384" s="624"/>
      <c r="N384" s="624"/>
      <c r="O384" s="42" t="s">
        <v>5826</v>
      </c>
      <c r="P384" s="59" t="s">
        <v>5826</v>
      </c>
      <c r="Q384" s="184" t="s">
        <v>5828</v>
      </c>
      <c r="R384" s="147">
        <f>IFERROR(_xlfn.XLOOKUP(T384,sortorder!$E$62:$E$136,sortorder!$F$62:$F$136),999)</f>
        <v>999</v>
      </c>
      <c r="S384" s="147">
        <f>IFERROR(_xlfn.XLOOKUP(T384,sortorder!$E$62:$E$136,sortorder!$D$62:$D$136),99)</f>
        <v>99</v>
      </c>
      <c r="T384" s="184" t="s">
        <v>5828</v>
      </c>
      <c r="U384" s="184"/>
      <c r="V384" s="152">
        <f>IFERROR(_xlfn.XLOOKUP(X384,sortorder!$E$4:$E$55,sortorder!$D$4:$D$55),99)</f>
        <v>70</v>
      </c>
      <c r="W384" s="152">
        <f>IFERROR(_xlfn.XLOOKUP(X384,sortorder!$E$4:$E$55,sortorder!$D$4:$D$55),99)</f>
        <v>70</v>
      </c>
      <c r="X384" s="184" t="s">
        <v>2854</v>
      </c>
      <c r="Y384" s="141">
        <f>IF(ISERROR(SEARCH(Y$1,$Q384)),0,1)</f>
        <v>0</v>
      </c>
      <c r="Z384" s="141">
        <f>IF(ISERROR(SEARCH(Z$1,$Q384)),0,1)</f>
        <v>0</v>
      </c>
      <c r="AA384" s="141">
        <f>IF(ISERROR(SEARCH(AA$1,$Q384)),0,1)</f>
        <v>0</v>
      </c>
      <c r="AB384" s="141">
        <f>IF(ISERROR(SEARCH(AB$1,$Q384)),0,1)</f>
        <v>0</v>
      </c>
      <c r="AC384" s="141">
        <f>IF(ISERROR(SEARCH(AC$1,$Q384)),0,1)</f>
        <v>0</v>
      </c>
      <c r="AD384" s="141">
        <f>IF(ISERROR(SEARCH(AD$1,$Q384)),0,1)</f>
        <v>0</v>
      </c>
      <c r="AE384" s="141">
        <f>IF(ISERROR(SEARCH(AE$1,$Q384)),0,1)</f>
        <v>0</v>
      </c>
      <c r="AF384" s="141">
        <f>IF(ISERROR(SEARCH(AF$1,$Q384)),0,1)</f>
        <v>0</v>
      </c>
      <c r="AG384" s="141">
        <f>IF(ISERROR(SEARCH(AG$1,$Q384)),0,1)</f>
        <v>0</v>
      </c>
      <c r="AH384" s="184" t="s">
        <v>1083</v>
      </c>
      <c r="AI384" s="141" t="str">
        <f>_xlfn.XLOOKUP(I384,'api2.3'!B:B,'api2.3'!D:D,"")</f>
        <v/>
      </c>
      <c r="AJ384" s="184" t="s">
        <v>60</v>
      </c>
      <c r="AK384" s="41" t="s">
        <v>5566</v>
      </c>
      <c r="AL384" s="210">
        <f>_xlfn.XLOOKUP(AK384,sortorder!$I$15:$I$20,sortorder!$J$15:$J$20)</f>
        <v>2</v>
      </c>
      <c r="AM384" s="184"/>
      <c r="AN384" s="184"/>
      <c r="AO384" s="184"/>
      <c r="AP384" s="184">
        <v>0</v>
      </c>
      <c r="AQ384" s="184" t="s">
        <v>43</v>
      </c>
      <c r="AR384" s="184" t="s">
        <v>43</v>
      </c>
      <c r="AS384" s="184" t="s">
        <v>286</v>
      </c>
      <c r="AT384" s="184"/>
      <c r="AU384" s="184">
        <v>1</v>
      </c>
      <c r="AV384" s="39">
        <f>IFERROR(_xlfn.XLOOKUP(Q384,wtd!$B:$B,wtd!$C:$C),"")</f>
        <v>0</v>
      </c>
      <c r="AW384" s="141" t="b">
        <f>IFERROR(Q384=_xlfn.XLOOKUP(Q384,wtd!$B:$B,wtd!$B:$B),FALSE)</f>
        <v>1</v>
      </c>
      <c r="AX384" s="234" t="s">
        <v>1616</v>
      </c>
      <c r="AY384" s="184">
        <v>2</v>
      </c>
      <c r="AZ384" s="184">
        <v>0</v>
      </c>
      <c r="BA384" s="184" t="b">
        <v>0</v>
      </c>
      <c r="BB384" s="184" t="b">
        <v>0</v>
      </c>
      <c r="BC384" s="184" t="b">
        <v>0</v>
      </c>
      <c r="BD384" s="184"/>
      <c r="BE384" s="184" t="s">
        <v>5831</v>
      </c>
      <c r="BF384" s="184" t="s">
        <v>5830</v>
      </c>
      <c r="BG384" s="184" t="s">
        <v>5830</v>
      </c>
      <c r="BH384" s="624" t="s">
        <v>5830</v>
      </c>
      <c r="BI384" s="624" t="s">
        <v>5830</v>
      </c>
      <c r="BJ384" s="618" t="s">
        <v>2887</v>
      </c>
      <c r="BK384" s="534" t="s">
        <v>2887</v>
      </c>
      <c r="BL384" s="624" t="s">
        <v>5830</v>
      </c>
      <c r="BN384" s="222">
        <v>38</v>
      </c>
      <c r="BO384" t="s">
        <v>5504</v>
      </c>
      <c r="BP384" s="639">
        <v>0</v>
      </c>
    </row>
    <row r="385" spans="1:68">
      <c r="A385">
        <v>384</v>
      </c>
      <c r="B385" s="158" t="str">
        <f>IFERROR(TEXT(AL385,"00"),"99")&amp;IFERROR(TEXT(W385,"00"),"99")&amp;IFERROR(TEXT(S385,"00"),"99")&amp;IFERROR(TEXT(BN385,"000"),"999")</f>
        <v>029999012</v>
      </c>
      <c r="C385" s="158" t="str">
        <f>IFERROR(TEXT(AL385,"00"),"99")&amp;IFERROR(TEXT(V385,"00"),"99")&amp;IFERROR(TEXT(R385,"000"),"999")</f>
        <v>0299999</v>
      </c>
      <c r="D385" s="29">
        <v>1</v>
      </c>
      <c r="E385" s="645">
        <f>IF(NOT(ISBLANK(L385)),1,0)</f>
        <v>1</v>
      </c>
      <c r="F385" s="645">
        <f>IF(NOT(ISBLANK(O385)),1,0)</f>
        <v>0</v>
      </c>
      <c r="G385" s="364" t="str">
        <f>IF(ISBLANK(H385), IF(OR(NOT(ISBLANK(L385)),NOT(ISBLANK(I385)), NOT(ISBLANK(O385))),"no oldname but should be",""),IF(H385=I385,"api",IF(H385=O385,"csv","no match or acs")))</f>
        <v>api</v>
      </c>
      <c r="H385" t="s">
        <v>2544</v>
      </c>
      <c r="I385" t="s">
        <v>2544</v>
      </c>
      <c r="J385" s="59" t="s">
        <v>2544</v>
      </c>
      <c r="L385" s="112" t="s">
        <v>3223</v>
      </c>
      <c r="M385" s="631" t="s">
        <v>3223</v>
      </c>
      <c r="Q385" s="123" t="s">
        <v>4824</v>
      </c>
      <c r="R385" s="147">
        <f>IFERROR(_xlfn.XLOOKUP(T385,sortorder!$E$62:$E$136,sortorder!$F$62:$F$136),999)</f>
        <v>999</v>
      </c>
      <c r="S385" s="147">
        <f>IFERROR(_xlfn.XLOOKUP(T385,sortorder!$E$62:$E$136,sortorder!$D$62:$D$136),99)</f>
        <v>99</v>
      </c>
      <c r="T385" s="64" t="s">
        <v>4824</v>
      </c>
      <c r="V385" s="152">
        <f>IFERROR(_xlfn.XLOOKUP(X385,sortorder!$E$4:$E$55,sortorder!$D$4:$D$55),99)</f>
        <v>99</v>
      </c>
      <c r="W385" s="152">
        <f>IFERROR(_xlfn.XLOOKUP(X385,sortorder!$E$4:$E$55,sortorder!$D$4:$D$55),99)</f>
        <v>99</v>
      </c>
      <c r="X385" s="198" t="s">
        <v>5593</v>
      </c>
      <c r="Y385" s="141">
        <f>IF(ISERROR(SEARCH(Y$1,$Q385)),0,1)</f>
        <v>0</v>
      </c>
      <c r="Z385" s="141">
        <f>IF(ISERROR(SEARCH(Z$1,$Q385)),0,1)</f>
        <v>0</v>
      </c>
      <c r="AA385" s="141">
        <f>IF(ISERROR(SEARCH(AA$1,$Q385)),0,1)</f>
        <v>0</v>
      </c>
      <c r="AB385" s="141">
        <f>IF(ISERROR(SEARCH(AB$1,$Q385)),0,1)</f>
        <v>0</v>
      </c>
      <c r="AC385" s="141">
        <f>IF(ISERROR(SEARCH(AC$1,$Q385)),0,1)</f>
        <v>0</v>
      </c>
      <c r="AD385" s="141">
        <f>IF(ISERROR(SEARCH(AD$1,$Q385)),0,1)</f>
        <v>0</v>
      </c>
      <c r="AE385" s="141">
        <f>IF(ISERROR(SEARCH(AE$1,$Q385)),0,1)</f>
        <v>0</v>
      </c>
      <c r="AF385" s="141">
        <f>IF(ISERROR(SEARCH(AF$1,$Q385)),0,1)</f>
        <v>0</v>
      </c>
      <c r="AG385" s="141">
        <f>IF(ISERROR(SEARCH(AG$1,$Q385)),0,1)</f>
        <v>0</v>
      </c>
      <c r="AH385" t="s">
        <v>1083</v>
      </c>
      <c r="AI385" s="141" t="str">
        <f>_xlfn.XLOOKUP(I385,'api2.3'!B:B,'api2.3'!D:D,"")</f>
        <v>Community</v>
      </c>
      <c r="AJ385" t="s">
        <v>60</v>
      </c>
      <c r="AK385" s="41" t="s">
        <v>5566</v>
      </c>
      <c r="AL385" s="210">
        <f>_xlfn.XLOOKUP(AK385,sortorder!$I$15:$I$20,sortorder!$J$15:$J$20)</f>
        <v>2</v>
      </c>
      <c r="AP385" s="30">
        <v>0</v>
      </c>
      <c r="AQ385" t="s">
        <v>43</v>
      </c>
      <c r="AR385" t="s">
        <v>43</v>
      </c>
      <c r="AS385" t="s">
        <v>286</v>
      </c>
      <c r="AU385">
        <v>1</v>
      </c>
      <c r="AV385" s="39" t="str">
        <f>IFERROR(_xlfn.XLOOKUP(Q385,wtd!$B:$B,wtd!$C:$C),"")</f>
        <v>pop</v>
      </c>
      <c r="AW385" s="141" t="b">
        <f>IFERROR(Q385=_xlfn.XLOOKUP(Q385,wtd!$B:$B,wtd!$B:$B),FALSE)</f>
        <v>1</v>
      </c>
      <c r="AX385" s="234" t="s">
        <v>1616</v>
      </c>
      <c r="AY385">
        <v>2</v>
      </c>
      <c r="AZ385">
        <v>0</v>
      </c>
      <c r="BA385" t="b">
        <v>0</v>
      </c>
      <c r="BB385" t="b">
        <v>1</v>
      </c>
      <c r="BC385" t="b">
        <v>0</v>
      </c>
      <c r="BE385" t="s">
        <v>5583</v>
      </c>
      <c r="BF385" t="s">
        <v>2545</v>
      </c>
      <c r="BG385" t="s">
        <v>2545</v>
      </c>
      <c r="BJ385" s="618" t="s">
        <v>6035</v>
      </c>
      <c r="BK385" s="534" t="s">
        <v>2545</v>
      </c>
      <c r="BL385" s="59" t="s">
        <v>2546</v>
      </c>
      <c r="BN385" s="222">
        <v>12</v>
      </c>
      <c r="BP385" s="639" t="s">
        <v>1498</v>
      </c>
    </row>
    <row r="386" spans="1:68">
      <c r="A386">
        <v>385</v>
      </c>
      <c r="B386" s="158" t="str">
        <f>IFERROR(TEXT(AL386,"00"),"99")&amp;IFERROR(TEXT(W386,"00"),"99")&amp;IFERROR(TEXT(S386,"00"),"99")&amp;IFERROR(TEXT(BN386,"000"),"999")</f>
        <v>029999013</v>
      </c>
      <c r="C386" s="158" t="str">
        <f>IFERROR(TEXT(AL386,"00"),"99")&amp;IFERROR(TEXT(V386,"00"),"99")&amp;IFERROR(TEXT(R386,"000"),"999")</f>
        <v>0299999</v>
      </c>
      <c r="D386" s="29">
        <v>1</v>
      </c>
      <c r="E386" s="645">
        <f>IF(NOT(ISBLANK(L386)),1,0)</f>
        <v>1</v>
      </c>
      <c r="F386" s="645">
        <f>IF(NOT(ISBLANK(O386)),1,0)</f>
        <v>0</v>
      </c>
      <c r="G386" s="364" t="str">
        <f>IF(ISBLANK(H386), IF(OR(NOT(ISBLANK(L386)),NOT(ISBLANK(I386)), NOT(ISBLANK(O386))),"no oldname but should be",""),IF(H386=I386,"api",IF(H386=O386,"csv","no match or acs")))</f>
        <v>api</v>
      </c>
      <c r="H386" t="s">
        <v>2547</v>
      </c>
      <c r="I386" t="s">
        <v>2547</v>
      </c>
      <c r="J386" s="59" t="s">
        <v>2547</v>
      </c>
      <c r="L386" s="112" t="s">
        <v>3229</v>
      </c>
      <c r="M386" s="631" t="s">
        <v>3229</v>
      </c>
      <c r="Q386" s="123" t="s">
        <v>4825</v>
      </c>
      <c r="R386" s="147">
        <f>IFERROR(_xlfn.XLOOKUP(T386,sortorder!$E$62:$E$136,sortorder!$F$62:$F$136),999)</f>
        <v>999</v>
      </c>
      <c r="S386" s="147">
        <f>IFERROR(_xlfn.XLOOKUP(T386,sortorder!$E$62:$E$136,sortorder!$D$62:$D$136),99)</f>
        <v>99</v>
      </c>
      <c r="T386" s="64" t="s">
        <v>4825</v>
      </c>
      <c r="V386" s="152">
        <f>IFERROR(_xlfn.XLOOKUP(X386,sortorder!$E$4:$E$55,sortorder!$D$4:$D$55),99)</f>
        <v>99</v>
      </c>
      <c r="W386" s="152">
        <f>IFERROR(_xlfn.XLOOKUP(X386,sortorder!$E$4:$E$55,sortorder!$D$4:$D$55),99)</f>
        <v>99</v>
      </c>
      <c r="X386" s="198" t="s">
        <v>5593</v>
      </c>
      <c r="Y386" s="141">
        <f>IF(ISERROR(SEARCH(Y$1,$Q386)),0,1)</f>
        <v>0</v>
      </c>
      <c r="Z386" s="141">
        <f>IF(ISERROR(SEARCH(Z$1,$Q386)),0,1)</f>
        <v>0</v>
      </c>
      <c r="AA386" s="141">
        <f>IF(ISERROR(SEARCH(AA$1,$Q386)),0,1)</f>
        <v>0</v>
      </c>
      <c r="AB386" s="141">
        <f>IF(ISERROR(SEARCH(AB$1,$Q386)),0,1)</f>
        <v>0</v>
      </c>
      <c r="AC386" s="141">
        <f>IF(ISERROR(SEARCH(AC$1,$Q386)),0,1)</f>
        <v>0</v>
      </c>
      <c r="AD386" s="141">
        <f>IF(ISERROR(SEARCH(AD$1,$Q386)),0,1)</f>
        <v>0</v>
      </c>
      <c r="AE386" s="141">
        <f>IF(ISERROR(SEARCH(AE$1,$Q386)),0,1)</f>
        <v>0</v>
      </c>
      <c r="AF386" s="141">
        <f>IF(ISERROR(SEARCH(AF$1,$Q386)),0,1)</f>
        <v>0</v>
      </c>
      <c r="AG386" s="141">
        <f>IF(ISERROR(SEARCH(AG$1,$Q386)),0,1)</f>
        <v>0</v>
      </c>
      <c r="AH386" t="s">
        <v>1083</v>
      </c>
      <c r="AI386" s="141" t="str">
        <f>_xlfn.XLOOKUP(I386,'api2.3'!B:B,'api2.3'!D:D,"")</f>
        <v>Community</v>
      </c>
      <c r="AJ386" t="s">
        <v>60</v>
      </c>
      <c r="AK386" s="41" t="s">
        <v>5566</v>
      </c>
      <c r="AL386" s="210">
        <f>_xlfn.XLOOKUP(AK386,sortorder!$I$15:$I$20,sortorder!$J$15:$J$20)</f>
        <v>2</v>
      </c>
      <c r="AP386" s="30">
        <v>0</v>
      </c>
      <c r="AQ386" t="s">
        <v>43</v>
      </c>
      <c r="AR386" t="s">
        <v>43</v>
      </c>
      <c r="AS386" t="s">
        <v>286</v>
      </c>
      <c r="AU386">
        <v>1</v>
      </c>
      <c r="AV386" s="39" t="str">
        <f>IFERROR(_xlfn.XLOOKUP(Q386,wtd!$B:$B,wtd!$C:$C),"")</f>
        <v>pop</v>
      </c>
      <c r="AW386" s="141" t="b">
        <f>IFERROR(Q386=_xlfn.XLOOKUP(Q386,wtd!$B:$B,wtd!$B:$B),FALSE)</f>
        <v>1</v>
      </c>
      <c r="AX386" s="234" t="s">
        <v>1616</v>
      </c>
      <c r="AY386">
        <v>2</v>
      </c>
      <c r="AZ386">
        <v>0</v>
      </c>
      <c r="BA386" t="b">
        <v>0</v>
      </c>
      <c r="BB386" t="b">
        <v>1</v>
      </c>
      <c r="BC386" t="b">
        <v>0</v>
      </c>
      <c r="BE386" t="s">
        <v>5584</v>
      </c>
      <c r="BF386" t="s">
        <v>2548</v>
      </c>
      <c r="BG386" t="s">
        <v>2548</v>
      </c>
      <c r="BJ386" s="618" t="s">
        <v>6037</v>
      </c>
      <c r="BK386" s="534" t="s">
        <v>2548</v>
      </c>
      <c r="BL386" s="59" t="s">
        <v>2549</v>
      </c>
      <c r="BN386" s="222">
        <v>13</v>
      </c>
      <c r="BP386" s="639" t="s">
        <v>1281</v>
      </c>
    </row>
    <row r="387" spans="1:68">
      <c r="A387">
        <v>386</v>
      </c>
      <c r="B387" s="158" t="str">
        <f>IFERROR(TEXT(AL387,"00"),"99")&amp;IFERROR(TEXT(W387,"00"),"99")&amp;IFERROR(TEXT(S387,"00"),"99")&amp;IFERROR(TEXT(BN387,"000"),"999")</f>
        <v>029999027</v>
      </c>
      <c r="C387" s="158" t="str">
        <f>IFERROR(TEXT(AL387,"00"),"99")&amp;IFERROR(TEXT(V387,"00"),"99")&amp;IFERROR(TEXT(R387,"000"),"999")</f>
        <v>0299999</v>
      </c>
      <c r="D387" s="29">
        <v>1</v>
      </c>
      <c r="E387" s="645">
        <f>IF(NOT(ISBLANK(L387)),1,0)</f>
        <v>1</v>
      </c>
      <c r="F387" s="645">
        <f>IF(NOT(ISBLANK(O387)),1,0)</f>
        <v>0</v>
      </c>
      <c r="G387" s="364" t="str">
        <f>IF(ISBLANK(H387), IF(OR(NOT(ISBLANK(L387)),NOT(ISBLANK(I387)), NOT(ISBLANK(O387))),"no oldname but should be",""),IF(H387=I387,"api",IF(H387=O387,"csv","no match or acs")))</f>
        <v>api</v>
      </c>
      <c r="H387" t="s">
        <v>2560</v>
      </c>
      <c r="I387" t="s">
        <v>2560</v>
      </c>
      <c r="J387" s="197" t="s">
        <v>2560</v>
      </c>
      <c r="L387" s="112" t="s">
        <v>3201</v>
      </c>
      <c r="M387" s="631" t="s">
        <v>3201</v>
      </c>
      <c r="Q387" s="125" t="s">
        <v>4823</v>
      </c>
      <c r="R387" s="147">
        <f>IFERROR(_xlfn.XLOOKUP(T387,sortorder!$E$62:$E$136,sortorder!$F$62:$F$136),999)</f>
        <v>999</v>
      </c>
      <c r="S387" s="147">
        <f>IFERROR(_xlfn.XLOOKUP(T387,sortorder!$E$62:$E$136,sortorder!$D$62:$D$136),99)</f>
        <v>99</v>
      </c>
      <c r="T387" s="1" t="s">
        <v>4823</v>
      </c>
      <c r="V387" s="152">
        <f>IFERROR(_xlfn.XLOOKUP(X387,sortorder!$E$4:$E$55,sortorder!$D$4:$D$55),99)</f>
        <v>99</v>
      </c>
      <c r="W387" s="152">
        <f>IFERROR(_xlfn.XLOOKUP(X387,sortorder!$E$4:$E$55,sortorder!$D$4:$D$55),99)</f>
        <v>99</v>
      </c>
      <c r="X387" s="198" t="s">
        <v>5593</v>
      </c>
      <c r="Y387" s="141">
        <f>IF(ISERROR(SEARCH(Y$1,$Q387)),0,1)</f>
        <v>0</v>
      </c>
      <c r="Z387" s="141">
        <f>IF(ISERROR(SEARCH(Z$1,$Q387)),0,1)</f>
        <v>0</v>
      </c>
      <c r="AA387" s="141">
        <f>IF(ISERROR(SEARCH(AA$1,$Q387)),0,1)</f>
        <v>0</v>
      </c>
      <c r="AB387" s="141">
        <f>IF(ISERROR(SEARCH(AB$1,$Q387)),0,1)</f>
        <v>0</v>
      </c>
      <c r="AC387" s="141">
        <f>IF(ISERROR(SEARCH(AC$1,$Q387)),0,1)</f>
        <v>0</v>
      </c>
      <c r="AD387" s="141">
        <f>IF(ISERROR(SEARCH(AD$1,$Q387)),0,1)</f>
        <v>0</v>
      </c>
      <c r="AE387" s="141">
        <f>IF(ISERROR(SEARCH(AE$1,$Q387)),0,1)</f>
        <v>0</v>
      </c>
      <c r="AF387" s="141">
        <f>IF(ISERROR(SEARCH(AF$1,$Q387)),0,1)</f>
        <v>0</v>
      </c>
      <c r="AG387" s="141">
        <f>IF(ISERROR(SEARCH(AG$1,$Q387)),0,1)</f>
        <v>0</v>
      </c>
      <c r="AH387" t="s">
        <v>1083</v>
      </c>
      <c r="AI387" s="141" t="str">
        <f>_xlfn.XLOOKUP(I387,'api2.3'!B:B,'api2.3'!D:D,"")</f>
        <v>Breakdown by Age</v>
      </c>
      <c r="AJ387" t="s">
        <v>60</v>
      </c>
      <c r="AK387" s="41" t="s">
        <v>5566</v>
      </c>
      <c r="AL387" s="210">
        <f>_xlfn.XLOOKUP(AK387,sortorder!$I$15:$I$20,sortorder!$J$15:$J$20)</f>
        <v>2</v>
      </c>
      <c r="AP387" s="30">
        <v>0</v>
      </c>
      <c r="AQ387" t="s">
        <v>43</v>
      </c>
      <c r="AR387" t="s">
        <v>43</v>
      </c>
      <c r="AS387" t="s">
        <v>286</v>
      </c>
      <c r="AU387">
        <v>1</v>
      </c>
      <c r="AV387" s="39" t="str">
        <f>IFERROR(_xlfn.XLOOKUP(Q387,wtd!$B:$B,wtd!$C:$C),"")</f>
        <v>pop</v>
      </c>
      <c r="AW387" s="141" t="b">
        <f>IFERROR(Q387=_xlfn.XLOOKUP(Q387,wtd!$B:$B,wtd!$B:$B),FALSE)</f>
        <v>1</v>
      </c>
      <c r="AX387" s="234" t="s">
        <v>1616</v>
      </c>
      <c r="AY387">
        <v>2</v>
      </c>
      <c r="AZ387">
        <v>0</v>
      </c>
      <c r="BA387" t="b">
        <v>0</v>
      </c>
      <c r="BB387" t="b">
        <v>1</v>
      </c>
      <c r="BC387" t="b">
        <v>0</v>
      </c>
      <c r="BE387" s="122" t="s">
        <v>5578</v>
      </c>
      <c r="BF387" t="s">
        <v>5580</v>
      </c>
      <c r="BG387" t="s">
        <v>5580</v>
      </c>
      <c r="BJ387" s="618" t="s">
        <v>6027</v>
      </c>
      <c r="BK387" s="534" t="s">
        <v>2562</v>
      </c>
      <c r="BL387" s="59" t="s">
        <v>2563</v>
      </c>
      <c r="BN387" s="222">
        <v>27</v>
      </c>
      <c r="BP387" s="639" t="s">
        <v>1799</v>
      </c>
    </row>
    <row r="388" spans="1:68">
      <c r="A388">
        <v>387</v>
      </c>
      <c r="B388" s="158" t="str">
        <f>IFERROR(TEXT(AL388,"00"),"99")&amp;IFERROR(TEXT(W388,"00"),"99")&amp;IFERROR(TEXT(S388,"00"),"99")&amp;IFERROR(TEXT(BN388,"000"),"999")</f>
        <v>029999028</v>
      </c>
      <c r="C388" s="158" t="str">
        <f>IFERROR(TEXT(AL388,"00"),"99")&amp;IFERROR(TEXT(V388,"00"),"99")&amp;IFERROR(TEXT(R388,"000"),"999")</f>
        <v>0299999</v>
      </c>
      <c r="D388" s="29">
        <v>1</v>
      </c>
      <c r="E388" s="645">
        <f>IF(NOT(ISBLANK(L388)),1,0)</f>
        <v>1</v>
      </c>
      <c r="F388" s="645">
        <f>IF(NOT(ISBLANK(O388)),1,0)</f>
        <v>0</v>
      </c>
      <c r="G388" s="364" t="str">
        <f>IF(ISBLANK(H388), IF(OR(NOT(ISBLANK(L388)),NOT(ISBLANK(I388)), NOT(ISBLANK(O388))),"no oldname but should be",""),IF(H388=I388,"api",IF(H388=O388,"csv","no match or acs")))</f>
        <v>api</v>
      </c>
      <c r="H388" t="s">
        <v>2564</v>
      </c>
      <c r="I388" t="s">
        <v>2564</v>
      </c>
      <c r="J388" s="197" t="s">
        <v>2564</v>
      </c>
      <c r="K388" s="122"/>
      <c r="L388" s="112" t="s">
        <v>3217</v>
      </c>
      <c r="M388" s="631" t="s">
        <v>3217</v>
      </c>
      <c r="N388" s="197"/>
      <c r="O388" s="122"/>
      <c r="P388" s="197"/>
      <c r="Q388" s="125" t="s">
        <v>4816</v>
      </c>
      <c r="R388" s="147">
        <f>IFERROR(_xlfn.XLOOKUP(T388,sortorder!$E$62:$E$136,sortorder!$F$62:$F$136),999)</f>
        <v>999</v>
      </c>
      <c r="S388" s="147">
        <f>IFERROR(_xlfn.XLOOKUP(T388,sortorder!$E$62:$E$136,sortorder!$D$62:$D$136),99)</f>
        <v>99</v>
      </c>
      <c r="T388" s="1" t="s">
        <v>4816</v>
      </c>
      <c r="V388" s="152">
        <f>IFERROR(_xlfn.XLOOKUP(X388,sortorder!$E$4:$E$55,sortorder!$D$4:$D$55),99)</f>
        <v>99</v>
      </c>
      <c r="W388" s="152">
        <f>IFERROR(_xlfn.XLOOKUP(X388,sortorder!$E$4:$E$55,sortorder!$D$4:$D$55),99)</f>
        <v>99</v>
      </c>
      <c r="X388" s="198" t="s">
        <v>5593</v>
      </c>
      <c r="Y388" s="141">
        <f>IF(ISERROR(SEARCH(Y$1,$Q388)),0,1)</f>
        <v>0</v>
      </c>
      <c r="Z388" s="141">
        <f>IF(ISERROR(SEARCH(Z$1,$Q388)),0,1)</f>
        <v>0</v>
      </c>
      <c r="AA388" s="141">
        <f>IF(ISERROR(SEARCH(AA$1,$Q388)),0,1)</f>
        <v>0</v>
      </c>
      <c r="AB388" s="141">
        <f>IF(ISERROR(SEARCH(AB$1,$Q388)),0,1)</f>
        <v>0</v>
      </c>
      <c r="AC388" s="141">
        <f>IF(ISERROR(SEARCH(AC$1,$Q388)),0,1)</f>
        <v>0</v>
      </c>
      <c r="AD388" s="141">
        <f>IF(ISERROR(SEARCH(AD$1,$Q388)),0,1)</f>
        <v>0</v>
      </c>
      <c r="AE388" s="141">
        <f>IF(ISERROR(SEARCH(AE$1,$Q388)),0,1)</f>
        <v>0</v>
      </c>
      <c r="AF388" s="141">
        <f>IF(ISERROR(SEARCH(AF$1,$Q388)),0,1)</f>
        <v>0</v>
      </c>
      <c r="AG388" s="141">
        <f>IF(ISERROR(SEARCH(AG$1,$Q388)),0,1)</f>
        <v>0</v>
      </c>
      <c r="AH388" t="s">
        <v>1083</v>
      </c>
      <c r="AI388" s="141" t="str">
        <f>_xlfn.XLOOKUP(I388,'api2.3'!B:B,'api2.3'!D:D,"")</f>
        <v>Breakdown by Age</v>
      </c>
      <c r="AJ388" t="s">
        <v>60</v>
      </c>
      <c r="AK388" s="41" t="s">
        <v>5566</v>
      </c>
      <c r="AL388" s="210">
        <f>_xlfn.XLOOKUP(AK388,sortorder!$I$15:$I$20,sortorder!$J$15:$J$20)</f>
        <v>2</v>
      </c>
      <c r="AP388" s="30">
        <v>0</v>
      </c>
      <c r="AQ388" t="s">
        <v>43</v>
      </c>
      <c r="AR388" t="s">
        <v>43</v>
      </c>
      <c r="AS388" t="s">
        <v>286</v>
      </c>
      <c r="AU388">
        <v>1</v>
      </c>
      <c r="AV388" s="39" t="str">
        <f>IFERROR(_xlfn.XLOOKUP(Q388,wtd!$B:$B,wtd!$C:$C),"")</f>
        <v>pop</v>
      </c>
      <c r="AW388" s="141" t="b">
        <f>IFERROR(Q388=_xlfn.XLOOKUP(Q388,wtd!$B:$B,wtd!$B:$B),FALSE)</f>
        <v>1</v>
      </c>
      <c r="AX388" s="234" t="s">
        <v>1616</v>
      </c>
      <c r="AY388">
        <v>2</v>
      </c>
      <c r="AZ388">
        <v>0</v>
      </c>
      <c r="BA388" t="b">
        <v>0</v>
      </c>
      <c r="BB388" t="b">
        <v>1</v>
      </c>
      <c r="BC388" t="b">
        <v>0</v>
      </c>
      <c r="BE388" s="122" t="s">
        <v>5574</v>
      </c>
      <c r="BF388" s="122" t="s">
        <v>5576</v>
      </c>
      <c r="BG388" s="122" t="s">
        <v>5576</v>
      </c>
      <c r="BJ388" s="618" t="s">
        <v>6033</v>
      </c>
      <c r="BK388" s="534" t="s">
        <v>2565</v>
      </c>
      <c r="BL388" s="59" t="s">
        <v>2566</v>
      </c>
      <c r="BN388" s="222">
        <v>28</v>
      </c>
      <c r="BP388" s="639" t="s">
        <v>1675</v>
      </c>
    </row>
    <row r="389" spans="1:68">
      <c r="A389">
        <v>388</v>
      </c>
      <c r="B389" s="158" t="str">
        <f>IFERROR(TEXT(AL389,"00"),"99")&amp;IFERROR(TEXT(W389,"00"),"99")&amp;IFERROR(TEXT(S389,"00"),"99")&amp;IFERROR(TEXT(BN389,"000"),"999")</f>
        <v>029999034</v>
      </c>
      <c r="C389" s="158" t="str">
        <f>IFERROR(TEXT(AL389,"00"),"99")&amp;IFERROR(TEXT(V389,"00"),"99")&amp;IFERROR(TEXT(R389,"000"),"999")</f>
        <v>0299999</v>
      </c>
      <c r="D389" s="29">
        <v>1</v>
      </c>
      <c r="E389" s="645">
        <f>IF(NOT(ISBLANK(L389)),1,0)</f>
        <v>1</v>
      </c>
      <c r="F389" s="645">
        <f>IF(NOT(ISBLANK(O389)),1,0)</f>
        <v>0</v>
      </c>
      <c r="G389" s="364" t="str">
        <f>IF(ISBLANK(H389), IF(OR(NOT(ISBLANK(L389)),NOT(ISBLANK(I389)), NOT(ISBLANK(O389))),"no oldname but should be",""),IF(H389=I389,"api",IF(H389=O389,"csv","no match or acs")))</f>
        <v>api</v>
      </c>
      <c r="H389" s="22" t="s">
        <v>2576</v>
      </c>
      <c r="I389" s="22" t="s">
        <v>2576</v>
      </c>
      <c r="J389" s="59" t="s">
        <v>2576</v>
      </c>
      <c r="K389" s="184"/>
      <c r="L389" s="505" t="str">
        <f>"PCT_LAN_"&amp;MID(I389,3,99)</f>
        <v>PCT_LAN_ENGLISH</v>
      </c>
      <c r="M389" s="624"/>
      <c r="N389" s="624"/>
      <c r="O389" s="184"/>
      <c r="P389" s="624"/>
      <c r="Q389" s="184" t="s">
        <v>6758</v>
      </c>
      <c r="R389" s="147">
        <f>IFERROR(_xlfn.XLOOKUP(T389,sortorder!$E$62:$E$136,sortorder!$F$62:$F$136),999)</f>
        <v>999</v>
      </c>
      <c r="S389" s="147">
        <f>IFERROR(_xlfn.XLOOKUP(T389,sortorder!$E$62:$E$136,sortorder!$D$62:$D$136),99)</f>
        <v>99</v>
      </c>
      <c r="T389" s="184" t="s">
        <v>6758</v>
      </c>
      <c r="U389" s="184"/>
      <c r="V389" s="152">
        <f>IFERROR(_xlfn.XLOOKUP(X389,sortorder!$E$4:$E$55,sortorder!$D$4:$D$55),99)</f>
        <v>99</v>
      </c>
      <c r="W389" s="152">
        <f>IFERROR(_xlfn.XLOOKUP(X389,sortorder!$E$4:$E$55,sortorder!$D$4:$D$55),99)</f>
        <v>99</v>
      </c>
      <c r="X389" s="184" t="s">
        <v>6703</v>
      </c>
      <c r="Y389" s="141">
        <f>IF(ISERROR(SEARCH(Y$1,$Q389)),0,1)</f>
        <v>0</v>
      </c>
      <c r="Z389" s="141">
        <f>IF(ISERROR(SEARCH(Z$1,$Q389)),0,1)</f>
        <v>0</v>
      </c>
      <c r="AA389" s="141">
        <f>IF(ISERROR(SEARCH(AA$1,$Q389)),0,1)</f>
        <v>0</v>
      </c>
      <c r="AB389" s="141">
        <f>IF(ISERROR(SEARCH(AB$1,$Q389)),0,1)</f>
        <v>0</v>
      </c>
      <c r="AC389" s="141">
        <f>IF(ISERROR(SEARCH(AC$1,$Q389)),0,1)</f>
        <v>0</v>
      </c>
      <c r="AD389" s="141">
        <f>IF(ISERROR(SEARCH(AD$1,$Q389)),0,1)</f>
        <v>0</v>
      </c>
      <c r="AE389" s="141">
        <f>IF(ISERROR(SEARCH(AE$1,$Q389)),0,1)</f>
        <v>0</v>
      </c>
      <c r="AF389" s="141">
        <f>IF(ISERROR(SEARCH(AF$1,$Q389)),0,1)</f>
        <v>0</v>
      </c>
      <c r="AG389" s="141">
        <f>IF(ISERROR(SEARCH(AG$1,$Q389)),0,1)</f>
        <v>0</v>
      </c>
      <c r="AH389" s="184" t="s">
        <v>1083</v>
      </c>
      <c r="AI389" s="141" t="str">
        <f>_xlfn.XLOOKUP(I389,'api2.3'!B:B,'api2.3'!D:D,"")</f>
        <v>Languages Spoken at Home</v>
      </c>
      <c r="AJ389" s="184" t="s">
        <v>60</v>
      </c>
      <c r="AK389" s="41" t="s">
        <v>5566</v>
      </c>
      <c r="AL389" s="210">
        <f>_xlfn.XLOOKUP(AK389,sortorder!$I$15:$I$20,sortorder!$J$15:$J$20)</f>
        <v>2</v>
      </c>
      <c r="AM389" s="184"/>
      <c r="AN389" s="184"/>
      <c r="AO389" s="184"/>
      <c r="AP389" s="184">
        <v>0</v>
      </c>
      <c r="AQ389" s="184" t="s">
        <v>43</v>
      </c>
      <c r="AR389" s="184" t="s">
        <v>43</v>
      </c>
      <c r="AS389" s="184" t="s">
        <v>286</v>
      </c>
      <c r="AT389" s="184"/>
      <c r="AU389" s="184">
        <v>1</v>
      </c>
      <c r="AV389" s="39" t="str">
        <f>IFERROR(_xlfn.XLOOKUP(Q389,wtd!$B:$B,wtd!$C:$C),"")</f>
        <v/>
      </c>
      <c r="AW389" s="141" t="b">
        <f>IFERROR(Q389=_xlfn.XLOOKUP(Q389,wtd!$B:$B,wtd!$B:$B),FALSE)</f>
        <v>0</v>
      </c>
      <c r="AX389" s="234" t="s">
        <v>1616</v>
      </c>
      <c r="AY389" s="184">
        <v>2</v>
      </c>
      <c r="AZ389" s="184">
        <v>0</v>
      </c>
      <c r="BA389" s="184" t="b">
        <v>0</v>
      </c>
      <c r="BB389" s="184" t="b">
        <v>0</v>
      </c>
      <c r="BC389" s="184" t="b">
        <v>0</v>
      </c>
      <c r="BD389" s="184"/>
      <c r="BE389" s="184" t="s">
        <v>5505</v>
      </c>
      <c r="BF389" s="184" t="s">
        <v>2578</v>
      </c>
      <c r="BG389" s="184" t="s">
        <v>2578</v>
      </c>
      <c r="BH389" s="624"/>
      <c r="BI389" s="624"/>
      <c r="BJ389" s="618" t="s">
        <v>2887</v>
      </c>
      <c r="BK389" s="534" t="s">
        <v>2578</v>
      </c>
      <c r="BL389" s="624" t="s">
        <v>2579</v>
      </c>
      <c r="BN389" s="222">
        <v>34</v>
      </c>
      <c r="BO389" t="s">
        <v>2580</v>
      </c>
      <c r="BP389" s="639" t="s">
        <v>1729</v>
      </c>
    </row>
    <row r="390" spans="1:68">
      <c r="A390">
        <v>389</v>
      </c>
      <c r="B390" s="158" t="str">
        <f>IFERROR(TEXT(AL390,"00"),"99")&amp;IFERROR(TEXT(W390,"00"),"99")&amp;IFERROR(TEXT(S390,"00"),"99")&amp;IFERROR(TEXT(BN390,"000"),"999")</f>
        <v>029999035</v>
      </c>
      <c r="C390" s="158" t="str">
        <f>IFERROR(TEXT(AL390,"00"),"99")&amp;IFERROR(TEXT(V390,"00"),"99")&amp;IFERROR(TEXT(R390,"000"),"999")</f>
        <v>0299999</v>
      </c>
      <c r="D390" s="29">
        <v>1</v>
      </c>
      <c r="E390" s="645">
        <f>IF(NOT(ISBLANK(L390)),1,0)</f>
        <v>1</v>
      </c>
      <c r="F390" s="645">
        <f>IF(NOT(ISBLANK(O390)),1,0)</f>
        <v>0</v>
      </c>
      <c r="G390" s="364" t="str">
        <f>IF(ISBLANK(H390), IF(OR(NOT(ISBLANK(L390)),NOT(ISBLANK(I390)), NOT(ISBLANK(O390))),"no oldname but should be",""),IF(H390=I390,"api",IF(H390=O390,"csv","no match or acs")))</f>
        <v>api</v>
      </c>
      <c r="H390" s="22" t="s">
        <v>2581</v>
      </c>
      <c r="I390" s="22" t="s">
        <v>2581</v>
      </c>
      <c r="J390" s="59" t="s">
        <v>2581</v>
      </c>
      <c r="K390" s="184"/>
      <c r="L390" s="505" t="str">
        <f>"PCT_LAN_"&amp;MID(I390,3,99)</f>
        <v>PCT_LAN_SPANISH</v>
      </c>
      <c r="M390" s="624"/>
      <c r="N390" s="624"/>
      <c r="O390" s="184"/>
      <c r="P390" s="624"/>
      <c r="Q390" s="184" t="s">
        <v>6686</v>
      </c>
      <c r="R390" s="147">
        <f>IFERROR(_xlfn.XLOOKUP(T390,sortorder!$E$62:$E$136,sortorder!$F$62:$F$136),999)</f>
        <v>999</v>
      </c>
      <c r="S390" s="147">
        <f>IFERROR(_xlfn.XLOOKUP(T390,sortorder!$E$62:$E$136,sortorder!$D$62:$D$136),99)</f>
        <v>99</v>
      </c>
      <c r="T390" s="184" t="s">
        <v>6686</v>
      </c>
      <c r="U390" s="184"/>
      <c r="V390" s="152">
        <f>IFERROR(_xlfn.XLOOKUP(X390,sortorder!$E$4:$E$55,sortorder!$D$4:$D$55),99)</f>
        <v>99</v>
      </c>
      <c r="W390" s="152">
        <f>IFERROR(_xlfn.XLOOKUP(X390,sortorder!$E$4:$E$55,sortorder!$D$4:$D$55),99)</f>
        <v>99</v>
      </c>
      <c r="X390" s="184" t="s">
        <v>6703</v>
      </c>
      <c r="Y390" s="141">
        <f>IF(ISERROR(SEARCH(Y$1,$Q390)),0,1)</f>
        <v>0</v>
      </c>
      <c r="Z390" s="141">
        <f>IF(ISERROR(SEARCH(Z$1,$Q390)),0,1)</f>
        <v>0</v>
      </c>
      <c r="AA390" s="141">
        <f>IF(ISERROR(SEARCH(AA$1,$Q390)),0,1)</f>
        <v>0</v>
      </c>
      <c r="AB390" s="141">
        <f>IF(ISERROR(SEARCH(AB$1,$Q390)),0,1)</f>
        <v>0</v>
      </c>
      <c r="AC390" s="141">
        <f>IF(ISERROR(SEARCH(AC$1,$Q390)),0,1)</f>
        <v>0</v>
      </c>
      <c r="AD390" s="141">
        <f>IF(ISERROR(SEARCH(AD$1,$Q390)),0,1)</f>
        <v>0</v>
      </c>
      <c r="AE390" s="141">
        <f>IF(ISERROR(SEARCH(AE$1,$Q390)),0,1)</f>
        <v>0</v>
      </c>
      <c r="AF390" s="141">
        <f>IF(ISERROR(SEARCH(AF$1,$Q390)),0,1)</f>
        <v>0</v>
      </c>
      <c r="AG390" s="141">
        <f>IF(ISERROR(SEARCH(AG$1,$Q390)),0,1)</f>
        <v>0</v>
      </c>
      <c r="AH390" s="184" t="s">
        <v>1083</v>
      </c>
      <c r="AI390" s="141" t="str">
        <f>_xlfn.XLOOKUP(I390,'api2.3'!B:B,'api2.3'!D:D,"")</f>
        <v>Languages Spoken at Home</v>
      </c>
      <c r="AJ390" s="184" t="s">
        <v>60</v>
      </c>
      <c r="AK390" s="41" t="s">
        <v>5566</v>
      </c>
      <c r="AL390" s="210">
        <f>_xlfn.XLOOKUP(AK390,sortorder!$I$15:$I$20,sortorder!$J$15:$J$20)</f>
        <v>2</v>
      </c>
      <c r="AM390" s="184"/>
      <c r="AN390" s="184"/>
      <c r="AO390" s="184"/>
      <c r="AP390" s="184">
        <v>0</v>
      </c>
      <c r="AQ390" s="184" t="s">
        <v>43</v>
      </c>
      <c r="AR390" s="184" t="s">
        <v>43</v>
      </c>
      <c r="AS390" s="184" t="s">
        <v>286</v>
      </c>
      <c r="AT390" s="184"/>
      <c r="AU390" s="184">
        <v>1</v>
      </c>
      <c r="AV390" s="39" t="str">
        <f>IFERROR(_xlfn.XLOOKUP(Q390,wtd!$B:$B,wtd!$C:$C),"")</f>
        <v/>
      </c>
      <c r="AW390" s="141" t="b">
        <f>IFERROR(Q390=_xlfn.XLOOKUP(Q390,wtd!$B:$B,wtd!$B:$B),FALSE)</f>
        <v>0</v>
      </c>
      <c r="AX390" s="234" t="s">
        <v>1616</v>
      </c>
      <c r="AY390" s="184">
        <v>2</v>
      </c>
      <c r="AZ390" s="184">
        <v>0</v>
      </c>
      <c r="BA390" s="184" t="b">
        <v>0</v>
      </c>
      <c r="BB390" s="184" t="b">
        <v>0</v>
      </c>
      <c r="BC390" s="184" t="b">
        <v>0</v>
      </c>
      <c r="BD390" s="184"/>
      <c r="BE390" s="184" t="s">
        <v>5506</v>
      </c>
      <c r="BF390" s="184" t="s">
        <v>2582</v>
      </c>
      <c r="BG390" s="184" t="s">
        <v>2582</v>
      </c>
      <c r="BH390" s="624"/>
      <c r="BI390" s="624"/>
      <c r="BJ390" s="618" t="s">
        <v>6241</v>
      </c>
      <c r="BK390" s="534" t="s">
        <v>2582</v>
      </c>
      <c r="BL390" s="624" t="s">
        <v>2583</v>
      </c>
      <c r="BN390" s="222">
        <v>35</v>
      </c>
      <c r="BO390" t="s">
        <v>2580</v>
      </c>
      <c r="BP390" s="639" t="s">
        <v>86</v>
      </c>
    </row>
    <row r="391" spans="1:68">
      <c r="A391">
        <v>390</v>
      </c>
      <c r="B391" s="158" t="str">
        <f>IFERROR(TEXT(AL391,"00"),"99")&amp;IFERROR(TEXT(W391,"00"),"99")&amp;IFERROR(TEXT(S391,"00"),"99")&amp;IFERROR(TEXT(BN391,"000"),"999")</f>
        <v>029999036</v>
      </c>
      <c r="C391" s="158" t="str">
        <f>IFERROR(TEXT(AL391,"00"),"99")&amp;IFERROR(TEXT(V391,"00"),"99")&amp;IFERROR(TEXT(R391,"000"),"999")</f>
        <v>0299999</v>
      </c>
      <c r="D391" s="29">
        <v>1</v>
      </c>
      <c r="E391" s="645">
        <f>IF(NOT(ISBLANK(L391)),1,0)</f>
        <v>1</v>
      </c>
      <c r="F391" s="645">
        <f>IF(NOT(ISBLANK(O391)),1,0)</f>
        <v>0</v>
      </c>
      <c r="G391" s="364" t="str">
        <f>IF(ISBLANK(H391), IF(OR(NOT(ISBLANK(L391)),NOT(ISBLANK(I391)), NOT(ISBLANK(O391))),"no oldname but should be",""),IF(H391=I391,"api",IF(H391=O391,"csv","no match or acs")))</f>
        <v>api</v>
      </c>
      <c r="H391" s="22" t="s">
        <v>2584</v>
      </c>
      <c r="I391" s="22" t="s">
        <v>2584</v>
      </c>
      <c r="J391" s="59" t="s">
        <v>2584</v>
      </c>
      <c r="K391" s="184"/>
      <c r="L391" s="505" t="str">
        <f>"PCT_LAN_"&amp;MID(I391,3,99)</f>
        <v>PCT_LAN_FRENCH</v>
      </c>
      <c r="M391" s="624"/>
      <c r="N391" s="624"/>
      <c r="O391" s="184"/>
      <c r="P391" s="624"/>
      <c r="Q391" s="184" t="s">
        <v>6763</v>
      </c>
      <c r="R391" s="147">
        <f>IFERROR(_xlfn.XLOOKUP(T391,sortorder!$E$62:$E$136,sortorder!$F$62:$F$136),999)</f>
        <v>999</v>
      </c>
      <c r="S391" s="147">
        <f>IFERROR(_xlfn.XLOOKUP(T391,sortorder!$E$62:$E$136,sortorder!$D$62:$D$136),99)</f>
        <v>99</v>
      </c>
      <c r="T391" s="184" t="s">
        <v>6763</v>
      </c>
      <c r="U391" s="184"/>
      <c r="V391" s="152">
        <f>IFERROR(_xlfn.XLOOKUP(X391,sortorder!$E$4:$E$55,sortorder!$D$4:$D$55),99)</f>
        <v>99</v>
      </c>
      <c r="W391" s="152">
        <f>IFERROR(_xlfn.XLOOKUP(X391,sortorder!$E$4:$E$55,sortorder!$D$4:$D$55),99)</f>
        <v>99</v>
      </c>
      <c r="X391" s="184" t="s">
        <v>6703</v>
      </c>
      <c r="Y391" s="141">
        <f>IF(ISERROR(SEARCH(Y$1,$Q391)),0,1)</f>
        <v>0</v>
      </c>
      <c r="Z391" s="141">
        <f>IF(ISERROR(SEARCH(Z$1,$Q391)),0,1)</f>
        <v>0</v>
      </c>
      <c r="AA391" s="141">
        <f>IF(ISERROR(SEARCH(AA$1,$Q391)),0,1)</f>
        <v>0</v>
      </c>
      <c r="AB391" s="141">
        <f>IF(ISERROR(SEARCH(AB$1,$Q391)),0,1)</f>
        <v>0</v>
      </c>
      <c r="AC391" s="141">
        <f>IF(ISERROR(SEARCH(AC$1,$Q391)),0,1)</f>
        <v>0</v>
      </c>
      <c r="AD391" s="141">
        <f>IF(ISERROR(SEARCH(AD$1,$Q391)),0,1)</f>
        <v>0</v>
      </c>
      <c r="AE391" s="141">
        <f>IF(ISERROR(SEARCH(AE$1,$Q391)),0,1)</f>
        <v>0</v>
      </c>
      <c r="AF391" s="141">
        <f>IF(ISERROR(SEARCH(AF$1,$Q391)),0,1)</f>
        <v>0</v>
      </c>
      <c r="AG391" s="141">
        <f>IF(ISERROR(SEARCH(AG$1,$Q391)),0,1)</f>
        <v>0</v>
      </c>
      <c r="AH391" s="184" t="s">
        <v>1083</v>
      </c>
      <c r="AI391" s="141" t="str">
        <f>_xlfn.XLOOKUP(I391,'api2.3'!B:B,'api2.3'!D:D,"")</f>
        <v>Languages Spoken at Home</v>
      </c>
      <c r="AJ391" s="184" t="s">
        <v>60</v>
      </c>
      <c r="AK391" s="41" t="s">
        <v>5566</v>
      </c>
      <c r="AL391" s="210">
        <f>_xlfn.XLOOKUP(AK391,sortorder!$I$15:$I$20,sortorder!$J$15:$J$20)</f>
        <v>2</v>
      </c>
      <c r="AM391" s="184"/>
      <c r="AN391" s="184"/>
      <c r="AO391" s="184"/>
      <c r="AP391" s="184">
        <v>0</v>
      </c>
      <c r="AQ391" s="184" t="s">
        <v>43</v>
      </c>
      <c r="AR391" s="184" t="s">
        <v>43</v>
      </c>
      <c r="AS391" s="184" t="s">
        <v>286</v>
      </c>
      <c r="AT391" s="184"/>
      <c r="AU391" s="184">
        <v>1</v>
      </c>
      <c r="AV391" s="39" t="str">
        <f>IFERROR(_xlfn.XLOOKUP(Q391,wtd!$B:$B,wtd!$C:$C),"")</f>
        <v/>
      </c>
      <c r="AW391" s="141" t="b">
        <f>IFERROR(Q391=_xlfn.XLOOKUP(Q391,wtd!$B:$B,wtd!$B:$B),FALSE)</f>
        <v>0</v>
      </c>
      <c r="AX391" s="234" t="s">
        <v>1616</v>
      </c>
      <c r="AY391" s="184">
        <v>2</v>
      </c>
      <c r="AZ391" s="184">
        <v>0</v>
      </c>
      <c r="BA391" s="184" t="b">
        <v>0</v>
      </c>
      <c r="BB391" s="184" t="b">
        <v>0</v>
      </c>
      <c r="BC391" s="184" t="b">
        <v>0</v>
      </c>
      <c r="BD391" s="184"/>
      <c r="BE391" s="184" t="s">
        <v>5507</v>
      </c>
      <c r="BF391" s="184" t="s">
        <v>5462</v>
      </c>
      <c r="BG391" s="184" t="s">
        <v>5462</v>
      </c>
      <c r="BH391" s="624"/>
      <c r="BI391" s="624"/>
      <c r="BJ391" s="618" t="s">
        <v>2887</v>
      </c>
      <c r="BK391" s="534" t="s">
        <v>5462</v>
      </c>
      <c r="BL391" s="624" t="s">
        <v>5823</v>
      </c>
      <c r="BN391" s="222">
        <v>36</v>
      </c>
      <c r="BO391" t="s">
        <v>5504</v>
      </c>
      <c r="BP391" s="639" t="s">
        <v>55</v>
      </c>
    </row>
    <row r="392" spans="1:68">
      <c r="A392">
        <v>391</v>
      </c>
      <c r="B392" s="158" t="str">
        <f>IFERROR(TEXT(AL392,"00"),"99")&amp;IFERROR(TEXT(W392,"00"),"99")&amp;IFERROR(TEXT(S392,"00"),"99")&amp;IFERROR(TEXT(BN392,"000"),"999")</f>
        <v>029999037</v>
      </c>
      <c r="C392" s="158" t="str">
        <f>IFERROR(TEXT(AL392,"00"),"99")&amp;IFERROR(TEXT(V392,"00"),"99")&amp;IFERROR(TEXT(R392,"000"),"999")</f>
        <v>0299999</v>
      </c>
      <c r="D392" s="29">
        <v>1</v>
      </c>
      <c r="E392" s="645">
        <f>IF(NOT(ISBLANK(L392)),1,0)</f>
        <v>1</v>
      </c>
      <c r="F392" s="645">
        <f>IF(NOT(ISBLANK(O392)),1,0)</f>
        <v>0</v>
      </c>
      <c r="G392" s="364" t="str">
        <f>IF(ISBLANK(H392), IF(OR(NOT(ISBLANK(L392)),NOT(ISBLANK(I392)), NOT(ISBLANK(O392))),"no oldname but should be",""),IF(H392=I392,"api",IF(H392=O392,"csv","no match or acs")))</f>
        <v>api</v>
      </c>
      <c r="H392" s="22" t="s">
        <v>2585</v>
      </c>
      <c r="I392" s="22" t="s">
        <v>2585</v>
      </c>
      <c r="J392" s="59" t="s">
        <v>2585</v>
      </c>
      <c r="K392" s="184"/>
      <c r="L392" s="505" t="str">
        <f>"PCT_LAN_"&amp;MID(I392,3,99)</f>
        <v>PCT_LAN_RUS_POL_SLAV</v>
      </c>
      <c r="M392" s="624"/>
      <c r="N392" s="624"/>
      <c r="O392" s="184"/>
      <c r="P392" s="624"/>
      <c r="Q392" s="184" t="s">
        <v>6764</v>
      </c>
      <c r="R392" s="147">
        <f>IFERROR(_xlfn.XLOOKUP(T392,sortorder!$E$62:$E$136,sortorder!$F$62:$F$136),999)</f>
        <v>999</v>
      </c>
      <c r="S392" s="147">
        <f>IFERROR(_xlfn.XLOOKUP(T392,sortorder!$E$62:$E$136,sortorder!$D$62:$D$136),99)</f>
        <v>99</v>
      </c>
      <c r="T392" s="184" t="s">
        <v>6764</v>
      </c>
      <c r="U392" s="184"/>
      <c r="V392" s="152">
        <f>IFERROR(_xlfn.XLOOKUP(X392,sortorder!$E$4:$E$55,sortorder!$D$4:$D$55),99)</f>
        <v>99</v>
      </c>
      <c r="W392" s="152">
        <f>IFERROR(_xlfn.XLOOKUP(X392,sortorder!$E$4:$E$55,sortorder!$D$4:$D$55),99)</f>
        <v>99</v>
      </c>
      <c r="X392" s="184" t="s">
        <v>6703</v>
      </c>
      <c r="Y392" s="141">
        <f>IF(ISERROR(SEARCH(Y$1,$Q392)),0,1)</f>
        <v>0</v>
      </c>
      <c r="Z392" s="141">
        <f>IF(ISERROR(SEARCH(Z$1,$Q392)),0,1)</f>
        <v>0</v>
      </c>
      <c r="AA392" s="141">
        <f>IF(ISERROR(SEARCH(AA$1,$Q392)),0,1)</f>
        <v>0</v>
      </c>
      <c r="AB392" s="141">
        <f>IF(ISERROR(SEARCH(AB$1,$Q392)),0,1)</f>
        <v>0</v>
      </c>
      <c r="AC392" s="141">
        <f>IF(ISERROR(SEARCH(AC$1,$Q392)),0,1)</f>
        <v>0</v>
      </c>
      <c r="AD392" s="141">
        <f>IF(ISERROR(SEARCH(AD$1,$Q392)),0,1)</f>
        <v>0</v>
      </c>
      <c r="AE392" s="141">
        <f>IF(ISERROR(SEARCH(AE$1,$Q392)),0,1)</f>
        <v>0</v>
      </c>
      <c r="AF392" s="141">
        <f>IF(ISERROR(SEARCH(AF$1,$Q392)),0,1)</f>
        <v>0</v>
      </c>
      <c r="AG392" s="141">
        <f>IF(ISERROR(SEARCH(AG$1,$Q392)),0,1)</f>
        <v>0</v>
      </c>
      <c r="AH392" s="184" t="s">
        <v>1083</v>
      </c>
      <c r="AI392" s="141" t="str">
        <f>_xlfn.XLOOKUP(I392,'api2.3'!B:B,'api2.3'!D:D,"")</f>
        <v>Languages Spoken at Home</v>
      </c>
      <c r="AJ392" s="184" t="s">
        <v>60</v>
      </c>
      <c r="AK392" s="41" t="s">
        <v>5566</v>
      </c>
      <c r="AL392" s="210">
        <f>_xlfn.XLOOKUP(AK392,sortorder!$I$15:$I$20,sortorder!$J$15:$J$20)</f>
        <v>2</v>
      </c>
      <c r="AM392" s="184"/>
      <c r="AN392" s="184"/>
      <c r="AO392" s="184"/>
      <c r="AP392" s="184">
        <v>0</v>
      </c>
      <c r="AQ392" s="184" t="s">
        <v>43</v>
      </c>
      <c r="AR392" s="184" t="s">
        <v>43</v>
      </c>
      <c r="AS392" s="184" t="s">
        <v>286</v>
      </c>
      <c r="AT392" s="184"/>
      <c r="AU392" s="184">
        <v>1</v>
      </c>
      <c r="AV392" s="39" t="str">
        <f>IFERROR(_xlfn.XLOOKUP(Q392,wtd!$B:$B,wtd!$C:$C),"")</f>
        <v/>
      </c>
      <c r="AW392" s="141" t="b">
        <f>IFERROR(Q392=_xlfn.XLOOKUP(Q392,wtd!$B:$B,wtd!$B:$B),FALSE)</f>
        <v>0</v>
      </c>
      <c r="AX392" s="234" t="s">
        <v>1616</v>
      </c>
      <c r="AY392" s="184">
        <v>2</v>
      </c>
      <c r="AZ392" s="184">
        <v>0</v>
      </c>
      <c r="BA392" s="184" t="b">
        <v>0</v>
      </c>
      <c r="BB392" s="184" t="b">
        <v>0</v>
      </c>
      <c r="BC392" s="184" t="b">
        <v>0</v>
      </c>
      <c r="BD392" s="184"/>
      <c r="BE392" s="184" t="s">
        <v>5508</v>
      </c>
      <c r="BF392" s="184" t="s">
        <v>2586</v>
      </c>
      <c r="BG392" s="184" t="s">
        <v>2586</v>
      </c>
      <c r="BH392" s="624"/>
      <c r="BI392" s="624"/>
      <c r="BJ392" s="618" t="s">
        <v>2887</v>
      </c>
      <c r="BK392" s="534" t="s">
        <v>2586</v>
      </c>
      <c r="BL392" s="624" t="s">
        <v>5500</v>
      </c>
      <c r="BN392" s="222">
        <v>37</v>
      </c>
      <c r="BO392" t="s">
        <v>5504</v>
      </c>
      <c r="BP392" s="639" t="s">
        <v>55</v>
      </c>
    </row>
    <row r="393" spans="1:68" ht="16.5" customHeight="1">
      <c r="A393">
        <v>392</v>
      </c>
      <c r="B393" s="158" t="str">
        <f>IFERROR(TEXT(AL393,"00"),"99")&amp;IFERROR(TEXT(W393,"00"),"99")&amp;IFERROR(TEXT(S393,"00"),"99")&amp;IFERROR(TEXT(BN393,"000"),"999")</f>
        <v>029999038</v>
      </c>
      <c r="C393" s="158" t="str">
        <f>IFERROR(TEXT(AL393,"00"),"99")&amp;IFERROR(TEXT(V393,"00"),"99")&amp;IFERROR(TEXT(R393,"000"),"999")</f>
        <v>0299999</v>
      </c>
      <c r="D393" s="29">
        <v>1</v>
      </c>
      <c r="E393" s="645">
        <f>IF(NOT(ISBLANK(L393)),1,0)</f>
        <v>1</v>
      </c>
      <c r="F393" s="645">
        <f>IF(NOT(ISBLANK(O393)),1,0)</f>
        <v>0</v>
      </c>
      <c r="G393" s="364" t="str">
        <f>IF(ISBLANK(H393), IF(OR(NOT(ISBLANK(L393)),NOT(ISBLANK(I393)), NOT(ISBLANK(O393))),"no oldname but should be",""),IF(H393=I393,"api",IF(H393=O393,"csv","no match or acs")))</f>
        <v>api</v>
      </c>
      <c r="H393" s="22" t="s">
        <v>2587</v>
      </c>
      <c r="I393" s="22" t="s">
        <v>2587</v>
      </c>
      <c r="J393" s="59" t="s">
        <v>2587</v>
      </c>
      <c r="K393" s="184"/>
      <c r="L393" s="505" t="str">
        <f>"PCT_LAN_"&amp;MID(I393,3,99)</f>
        <v>PCT_LAN_OTHER_IE</v>
      </c>
      <c r="M393" s="624"/>
      <c r="N393" s="624"/>
      <c r="O393" s="184"/>
      <c r="P393" s="624"/>
      <c r="Q393" s="184" t="s">
        <v>6765</v>
      </c>
      <c r="R393" s="147">
        <f>IFERROR(_xlfn.XLOOKUP(T393,sortorder!$E$62:$E$136,sortorder!$F$62:$F$136),999)</f>
        <v>999</v>
      </c>
      <c r="S393" s="147">
        <f>IFERROR(_xlfn.XLOOKUP(T393,sortorder!$E$62:$E$136,sortorder!$D$62:$D$136),99)</f>
        <v>99</v>
      </c>
      <c r="T393" s="184" t="s">
        <v>6765</v>
      </c>
      <c r="U393" s="184"/>
      <c r="V393" s="152">
        <f>IFERROR(_xlfn.XLOOKUP(X393,sortorder!$E$4:$E$55,sortorder!$D$4:$D$55),99)</f>
        <v>99</v>
      </c>
      <c r="W393" s="152">
        <f>IFERROR(_xlfn.XLOOKUP(X393,sortorder!$E$4:$E$55,sortorder!$D$4:$D$55),99)</f>
        <v>99</v>
      </c>
      <c r="X393" s="184" t="s">
        <v>6703</v>
      </c>
      <c r="Y393" s="141">
        <f>IF(ISERROR(SEARCH(Y$1,$Q393)),0,1)</f>
        <v>0</v>
      </c>
      <c r="Z393" s="141">
        <f>IF(ISERROR(SEARCH(Z$1,$Q393)),0,1)</f>
        <v>0</v>
      </c>
      <c r="AA393" s="141">
        <f>IF(ISERROR(SEARCH(AA$1,$Q393)),0,1)</f>
        <v>0</v>
      </c>
      <c r="AB393" s="141">
        <f>IF(ISERROR(SEARCH(AB$1,$Q393)),0,1)</f>
        <v>0</v>
      </c>
      <c r="AC393" s="141">
        <f>IF(ISERROR(SEARCH(AC$1,$Q393)),0,1)</f>
        <v>0</v>
      </c>
      <c r="AD393" s="141">
        <f>IF(ISERROR(SEARCH(AD$1,$Q393)),0,1)</f>
        <v>0</v>
      </c>
      <c r="AE393" s="141">
        <f>IF(ISERROR(SEARCH(AE$1,$Q393)),0,1)</f>
        <v>0</v>
      </c>
      <c r="AF393" s="141">
        <f>IF(ISERROR(SEARCH(AF$1,$Q393)),0,1)</f>
        <v>0</v>
      </c>
      <c r="AG393" s="141">
        <f>IF(ISERROR(SEARCH(AG$1,$Q393)),0,1)</f>
        <v>0</v>
      </c>
      <c r="AH393" s="184" t="s">
        <v>1083</v>
      </c>
      <c r="AI393" s="141" t="str">
        <f>_xlfn.XLOOKUP(I393,'api2.3'!B:B,'api2.3'!D:D,"")</f>
        <v>Languages Spoken at Home</v>
      </c>
      <c r="AJ393" s="184" t="s">
        <v>60</v>
      </c>
      <c r="AK393" s="41" t="s">
        <v>5566</v>
      </c>
      <c r="AL393" s="210">
        <f>_xlfn.XLOOKUP(AK393,sortorder!$I$15:$I$20,sortorder!$J$15:$J$20)</f>
        <v>2</v>
      </c>
      <c r="AM393" s="184"/>
      <c r="AN393" s="184"/>
      <c r="AO393" s="184"/>
      <c r="AP393" s="184">
        <v>0</v>
      </c>
      <c r="AQ393" s="184" t="s">
        <v>43</v>
      </c>
      <c r="AR393" s="184" t="s">
        <v>43</v>
      </c>
      <c r="AS393" s="184" t="s">
        <v>286</v>
      </c>
      <c r="AT393" s="184"/>
      <c r="AU393" s="184">
        <v>1</v>
      </c>
      <c r="AV393" s="39" t="str">
        <f>IFERROR(_xlfn.XLOOKUP(Q393,wtd!$B:$B,wtd!$C:$C),"")</f>
        <v/>
      </c>
      <c r="AW393" s="141" t="b">
        <f>IFERROR(Q393=_xlfn.XLOOKUP(Q393,wtd!$B:$B,wtd!$B:$B),FALSE)</f>
        <v>0</v>
      </c>
      <c r="AX393" s="234" t="s">
        <v>1616</v>
      </c>
      <c r="AY393" s="184">
        <v>2</v>
      </c>
      <c r="AZ393" s="184">
        <v>0</v>
      </c>
      <c r="BA393" s="184" t="b">
        <v>0</v>
      </c>
      <c r="BB393" s="184" t="b">
        <v>0</v>
      </c>
      <c r="BC393" s="184" t="b">
        <v>0</v>
      </c>
      <c r="BD393" s="184"/>
      <c r="BE393" s="184" t="s">
        <v>5509</v>
      </c>
      <c r="BF393" s="184" t="s">
        <v>2588</v>
      </c>
      <c r="BG393" s="184" t="s">
        <v>2588</v>
      </c>
      <c r="BH393" s="624"/>
      <c r="BI393" s="624"/>
      <c r="BJ393" s="618" t="s">
        <v>2887</v>
      </c>
      <c r="BK393" s="534" t="s">
        <v>2588</v>
      </c>
      <c r="BL393" s="624" t="s">
        <v>5824</v>
      </c>
      <c r="BN393" s="222">
        <v>38</v>
      </c>
      <c r="BO393" t="s">
        <v>2580</v>
      </c>
      <c r="BP393" s="639" t="s">
        <v>55</v>
      </c>
    </row>
    <row r="394" spans="1:68">
      <c r="A394">
        <v>393</v>
      </c>
      <c r="B394" s="158" t="str">
        <f>IFERROR(TEXT(AL394,"00"),"99")&amp;IFERROR(TEXT(W394,"00"),"99")&amp;IFERROR(TEXT(S394,"00"),"99")&amp;IFERROR(TEXT(BN394,"000"),"999")</f>
        <v>029999039</v>
      </c>
      <c r="C394" s="158" t="str">
        <f>IFERROR(TEXT(AL394,"00"),"99")&amp;IFERROR(TEXT(V394,"00"),"99")&amp;IFERROR(TEXT(R394,"000"),"999")</f>
        <v>0299999</v>
      </c>
      <c r="D394" s="29">
        <v>1</v>
      </c>
      <c r="E394" s="645">
        <f>IF(NOT(ISBLANK(L394)),1,0)</f>
        <v>1</v>
      </c>
      <c r="F394" s="645">
        <f>IF(NOT(ISBLANK(O394)),1,0)</f>
        <v>0</v>
      </c>
      <c r="G394" s="364" t="str">
        <f>IF(ISBLANK(H394), IF(OR(NOT(ISBLANK(L394)),NOT(ISBLANK(I394)), NOT(ISBLANK(O394))),"no oldname but should be",""),IF(H394=I394,"api",IF(H394=O394,"csv","no match or acs")))</f>
        <v>api</v>
      </c>
      <c r="H394" s="22" t="s">
        <v>2589</v>
      </c>
      <c r="I394" s="22" t="s">
        <v>2589</v>
      </c>
      <c r="J394" s="59" t="s">
        <v>2589</v>
      </c>
      <c r="K394" s="184"/>
      <c r="L394" s="505" t="str">
        <f>"PCT_LAN_"&amp;MID(I394,3,99)</f>
        <v>PCT_LAN_VIETNAMESE</v>
      </c>
      <c r="M394" s="624"/>
      <c r="N394" s="624"/>
      <c r="O394" s="184"/>
      <c r="P394" s="624"/>
      <c r="Q394" s="184" t="s">
        <v>6759</v>
      </c>
      <c r="R394" s="147">
        <f>IFERROR(_xlfn.XLOOKUP(T394,sortorder!$E$62:$E$136,sortorder!$F$62:$F$136),999)</f>
        <v>999</v>
      </c>
      <c r="S394" s="147">
        <f>IFERROR(_xlfn.XLOOKUP(T394,sortorder!$E$62:$E$136,sortorder!$D$62:$D$136),99)</f>
        <v>99</v>
      </c>
      <c r="T394" s="184" t="s">
        <v>6759</v>
      </c>
      <c r="U394" s="184"/>
      <c r="V394" s="152">
        <f>IFERROR(_xlfn.XLOOKUP(X394,sortorder!$E$4:$E$55,sortorder!$D$4:$D$55),99)</f>
        <v>99</v>
      </c>
      <c r="W394" s="152">
        <f>IFERROR(_xlfn.XLOOKUP(X394,sortorder!$E$4:$E$55,sortorder!$D$4:$D$55),99)</f>
        <v>99</v>
      </c>
      <c r="X394" s="184" t="s">
        <v>6703</v>
      </c>
      <c r="Y394" s="141">
        <f>IF(ISERROR(SEARCH(Y$1,$Q394)),0,1)</f>
        <v>0</v>
      </c>
      <c r="Z394" s="141">
        <f>IF(ISERROR(SEARCH(Z$1,$Q394)),0,1)</f>
        <v>0</v>
      </c>
      <c r="AA394" s="141">
        <f>IF(ISERROR(SEARCH(AA$1,$Q394)),0,1)</f>
        <v>0</v>
      </c>
      <c r="AB394" s="141">
        <f>IF(ISERROR(SEARCH(AB$1,$Q394)),0,1)</f>
        <v>0</v>
      </c>
      <c r="AC394" s="141">
        <f>IF(ISERROR(SEARCH(AC$1,$Q394)),0,1)</f>
        <v>0</v>
      </c>
      <c r="AD394" s="141">
        <f>IF(ISERROR(SEARCH(AD$1,$Q394)),0,1)</f>
        <v>0</v>
      </c>
      <c r="AE394" s="141">
        <f>IF(ISERROR(SEARCH(AE$1,$Q394)),0,1)</f>
        <v>0</v>
      </c>
      <c r="AF394" s="141">
        <f>IF(ISERROR(SEARCH(AF$1,$Q394)),0,1)</f>
        <v>0</v>
      </c>
      <c r="AG394" s="141">
        <f>IF(ISERROR(SEARCH(AG$1,$Q394)),0,1)</f>
        <v>0</v>
      </c>
      <c r="AH394" s="184" t="s">
        <v>1083</v>
      </c>
      <c r="AI394" s="141" t="str">
        <f>_xlfn.XLOOKUP(I394,'api2.3'!B:B,'api2.3'!D:D,"")</f>
        <v>Languages Spoken at Home</v>
      </c>
      <c r="AJ394" s="184" t="s">
        <v>60</v>
      </c>
      <c r="AK394" s="41" t="s">
        <v>5566</v>
      </c>
      <c r="AL394" s="210">
        <f>_xlfn.XLOOKUP(AK394,sortorder!$I$15:$I$20,sortorder!$J$15:$J$20)</f>
        <v>2</v>
      </c>
      <c r="AM394" s="184"/>
      <c r="AN394" s="184"/>
      <c r="AO394" s="184"/>
      <c r="AP394" s="184">
        <v>0</v>
      </c>
      <c r="AQ394" s="184" t="s">
        <v>43</v>
      </c>
      <c r="AR394" s="184" t="s">
        <v>43</v>
      </c>
      <c r="AS394" s="184" t="s">
        <v>286</v>
      </c>
      <c r="AT394" s="184"/>
      <c r="AU394" s="184">
        <v>1</v>
      </c>
      <c r="AV394" s="39" t="str">
        <f>IFERROR(_xlfn.XLOOKUP(Q394,wtd!$B:$B,wtd!$C:$C),"")</f>
        <v/>
      </c>
      <c r="AW394" s="141" t="b">
        <f>IFERROR(Q394=_xlfn.XLOOKUP(Q394,wtd!$B:$B,wtd!$B:$B),FALSE)</f>
        <v>0</v>
      </c>
      <c r="AX394" s="234" t="s">
        <v>1616</v>
      </c>
      <c r="AY394" s="184">
        <v>2</v>
      </c>
      <c r="AZ394" s="184">
        <v>0</v>
      </c>
      <c r="BA394" s="184" t="b">
        <v>0</v>
      </c>
      <c r="BB394" s="184" t="b">
        <v>0</v>
      </c>
      <c r="BC394" s="184" t="b">
        <v>0</v>
      </c>
      <c r="BD394" s="184"/>
      <c r="BE394" s="184" t="s">
        <v>5510</v>
      </c>
      <c r="BF394" s="184" t="s">
        <v>2590</v>
      </c>
      <c r="BG394" s="184" t="s">
        <v>2590</v>
      </c>
      <c r="BH394" s="624"/>
      <c r="BI394" s="624"/>
      <c r="BJ394" s="618" t="s">
        <v>2887</v>
      </c>
      <c r="BK394" s="534" t="s">
        <v>2590</v>
      </c>
      <c r="BL394" s="624" t="s">
        <v>2591</v>
      </c>
      <c r="BN394" s="222">
        <v>39</v>
      </c>
      <c r="BO394" t="s">
        <v>2580</v>
      </c>
      <c r="BP394" s="639" t="s">
        <v>55</v>
      </c>
    </row>
    <row r="395" spans="1:68">
      <c r="A395">
        <v>394</v>
      </c>
      <c r="B395" s="158" t="str">
        <f>IFERROR(TEXT(AL395,"00"),"99")&amp;IFERROR(TEXT(W395,"00"),"99")&amp;IFERROR(TEXT(S395,"00"),"99")&amp;IFERROR(TEXT(BN395,"000"),"999")</f>
        <v>029999040</v>
      </c>
      <c r="C395" s="158" t="str">
        <f>IFERROR(TEXT(AL395,"00"),"99")&amp;IFERROR(TEXT(V395,"00"),"99")&amp;IFERROR(TEXT(R395,"000"),"999")</f>
        <v>0299999</v>
      </c>
      <c r="D395" s="29">
        <v>1</v>
      </c>
      <c r="E395" s="645">
        <f>IF(NOT(ISBLANK(L395)),1,0)</f>
        <v>1</v>
      </c>
      <c r="F395" s="645">
        <f>IF(NOT(ISBLANK(O395)),1,0)</f>
        <v>0</v>
      </c>
      <c r="G395" s="364" t="str">
        <f>IF(ISBLANK(H395), IF(OR(NOT(ISBLANK(L395)),NOT(ISBLANK(I395)), NOT(ISBLANK(O395))),"no oldname but should be",""),IF(H395=I395,"api",IF(H395=O395,"csv","no match or acs")))</f>
        <v>api</v>
      </c>
      <c r="H395" s="22" t="s">
        <v>2592</v>
      </c>
      <c r="I395" s="22" t="s">
        <v>2592</v>
      </c>
      <c r="J395" s="59" t="s">
        <v>2592</v>
      </c>
      <c r="K395" s="184"/>
      <c r="L395" s="505" t="str">
        <f>"PCT_LAN_"&amp;MID(I395,3,99)</f>
        <v>PCT_LAN_OTHER_ASIAN</v>
      </c>
      <c r="M395" s="624"/>
      <c r="N395" s="624"/>
      <c r="O395" s="184"/>
      <c r="P395" s="624"/>
      <c r="Q395" s="184" t="s">
        <v>6760</v>
      </c>
      <c r="R395" s="147">
        <f>IFERROR(_xlfn.XLOOKUP(T395,sortorder!$E$62:$E$136,sortorder!$F$62:$F$136),999)</f>
        <v>999</v>
      </c>
      <c r="S395" s="147">
        <f>IFERROR(_xlfn.XLOOKUP(T395,sortorder!$E$62:$E$136,sortorder!$D$62:$D$136),99)</f>
        <v>99</v>
      </c>
      <c r="T395" s="184" t="s">
        <v>6760</v>
      </c>
      <c r="U395" s="184"/>
      <c r="V395" s="152">
        <f>IFERROR(_xlfn.XLOOKUP(X395,sortorder!$E$4:$E$55,sortorder!$D$4:$D$55),99)</f>
        <v>99</v>
      </c>
      <c r="W395" s="152">
        <f>IFERROR(_xlfn.XLOOKUP(X395,sortorder!$E$4:$E$55,sortorder!$D$4:$D$55),99)</f>
        <v>99</v>
      </c>
      <c r="X395" s="184" t="s">
        <v>6703</v>
      </c>
      <c r="Y395" s="141">
        <f>IF(ISERROR(SEARCH(Y$1,$Q395)),0,1)</f>
        <v>0</v>
      </c>
      <c r="Z395" s="141">
        <f>IF(ISERROR(SEARCH(Z$1,$Q395)),0,1)</f>
        <v>0</v>
      </c>
      <c r="AA395" s="141">
        <f>IF(ISERROR(SEARCH(AA$1,$Q395)),0,1)</f>
        <v>0</v>
      </c>
      <c r="AB395" s="141">
        <f>IF(ISERROR(SEARCH(AB$1,$Q395)),0,1)</f>
        <v>0</v>
      </c>
      <c r="AC395" s="141">
        <f>IF(ISERROR(SEARCH(AC$1,$Q395)),0,1)</f>
        <v>0</v>
      </c>
      <c r="AD395" s="141">
        <f>IF(ISERROR(SEARCH(AD$1,$Q395)),0,1)</f>
        <v>0</v>
      </c>
      <c r="AE395" s="141">
        <f>IF(ISERROR(SEARCH(AE$1,$Q395)),0,1)</f>
        <v>0</v>
      </c>
      <c r="AF395" s="141">
        <f>IF(ISERROR(SEARCH(AF$1,$Q395)),0,1)</f>
        <v>0</v>
      </c>
      <c r="AG395" s="141">
        <f>IF(ISERROR(SEARCH(AG$1,$Q395)),0,1)</f>
        <v>0</v>
      </c>
      <c r="AH395" s="184" t="s">
        <v>1083</v>
      </c>
      <c r="AI395" s="141" t="str">
        <f>_xlfn.XLOOKUP(I395,'api2.3'!B:B,'api2.3'!D:D,"")</f>
        <v>Languages Spoken at Home</v>
      </c>
      <c r="AJ395" s="184" t="s">
        <v>60</v>
      </c>
      <c r="AK395" s="41" t="s">
        <v>5566</v>
      </c>
      <c r="AL395" s="210">
        <f>_xlfn.XLOOKUP(AK395,sortorder!$I$15:$I$20,sortorder!$J$15:$J$20)</f>
        <v>2</v>
      </c>
      <c r="AM395" s="184"/>
      <c r="AN395" s="184"/>
      <c r="AO395" s="184"/>
      <c r="AP395" s="184">
        <v>0</v>
      </c>
      <c r="AQ395" s="184" t="s">
        <v>43</v>
      </c>
      <c r="AR395" s="184" t="s">
        <v>43</v>
      </c>
      <c r="AS395" s="184" t="s">
        <v>286</v>
      </c>
      <c r="AT395" s="184"/>
      <c r="AU395" s="184">
        <v>1</v>
      </c>
      <c r="AV395" s="39" t="str">
        <f>IFERROR(_xlfn.XLOOKUP(Q395,wtd!$B:$B,wtd!$C:$C),"")</f>
        <v/>
      </c>
      <c r="AW395" s="141" t="b">
        <f>IFERROR(Q395=_xlfn.XLOOKUP(Q395,wtd!$B:$B,wtd!$B:$B),FALSE)</f>
        <v>0</v>
      </c>
      <c r="AX395" s="234" t="s">
        <v>1616</v>
      </c>
      <c r="AY395" s="184">
        <v>2</v>
      </c>
      <c r="AZ395" s="184">
        <v>0</v>
      </c>
      <c r="BA395" s="184" t="b">
        <v>0</v>
      </c>
      <c r="BB395" s="184" t="b">
        <v>0</v>
      </c>
      <c r="BC395" s="184" t="b">
        <v>0</v>
      </c>
      <c r="BD395" s="184"/>
      <c r="BE395" s="184" t="s">
        <v>5511</v>
      </c>
      <c r="BF395" s="184" t="s">
        <v>2593</v>
      </c>
      <c r="BG395" s="184" t="s">
        <v>2593</v>
      </c>
      <c r="BH395" s="624"/>
      <c r="BI395" s="624"/>
      <c r="BJ395" s="618" t="s">
        <v>2887</v>
      </c>
      <c r="BK395" s="534" t="s">
        <v>2593</v>
      </c>
      <c r="BL395" s="624" t="s">
        <v>5501</v>
      </c>
      <c r="BN395" s="222">
        <v>40</v>
      </c>
      <c r="BO395" t="s">
        <v>2580</v>
      </c>
      <c r="BP395" s="639" t="s">
        <v>55</v>
      </c>
    </row>
    <row r="396" spans="1:68">
      <c r="A396">
        <v>395</v>
      </c>
      <c r="B396" s="158" t="str">
        <f>IFERROR(TEXT(AL396,"00"),"99")&amp;IFERROR(TEXT(W396,"00"),"99")&amp;IFERROR(TEXT(S396,"00"),"99")&amp;IFERROR(TEXT(BN396,"000"),"999")</f>
        <v>029999041</v>
      </c>
      <c r="C396" s="158" t="str">
        <f>IFERROR(TEXT(AL396,"00"),"99")&amp;IFERROR(TEXT(V396,"00"),"99")&amp;IFERROR(TEXT(R396,"000"),"999")</f>
        <v>0299999</v>
      </c>
      <c r="D396" s="29">
        <v>1</v>
      </c>
      <c r="E396" s="645">
        <f>IF(NOT(ISBLANK(L396)),1,0)</f>
        <v>1</v>
      </c>
      <c r="F396" s="645">
        <f>IF(NOT(ISBLANK(O396)),1,0)</f>
        <v>0</v>
      </c>
      <c r="G396" s="364" t="str">
        <f>IF(ISBLANK(H396), IF(OR(NOT(ISBLANK(L396)),NOT(ISBLANK(I396)), NOT(ISBLANK(O396))),"no oldname but should be",""),IF(H396=I396,"api",IF(H396=O396,"csv","no match or acs")))</f>
        <v>api</v>
      </c>
      <c r="H396" s="22" t="s">
        <v>2594</v>
      </c>
      <c r="I396" s="22" t="s">
        <v>2594</v>
      </c>
      <c r="J396" s="59" t="s">
        <v>2594</v>
      </c>
      <c r="K396" s="184"/>
      <c r="L396" s="505" t="str">
        <f>"PCT_LAN_"&amp;MID(I396,3,99)</f>
        <v>PCT_LAN_ARABIC</v>
      </c>
      <c r="M396" s="624"/>
      <c r="N396" s="624"/>
      <c r="O396" s="184"/>
      <c r="P396" s="624"/>
      <c r="Q396" s="184" t="s">
        <v>6761</v>
      </c>
      <c r="R396" s="147">
        <f>IFERROR(_xlfn.XLOOKUP(T396,sortorder!$E$62:$E$136,sortorder!$F$62:$F$136),999)</f>
        <v>999</v>
      </c>
      <c r="S396" s="147">
        <f>IFERROR(_xlfn.XLOOKUP(T396,sortorder!$E$62:$E$136,sortorder!$D$62:$D$136),99)</f>
        <v>99</v>
      </c>
      <c r="T396" s="184" t="s">
        <v>6761</v>
      </c>
      <c r="U396" s="184"/>
      <c r="V396" s="152">
        <f>IFERROR(_xlfn.XLOOKUP(X396,sortorder!$E$4:$E$55,sortorder!$D$4:$D$55),99)</f>
        <v>99</v>
      </c>
      <c r="W396" s="152">
        <f>IFERROR(_xlfn.XLOOKUP(X396,sortorder!$E$4:$E$55,sortorder!$D$4:$D$55),99)</f>
        <v>99</v>
      </c>
      <c r="X396" s="184" t="s">
        <v>6703</v>
      </c>
      <c r="Y396" s="141">
        <f>IF(ISERROR(SEARCH(Y$1,$Q396)),0,1)</f>
        <v>0</v>
      </c>
      <c r="Z396" s="141">
        <f>IF(ISERROR(SEARCH(Z$1,$Q396)),0,1)</f>
        <v>0</v>
      </c>
      <c r="AA396" s="141">
        <f>IF(ISERROR(SEARCH(AA$1,$Q396)),0,1)</f>
        <v>0</v>
      </c>
      <c r="AB396" s="141">
        <f>IF(ISERROR(SEARCH(AB$1,$Q396)),0,1)</f>
        <v>0</v>
      </c>
      <c r="AC396" s="141">
        <f>IF(ISERROR(SEARCH(AC$1,$Q396)),0,1)</f>
        <v>0</v>
      </c>
      <c r="AD396" s="141">
        <f>IF(ISERROR(SEARCH(AD$1,$Q396)),0,1)</f>
        <v>0</v>
      </c>
      <c r="AE396" s="141">
        <f>IF(ISERROR(SEARCH(AE$1,$Q396)),0,1)</f>
        <v>0</v>
      </c>
      <c r="AF396" s="141">
        <f>IF(ISERROR(SEARCH(AF$1,$Q396)),0,1)</f>
        <v>0</v>
      </c>
      <c r="AG396" s="141">
        <f>IF(ISERROR(SEARCH(AG$1,$Q396)),0,1)</f>
        <v>0</v>
      </c>
      <c r="AH396" s="184" t="s">
        <v>1083</v>
      </c>
      <c r="AI396" s="141" t="str">
        <f>_xlfn.XLOOKUP(I396,'api2.3'!B:B,'api2.3'!D:D,"")</f>
        <v>Languages Spoken at Home</v>
      </c>
      <c r="AJ396" s="184" t="s">
        <v>60</v>
      </c>
      <c r="AK396" s="41" t="s">
        <v>5566</v>
      </c>
      <c r="AL396" s="210">
        <f>_xlfn.XLOOKUP(AK396,sortorder!$I$15:$I$20,sortorder!$J$15:$J$20)</f>
        <v>2</v>
      </c>
      <c r="AM396" s="184"/>
      <c r="AN396" s="184"/>
      <c r="AO396" s="184"/>
      <c r="AP396" s="184">
        <v>0</v>
      </c>
      <c r="AQ396" s="184" t="s">
        <v>43</v>
      </c>
      <c r="AR396" s="184" t="s">
        <v>43</v>
      </c>
      <c r="AS396" s="184" t="s">
        <v>286</v>
      </c>
      <c r="AT396" s="184"/>
      <c r="AU396" s="184">
        <v>1</v>
      </c>
      <c r="AV396" s="39" t="str">
        <f>IFERROR(_xlfn.XLOOKUP(Q396,wtd!$B:$B,wtd!$C:$C),"")</f>
        <v/>
      </c>
      <c r="AW396" s="141" t="b">
        <f>IFERROR(Q396=_xlfn.XLOOKUP(Q396,wtd!$B:$B,wtd!$B:$B),FALSE)</f>
        <v>0</v>
      </c>
      <c r="AX396" s="234" t="s">
        <v>1616</v>
      </c>
      <c r="AY396" s="184">
        <v>2</v>
      </c>
      <c r="AZ396" s="184">
        <v>0</v>
      </c>
      <c r="BA396" s="184" t="b">
        <v>0</v>
      </c>
      <c r="BB396" s="184" t="b">
        <v>0</v>
      </c>
      <c r="BC396" s="184" t="b">
        <v>0</v>
      </c>
      <c r="BD396" s="184"/>
      <c r="BE396" s="184" t="s">
        <v>5512</v>
      </c>
      <c r="BF396" s="184" t="s">
        <v>2595</v>
      </c>
      <c r="BG396" s="184" t="s">
        <v>2595</v>
      </c>
      <c r="BH396" s="624"/>
      <c r="BI396" s="624"/>
      <c r="BJ396" s="618" t="s">
        <v>2887</v>
      </c>
      <c r="BK396" s="534" t="s">
        <v>2595</v>
      </c>
      <c r="BL396" s="624" t="s">
        <v>5502</v>
      </c>
      <c r="BN396" s="222">
        <v>41</v>
      </c>
      <c r="BO396" t="s">
        <v>5504</v>
      </c>
      <c r="BP396" s="639" t="s">
        <v>55</v>
      </c>
    </row>
    <row r="397" spans="1:68">
      <c r="A397">
        <v>396</v>
      </c>
      <c r="B397" s="158" t="str">
        <f>IFERROR(TEXT(AL397,"00"),"99")&amp;IFERROR(TEXT(W397,"00"),"99")&amp;IFERROR(TEXT(S397,"00"),"99")&amp;IFERROR(TEXT(BN397,"000"),"999")</f>
        <v>029999042</v>
      </c>
      <c r="C397" s="158" t="str">
        <f>IFERROR(TEXT(AL397,"00"),"99")&amp;IFERROR(TEXT(V397,"00"),"99")&amp;IFERROR(TEXT(R397,"000"),"999")</f>
        <v>0299999</v>
      </c>
      <c r="D397" s="29">
        <v>1</v>
      </c>
      <c r="E397" s="645">
        <f>IF(NOT(ISBLANK(L397)),1,0)</f>
        <v>1</v>
      </c>
      <c r="F397" s="645">
        <f>IF(NOT(ISBLANK(O397)),1,0)</f>
        <v>0</v>
      </c>
      <c r="G397" s="364" t="str">
        <f>IF(ISBLANK(H397), IF(OR(NOT(ISBLANK(L397)),NOT(ISBLANK(I397)), NOT(ISBLANK(O397))),"no oldname but should be",""),IF(H397=I397,"api",IF(H397=O397,"csv","no match or acs")))</f>
        <v>api</v>
      </c>
      <c r="H397" s="22" t="s">
        <v>2596</v>
      </c>
      <c r="I397" s="22" t="s">
        <v>2596</v>
      </c>
      <c r="J397" s="59" t="s">
        <v>2596</v>
      </c>
      <c r="K397" s="184"/>
      <c r="L397" s="505" t="str">
        <f>"PCT_LAN_"&amp;MID(I397,3,99)</f>
        <v>PCT_LAN_OTHER</v>
      </c>
      <c r="M397" s="624"/>
      <c r="N397" s="624"/>
      <c r="O397" s="184"/>
      <c r="P397" s="624"/>
      <c r="Q397" s="184" t="s">
        <v>6756</v>
      </c>
      <c r="R397" s="147">
        <f>IFERROR(_xlfn.XLOOKUP(T397,sortorder!$E$62:$E$136,sortorder!$F$62:$F$136),999)</f>
        <v>999</v>
      </c>
      <c r="S397" s="147">
        <f>IFERROR(_xlfn.XLOOKUP(T397,sortorder!$E$62:$E$136,sortorder!$D$62:$D$136),99)</f>
        <v>99</v>
      </c>
      <c r="T397" s="184" t="s">
        <v>6756</v>
      </c>
      <c r="U397" s="184"/>
      <c r="V397" s="152">
        <f>IFERROR(_xlfn.XLOOKUP(X397,sortorder!$E$4:$E$55,sortorder!$D$4:$D$55),99)</f>
        <v>99</v>
      </c>
      <c r="W397" s="152">
        <f>IFERROR(_xlfn.XLOOKUP(X397,sortorder!$E$4:$E$55,sortorder!$D$4:$D$55),99)</f>
        <v>99</v>
      </c>
      <c r="X397" s="184" t="s">
        <v>6703</v>
      </c>
      <c r="Y397" s="141">
        <f>IF(ISERROR(SEARCH(Y$1,$Q397)),0,1)</f>
        <v>0</v>
      </c>
      <c r="Z397" s="141">
        <f>IF(ISERROR(SEARCH(Z$1,$Q397)),0,1)</f>
        <v>0</v>
      </c>
      <c r="AA397" s="141">
        <f>IF(ISERROR(SEARCH(AA$1,$Q397)),0,1)</f>
        <v>0</v>
      </c>
      <c r="AB397" s="141">
        <f>IF(ISERROR(SEARCH(AB$1,$Q397)),0,1)</f>
        <v>0</v>
      </c>
      <c r="AC397" s="141">
        <f>IF(ISERROR(SEARCH(AC$1,$Q397)),0,1)</f>
        <v>0</v>
      </c>
      <c r="AD397" s="141">
        <f>IF(ISERROR(SEARCH(AD$1,$Q397)),0,1)</f>
        <v>0</v>
      </c>
      <c r="AE397" s="141">
        <f>IF(ISERROR(SEARCH(AE$1,$Q397)),0,1)</f>
        <v>0</v>
      </c>
      <c r="AF397" s="141">
        <f>IF(ISERROR(SEARCH(AF$1,$Q397)),0,1)</f>
        <v>0</v>
      </c>
      <c r="AG397" s="141">
        <f>IF(ISERROR(SEARCH(AG$1,$Q397)),0,1)</f>
        <v>0</v>
      </c>
      <c r="AH397" s="184" t="s">
        <v>1083</v>
      </c>
      <c r="AI397" s="141" t="str">
        <f>_xlfn.XLOOKUP(I397,'api2.3'!B:B,'api2.3'!D:D,"")</f>
        <v>Languages Spoken at Home</v>
      </c>
      <c r="AJ397" s="184" t="s">
        <v>60</v>
      </c>
      <c r="AK397" s="41" t="s">
        <v>5566</v>
      </c>
      <c r="AL397" s="210">
        <f>_xlfn.XLOOKUP(AK397,sortorder!$I$15:$I$20,sortorder!$J$15:$J$20)</f>
        <v>2</v>
      </c>
      <c r="AM397" s="184"/>
      <c r="AN397" s="184"/>
      <c r="AO397" s="184"/>
      <c r="AP397" s="184">
        <v>0</v>
      </c>
      <c r="AQ397" s="184" t="s">
        <v>43</v>
      </c>
      <c r="AR397" s="184" t="s">
        <v>43</v>
      </c>
      <c r="AS397" s="184" t="s">
        <v>286</v>
      </c>
      <c r="AT397" s="184"/>
      <c r="AU397" s="184">
        <v>1</v>
      </c>
      <c r="AV397" s="39" t="str">
        <f>IFERROR(_xlfn.XLOOKUP(Q397,wtd!$B:$B,wtd!$C:$C),"")</f>
        <v/>
      </c>
      <c r="AW397" s="141" t="b">
        <f>IFERROR(Q397=_xlfn.XLOOKUP(Q397,wtd!$B:$B,wtd!$B:$B),FALSE)</f>
        <v>0</v>
      </c>
      <c r="AX397" s="234" t="s">
        <v>1616</v>
      </c>
      <c r="AY397" s="184">
        <v>2</v>
      </c>
      <c r="AZ397" s="184">
        <v>0</v>
      </c>
      <c r="BA397" s="184" t="b">
        <v>0</v>
      </c>
      <c r="BB397" s="184" t="b">
        <v>0</v>
      </c>
      <c r="BC397" s="184" t="b">
        <v>0</v>
      </c>
      <c r="BD397" s="184"/>
      <c r="BE397" s="184" t="s">
        <v>5513</v>
      </c>
      <c r="BF397" s="184" t="s">
        <v>2597</v>
      </c>
      <c r="BG397" s="184" t="s">
        <v>2597</v>
      </c>
      <c r="BH397" s="624"/>
      <c r="BI397" s="624"/>
      <c r="BJ397" s="618" t="s">
        <v>6271</v>
      </c>
      <c r="BK397" s="534" t="s">
        <v>2597</v>
      </c>
      <c r="BL397" s="624" t="s">
        <v>5503</v>
      </c>
      <c r="BN397" s="222">
        <v>42</v>
      </c>
      <c r="BO397" t="s">
        <v>5504</v>
      </c>
      <c r="BP397" s="639" t="s">
        <v>55</v>
      </c>
    </row>
    <row r="398" spans="1:68">
      <c r="A398">
        <v>397</v>
      </c>
      <c r="B398" s="158" t="str">
        <f>IFERROR(TEXT(AL398,"00"),"99")&amp;IFERROR(TEXT(W398,"00"),"99")&amp;IFERROR(TEXT(S398,"00"),"99")&amp;IFERROR(TEXT(BN398,"000"),"999")</f>
        <v>029999043</v>
      </c>
      <c r="C398" s="158" t="str">
        <f>IFERROR(TEXT(AL398,"00"),"99")&amp;IFERROR(TEXT(V398,"00"),"99")&amp;IFERROR(TEXT(R398,"000"),"999")</f>
        <v>0299999</v>
      </c>
      <c r="D398" s="29">
        <v>1</v>
      </c>
      <c r="E398" s="645">
        <f>IF(NOT(ISBLANK(L398)),1,0)</f>
        <v>1</v>
      </c>
      <c r="F398" s="645">
        <f>IF(NOT(ISBLANK(O398)),1,0)</f>
        <v>0</v>
      </c>
      <c r="G398" s="364" t="str">
        <f>IF(ISBLANK(H398), IF(OR(NOT(ISBLANK(L398)),NOT(ISBLANK(I398)), NOT(ISBLANK(O398))),"no oldname but should be",""),IF(H398=I398,"api",IF(H398=O398,"csv","no match or acs")))</f>
        <v>api</v>
      </c>
      <c r="H398" s="22" t="s">
        <v>2598</v>
      </c>
      <c r="I398" s="22" t="s">
        <v>2598</v>
      </c>
      <c r="J398" s="59" t="s">
        <v>2598</v>
      </c>
      <c r="K398" s="184"/>
      <c r="L398" s="505" t="str">
        <f>"PCT_LAN_"&amp;MID(I398,3,99)</f>
        <v>PCT_LAN_NON_ENGLISH</v>
      </c>
      <c r="M398" s="624"/>
      <c r="N398" s="624"/>
      <c r="O398" s="184"/>
      <c r="P398" s="624"/>
      <c r="Q398" s="184" t="s">
        <v>6762</v>
      </c>
      <c r="R398" s="147">
        <f>IFERROR(_xlfn.XLOOKUP(T398,sortorder!$E$62:$E$136,sortorder!$F$62:$F$136),999)</f>
        <v>999</v>
      </c>
      <c r="S398" s="147">
        <f>IFERROR(_xlfn.XLOOKUP(T398,sortorder!$E$62:$E$136,sortorder!$D$62:$D$136),99)</f>
        <v>99</v>
      </c>
      <c r="T398" s="184" t="s">
        <v>6762</v>
      </c>
      <c r="U398" s="184"/>
      <c r="V398" s="152">
        <f>IFERROR(_xlfn.XLOOKUP(X398,sortorder!$E$4:$E$55,sortorder!$D$4:$D$55),99)</f>
        <v>99</v>
      </c>
      <c r="W398" s="152">
        <f>IFERROR(_xlfn.XLOOKUP(X398,sortorder!$E$4:$E$55,sortorder!$D$4:$D$55),99)</f>
        <v>99</v>
      </c>
      <c r="X398" s="184" t="s">
        <v>6703</v>
      </c>
      <c r="Y398" s="141">
        <f>IF(ISERROR(SEARCH(Y$1,$Q398)),0,1)</f>
        <v>0</v>
      </c>
      <c r="Z398" s="141">
        <f>IF(ISERROR(SEARCH(Z$1,$Q398)),0,1)</f>
        <v>0</v>
      </c>
      <c r="AA398" s="141">
        <f>IF(ISERROR(SEARCH(AA$1,$Q398)),0,1)</f>
        <v>0</v>
      </c>
      <c r="AB398" s="141">
        <f>IF(ISERROR(SEARCH(AB$1,$Q398)),0,1)</f>
        <v>0</v>
      </c>
      <c r="AC398" s="141">
        <f>IF(ISERROR(SEARCH(AC$1,$Q398)),0,1)</f>
        <v>0</v>
      </c>
      <c r="AD398" s="141">
        <f>IF(ISERROR(SEARCH(AD$1,$Q398)),0,1)</f>
        <v>0</v>
      </c>
      <c r="AE398" s="141">
        <f>IF(ISERROR(SEARCH(AE$1,$Q398)),0,1)</f>
        <v>0</v>
      </c>
      <c r="AF398" s="141">
        <f>IF(ISERROR(SEARCH(AF$1,$Q398)),0,1)</f>
        <v>0</v>
      </c>
      <c r="AG398" s="141">
        <f>IF(ISERROR(SEARCH(AG$1,$Q398)),0,1)</f>
        <v>0</v>
      </c>
      <c r="AH398" s="184" t="s">
        <v>1083</v>
      </c>
      <c r="AI398" s="141" t="str">
        <f>_xlfn.XLOOKUP(I398,'api2.3'!B:B,'api2.3'!D:D,"")</f>
        <v>Languages Spoken at Home</v>
      </c>
      <c r="AJ398" s="184" t="s">
        <v>60</v>
      </c>
      <c r="AK398" s="41" t="s">
        <v>5566</v>
      </c>
      <c r="AL398" s="210">
        <f>_xlfn.XLOOKUP(AK398,sortorder!$I$15:$I$20,sortorder!$J$15:$J$20)</f>
        <v>2</v>
      </c>
      <c r="AM398" s="184"/>
      <c r="AN398" s="184"/>
      <c r="AO398" s="184"/>
      <c r="AP398" s="184">
        <v>0</v>
      </c>
      <c r="AQ398" s="184" t="s">
        <v>43</v>
      </c>
      <c r="AR398" s="184" t="s">
        <v>43</v>
      </c>
      <c r="AS398" s="184" t="s">
        <v>286</v>
      </c>
      <c r="AT398" s="184"/>
      <c r="AU398" s="184">
        <v>1</v>
      </c>
      <c r="AV398" s="39" t="str">
        <f>IFERROR(_xlfn.XLOOKUP(Q398,wtd!$B:$B,wtd!$C:$C),"")</f>
        <v/>
      </c>
      <c r="AW398" s="141" t="b">
        <f>IFERROR(Q398=_xlfn.XLOOKUP(Q398,wtd!$B:$B,wtd!$B:$B),FALSE)</f>
        <v>0</v>
      </c>
      <c r="AX398" s="234" t="s">
        <v>1616</v>
      </c>
      <c r="AY398" s="184">
        <v>2</v>
      </c>
      <c r="AZ398" s="184">
        <v>0</v>
      </c>
      <c r="BA398" s="184" t="b">
        <v>0</v>
      </c>
      <c r="BB398" s="184" t="b">
        <v>0</v>
      </c>
      <c r="BC398" s="184" t="b">
        <v>0</v>
      </c>
      <c r="BD398" s="184"/>
      <c r="BE398" s="184" t="s">
        <v>5514</v>
      </c>
      <c r="BF398" s="184" t="s">
        <v>2599</v>
      </c>
      <c r="BG398" s="184" t="s">
        <v>2599</v>
      </c>
      <c r="BH398" s="624"/>
      <c r="BI398" s="624"/>
      <c r="BJ398" s="618" t="s">
        <v>2887</v>
      </c>
      <c r="BK398" s="534" t="s">
        <v>2599</v>
      </c>
      <c r="BL398" s="624" t="s">
        <v>5822</v>
      </c>
      <c r="BN398" s="222">
        <v>43</v>
      </c>
      <c r="BO398" t="s">
        <v>2580</v>
      </c>
      <c r="BP398" s="639" t="s">
        <v>86</v>
      </c>
    </row>
    <row r="399" spans="1:68">
      <c r="A399">
        <v>398</v>
      </c>
      <c r="B399" s="158" t="str">
        <f>IFERROR(TEXT(AL399,"00"),"99")&amp;IFERROR(TEXT(W399,"00"),"99")&amp;IFERROR(TEXT(S399,"00"),"99")&amp;IFERROR(TEXT(BN399,"000"),"999")</f>
        <v>029999999</v>
      </c>
      <c r="C399" s="158" t="str">
        <f>IFERROR(TEXT(AL399,"00"),"99")&amp;IFERROR(TEXT(V399,"00"),"99")&amp;IFERROR(TEXT(R399,"000"),"999")</f>
        <v>0299999</v>
      </c>
      <c r="D399" s="29">
        <v>0</v>
      </c>
      <c r="E399" s="645">
        <f>IF(NOT(ISBLANK(L399)),1,0)</f>
        <v>1</v>
      </c>
      <c r="F399" s="645">
        <f>IF(NOT(ISBLANK(O399)),1,0)</f>
        <v>0</v>
      </c>
      <c r="G399" s="364" t="str">
        <f>IF(ISBLANK(H399), IF(OR(NOT(ISBLANK(L399)),NOT(ISBLANK(I399)), NOT(ISBLANK(O399))),"no oldname but should be",""),IF(H399=I399,"api",IF(H399=O399,"csv","no match or acs")))</f>
        <v>no match or acs</v>
      </c>
      <c r="H399" s="226" t="s">
        <v>3226</v>
      </c>
      <c r="L399" s="226" t="s">
        <v>3226</v>
      </c>
      <c r="M399" s="631" t="s">
        <v>3226</v>
      </c>
      <c r="Q399" s="178" t="s">
        <v>5582</v>
      </c>
      <c r="R399" s="147">
        <f>IFERROR(_xlfn.XLOOKUP(T399,sortorder!$E$62:$E$136,sortorder!$F$62:$F$136),999)</f>
        <v>999</v>
      </c>
      <c r="S399" s="147">
        <f>IFERROR(_xlfn.XLOOKUP(T399,sortorder!$E$62:$E$136,sortorder!$D$62:$D$136),99)</f>
        <v>99</v>
      </c>
      <c r="T399" s="64" t="s">
        <v>4825</v>
      </c>
      <c r="V399" s="152">
        <f>IFERROR(_xlfn.XLOOKUP(X399,sortorder!$E$4:$E$55,sortorder!$D$4:$D$55),99)</f>
        <v>99</v>
      </c>
      <c r="W399" s="152">
        <f>IFERROR(_xlfn.XLOOKUP(X399,sortorder!$E$4:$E$55,sortorder!$D$4:$D$55),99)</f>
        <v>99</v>
      </c>
      <c r="X399" s="198" t="s">
        <v>5594</v>
      </c>
      <c r="Y399" s="141">
        <f>IF(ISERROR(SEARCH(Y$1,$Q399)),0,1)</f>
        <v>0</v>
      </c>
      <c r="Z399" s="141">
        <f>IF(ISERROR(SEARCH(Z$1,$Q399)),0,1)</f>
        <v>0</v>
      </c>
      <c r="AA399" s="141">
        <f>IF(ISERROR(SEARCH(AA$1,$Q399)),0,1)</f>
        <v>0</v>
      </c>
      <c r="AB399" s="141">
        <f>IF(ISERROR(SEARCH(AB$1,$Q399)),0,1)</f>
        <v>0</v>
      </c>
      <c r="AC399" s="141">
        <f>IF(ISERROR(SEARCH(AC$1,$Q399)),0,1)</f>
        <v>0</v>
      </c>
      <c r="AD399" s="141">
        <f>IF(ISERROR(SEARCH(AD$1,$Q399)),0,1)</f>
        <v>0</v>
      </c>
      <c r="AE399" s="141">
        <f>IF(ISERROR(SEARCH(AE$1,$Q399)),0,1)</f>
        <v>0</v>
      </c>
      <c r="AF399" s="141">
        <f>IF(ISERROR(SEARCH(AF$1,$Q399)),0,1)</f>
        <v>0</v>
      </c>
      <c r="AG399" s="141">
        <f>IF(ISERROR(SEARCH(AG$1,$Q399)),0,1)</f>
        <v>0</v>
      </c>
      <c r="AI399" s="141" t="str">
        <f>_xlfn.XLOOKUP(I399,'api2.3'!B:B,'api2.3'!D:D,"")</f>
        <v/>
      </c>
      <c r="AJ399" t="s">
        <v>44</v>
      </c>
      <c r="AK399" s="41" t="s">
        <v>5566</v>
      </c>
      <c r="AL399" s="210">
        <f>_xlfn.XLOOKUP(AK399,sortorder!$I$15:$I$20,sortorder!$J$15:$J$20)</f>
        <v>2</v>
      </c>
      <c r="AP399" s="32">
        <v>0</v>
      </c>
      <c r="AQ399" t="s">
        <v>43</v>
      </c>
      <c r="AR399" t="s">
        <v>43</v>
      </c>
      <c r="AS399" t="s">
        <v>52</v>
      </c>
      <c r="AU399">
        <v>0</v>
      </c>
      <c r="AV399" s="39" t="str">
        <f>IFERROR(_xlfn.XLOOKUP(Q399,wtd!$B:$B,wtd!$C:$C),"")</f>
        <v/>
      </c>
      <c r="AW399" s="141" t="b">
        <f>IFERROR(Q399=_xlfn.XLOOKUP(Q399,wtd!$B:$B,wtd!$B:$B),FALSE)</f>
        <v>0</v>
      </c>
      <c r="AX399" t="s">
        <v>45</v>
      </c>
      <c r="AZ399">
        <v>0</v>
      </c>
      <c r="BA399" t="b">
        <v>0</v>
      </c>
      <c r="BB399" t="b">
        <v>0</v>
      </c>
      <c r="BC399" t="b">
        <v>0</v>
      </c>
      <c r="BE399" t="s">
        <v>3228</v>
      </c>
      <c r="BF399" t="s">
        <v>3228</v>
      </c>
      <c r="BG399" t="s">
        <v>3228</v>
      </c>
      <c r="BJ399" s="618" t="s">
        <v>6036</v>
      </c>
      <c r="BK399" s="534" t="s">
        <v>2887</v>
      </c>
      <c r="BN399" s="225">
        <v>999</v>
      </c>
    </row>
    <row r="400" spans="1:68">
      <c r="A400">
        <v>399</v>
      </c>
      <c r="B400" s="158" t="str">
        <f>IFERROR(TEXT(AL400,"00"),"99")&amp;IFERROR(TEXT(W400,"00"),"99")&amp;IFERROR(TEXT(S400,"00"),"99")&amp;IFERROR(TEXT(BN400,"000"),"999")</f>
        <v>029999999</v>
      </c>
      <c r="C400" s="158" t="str">
        <f>IFERROR(TEXT(AL400,"00"),"99")&amp;IFERROR(TEXT(V400,"00"),"99")&amp;IFERROR(TEXT(R400,"000"),"999")</f>
        <v>0299999</v>
      </c>
      <c r="D400" s="29">
        <v>0</v>
      </c>
      <c r="E400" s="645">
        <f>IF(NOT(ISBLANK(L400)),1,0)</f>
        <v>1</v>
      </c>
      <c r="F400" s="645">
        <f>IF(NOT(ISBLANK(O400)),1,0)</f>
        <v>0</v>
      </c>
      <c r="G400" s="364" t="str">
        <f>IF(ISBLANK(H400), IF(OR(NOT(ISBLANK(L400)),NOT(ISBLANK(I400)), NOT(ISBLANK(O400))),"no oldname but should be",""),IF(H400=I400,"api",IF(H400=O400,"csv","no match or acs")))</f>
        <v>no match or acs</v>
      </c>
      <c r="H400" s="226" t="s">
        <v>3220</v>
      </c>
      <c r="L400" s="226" t="s">
        <v>3220</v>
      </c>
      <c r="M400" s="631" t="s">
        <v>3220</v>
      </c>
      <c r="Q400" s="178" t="s">
        <v>5581</v>
      </c>
      <c r="R400" s="147">
        <f>IFERROR(_xlfn.XLOOKUP(T400,sortorder!$E$62:$E$136,sortorder!$F$62:$F$136),999)</f>
        <v>999</v>
      </c>
      <c r="S400" s="147">
        <f>IFERROR(_xlfn.XLOOKUP(T400,sortorder!$E$62:$E$136,sortorder!$D$62:$D$136),99)</f>
        <v>99</v>
      </c>
      <c r="T400" s="64" t="s">
        <v>4824</v>
      </c>
      <c r="V400" s="152">
        <f>IFERROR(_xlfn.XLOOKUP(X400,sortorder!$E$4:$E$55,sortorder!$D$4:$D$55),99)</f>
        <v>99</v>
      </c>
      <c r="W400" s="152">
        <f>IFERROR(_xlfn.XLOOKUP(X400,sortorder!$E$4:$E$55,sortorder!$D$4:$D$55),99)</f>
        <v>99</v>
      </c>
      <c r="X400" s="198" t="s">
        <v>5594</v>
      </c>
      <c r="Y400" s="141">
        <f>IF(ISERROR(SEARCH(Y$1,$Q400)),0,1)</f>
        <v>0</v>
      </c>
      <c r="Z400" s="141">
        <f>IF(ISERROR(SEARCH(Z$1,$Q400)),0,1)</f>
        <v>0</v>
      </c>
      <c r="AA400" s="141">
        <f>IF(ISERROR(SEARCH(AA$1,$Q400)),0,1)</f>
        <v>0</v>
      </c>
      <c r="AB400" s="141">
        <f>IF(ISERROR(SEARCH(AB$1,$Q400)),0,1)</f>
        <v>0</v>
      </c>
      <c r="AC400" s="141">
        <f>IF(ISERROR(SEARCH(AC$1,$Q400)),0,1)</f>
        <v>0</v>
      </c>
      <c r="AD400" s="141">
        <f>IF(ISERROR(SEARCH(AD$1,$Q400)),0,1)</f>
        <v>0</v>
      </c>
      <c r="AE400" s="141">
        <f>IF(ISERROR(SEARCH(AE$1,$Q400)),0,1)</f>
        <v>0</v>
      </c>
      <c r="AF400" s="141">
        <f>IF(ISERROR(SEARCH(AF$1,$Q400)),0,1)</f>
        <v>0</v>
      </c>
      <c r="AG400" s="141">
        <f>IF(ISERROR(SEARCH(AG$1,$Q400)),0,1)</f>
        <v>0</v>
      </c>
      <c r="AI400" s="141" t="str">
        <f>_xlfn.XLOOKUP(I400,'api2.3'!B:B,'api2.3'!D:D,"")</f>
        <v/>
      </c>
      <c r="AJ400" t="s">
        <v>44</v>
      </c>
      <c r="AK400" s="41" t="s">
        <v>5566</v>
      </c>
      <c r="AL400" s="210">
        <f>_xlfn.XLOOKUP(AK400,sortorder!$I$15:$I$20,sortorder!$J$15:$J$20)</f>
        <v>2</v>
      </c>
      <c r="AP400" s="32">
        <v>0</v>
      </c>
      <c r="AQ400" t="s">
        <v>43</v>
      </c>
      <c r="AR400" t="s">
        <v>43</v>
      </c>
      <c r="AS400" t="s">
        <v>52</v>
      </c>
      <c r="AU400">
        <v>0</v>
      </c>
      <c r="AV400" s="39" t="str">
        <f>IFERROR(_xlfn.XLOOKUP(Q400,wtd!$B:$B,wtd!$C:$C),"")</f>
        <v/>
      </c>
      <c r="AW400" s="141" t="b">
        <f>IFERROR(Q400=_xlfn.XLOOKUP(Q400,wtd!$B:$B,wtd!$B:$B),FALSE)</f>
        <v>0</v>
      </c>
      <c r="AX400" t="s">
        <v>45</v>
      </c>
      <c r="AZ400">
        <v>0</v>
      </c>
      <c r="BA400" t="b">
        <v>0</v>
      </c>
      <c r="BB400" t="b">
        <v>0</v>
      </c>
      <c r="BC400" t="b">
        <v>0</v>
      </c>
      <c r="BE400" t="s">
        <v>3222</v>
      </c>
      <c r="BF400" t="s">
        <v>3222</v>
      </c>
      <c r="BG400" t="s">
        <v>3222</v>
      </c>
      <c r="BJ400" s="618" t="s">
        <v>6034</v>
      </c>
      <c r="BK400" s="534" t="s">
        <v>2887</v>
      </c>
      <c r="BN400" s="225">
        <v>999</v>
      </c>
    </row>
    <row r="401" spans="1:72">
      <c r="A401">
        <v>400</v>
      </c>
      <c r="B401" s="158" t="str">
        <f>IFERROR(TEXT(AL401,"00"),"99")&amp;IFERROR(TEXT(W401,"00"),"99")&amp;IFERROR(TEXT(S401,"00"),"99")&amp;IFERROR(TEXT(BN401,"000"),"999")</f>
        <v>029999999</v>
      </c>
      <c r="C401" s="158" t="str">
        <f>IFERROR(TEXT(AL401,"00"),"99")&amp;IFERROR(TEXT(V401,"00"),"99")&amp;IFERROR(TEXT(R401,"000"),"999")</f>
        <v>0299999</v>
      </c>
      <c r="D401" s="29">
        <v>0</v>
      </c>
      <c r="E401" s="645">
        <f>IF(NOT(ISBLANK(L401)),1,0)</f>
        <v>1</v>
      </c>
      <c r="F401" s="645">
        <f>IF(NOT(ISBLANK(O401)),1,0)</f>
        <v>0</v>
      </c>
      <c r="G401" s="364" t="str">
        <f>IF(ISBLANK(H401), IF(OR(NOT(ISBLANK(L401)),NOT(ISBLANK(I401)), NOT(ISBLANK(O401))),"no oldname but should be",""),IF(H401=I401,"api",IF(H401=O401,"csv","no match or acs")))</f>
        <v>no match or acs</v>
      </c>
      <c r="H401" s="226" t="s">
        <v>3214</v>
      </c>
      <c r="L401" s="226" t="s">
        <v>3214</v>
      </c>
      <c r="M401" s="631" t="s">
        <v>3214</v>
      </c>
      <c r="Q401" s="178" t="s">
        <v>5573</v>
      </c>
      <c r="R401" s="147">
        <f>IFERROR(_xlfn.XLOOKUP(T401,sortorder!$E$62:$E$136,sortorder!$F$62:$F$136),999)</f>
        <v>999</v>
      </c>
      <c r="S401" s="147">
        <f>IFERROR(_xlfn.XLOOKUP(T401,sortorder!$E$62:$E$136,sortorder!$D$62:$D$136),99)</f>
        <v>99</v>
      </c>
      <c r="T401" s="1" t="s">
        <v>4816</v>
      </c>
      <c r="V401" s="152">
        <f>IFERROR(_xlfn.XLOOKUP(X401,sortorder!$E$4:$E$55,sortorder!$D$4:$D$55),99)</f>
        <v>99</v>
      </c>
      <c r="W401" s="152">
        <f>IFERROR(_xlfn.XLOOKUP(X401,sortorder!$E$4:$E$55,sortorder!$D$4:$D$55),99)</f>
        <v>99</v>
      </c>
      <c r="X401" s="198" t="s">
        <v>5594</v>
      </c>
      <c r="Y401" s="141">
        <f>IF(ISERROR(SEARCH(Y$1,$Q401)),0,1)</f>
        <v>0</v>
      </c>
      <c r="Z401" s="141">
        <f>IF(ISERROR(SEARCH(Z$1,$Q401)),0,1)</f>
        <v>0</v>
      </c>
      <c r="AA401" s="141">
        <f>IF(ISERROR(SEARCH(AA$1,$Q401)),0,1)</f>
        <v>0</v>
      </c>
      <c r="AB401" s="141">
        <f>IF(ISERROR(SEARCH(AB$1,$Q401)),0,1)</f>
        <v>0</v>
      </c>
      <c r="AC401" s="141">
        <f>IF(ISERROR(SEARCH(AC$1,$Q401)),0,1)</f>
        <v>0</v>
      </c>
      <c r="AD401" s="141">
        <f>IF(ISERROR(SEARCH(AD$1,$Q401)),0,1)</f>
        <v>0</v>
      </c>
      <c r="AE401" s="141">
        <f>IF(ISERROR(SEARCH(AE$1,$Q401)),0,1)</f>
        <v>0</v>
      </c>
      <c r="AF401" s="141">
        <f>IF(ISERROR(SEARCH(AF$1,$Q401)),0,1)</f>
        <v>0</v>
      </c>
      <c r="AG401" s="141">
        <f>IF(ISERROR(SEARCH(AG$1,$Q401)),0,1)</f>
        <v>0</v>
      </c>
      <c r="AH401" t="s">
        <v>1083</v>
      </c>
      <c r="AI401" s="141" t="str">
        <f>_xlfn.XLOOKUP(I401,'api2.3'!B:B,'api2.3'!D:D,"")</f>
        <v/>
      </c>
      <c r="AJ401" t="s">
        <v>44</v>
      </c>
      <c r="AK401" s="41" t="s">
        <v>5566</v>
      </c>
      <c r="AL401" s="210">
        <f>_xlfn.XLOOKUP(AK401,sortorder!$I$15:$I$20,sortorder!$J$15:$J$20)</f>
        <v>2</v>
      </c>
      <c r="AP401" s="32">
        <v>0</v>
      </c>
      <c r="AQ401" t="s">
        <v>43</v>
      </c>
      <c r="AR401" t="s">
        <v>43</v>
      </c>
      <c r="AS401" t="s">
        <v>52</v>
      </c>
      <c r="AU401">
        <v>0</v>
      </c>
      <c r="AV401" s="39" t="str">
        <f>IFERROR(_xlfn.XLOOKUP(Q401,wtd!$B:$B,wtd!$C:$C),"")</f>
        <v/>
      </c>
      <c r="AW401" s="141" t="b">
        <f>IFERROR(Q401=_xlfn.XLOOKUP(Q401,wtd!$B:$B,wtd!$B:$B),FALSE)</f>
        <v>0</v>
      </c>
      <c r="AX401" t="s">
        <v>45</v>
      </c>
      <c r="AZ401">
        <v>0</v>
      </c>
      <c r="BA401" t="b">
        <v>0</v>
      </c>
      <c r="BB401" t="b">
        <v>0</v>
      </c>
      <c r="BC401" t="b">
        <v>0</v>
      </c>
      <c r="BE401" t="s">
        <v>5575</v>
      </c>
      <c r="BF401" t="s">
        <v>3216</v>
      </c>
      <c r="BG401" t="s">
        <v>3216</v>
      </c>
      <c r="BJ401" s="618" t="s">
        <v>6032</v>
      </c>
      <c r="BK401" s="534" t="s">
        <v>2887</v>
      </c>
      <c r="BN401" s="225">
        <v>999</v>
      </c>
    </row>
    <row r="402" spans="1:72">
      <c r="A402">
        <v>401</v>
      </c>
      <c r="B402" s="158" t="str">
        <f>IFERROR(TEXT(AL402,"00"),"99")&amp;IFERROR(TEXT(W402,"00"),"99")&amp;IFERROR(TEXT(S402,"00"),"99")&amp;IFERROR(TEXT(BN402,"000"),"999")</f>
        <v>029999999</v>
      </c>
      <c r="C402" s="158" t="str">
        <f>IFERROR(TEXT(AL402,"00"),"99")&amp;IFERROR(TEXT(V402,"00"),"99")&amp;IFERROR(TEXT(R402,"000"),"999")</f>
        <v>0299999</v>
      </c>
      <c r="D402" s="29">
        <v>0</v>
      </c>
      <c r="E402" s="645">
        <f>IF(NOT(ISBLANK(L402)),1,0)</f>
        <v>1</v>
      </c>
      <c r="F402" s="645">
        <f>IF(NOT(ISBLANK(O402)),1,0)</f>
        <v>0</v>
      </c>
      <c r="G402" s="364" t="str">
        <f>IF(ISBLANK(H402), IF(OR(NOT(ISBLANK(L402)),NOT(ISBLANK(I402)), NOT(ISBLANK(O402))),"no oldname but should be",""),IF(H402=I402,"api",IF(H402=O402,"csv","no match or acs")))</f>
        <v>no match or acs</v>
      </c>
      <c r="H402" s="226" t="s">
        <v>3198</v>
      </c>
      <c r="L402" s="226" t="s">
        <v>3198</v>
      </c>
      <c r="M402" s="631" t="s">
        <v>3198</v>
      </c>
      <c r="Q402" s="178" t="s">
        <v>5577</v>
      </c>
      <c r="R402" s="147">
        <f>IFERROR(_xlfn.XLOOKUP(T402,sortorder!$E$62:$E$136,sortorder!$F$62:$F$136),999)</f>
        <v>999</v>
      </c>
      <c r="S402" s="147">
        <f>IFERROR(_xlfn.XLOOKUP(T402,sortorder!$E$62:$E$136,sortorder!$D$62:$D$136),99)</f>
        <v>99</v>
      </c>
      <c r="T402" s="1" t="s">
        <v>4823</v>
      </c>
      <c r="V402" s="152">
        <f>IFERROR(_xlfn.XLOOKUP(X402,sortorder!$E$4:$E$55,sortorder!$D$4:$D$55),99)</f>
        <v>99</v>
      </c>
      <c r="W402" s="152">
        <f>IFERROR(_xlfn.XLOOKUP(X402,sortorder!$E$4:$E$55,sortorder!$D$4:$D$55),99)</f>
        <v>99</v>
      </c>
      <c r="X402" s="198" t="s">
        <v>5594</v>
      </c>
      <c r="Y402" s="141">
        <f>IF(ISERROR(SEARCH(Y$1,$Q402)),0,1)</f>
        <v>0</v>
      </c>
      <c r="Z402" s="141">
        <f>IF(ISERROR(SEARCH(Z$1,$Q402)),0,1)</f>
        <v>0</v>
      </c>
      <c r="AA402" s="141">
        <f>IF(ISERROR(SEARCH(AA$1,$Q402)),0,1)</f>
        <v>0</v>
      </c>
      <c r="AB402" s="141">
        <f>IF(ISERROR(SEARCH(AB$1,$Q402)),0,1)</f>
        <v>0</v>
      </c>
      <c r="AC402" s="141">
        <f>IF(ISERROR(SEARCH(AC$1,$Q402)),0,1)</f>
        <v>0</v>
      </c>
      <c r="AD402" s="141">
        <f>IF(ISERROR(SEARCH(AD$1,$Q402)),0,1)</f>
        <v>0</v>
      </c>
      <c r="AE402" s="141">
        <f>IF(ISERROR(SEARCH(AE$1,$Q402)),0,1)</f>
        <v>0</v>
      </c>
      <c r="AF402" s="141">
        <f>IF(ISERROR(SEARCH(AF$1,$Q402)),0,1)</f>
        <v>0</v>
      </c>
      <c r="AG402" s="141">
        <f>IF(ISERROR(SEARCH(AG$1,$Q402)),0,1)</f>
        <v>0</v>
      </c>
      <c r="AI402" s="141" t="str">
        <f>_xlfn.XLOOKUP(I402,'api2.3'!B:B,'api2.3'!D:D,"")</f>
        <v/>
      </c>
      <c r="AJ402" t="s">
        <v>44</v>
      </c>
      <c r="AK402" s="41" t="s">
        <v>5566</v>
      </c>
      <c r="AL402" s="210">
        <f>_xlfn.XLOOKUP(AK402,sortorder!$I$15:$I$20,sortorder!$J$15:$J$20)</f>
        <v>2</v>
      </c>
      <c r="AP402" s="32">
        <v>0</v>
      </c>
      <c r="AQ402" t="s">
        <v>43</v>
      </c>
      <c r="AR402" t="s">
        <v>43</v>
      </c>
      <c r="AS402" t="s">
        <v>52</v>
      </c>
      <c r="AU402">
        <v>0</v>
      </c>
      <c r="AV402" s="39" t="str">
        <f>IFERROR(_xlfn.XLOOKUP(Q402,wtd!$B:$B,wtd!$C:$C),"")</f>
        <v/>
      </c>
      <c r="AW402" s="141" t="b">
        <f>IFERROR(Q402=_xlfn.XLOOKUP(Q402,wtd!$B:$B,wtd!$B:$B),FALSE)</f>
        <v>0</v>
      </c>
      <c r="AX402" t="s">
        <v>45</v>
      </c>
      <c r="AZ402">
        <v>0</v>
      </c>
      <c r="BA402" t="b">
        <v>0</v>
      </c>
      <c r="BB402" t="b">
        <v>0</v>
      </c>
      <c r="BC402" t="b">
        <v>0</v>
      </c>
      <c r="BE402" t="s">
        <v>5579</v>
      </c>
      <c r="BF402" t="s">
        <v>3200</v>
      </c>
      <c r="BG402" t="s">
        <v>3200</v>
      </c>
      <c r="BJ402" s="618" t="s">
        <v>6026</v>
      </c>
      <c r="BK402" s="534" t="s">
        <v>2887</v>
      </c>
      <c r="BN402" s="225">
        <v>999</v>
      </c>
    </row>
    <row r="403" spans="1:72" ht="16.5">
      <c r="A403">
        <v>402</v>
      </c>
      <c r="B403" s="158" t="str">
        <f>IFERROR(TEXT(AL403,"00"),"99")&amp;IFERROR(TEXT(W403,"00"),"99")&amp;IFERROR(TEXT(S403,"00"),"99")&amp;IFERROR(TEXT(BN403,"000"),"999")</f>
        <v>033401096</v>
      </c>
      <c r="C403" s="158" t="str">
        <f>IFERROR(TEXT(AL403,"00"),"99")&amp;IFERROR(TEXT(V403,"00"),"99")&amp;IFERROR(TEXT(R403,"000"),"999")</f>
        <v>0334096</v>
      </c>
      <c r="D403" s="29">
        <v>1</v>
      </c>
      <c r="E403" s="645">
        <f>IF(NOT(ISBLANK(L403)),1,0)</f>
        <v>0</v>
      </c>
      <c r="F403" s="645">
        <f>IF(NOT(ISBLANK(O403)),1,0)</f>
        <v>1</v>
      </c>
      <c r="G403" s="364" t="str">
        <f>IF(ISBLANK(H403), IF(OR(NOT(ISBLANK(L403)),NOT(ISBLANK(I403)), NOT(ISBLANK(O403))),"no oldname but should be",""),IF(H403=I403,"api",IF(H403=O403,"csv","no match or acs")))</f>
        <v>api</v>
      </c>
      <c r="H403" t="s">
        <v>1732</v>
      </c>
      <c r="I403" s="185" t="s">
        <v>1732</v>
      </c>
      <c r="J403" s="59" t="s">
        <v>1732</v>
      </c>
      <c r="N403" s="59" t="s">
        <v>1733</v>
      </c>
      <c r="O403" t="s">
        <v>1733</v>
      </c>
      <c r="P403" s="59" t="s">
        <v>1733</v>
      </c>
      <c r="Q403" s="64" t="s">
        <v>181</v>
      </c>
      <c r="R403" s="147">
        <f>IFERROR(_xlfn.XLOOKUP(T403,sortorder!$E$62:$E$136,sortorder!$F$62:$F$136),999)</f>
        <v>96</v>
      </c>
      <c r="S403" s="147">
        <f>IFERROR(_xlfn.XLOOKUP(T403,sortorder!$E$62:$E$136,sortorder!$D$62:$D$136),99)</f>
        <v>1</v>
      </c>
      <c r="T403" s="127" t="s">
        <v>181</v>
      </c>
      <c r="U403" s="59" t="s">
        <v>181</v>
      </c>
      <c r="V403" s="152">
        <f>IFERROR(_xlfn.XLOOKUP(X403,sortorder!$E$4:$E$55,sortorder!$D$4:$D$55),99)</f>
        <v>34</v>
      </c>
      <c r="W403" s="152">
        <f>IFERROR(_xlfn.XLOOKUP(X403,sortorder!$E$4:$E$55,sortorder!$D$4:$D$55),99)</f>
        <v>34</v>
      </c>
      <c r="X403" s="373" t="s">
        <v>1699</v>
      </c>
      <c r="Y403" s="385">
        <f>IF(ISERROR(SEARCH(Y$1,$Q403)),0,1)</f>
        <v>0</v>
      </c>
      <c r="Z403" s="385">
        <f>IF(ISERROR(SEARCH(Z$1,$Q403)),0,1)</f>
        <v>0</v>
      </c>
      <c r="AA403" s="385">
        <f>IF(ISERROR(SEARCH(AA$1,$Q403)),0,1)</f>
        <v>0</v>
      </c>
      <c r="AB403" s="385">
        <f>IF(ISERROR(SEARCH(AB$1,$Q403)),0,1)</f>
        <v>0</v>
      </c>
      <c r="AC403" s="385">
        <f>IF(ISERROR(SEARCH(AC$1,$Q403)),0,1)</f>
        <v>0</v>
      </c>
      <c r="AD403" s="385">
        <f>IF(ISERROR(SEARCH(AD$1,$Q403)),0,1)</f>
        <v>0</v>
      </c>
      <c r="AE403" s="385">
        <f>IF(ISERROR(SEARCH(AE$1,$Q403)),0,1)</f>
        <v>0</v>
      </c>
      <c r="AF403" s="385">
        <f>IF(ISERROR(SEARCH(AF$1,$Q403)),0,1)</f>
        <v>0</v>
      </c>
      <c r="AG403" s="385">
        <f>IF(ISERROR(SEARCH(AG$1,$Q403)),0,1)</f>
        <v>0</v>
      </c>
      <c r="AH403" s="373" t="s">
        <v>1075</v>
      </c>
      <c r="AI403" s="141" t="str">
        <f>_xlfn.XLOOKUP(I403,'api2.3'!B:B,'api2.3'!D:D,"")</f>
        <v>Environmental Burden Indicators</v>
      </c>
      <c r="AJ403" s="373" t="s">
        <v>140</v>
      </c>
      <c r="AK403" s="373" t="s">
        <v>140</v>
      </c>
      <c r="AL403" s="386">
        <f>_xlfn.XLOOKUP(AK403,sortorder!$I$15:$I$20,sortorder!$J$15:$J$20)</f>
        <v>3</v>
      </c>
      <c r="AM403" s="373"/>
      <c r="AN403" s="373"/>
      <c r="AO403" s="373"/>
      <c r="AP403" s="387">
        <v>0</v>
      </c>
      <c r="AQ403" s="373" t="s">
        <v>43</v>
      </c>
      <c r="AR403" s="373" t="s">
        <v>43</v>
      </c>
      <c r="AS403" s="373" t="s">
        <v>286</v>
      </c>
      <c r="AT403" s="373" t="s">
        <v>43</v>
      </c>
      <c r="AU403" s="373"/>
      <c r="AV403" s="39" t="str">
        <f>IFERROR(_xlfn.XLOOKUP(Q403,wtd!$B:$B,wtd!$C:$C),"")</f>
        <v>pop</v>
      </c>
      <c r="AW403" s="141" t="b">
        <f>IFERROR(Q403=_xlfn.XLOOKUP(Q403,wtd!$B:$B,wtd!$B:$B),FALSE)</f>
        <v>1</v>
      </c>
      <c r="AX403" s="373" t="s">
        <v>1616</v>
      </c>
      <c r="AY403" s="388">
        <v>3</v>
      </c>
      <c r="AZ403" s="373">
        <v>2</v>
      </c>
      <c r="BA403" s="373" t="b">
        <v>0</v>
      </c>
      <c r="BB403" s="373" t="b">
        <v>0</v>
      </c>
      <c r="BC403" s="373" t="b">
        <v>0</v>
      </c>
      <c r="BD403" s="42" t="s">
        <v>5808</v>
      </c>
      <c r="BE403" s="373" t="s">
        <v>1734</v>
      </c>
      <c r="BF403" s="42" t="s">
        <v>1736</v>
      </c>
      <c r="BG403" s="19" t="s">
        <v>1735</v>
      </c>
      <c r="BH403" s="59" t="s">
        <v>5812</v>
      </c>
      <c r="BI403" s="59" t="s">
        <v>5812</v>
      </c>
      <c r="BJ403" s="618" t="s">
        <v>2887</v>
      </c>
      <c r="BK403" s="534" t="s">
        <v>1463</v>
      </c>
      <c r="BL403" s="59" t="s">
        <v>5812</v>
      </c>
      <c r="BM403" s="59" t="s">
        <v>5812</v>
      </c>
      <c r="BN403" s="222">
        <v>96</v>
      </c>
      <c r="BP403" s="639" t="s">
        <v>1737</v>
      </c>
      <c r="BQ403" s="639" t="s">
        <v>1738</v>
      </c>
      <c r="BR403" s="639" t="s">
        <v>1733</v>
      </c>
      <c r="BS403" s="639" t="s">
        <v>411</v>
      </c>
    </row>
    <row r="404" spans="1:72">
      <c r="A404">
        <v>403</v>
      </c>
      <c r="B404" s="158" t="str">
        <f>IFERROR(TEXT(AL404,"00"),"99")&amp;IFERROR(TEXT(W404,"00"),"99")&amp;IFERROR(TEXT(S404,"00"),"99")&amp;IFERROR(TEXT(BN404,"000"),"999")</f>
        <v>033402097</v>
      </c>
      <c r="C404" s="158" t="str">
        <f>IFERROR(TEXT(AL404,"00"),"99")&amp;IFERROR(TEXT(V404,"00"),"99")&amp;IFERROR(TEXT(R404,"000"),"999")</f>
        <v>0334097</v>
      </c>
      <c r="D404" s="29">
        <v>1</v>
      </c>
      <c r="E404" s="645">
        <f>IF(NOT(ISBLANK(L404)),1,0)</f>
        <v>0</v>
      </c>
      <c r="F404" s="645">
        <f>IF(NOT(ISBLANK(O404)),1,0)</f>
        <v>1</v>
      </c>
      <c r="G404" s="364" t="str">
        <f>IF(ISBLANK(H404), IF(OR(NOT(ISBLANK(L404)),NOT(ISBLANK(I404)), NOT(ISBLANK(O404))),"no oldname but should be",""),IF(H404=I404,"api",IF(H404=O404,"csv","no match or acs")))</f>
        <v>api</v>
      </c>
      <c r="H404" t="s">
        <v>1726</v>
      </c>
      <c r="I404" t="s">
        <v>1726</v>
      </c>
      <c r="J404" s="59" t="s">
        <v>1726</v>
      </c>
      <c r="N404" s="59" t="s">
        <v>1727</v>
      </c>
      <c r="O404" t="s">
        <v>1727</v>
      </c>
      <c r="P404" s="59" t="s">
        <v>1727</v>
      </c>
      <c r="Q404" s="64" t="s">
        <v>144</v>
      </c>
      <c r="R404" s="147">
        <f>IFERROR(_xlfn.XLOOKUP(T404,sortorder!$E$62:$E$136,sortorder!$F$62:$F$136),999)</f>
        <v>97</v>
      </c>
      <c r="S404" s="147">
        <f>IFERROR(_xlfn.XLOOKUP(T404,sortorder!$E$62:$E$136,sortorder!$D$62:$D$136),99)</f>
        <v>2</v>
      </c>
      <c r="T404" s="127" t="s">
        <v>144</v>
      </c>
      <c r="U404" s="59" t="s">
        <v>144</v>
      </c>
      <c r="V404" s="152">
        <f>IFERROR(_xlfn.XLOOKUP(X404,sortorder!$E$4:$E$55,sortorder!$D$4:$D$55),99)</f>
        <v>34</v>
      </c>
      <c r="W404" s="152">
        <f>IFERROR(_xlfn.XLOOKUP(X404,sortorder!$E$4:$E$55,sortorder!$D$4:$D$55),99)</f>
        <v>34</v>
      </c>
      <c r="X404" s="373" t="s">
        <v>1699</v>
      </c>
      <c r="Y404" s="385">
        <f>IF(ISERROR(SEARCH(Y$1,$Q404)),0,1)</f>
        <v>0</v>
      </c>
      <c r="Z404" s="385">
        <f>IF(ISERROR(SEARCH(Z$1,$Q404)),0,1)</f>
        <v>0</v>
      </c>
      <c r="AA404" s="385">
        <f>IF(ISERROR(SEARCH(AA$1,$Q404)),0,1)</f>
        <v>0</v>
      </c>
      <c r="AB404" s="385">
        <f>IF(ISERROR(SEARCH(AB$1,$Q404)),0,1)</f>
        <v>0</v>
      </c>
      <c r="AC404" s="385">
        <f>IF(ISERROR(SEARCH(AC$1,$Q404)),0,1)</f>
        <v>0</v>
      </c>
      <c r="AD404" s="385">
        <f>IF(ISERROR(SEARCH(AD$1,$Q404)),0,1)</f>
        <v>0</v>
      </c>
      <c r="AE404" s="385">
        <f>IF(ISERROR(SEARCH(AE$1,$Q404)),0,1)</f>
        <v>0</v>
      </c>
      <c r="AF404" s="385">
        <f>IF(ISERROR(SEARCH(AF$1,$Q404)),0,1)</f>
        <v>0</v>
      </c>
      <c r="AG404" s="385">
        <f>IF(ISERROR(SEARCH(AG$1,$Q404)),0,1)</f>
        <v>0</v>
      </c>
      <c r="AH404" s="373" t="s">
        <v>1075</v>
      </c>
      <c r="AI404" s="141" t="str">
        <f>_xlfn.XLOOKUP(I404,'api2.3'!B:B,'api2.3'!D:D,"")</f>
        <v>Environmental Burden Indicators</v>
      </c>
      <c r="AJ404" s="373" t="s">
        <v>140</v>
      </c>
      <c r="AK404" s="373" t="s">
        <v>140</v>
      </c>
      <c r="AL404" s="386">
        <f>_xlfn.XLOOKUP(AK404,sortorder!$I$15:$I$20,sortorder!$J$15:$J$20)</f>
        <v>3</v>
      </c>
      <c r="AM404" s="373"/>
      <c r="AN404" s="373"/>
      <c r="AO404" s="373"/>
      <c r="AP404" s="387">
        <v>0</v>
      </c>
      <c r="AQ404" s="373" t="s">
        <v>43</v>
      </c>
      <c r="AR404" s="373" t="s">
        <v>43</v>
      </c>
      <c r="AS404" s="373" t="s">
        <v>286</v>
      </c>
      <c r="AT404" s="373" t="s">
        <v>43</v>
      </c>
      <c r="AU404" s="373"/>
      <c r="AV404" s="39" t="str">
        <f>IFERROR(_xlfn.XLOOKUP(Q404,wtd!$B:$B,wtd!$C:$C),"")</f>
        <v>pop</v>
      </c>
      <c r="AW404" s="141" t="b">
        <f>IFERROR(Q404=_xlfn.XLOOKUP(Q404,wtd!$B:$B,wtd!$B:$B),FALSE)</f>
        <v>1</v>
      </c>
      <c r="AX404" s="373" t="s">
        <v>1616</v>
      </c>
      <c r="AY404" s="388">
        <v>3</v>
      </c>
      <c r="AZ404" s="373">
        <v>1</v>
      </c>
      <c r="BA404" s="373" t="b">
        <v>0</v>
      </c>
      <c r="BB404" s="373" t="b">
        <v>0</v>
      </c>
      <c r="BC404" s="373" t="b">
        <v>0</v>
      </c>
      <c r="BD404" s="42" t="s">
        <v>5799</v>
      </c>
      <c r="BE404" s="373" t="s">
        <v>1453</v>
      </c>
      <c r="BF404" s="42" t="s">
        <v>1453</v>
      </c>
      <c r="BG404" s="19" t="s">
        <v>1728</v>
      </c>
      <c r="BH404" s="59" t="s">
        <v>1728</v>
      </c>
      <c r="BI404" s="59" t="s">
        <v>1728</v>
      </c>
      <c r="BJ404" s="618" t="s">
        <v>2887</v>
      </c>
      <c r="BK404" s="534" t="s">
        <v>1453</v>
      </c>
      <c r="BL404" s="59" t="s">
        <v>1728</v>
      </c>
      <c r="BM404" s="59" t="s">
        <v>1728</v>
      </c>
      <c r="BN404" s="222">
        <v>97</v>
      </c>
      <c r="BP404" s="639" t="s">
        <v>1730</v>
      </c>
      <c r="BQ404" s="639" t="s">
        <v>1731</v>
      </c>
      <c r="BR404" s="639" t="s">
        <v>1727</v>
      </c>
      <c r="BS404" s="639" t="s">
        <v>411</v>
      </c>
    </row>
    <row r="405" spans="1:72" ht="14.5" customHeight="1">
      <c r="A405">
        <v>404</v>
      </c>
      <c r="B405" s="158" t="str">
        <f>IFERROR(TEXT(AL405,"00"),"99")&amp;IFERROR(TEXT(W405,"00"),"99")&amp;IFERROR(TEXT(S405,"00"),"99")&amp;IFERROR(TEXT(BN405,"000"),"999")</f>
        <v>033403098</v>
      </c>
      <c r="C405" s="158" t="str">
        <f>IFERROR(TEXT(AL405,"00"),"99")&amp;IFERROR(TEXT(V405,"00"),"99")&amp;IFERROR(TEXT(R405,"000"),"999")</f>
        <v>0334098</v>
      </c>
      <c r="D405" s="251">
        <v>0</v>
      </c>
      <c r="E405" s="645">
        <f>IF(NOT(ISBLANK(L405)),1,0)</f>
        <v>0</v>
      </c>
      <c r="F405" s="645">
        <f>IF(NOT(ISBLANK(O405)),1,0)</f>
        <v>1</v>
      </c>
      <c r="G405" s="364" t="str">
        <f>IF(ISBLANK(H405), IF(OR(NOT(ISBLANK(L405)),NOT(ISBLANK(I405)), NOT(ISBLANK(O405))),"no oldname but should be",""),IF(H405=I405,"api",IF(H405=O405,"csv","no match or acs")))</f>
        <v>csv</v>
      </c>
      <c r="H405" s="122" t="s">
        <v>5619</v>
      </c>
      <c r="I405" s="122" t="s">
        <v>5706</v>
      </c>
      <c r="J405" s="197"/>
      <c r="K405" s="122"/>
      <c r="L405" s="122"/>
      <c r="M405" s="197"/>
      <c r="N405" s="197"/>
      <c r="O405" s="122" t="s">
        <v>5619</v>
      </c>
      <c r="P405" s="197"/>
      <c r="Q405" s="123" t="s">
        <v>5618</v>
      </c>
      <c r="R405" s="147">
        <f>IFERROR(_xlfn.XLOOKUP(T405,sortorder!$E$62:$E$136,sortorder!$F$62:$F$136),999)</f>
        <v>98</v>
      </c>
      <c r="S405" s="147">
        <f>IFERROR(_xlfn.XLOOKUP(T405,sortorder!$E$62:$E$136,sortorder!$D$62:$D$136),99)</f>
        <v>3</v>
      </c>
      <c r="T405" s="196" t="s">
        <v>5618</v>
      </c>
      <c r="U405" s="197"/>
      <c r="V405" s="152">
        <f>IFERROR(_xlfn.XLOOKUP(X405,sortorder!$E$4:$E$55,sortorder!$D$4:$D$55),99)</f>
        <v>34</v>
      </c>
      <c r="W405" s="152">
        <f>IFERROR(_xlfn.XLOOKUP(X405,sortorder!$E$4:$E$55,sortorder!$D$4:$D$55),99)</f>
        <v>34</v>
      </c>
      <c r="X405" s="326" t="s">
        <v>1699</v>
      </c>
      <c r="Y405" s="385">
        <f>IF(ISERROR(SEARCH(Y$1,$Q405)),0,1)</f>
        <v>0</v>
      </c>
      <c r="Z405" s="385">
        <f>IF(ISERROR(SEARCH(Z$1,$Q405)),0,1)</f>
        <v>0</v>
      </c>
      <c r="AA405" s="385">
        <f>IF(ISERROR(SEARCH(AA$1,$Q405)),0,1)</f>
        <v>0</v>
      </c>
      <c r="AB405" s="385">
        <f>IF(ISERROR(SEARCH(AB$1,$Q405)),0,1)</f>
        <v>0</v>
      </c>
      <c r="AC405" s="385">
        <f>IF(ISERROR(SEARCH(AC$1,$Q405)),0,1)</f>
        <v>0</v>
      </c>
      <c r="AD405" s="385">
        <f>IF(ISERROR(SEARCH(AD$1,$Q405)),0,1)</f>
        <v>0</v>
      </c>
      <c r="AE405" s="385">
        <f>IF(ISERROR(SEARCH(AE$1,$Q405)),0,1)</f>
        <v>0</v>
      </c>
      <c r="AF405" s="385">
        <f>IF(ISERROR(SEARCH(AF$1,$Q405)),0,1)</f>
        <v>0</v>
      </c>
      <c r="AG405" s="385">
        <f>IF(ISERROR(SEARCH(AG$1,$Q405)),0,1)</f>
        <v>0</v>
      </c>
      <c r="AH405" s="326"/>
      <c r="AI405" s="141" t="str">
        <f>_xlfn.XLOOKUP(I405,'api2.3'!B:B,'api2.3'!D:D,"")</f>
        <v>Environmental Burden Indicators</v>
      </c>
      <c r="AJ405" s="326" t="s">
        <v>140</v>
      </c>
      <c r="AK405" s="326" t="s">
        <v>140</v>
      </c>
      <c r="AL405" s="386">
        <f>_xlfn.XLOOKUP(AK405,sortorder!$I$15:$I$20,sortorder!$J$15:$J$20)</f>
        <v>3</v>
      </c>
      <c r="AM405" s="326" t="s">
        <v>423</v>
      </c>
      <c r="AN405" s="326" t="s">
        <v>423</v>
      </c>
      <c r="AO405" s="326" t="s">
        <v>424</v>
      </c>
      <c r="AP405" s="389">
        <v>1</v>
      </c>
      <c r="AQ405" s="326" t="s">
        <v>43</v>
      </c>
      <c r="AR405" s="326" t="s">
        <v>43</v>
      </c>
      <c r="AS405" s="326" t="s">
        <v>286</v>
      </c>
      <c r="AT405" s="326" t="s">
        <v>43</v>
      </c>
      <c r="AU405" s="326"/>
      <c r="AV405" s="39" t="str">
        <f>IFERROR(_xlfn.XLOOKUP(Q405,wtd!$B:$B,wtd!$C:$C),"")</f>
        <v>pop</v>
      </c>
      <c r="AW405" s="141" t="b">
        <f>IFERROR(Q405=_xlfn.XLOOKUP(Q405,wtd!$B:$B,wtd!$B:$B),FALSE)</f>
        <v>1</v>
      </c>
      <c r="AX405" s="326" t="s">
        <v>1616</v>
      </c>
      <c r="AY405" s="326">
        <v>3</v>
      </c>
      <c r="AZ405" s="326">
        <v>1</v>
      </c>
      <c r="BA405" s="326" t="b">
        <v>0</v>
      </c>
      <c r="BB405" s="326" t="b">
        <v>0</v>
      </c>
      <c r="BC405" s="326" t="b">
        <v>0</v>
      </c>
      <c r="BD405" s="194" t="s">
        <v>5800</v>
      </c>
      <c r="BE405" s="326" t="s">
        <v>5619</v>
      </c>
      <c r="BF405" s="194" t="s">
        <v>5809</v>
      </c>
      <c r="BG405" s="238" t="s">
        <v>5620</v>
      </c>
      <c r="BH405" s="59" t="s">
        <v>5813</v>
      </c>
      <c r="BI405" s="59" t="s">
        <v>5813</v>
      </c>
      <c r="BJ405" s="618" t="s">
        <v>2887</v>
      </c>
      <c r="BK405" s="534" t="s">
        <v>5620</v>
      </c>
      <c r="BL405" s="59" t="s">
        <v>5813</v>
      </c>
      <c r="BM405" s="59" t="s">
        <v>5813</v>
      </c>
      <c r="BN405" s="370">
        <v>98</v>
      </c>
      <c r="BO405" s="122"/>
      <c r="BP405" s="641"/>
      <c r="BQ405" s="641"/>
      <c r="BR405" s="641"/>
      <c r="BS405" s="641"/>
      <c r="BT405" s="641"/>
    </row>
    <row r="406" spans="1:72" ht="16.5">
      <c r="A406">
        <v>405</v>
      </c>
      <c r="B406" s="158" t="str">
        <f>IFERROR(TEXT(AL406,"00"),"99")&amp;IFERROR(TEXT(W406,"00"),"99")&amp;IFERROR(TEXT(S406,"00"),"99")&amp;IFERROR(TEXT(BN406,"000"),"999")</f>
        <v>033404099</v>
      </c>
      <c r="C406" s="158" t="str">
        <f>IFERROR(TEXT(AL406,"00"),"99")&amp;IFERROR(TEXT(V406,"00"),"99")&amp;IFERROR(TEXT(R406,"000"),"999")</f>
        <v>0334099</v>
      </c>
      <c r="D406" s="29">
        <v>1</v>
      </c>
      <c r="E406" s="645">
        <f>IF(NOT(ISBLANK(L406)),1,0)</f>
        <v>0</v>
      </c>
      <c r="F406" s="645">
        <f>IF(NOT(ISBLANK(O406)),1,0)</f>
        <v>1</v>
      </c>
      <c r="G406" s="364" t="str">
        <f>IF(ISBLANK(H406), IF(OR(NOT(ISBLANK(L406)),NOT(ISBLANK(I406)), NOT(ISBLANK(O406))),"no oldname but should be",""),IF(H406=I406,"api",IF(H406=O406,"csv","no match or acs")))</f>
        <v>api</v>
      </c>
      <c r="H406" t="s">
        <v>1703</v>
      </c>
      <c r="I406" t="s">
        <v>1703</v>
      </c>
      <c r="J406" s="59" t="s">
        <v>1703</v>
      </c>
      <c r="N406" s="59" t="s">
        <v>1704</v>
      </c>
      <c r="O406" t="s">
        <v>1704</v>
      </c>
      <c r="P406" s="59" t="s">
        <v>1704</v>
      </c>
      <c r="Q406" s="64" t="s">
        <v>196</v>
      </c>
      <c r="R406" s="147">
        <f>IFERROR(_xlfn.XLOOKUP(T406,sortorder!$E$62:$E$136,sortorder!$F$62:$F$136),999)</f>
        <v>99</v>
      </c>
      <c r="S406" s="147">
        <f>IFERROR(_xlfn.XLOOKUP(T406,sortorder!$E$62:$E$136,sortorder!$D$62:$D$136),99)</f>
        <v>4</v>
      </c>
      <c r="T406" s="127" t="s">
        <v>196</v>
      </c>
      <c r="U406" s="59" t="s">
        <v>196</v>
      </c>
      <c r="V406" s="152">
        <f>IFERROR(_xlfn.XLOOKUP(X406,sortorder!$E$4:$E$55,sortorder!$D$4:$D$55),99)</f>
        <v>34</v>
      </c>
      <c r="W406" s="152">
        <f>IFERROR(_xlfn.XLOOKUP(X406,sortorder!$E$4:$E$55,sortorder!$D$4:$D$55),99)</f>
        <v>34</v>
      </c>
      <c r="X406" s="373" t="s">
        <v>1699</v>
      </c>
      <c r="Y406" s="385">
        <f>IF(ISERROR(SEARCH(Y$1,$Q406)),0,1)</f>
        <v>0</v>
      </c>
      <c r="Z406" s="385">
        <f>IF(ISERROR(SEARCH(Z$1,$Q406)),0,1)</f>
        <v>0</v>
      </c>
      <c r="AA406" s="385">
        <f>IF(ISERROR(SEARCH(AA$1,$Q406)),0,1)</f>
        <v>0</v>
      </c>
      <c r="AB406" s="385">
        <f>IF(ISERROR(SEARCH(AB$1,$Q406)),0,1)</f>
        <v>0</v>
      </c>
      <c r="AC406" s="385">
        <f>IF(ISERROR(SEARCH(AC$1,$Q406)),0,1)</f>
        <v>0</v>
      </c>
      <c r="AD406" s="385">
        <f>IF(ISERROR(SEARCH(AD$1,$Q406)),0,1)</f>
        <v>0</v>
      </c>
      <c r="AE406" s="385">
        <f>IF(ISERROR(SEARCH(AE$1,$Q406)),0,1)</f>
        <v>0</v>
      </c>
      <c r="AF406" s="385">
        <f>IF(ISERROR(SEARCH(AF$1,$Q406)),0,1)</f>
        <v>0</v>
      </c>
      <c r="AG406" s="385">
        <f>IF(ISERROR(SEARCH(AG$1,$Q406)),0,1)</f>
        <v>0</v>
      </c>
      <c r="AH406" s="373" t="s">
        <v>1075</v>
      </c>
      <c r="AI406" s="141" t="str">
        <f>_xlfn.XLOOKUP(I406,'api2.3'!B:B,'api2.3'!D:D,"")</f>
        <v>Environmental Burden Indicators</v>
      </c>
      <c r="AJ406" s="373" t="s">
        <v>140</v>
      </c>
      <c r="AK406" s="373" t="s">
        <v>140</v>
      </c>
      <c r="AL406" s="386">
        <f>_xlfn.XLOOKUP(AK406,sortorder!$I$15:$I$20,sortorder!$J$15:$J$20)</f>
        <v>3</v>
      </c>
      <c r="AM406" s="373"/>
      <c r="AN406" s="373"/>
      <c r="AO406" s="373"/>
      <c r="AP406" s="387">
        <v>0</v>
      </c>
      <c r="AQ406" s="373" t="s">
        <v>43</v>
      </c>
      <c r="AR406" s="373" t="s">
        <v>43</v>
      </c>
      <c r="AS406" s="373" t="s">
        <v>286</v>
      </c>
      <c r="AT406" s="373" t="s">
        <v>43</v>
      </c>
      <c r="AU406" s="373"/>
      <c r="AV406" s="39" t="str">
        <f>IFERROR(_xlfn.XLOOKUP(Q406,wtd!$B:$B,wtd!$C:$C),"")</f>
        <v>pop</v>
      </c>
      <c r="AW406" s="141" t="b">
        <f>IFERROR(Q406=_xlfn.XLOOKUP(Q406,wtd!$B:$B,wtd!$B:$B),FALSE)</f>
        <v>1</v>
      </c>
      <c r="AX406" s="373" t="s">
        <v>1616</v>
      </c>
      <c r="AY406" s="388">
        <v>3</v>
      </c>
      <c r="AZ406" s="373">
        <v>2</v>
      </c>
      <c r="BA406" s="373" t="b">
        <v>0</v>
      </c>
      <c r="BB406" s="373" t="b">
        <v>0</v>
      </c>
      <c r="BC406" s="373" t="b">
        <v>0</v>
      </c>
      <c r="BD406" s="42" t="s">
        <v>5808</v>
      </c>
      <c r="BE406" s="373" t="s">
        <v>1705</v>
      </c>
      <c r="BF406" s="42" t="s">
        <v>1413</v>
      </c>
      <c r="BG406" s="19" t="s">
        <v>4949</v>
      </c>
      <c r="BH406" s="59" t="s">
        <v>5814</v>
      </c>
      <c r="BI406" s="59" t="s">
        <v>5814</v>
      </c>
      <c r="BJ406" s="618" t="s">
        <v>2887</v>
      </c>
      <c r="BK406" s="534" t="s">
        <v>1413</v>
      </c>
      <c r="BL406" s="59" t="s">
        <v>5814</v>
      </c>
      <c r="BM406" s="59" t="s">
        <v>5814</v>
      </c>
      <c r="BN406" s="222">
        <v>99</v>
      </c>
      <c r="BP406" s="639" t="s">
        <v>1707</v>
      </c>
      <c r="BQ406" s="639" t="s">
        <v>1708</v>
      </c>
      <c r="BR406" s="639" t="s">
        <v>1704</v>
      </c>
      <c r="BS406" s="639" t="s">
        <v>411</v>
      </c>
    </row>
    <row r="407" spans="1:72">
      <c r="A407">
        <v>406</v>
      </c>
      <c r="B407" s="158" t="str">
        <f>IFERROR(TEXT(AL407,"00"),"99")&amp;IFERROR(TEXT(W407,"00"),"99")&amp;IFERROR(TEXT(S407,"00"),"99")&amp;IFERROR(TEXT(BN407,"000"),"999")</f>
        <v>033405101</v>
      </c>
      <c r="C407" s="158" t="str">
        <f>IFERROR(TEXT(AL407,"00"),"99")&amp;IFERROR(TEXT(V407,"00"),"99")&amp;IFERROR(TEXT(R407,"000"),"999")</f>
        <v>0334101</v>
      </c>
      <c r="D407" s="29">
        <v>1</v>
      </c>
      <c r="E407" s="645">
        <f>IF(NOT(ISBLANK(L407)),1,0)</f>
        <v>0</v>
      </c>
      <c r="F407" s="645">
        <f>IF(NOT(ISBLANK(O407)),1,0)</f>
        <v>1</v>
      </c>
      <c r="G407" s="364" t="str">
        <f>IF(ISBLANK(H407), IF(OR(NOT(ISBLANK(L407)),NOT(ISBLANK(I407)), NOT(ISBLANK(O407))),"no oldname but should be",""),IF(H407=I407,"api",IF(H407=O407,"csv","no match or acs")))</f>
        <v>api</v>
      </c>
      <c r="H407" t="s">
        <v>1754</v>
      </c>
      <c r="I407" t="s">
        <v>1754</v>
      </c>
      <c r="J407" s="59" t="s">
        <v>1754</v>
      </c>
      <c r="N407" s="59" t="s">
        <v>1755</v>
      </c>
      <c r="O407" t="s">
        <v>1755</v>
      </c>
      <c r="P407" s="59" t="s">
        <v>1755</v>
      </c>
      <c r="Q407" s="64" t="s">
        <v>1753</v>
      </c>
      <c r="R407" s="147">
        <f>IFERROR(_xlfn.XLOOKUP(T407,sortorder!$E$62:$E$136,sortorder!$F$62:$F$136),999)</f>
        <v>101</v>
      </c>
      <c r="S407" s="147">
        <f>IFERROR(_xlfn.XLOOKUP(T407,sortorder!$E$62:$E$136,sortorder!$D$62:$D$136),99)</f>
        <v>5</v>
      </c>
      <c r="T407" s="127" t="s">
        <v>1753</v>
      </c>
      <c r="U407" s="59" t="s">
        <v>1753</v>
      </c>
      <c r="V407" s="152">
        <f>IFERROR(_xlfn.XLOOKUP(X407,sortorder!$E$4:$E$55,sortorder!$D$4:$D$55),99)</f>
        <v>34</v>
      </c>
      <c r="W407" s="152">
        <f>IFERROR(_xlfn.XLOOKUP(X407,sortorder!$E$4:$E$55,sortorder!$D$4:$D$55),99)</f>
        <v>34</v>
      </c>
      <c r="X407" s="373" t="s">
        <v>1699</v>
      </c>
      <c r="Y407" s="385">
        <f>IF(ISERROR(SEARCH(Y$1,$Q407)),0,1)</f>
        <v>0</v>
      </c>
      <c r="Z407" s="385">
        <f>IF(ISERROR(SEARCH(Z$1,$Q407)),0,1)</f>
        <v>0</v>
      </c>
      <c r="AA407" s="385">
        <f>IF(ISERROR(SEARCH(AA$1,$Q407)),0,1)</f>
        <v>0</v>
      </c>
      <c r="AB407" s="385">
        <f>IF(ISERROR(SEARCH(AB$1,$Q407)),0,1)</f>
        <v>0</v>
      </c>
      <c r="AC407" s="385">
        <f>IF(ISERROR(SEARCH(AC$1,$Q407)),0,1)</f>
        <v>0</v>
      </c>
      <c r="AD407" s="385">
        <f>IF(ISERROR(SEARCH(AD$1,$Q407)),0,1)</f>
        <v>0</v>
      </c>
      <c r="AE407" s="385">
        <f>IF(ISERROR(SEARCH(AE$1,$Q407)),0,1)</f>
        <v>0</v>
      </c>
      <c r="AF407" s="385">
        <f>IF(ISERROR(SEARCH(AF$1,$Q407)),0,1)</f>
        <v>0</v>
      </c>
      <c r="AG407" s="385">
        <f>IF(ISERROR(SEARCH(AG$1,$Q407)),0,1)</f>
        <v>0</v>
      </c>
      <c r="AH407" s="373" t="s">
        <v>1075</v>
      </c>
      <c r="AI407" s="141" t="str">
        <f>_xlfn.XLOOKUP(I407,'api2.3'!B:B,'api2.3'!D:D,"")</f>
        <v>Environmental Burden Indicators</v>
      </c>
      <c r="AJ407" s="373" t="s">
        <v>140</v>
      </c>
      <c r="AK407" s="373" t="s">
        <v>140</v>
      </c>
      <c r="AL407" s="386">
        <f>_xlfn.XLOOKUP(AK407,sortorder!$I$15:$I$20,sortorder!$J$15:$J$20)</f>
        <v>3</v>
      </c>
      <c r="AM407" s="373"/>
      <c r="AN407" s="373"/>
      <c r="AO407" s="373"/>
      <c r="AP407" s="387">
        <v>0</v>
      </c>
      <c r="AQ407" s="373" t="s">
        <v>43</v>
      </c>
      <c r="AR407" s="373" t="s">
        <v>43</v>
      </c>
      <c r="AS407" s="373" t="s">
        <v>286</v>
      </c>
      <c r="AT407" s="373" t="s">
        <v>43</v>
      </c>
      <c r="AU407" s="373"/>
      <c r="AV407" s="39" t="str">
        <f>IFERROR(_xlfn.XLOOKUP(Q407,wtd!$B:$B,wtd!$C:$C),"")</f>
        <v>pop</v>
      </c>
      <c r="AW407" s="141" t="b">
        <f>IFERROR(Q407=_xlfn.XLOOKUP(Q407,wtd!$B:$B,wtd!$B:$B),FALSE)</f>
        <v>1</v>
      </c>
      <c r="AX407" s="373" t="s">
        <v>1616</v>
      </c>
      <c r="AY407" s="373">
        <v>2</v>
      </c>
      <c r="AZ407" s="373">
        <v>0</v>
      </c>
      <c r="BA407" s="373" t="b">
        <v>0</v>
      </c>
      <c r="BB407" s="373" t="b">
        <v>0</v>
      </c>
      <c r="BC407" s="373" t="b">
        <v>0</v>
      </c>
      <c r="BD407" s="42" t="s">
        <v>5801</v>
      </c>
      <c r="BE407" s="373" t="s">
        <v>1350</v>
      </c>
      <c r="BF407" s="42" t="s">
        <v>1350</v>
      </c>
      <c r="BG407" s="19" t="s">
        <v>1350</v>
      </c>
      <c r="BH407" s="59" t="s">
        <v>5815</v>
      </c>
      <c r="BI407" s="59" t="s">
        <v>5815</v>
      </c>
      <c r="BJ407" s="618" t="s">
        <v>2887</v>
      </c>
      <c r="BK407" s="534" t="s">
        <v>1350</v>
      </c>
      <c r="BL407" s="59" t="s">
        <v>5815</v>
      </c>
      <c r="BM407" s="59" t="s">
        <v>5815</v>
      </c>
      <c r="BN407" s="222">
        <v>101</v>
      </c>
      <c r="BP407" s="639" t="s">
        <v>1756</v>
      </c>
      <c r="BQ407" s="639" t="s">
        <v>1757</v>
      </c>
      <c r="BR407" s="639" t="s">
        <v>1755</v>
      </c>
    </row>
    <row r="408" spans="1:72">
      <c r="A408">
        <v>407</v>
      </c>
      <c r="B408" s="158" t="str">
        <f>IFERROR(TEXT(AL408,"00"),"99")&amp;IFERROR(TEXT(W408,"00"),"99")&amp;IFERROR(TEXT(S408,"00"),"99")&amp;IFERROR(TEXT(BN408,"000"),"999")</f>
        <v>033406102</v>
      </c>
      <c r="C408" s="158" t="str">
        <f>IFERROR(TEXT(AL408,"00"),"99")&amp;IFERROR(TEXT(V408,"00"),"99")&amp;IFERROR(TEXT(R408,"000"),"999")</f>
        <v>0334102</v>
      </c>
      <c r="D408" s="29">
        <v>1</v>
      </c>
      <c r="E408" s="645">
        <f>IF(NOT(ISBLANK(L408)),1,0)</f>
        <v>0</v>
      </c>
      <c r="F408" s="645">
        <f>IF(NOT(ISBLANK(O408)),1,0)</f>
        <v>1</v>
      </c>
      <c r="G408" s="364" t="str">
        <f>IF(ISBLANK(H408), IF(OR(NOT(ISBLANK(L408)),NOT(ISBLANK(I408)), NOT(ISBLANK(O408))),"no oldname but should be",""),IF(H408=I408,"api",IF(H408=O408,"csv","no match or acs")))</f>
        <v>api</v>
      </c>
      <c r="H408" t="s">
        <v>1758</v>
      </c>
      <c r="I408" t="s">
        <v>1758</v>
      </c>
      <c r="J408" s="59" t="s">
        <v>1758</v>
      </c>
      <c r="N408" s="59" t="s">
        <v>1759</v>
      </c>
      <c r="O408" t="s">
        <v>1759</v>
      </c>
      <c r="P408" s="59" t="s">
        <v>1759</v>
      </c>
      <c r="Q408" s="64" t="s">
        <v>307</v>
      </c>
      <c r="R408" s="147">
        <f>IFERROR(_xlfn.XLOOKUP(T408,sortorder!$E$62:$E$136,sortorder!$F$62:$F$136),999)</f>
        <v>102</v>
      </c>
      <c r="S408" s="147">
        <f>IFERROR(_xlfn.XLOOKUP(T408,sortorder!$E$62:$E$136,sortorder!$D$62:$D$136),99)</f>
        <v>6</v>
      </c>
      <c r="T408" s="127" t="s">
        <v>307</v>
      </c>
      <c r="U408" s="59" t="s">
        <v>307</v>
      </c>
      <c r="V408" s="152">
        <f>IFERROR(_xlfn.XLOOKUP(X408,sortorder!$E$4:$E$55,sortorder!$D$4:$D$55),99)</f>
        <v>34</v>
      </c>
      <c r="W408" s="152">
        <f>IFERROR(_xlfn.XLOOKUP(X408,sortorder!$E$4:$E$55,sortorder!$D$4:$D$55),99)</f>
        <v>34</v>
      </c>
      <c r="X408" s="373" t="s">
        <v>1699</v>
      </c>
      <c r="Y408" s="385">
        <f>IF(ISERROR(SEARCH(Y$1,$Q408)),0,1)</f>
        <v>0</v>
      </c>
      <c r="Z408" s="385">
        <f>IF(ISERROR(SEARCH(Z$1,$Q408)),0,1)</f>
        <v>0</v>
      </c>
      <c r="AA408" s="385">
        <f>IF(ISERROR(SEARCH(AA$1,$Q408)),0,1)</f>
        <v>0</v>
      </c>
      <c r="AB408" s="385">
        <f>IF(ISERROR(SEARCH(AB$1,$Q408)),0,1)</f>
        <v>0</v>
      </c>
      <c r="AC408" s="385">
        <f>IF(ISERROR(SEARCH(AC$1,$Q408)),0,1)</f>
        <v>0</v>
      </c>
      <c r="AD408" s="385">
        <f>IF(ISERROR(SEARCH(AD$1,$Q408)),0,1)</f>
        <v>0</v>
      </c>
      <c r="AE408" s="385">
        <f>IF(ISERROR(SEARCH(AE$1,$Q408)),0,1)</f>
        <v>0</v>
      </c>
      <c r="AF408" s="385">
        <f>IF(ISERROR(SEARCH(AF$1,$Q408)),0,1)</f>
        <v>0</v>
      </c>
      <c r="AG408" s="385">
        <f>IF(ISERROR(SEARCH(AG$1,$Q408)),0,1)</f>
        <v>0</v>
      </c>
      <c r="AH408" s="373" t="s">
        <v>1075</v>
      </c>
      <c r="AI408" s="141" t="str">
        <f>_xlfn.XLOOKUP(I408,'api2.3'!B:B,'api2.3'!D:D,"")</f>
        <v>Environmental Burden Indicators</v>
      </c>
      <c r="AJ408" s="373" t="s">
        <v>140</v>
      </c>
      <c r="AK408" s="373" t="s">
        <v>140</v>
      </c>
      <c r="AL408" s="386">
        <f>_xlfn.XLOOKUP(AK408,sortorder!$I$15:$I$20,sortorder!$J$15:$J$20)</f>
        <v>3</v>
      </c>
      <c r="AM408" s="373"/>
      <c r="AN408" s="373"/>
      <c r="AO408" s="373"/>
      <c r="AP408" s="387">
        <v>0</v>
      </c>
      <c r="AQ408" s="373" t="s">
        <v>43</v>
      </c>
      <c r="AR408" s="373" t="s">
        <v>43</v>
      </c>
      <c r="AS408" s="373" t="s">
        <v>286</v>
      </c>
      <c r="AT408" s="373" t="s">
        <v>43</v>
      </c>
      <c r="AU408" s="373"/>
      <c r="AV408" s="39" t="str">
        <f>IFERROR(_xlfn.XLOOKUP(Q408,wtd!$B:$B,wtd!$C:$C),"")</f>
        <v>pop</v>
      </c>
      <c r="AW408" s="141" t="b">
        <f>IFERROR(Q408=_xlfn.XLOOKUP(Q408,wtd!$B:$B,wtd!$B:$B),FALSE)</f>
        <v>1</v>
      </c>
      <c r="AX408" s="373" t="s">
        <v>1616</v>
      </c>
      <c r="AY408" s="388">
        <v>2</v>
      </c>
      <c r="AZ408" s="373">
        <v>0</v>
      </c>
      <c r="BA408" s="373" t="b">
        <v>0</v>
      </c>
      <c r="BB408" s="373" t="b">
        <v>0</v>
      </c>
      <c r="BC408" s="373" t="b">
        <v>0</v>
      </c>
      <c r="BD408" s="42" t="s">
        <v>5802</v>
      </c>
      <c r="BE408" s="373" t="s">
        <v>1760</v>
      </c>
      <c r="BF408" s="42" t="s">
        <v>5810</v>
      </c>
      <c r="BG408" s="19" t="s">
        <v>1761</v>
      </c>
      <c r="BH408" s="59" t="s">
        <v>1761</v>
      </c>
      <c r="BI408" s="59" t="s">
        <v>1761</v>
      </c>
      <c r="BJ408" s="618" t="s">
        <v>2887</v>
      </c>
      <c r="BK408" s="534" t="s">
        <v>1499</v>
      </c>
      <c r="BL408" s="59" t="s">
        <v>1761</v>
      </c>
      <c r="BM408" s="59" t="s">
        <v>1761</v>
      </c>
      <c r="BN408" s="222">
        <v>102</v>
      </c>
      <c r="BP408" s="639" t="s">
        <v>1762</v>
      </c>
      <c r="BQ408" s="639" t="s">
        <v>1763</v>
      </c>
      <c r="BR408" s="639" t="s">
        <v>1759</v>
      </c>
      <c r="BS408" s="639" t="s">
        <v>411</v>
      </c>
    </row>
    <row r="409" spans="1:72">
      <c r="A409">
        <v>408</v>
      </c>
      <c r="B409" s="158" t="str">
        <f>IFERROR(TEXT(AL409,"00"),"99")&amp;IFERROR(TEXT(W409,"00"),"99")&amp;IFERROR(TEXT(S409,"00"),"99")&amp;IFERROR(TEXT(BN409,"000"),"999")</f>
        <v>033407103</v>
      </c>
      <c r="C409" s="158" t="str">
        <f>IFERROR(TEXT(AL409,"00"),"99")&amp;IFERROR(TEXT(V409,"00"),"99")&amp;IFERROR(TEXT(R409,"000"),"999")</f>
        <v>0334103</v>
      </c>
      <c r="D409" s="29">
        <v>1</v>
      </c>
      <c r="E409" s="645">
        <f>IF(NOT(ISBLANK(L409)),1,0)</f>
        <v>0</v>
      </c>
      <c r="F409" s="645">
        <f>IF(NOT(ISBLANK(O409)),1,0)</f>
        <v>1</v>
      </c>
      <c r="G409" s="364" t="str">
        <f>IF(ISBLANK(H409), IF(OR(NOT(ISBLANK(L409)),NOT(ISBLANK(I409)), NOT(ISBLANK(O409))),"no oldname but should be",""),IF(H409=I409,"api",IF(H409=O409,"csv","no match or acs")))</f>
        <v>api</v>
      </c>
      <c r="H409" t="s">
        <v>1709</v>
      </c>
      <c r="I409" t="s">
        <v>1709</v>
      </c>
      <c r="J409" s="59" t="s">
        <v>1709</v>
      </c>
      <c r="N409" s="59" t="s">
        <v>1710</v>
      </c>
      <c r="O409" t="s">
        <v>1710</v>
      </c>
      <c r="P409" s="59" t="s">
        <v>1710</v>
      </c>
      <c r="Q409" s="64" t="s">
        <v>80</v>
      </c>
      <c r="R409" s="147">
        <f>IFERROR(_xlfn.XLOOKUP(T409,sortorder!$E$62:$E$136,sortorder!$F$62:$F$136),999)</f>
        <v>103</v>
      </c>
      <c r="S409" s="147">
        <f>IFERROR(_xlfn.XLOOKUP(T409,sortorder!$E$62:$E$136,sortorder!$D$62:$D$136),99)</f>
        <v>7</v>
      </c>
      <c r="T409" s="127" t="s">
        <v>80</v>
      </c>
      <c r="U409" s="59" t="s">
        <v>80</v>
      </c>
      <c r="V409" s="152">
        <f>IFERROR(_xlfn.XLOOKUP(X409,sortorder!$E$4:$E$55,sortorder!$D$4:$D$55),99)</f>
        <v>34</v>
      </c>
      <c r="W409" s="152">
        <f>IFERROR(_xlfn.XLOOKUP(X409,sortorder!$E$4:$E$55,sortorder!$D$4:$D$55),99)</f>
        <v>34</v>
      </c>
      <c r="X409" s="373" t="s">
        <v>1699</v>
      </c>
      <c r="Y409" s="385">
        <f>IF(ISERROR(SEARCH(Y$1,$Q409)),0,1)</f>
        <v>0</v>
      </c>
      <c r="Z409" s="385">
        <f>IF(ISERROR(SEARCH(Z$1,$Q409)),0,1)</f>
        <v>0</v>
      </c>
      <c r="AA409" s="385">
        <f>IF(ISERROR(SEARCH(AA$1,$Q409)),0,1)</f>
        <v>0</v>
      </c>
      <c r="AB409" s="385">
        <f>IF(ISERROR(SEARCH(AB$1,$Q409)),0,1)</f>
        <v>0</v>
      </c>
      <c r="AC409" s="385">
        <f>IF(ISERROR(SEARCH(AC$1,$Q409)),0,1)</f>
        <v>0</v>
      </c>
      <c r="AD409" s="385">
        <f>IF(ISERROR(SEARCH(AD$1,$Q409)),0,1)</f>
        <v>0</v>
      </c>
      <c r="AE409" s="385">
        <f>IF(ISERROR(SEARCH(AE$1,$Q409)),0,1)</f>
        <v>0</v>
      </c>
      <c r="AF409" s="385">
        <f>IF(ISERROR(SEARCH(AF$1,$Q409)),0,1)</f>
        <v>0</v>
      </c>
      <c r="AG409" s="385">
        <f>IF(ISERROR(SEARCH(AG$1,$Q409)),0,1)</f>
        <v>0</v>
      </c>
      <c r="AH409" s="373" t="s">
        <v>1075</v>
      </c>
      <c r="AI409" s="141" t="str">
        <f>_xlfn.XLOOKUP(I409,'api2.3'!B:B,'api2.3'!D:D,"")</f>
        <v>Environmental Burden Indicators</v>
      </c>
      <c r="AJ409" s="373" t="s">
        <v>140</v>
      </c>
      <c r="AK409" s="373" t="s">
        <v>140</v>
      </c>
      <c r="AL409" s="386">
        <f>_xlfn.XLOOKUP(AK409,sortorder!$I$15:$I$20,sortorder!$J$15:$J$20)</f>
        <v>3</v>
      </c>
      <c r="AM409" s="373"/>
      <c r="AN409" s="373"/>
      <c r="AO409" s="373"/>
      <c r="AP409" s="387">
        <v>0</v>
      </c>
      <c r="AQ409" s="373" t="s">
        <v>43</v>
      </c>
      <c r="AR409" s="373" t="s">
        <v>43</v>
      </c>
      <c r="AS409" s="373" t="s">
        <v>286</v>
      </c>
      <c r="AT409" s="373" t="s">
        <v>43</v>
      </c>
      <c r="AU409" s="373">
        <v>1</v>
      </c>
      <c r="AV409" s="39" t="str">
        <f>IFERROR(_xlfn.XLOOKUP(Q409,wtd!$B:$B,wtd!$C:$C),"")</f>
        <v>builtunits</v>
      </c>
      <c r="AW409" s="141" t="b">
        <f>IFERROR(Q409=_xlfn.XLOOKUP(Q409,wtd!$B:$B,wtd!$B:$B),FALSE)</f>
        <v>1</v>
      </c>
      <c r="AX409" s="373" t="s">
        <v>5797</v>
      </c>
      <c r="AY409" s="388">
        <v>3</v>
      </c>
      <c r="AZ409" s="373">
        <v>2</v>
      </c>
      <c r="BA409" s="373" t="b">
        <v>1</v>
      </c>
      <c r="BB409" s="373" t="b">
        <v>0</v>
      </c>
      <c r="BC409" s="373" t="b">
        <v>0</v>
      </c>
      <c r="BD409" s="42" t="s">
        <v>5798</v>
      </c>
      <c r="BE409" s="373" t="s">
        <v>5126</v>
      </c>
      <c r="BF409" s="42" t="s">
        <v>1422</v>
      </c>
      <c r="BG409" s="19" t="s">
        <v>1711</v>
      </c>
      <c r="BH409" s="59" t="s">
        <v>5394</v>
      </c>
      <c r="BI409" s="59" t="s">
        <v>5394</v>
      </c>
      <c r="BJ409" s="618" t="s">
        <v>2887</v>
      </c>
      <c r="BK409" s="534" t="s">
        <v>1422</v>
      </c>
      <c r="BL409" s="59" t="s">
        <v>5394</v>
      </c>
      <c r="BM409" s="59" t="s">
        <v>5394</v>
      </c>
      <c r="BN409" s="222">
        <v>103</v>
      </c>
      <c r="BP409" s="639" t="s">
        <v>1712</v>
      </c>
      <c r="BQ409" s="639" t="s">
        <v>1713</v>
      </c>
      <c r="BR409" s="639" t="s">
        <v>1710</v>
      </c>
      <c r="BS409" s="639" t="s">
        <v>411</v>
      </c>
    </row>
    <row r="410" spans="1:72">
      <c r="A410">
        <v>409</v>
      </c>
      <c r="B410" s="158" t="str">
        <f>IFERROR(TEXT(AL410,"00"),"99")&amp;IFERROR(TEXT(W410,"00"),"99")&amp;IFERROR(TEXT(S410,"00"),"99")&amp;IFERROR(TEXT(BN410,"000"),"999")</f>
        <v>033408104</v>
      </c>
      <c r="C410" s="158" t="str">
        <f>IFERROR(TEXT(AL410,"00"),"99")&amp;IFERROR(TEXT(V410,"00"),"99")&amp;IFERROR(TEXT(R410,"000"),"999")</f>
        <v>0334104</v>
      </c>
      <c r="D410" s="29">
        <v>1</v>
      </c>
      <c r="E410" s="645">
        <f>IF(NOT(ISBLANK(L410)),1,0)</f>
        <v>0</v>
      </c>
      <c r="F410" s="645">
        <f>IF(NOT(ISBLANK(O410)),1,0)</f>
        <v>1</v>
      </c>
      <c r="G410" s="364" t="str">
        <f>IF(ISBLANK(H410), IF(OR(NOT(ISBLANK(L410)),NOT(ISBLANK(I410)), NOT(ISBLANK(O410))),"no oldname but should be",""),IF(H410=I410,"api",IF(H410=O410,"csv","no match or acs")))</f>
        <v>api</v>
      </c>
      <c r="H410" t="s">
        <v>1720</v>
      </c>
      <c r="I410" t="s">
        <v>1720</v>
      </c>
      <c r="J410" s="59" t="s">
        <v>1720</v>
      </c>
      <c r="N410" s="59" t="s">
        <v>1721</v>
      </c>
      <c r="O410" t="s">
        <v>1721</v>
      </c>
      <c r="P410" s="59" t="s">
        <v>1721</v>
      </c>
      <c r="Q410" s="64" t="s">
        <v>255</v>
      </c>
      <c r="R410" s="147">
        <f>IFERROR(_xlfn.XLOOKUP(T410,sortorder!$E$62:$E$136,sortorder!$F$62:$F$136),999)</f>
        <v>104</v>
      </c>
      <c r="S410" s="147">
        <f>IFERROR(_xlfn.XLOOKUP(T410,sortorder!$E$62:$E$136,sortorder!$D$62:$D$136),99)</f>
        <v>8</v>
      </c>
      <c r="T410" s="127" t="s">
        <v>255</v>
      </c>
      <c r="U410" s="59" t="s">
        <v>255</v>
      </c>
      <c r="V410" s="152">
        <f>IFERROR(_xlfn.XLOOKUP(X410,sortorder!$E$4:$E$55,sortorder!$D$4:$D$55),99)</f>
        <v>34</v>
      </c>
      <c r="W410" s="152">
        <f>IFERROR(_xlfn.XLOOKUP(X410,sortorder!$E$4:$E$55,sortorder!$D$4:$D$55),99)</f>
        <v>34</v>
      </c>
      <c r="X410" s="373" t="s">
        <v>1699</v>
      </c>
      <c r="Y410" s="385">
        <f>IF(ISERROR(SEARCH(Y$1,$Q410)),0,1)</f>
        <v>0</v>
      </c>
      <c r="Z410" s="385">
        <f>IF(ISERROR(SEARCH(Z$1,$Q410)),0,1)</f>
        <v>0</v>
      </c>
      <c r="AA410" s="385">
        <f>IF(ISERROR(SEARCH(AA$1,$Q410)),0,1)</f>
        <v>0</v>
      </c>
      <c r="AB410" s="385">
        <f>IF(ISERROR(SEARCH(AB$1,$Q410)),0,1)</f>
        <v>0</v>
      </c>
      <c r="AC410" s="385">
        <f>IF(ISERROR(SEARCH(AC$1,$Q410)),0,1)</f>
        <v>0</v>
      </c>
      <c r="AD410" s="385">
        <f>IF(ISERROR(SEARCH(AD$1,$Q410)),0,1)</f>
        <v>0</v>
      </c>
      <c r="AE410" s="385">
        <f>IF(ISERROR(SEARCH(AE$1,$Q410)),0,1)</f>
        <v>0</v>
      </c>
      <c r="AF410" s="385">
        <f>IF(ISERROR(SEARCH(AF$1,$Q410)),0,1)</f>
        <v>0</v>
      </c>
      <c r="AG410" s="385">
        <f>IF(ISERROR(SEARCH(AG$1,$Q410)),0,1)</f>
        <v>0</v>
      </c>
      <c r="AH410" s="373" t="s">
        <v>1075</v>
      </c>
      <c r="AI410" s="141" t="str">
        <f>_xlfn.XLOOKUP(I410,'api2.3'!B:B,'api2.3'!D:D,"")</f>
        <v>Environmental Burden Indicators</v>
      </c>
      <c r="AJ410" s="373" t="s">
        <v>140</v>
      </c>
      <c r="AK410" s="373" t="s">
        <v>140</v>
      </c>
      <c r="AL410" s="386">
        <f>_xlfn.XLOOKUP(AK410,sortorder!$I$15:$I$20,sortorder!$J$15:$J$20)</f>
        <v>3</v>
      </c>
      <c r="AM410" s="373"/>
      <c r="AN410" s="373"/>
      <c r="AO410" s="373"/>
      <c r="AP410" s="387">
        <v>0</v>
      </c>
      <c r="AQ410" s="373" t="s">
        <v>43</v>
      </c>
      <c r="AR410" s="373" t="s">
        <v>43</v>
      </c>
      <c r="AS410" s="373" t="s">
        <v>286</v>
      </c>
      <c r="AT410" s="373" t="s">
        <v>43</v>
      </c>
      <c r="AU410" s="373"/>
      <c r="AV410" s="39" t="str">
        <f>IFERROR(_xlfn.XLOOKUP(Q410,wtd!$B:$B,wtd!$C:$C),"")</f>
        <v>pop</v>
      </c>
      <c r="AW410" s="141" t="b">
        <f>IFERROR(Q410=_xlfn.XLOOKUP(Q410,wtd!$B:$B,wtd!$B:$B),FALSE)</f>
        <v>1</v>
      </c>
      <c r="AX410" s="373" t="s">
        <v>1616</v>
      </c>
      <c r="AY410" s="388">
        <v>2</v>
      </c>
      <c r="AZ410" s="373">
        <v>2</v>
      </c>
      <c r="BA410" s="373" t="b">
        <v>0</v>
      </c>
      <c r="BB410" s="373" t="b">
        <v>0</v>
      </c>
      <c r="BC410" s="373" t="b">
        <v>0</v>
      </c>
      <c r="BD410" s="42" t="s">
        <v>5803</v>
      </c>
      <c r="BE410" s="373" t="s">
        <v>1722</v>
      </c>
      <c r="BF410" s="42" t="s">
        <v>1443</v>
      </c>
      <c r="BG410" s="19" t="s">
        <v>1723</v>
      </c>
      <c r="BH410" s="59" t="s">
        <v>1723</v>
      </c>
      <c r="BI410" s="59" t="s">
        <v>1723</v>
      </c>
      <c r="BJ410" s="618" t="s">
        <v>2887</v>
      </c>
      <c r="BK410" s="534" t="s">
        <v>1443</v>
      </c>
      <c r="BL410" s="59" t="s">
        <v>1723</v>
      </c>
      <c r="BM410" s="59" t="s">
        <v>1723</v>
      </c>
      <c r="BN410" s="222">
        <v>104</v>
      </c>
      <c r="BP410" s="639" t="s">
        <v>1724</v>
      </c>
      <c r="BQ410" s="639" t="s">
        <v>1725</v>
      </c>
      <c r="BR410" s="639" t="s">
        <v>1721</v>
      </c>
      <c r="BS410" s="639" t="s">
        <v>411</v>
      </c>
    </row>
    <row r="411" spans="1:72">
      <c r="A411">
        <v>410</v>
      </c>
      <c r="B411" s="158" t="str">
        <f>IFERROR(TEXT(AL411,"00"),"99")&amp;IFERROR(TEXT(W411,"00"),"99")&amp;IFERROR(TEXT(S411,"00"),"99")&amp;IFERROR(TEXT(BN411,"000"),"999")</f>
        <v>033409105</v>
      </c>
      <c r="C411" s="158" t="str">
        <f>IFERROR(TEXT(AL411,"00"),"99")&amp;IFERROR(TEXT(V411,"00"),"99")&amp;IFERROR(TEXT(R411,"000"),"999")</f>
        <v>0334105</v>
      </c>
      <c r="D411" s="29">
        <v>1</v>
      </c>
      <c r="E411" s="645">
        <f>IF(NOT(ISBLANK(L411)),1,0)</f>
        <v>0</v>
      </c>
      <c r="F411" s="645">
        <f>IF(NOT(ISBLANK(O411)),1,0)</f>
        <v>1</v>
      </c>
      <c r="G411" s="364" t="str">
        <f>IF(ISBLANK(H411), IF(OR(NOT(ISBLANK(L411)),NOT(ISBLANK(I411)), NOT(ISBLANK(O411))),"no oldname but should be",""),IF(H411=I411,"api",IF(H411=O411,"csv","no match or acs")))</f>
        <v>api</v>
      </c>
      <c r="H411" t="s">
        <v>1747</v>
      </c>
      <c r="I411" t="s">
        <v>1747</v>
      </c>
      <c r="J411" s="59" t="s">
        <v>1747</v>
      </c>
      <c r="N411" s="59" t="s">
        <v>1748</v>
      </c>
      <c r="O411" t="s">
        <v>1748</v>
      </c>
      <c r="P411" s="59" t="s">
        <v>1748</v>
      </c>
      <c r="Q411" s="64" t="s">
        <v>265</v>
      </c>
      <c r="R411" s="147">
        <f>IFERROR(_xlfn.XLOOKUP(T411,sortorder!$E$62:$E$136,sortorder!$F$62:$F$136),999)</f>
        <v>105</v>
      </c>
      <c r="S411" s="147">
        <f>IFERROR(_xlfn.XLOOKUP(T411,sortorder!$E$62:$E$136,sortorder!$D$62:$D$136),99)</f>
        <v>9</v>
      </c>
      <c r="T411" s="127" t="s">
        <v>265</v>
      </c>
      <c r="U411" s="59" t="s">
        <v>265</v>
      </c>
      <c r="V411" s="152">
        <f>IFERROR(_xlfn.XLOOKUP(X411,sortorder!$E$4:$E$55,sortorder!$D$4:$D$55),99)</f>
        <v>34</v>
      </c>
      <c r="W411" s="152">
        <f>IFERROR(_xlfn.XLOOKUP(X411,sortorder!$E$4:$E$55,sortorder!$D$4:$D$55),99)</f>
        <v>34</v>
      </c>
      <c r="X411" s="373" t="s">
        <v>1699</v>
      </c>
      <c r="Y411" s="385">
        <f>IF(ISERROR(SEARCH(Y$1,$Q411)),0,1)</f>
        <v>0</v>
      </c>
      <c r="Z411" s="385">
        <f>IF(ISERROR(SEARCH(Z$1,$Q411)),0,1)</f>
        <v>0</v>
      </c>
      <c r="AA411" s="385">
        <f>IF(ISERROR(SEARCH(AA$1,$Q411)),0,1)</f>
        <v>0</v>
      </c>
      <c r="AB411" s="385">
        <f>IF(ISERROR(SEARCH(AB$1,$Q411)),0,1)</f>
        <v>0</v>
      </c>
      <c r="AC411" s="385">
        <f>IF(ISERROR(SEARCH(AC$1,$Q411)),0,1)</f>
        <v>0</v>
      </c>
      <c r="AD411" s="385">
        <f>IF(ISERROR(SEARCH(AD$1,$Q411)),0,1)</f>
        <v>0</v>
      </c>
      <c r="AE411" s="385">
        <f>IF(ISERROR(SEARCH(AE$1,$Q411)),0,1)</f>
        <v>0</v>
      </c>
      <c r="AF411" s="385">
        <f>IF(ISERROR(SEARCH(AF$1,$Q411)),0,1)</f>
        <v>0</v>
      </c>
      <c r="AG411" s="385">
        <f>IF(ISERROR(SEARCH(AG$1,$Q411)),0,1)</f>
        <v>0</v>
      </c>
      <c r="AH411" s="373" t="s">
        <v>1075</v>
      </c>
      <c r="AI411" s="141" t="str">
        <f>_xlfn.XLOOKUP(I411,'api2.3'!B:B,'api2.3'!D:D,"")</f>
        <v>Environmental Burden Indicators</v>
      </c>
      <c r="AJ411" s="373" t="s">
        <v>140</v>
      </c>
      <c r="AK411" s="373" t="s">
        <v>140</v>
      </c>
      <c r="AL411" s="386">
        <f>_xlfn.XLOOKUP(AK411,sortorder!$I$15:$I$20,sortorder!$J$15:$J$20)</f>
        <v>3</v>
      </c>
      <c r="AM411" s="373"/>
      <c r="AN411" s="373"/>
      <c r="AO411" s="373"/>
      <c r="AP411" s="387">
        <v>0</v>
      </c>
      <c r="AQ411" s="373" t="s">
        <v>43</v>
      </c>
      <c r="AR411" s="373" t="s">
        <v>43</v>
      </c>
      <c r="AS411" s="373" t="s">
        <v>286</v>
      </c>
      <c r="AT411" s="373" t="s">
        <v>43</v>
      </c>
      <c r="AU411" s="373"/>
      <c r="AV411" s="39" t="str">
        <f>IFERROR(_xlfn.XLOOKUP(Q411,wtd!$B:$B,wtd!$C:$C),"")</f>
        <v>pop</v>
      </c>
      <c r="AW411" s="141" t="b">
        <f>IFERROR(Q411=_xlfn.XLOOKUP(Q411,wtd!$B:$B,wtd!$B:$B),FALSE)</f>
        <v>1</v>
      </c>
      <c r="AX411" s="373" t="s">
        <v>1616</v>
      </c>
      <c r="AY411" s="388">
        <v>2</v>
      </c>
      <c r="AZ411" s="373">
        <v>2</v>
      </c>
      <c r="BA411" s="373" t="b">
        <v>0</v>
      </c>
      <c r="BB411" s="373" t="b">
        <v>0</v>
      </c>
      <c r="BC411" s="373" t="b">
        <v>0</v>
      </c>
      <c r="BD411" s="42" t="s">
        <v>5804</v>
      </c>
      <c r="BE411" s="373" t="s">
        <v>1749</v>
      </c>
      <c r="BF411" s="42" t="s">
        <v>1481</v>
      </c>
      <c r="BG411" s="19" t="s">
        <v>1750</v>
      </c>
      <c r="BH411" s="59" t="s">
        <v>5396</v>
      </c>
      <c r="BI411" s="59" t="s">
        <v>5396</v>
      </c>
      <c r="BJ411" s="618" t="s">
        <v>2887</v>
      </c>
      <c r="BK411" s="534" t="s">
        <v>1481</v>
      </c>
      <c r="BL411" s="59" t="s">
        <v>5396</v>
      </c>
      <c r="BM411" s="59" t="s">
        <v>5396</v>
      </c>
      <c r="BN411" s="222">
        <v>105</v>
      </c>
      <c r="BP411" s="639" t="s">
        <v>1751</v>
      </c>
      <c r="BQ411" s="639" t="s">
        <v>1752</v>
      </c>
      <c r="BR411" s="639" t="s">
        <v>1748</v>
      </c>
      <c r="BS411" s="639" t="s">
        <v>411</v>
      </c>
    </row>
    <row r="412" spans="1:72">
      <c r="A412">
        <v>411</v>
      </c>
      <c r="B412" s="158" t="str">
        <f>IFERROR(TEXT(AL412,"00"),"99")&amp;IFERROR(TEXT(W412,"00"),"99")&amp;IFERROR(TEXT(S412,"00"),"99")&amp;IFERROR(TEXT(BN412,"000"),"999")</f>
        <v>033410106</v>
      </c>
      <c r="C412" s="158" t="str">
        <f>IFERROR(TEXT(AL412,"00"),"99")&amp;IFERROR(TEXT(V412,"00"),"99")&amp;IFERROR(TEXT(R412,"000"),"999")</f>
        <v>0334106</v>
      </c>
      <c r="D412" s="29">
        <v>1</v>
      </c>
      <c r="E412" s="645">
        <f>IF(NOT(ISBLANK(L412)),1,0)</f>
        <v>0</v>
      </c>
      <c r="F412" s="645">
        <f>IF(NOT(ISBLANK(O412)),1,0)</f>
        <v>1</v>
      </c>
      <c r="G412" s="364" t="str">
        <f>IF(ISBLANK(H412), IF(OR(NOT(ISBLANK(L412)),NOT(ISBLANK(I412)), NOT(ISBLANK(O412))),"no oldname but should be",""),IF(H412=I412,"api",IF(H412=O412,"csv","no match or acs")))</f>
        <v>api</v>
      </c>
      <c r="H412" t="s">
        <v>1764</v>
      </c>
      <c r="I412" t="s">
        <v>1764</v>
      </c>
      <c r="J412" s="59" t="s">
        <v>1764</v>
      </c>
      <c r="N412" s="59" t="s">
        <v>1765</v>
      </c>
      <c r="O412" t="s">
        <v>1765</v>
      </c>
      <c r="P412" s="59" t="s">
        <v>1765</v>
      </c>
      <c r="Q412" s="64" t="s">
        <v>95</v>
      </c>
      <c r="R412" s="147">
        <f>IFERROR(_xlfn.XLOOKUP(T412,sortorder!$E$62:$E$136,sortorder!$F$62:$F$136),999)</f>
        <v>106</v>
      </c>
      <c r="S412" s="147">
        <f>IFERROR(_xlfn.XLOOKUP(T412,sortorder!$E$62:$E$136,sortorder!$D$62:$D$136),99)</f>
        <v>10</v>
      </c>
      <c r="T412" s="127" t="s">
        <v>95</v>
      </c>
      <c r="U412" s="59" t="s">
        <v>95</v>
      </c>
      <c r="V412" s="152">
        <f>IFERROR(_xlfn.XLOOKUP(X412,sortorder!$E$4:$E$55,sortorder!$D$4:$D$55),99)</f>
        <v>34</v>
      </c>
      <c r="W412" s="152">
        <f>IFERROR(_xlfn.XLOOKUP(X412,sortorder!$E$4:$E$55,sortorder!$D$4:$D$55),99)</f>
        <v>34</v>
      </c>
      <c r="X412" s="373" t="s">
        <v>1699</v>
      </c>
      <c r="Y412" s="385">
        <f>IF(ISERROR(SEARCH(Y$1,$Q412)),0,1)</f>
        <v>0</v>
      </c>
      <c r="Z412" s="385">
        <f>IF(ISERROR(SEARCH(Z$1,$Q412)),0,1)</f>
        <v>0</v>
      </c>
      <c r="AA412" s="385">
        <f>IF(ISERROR(SEARCH(AA$1,$Q412)),0,1)</f>
        <v>0</v>
      </c>
      <c r="AB412" s="385">
        <f>IF(ISERROR(SEARCH(AB$1,$Q412)),0,1)</f>
        <v>0</v>
      </c>
      <c r="AC412" s="385">
        <f>IF(ISERROR(SEARCH(AC$1,$Q412)),0,1)</f>
        <v>0</v>
      </c>
      <c r="AD412" s="385">
        <f>IF(ISERROR(SEARCH(AD$1,$Q412)),0,1)</f>
        <v>0</v>
      </c>
      <c r="AE412" s="385">
        <f>IF(ISERROR(SEARCH(AE$1,$Q412)),0,1)</f>
        <v>0</v>
      </c>
      <c r="AF412" s="385">
        <f>IF(ISERROR(SEARCH(AF$1,$Q412)),0,1)</f>
        <v>0</v>
      </c>
      <c r="AG412" s="385">
        <f>IF(ISERROR(SEARCH(AG$1,$Q412)),0,1)</f>
        <v>0</v>
      </c>
      <c r="AH412" s="373" t="s">
        <v>1075</v>
      </c>
      <c r="AI412" s="141" t="str">
        <f>_xlfn.XLOOKUP(I412,'api2.3'!B:B,'api2.3'!D:D,"")</f>
        <v>Environmental Burden Indicators</v>
      </c>
      <c r="AJ412" s="373" t="s">
        <v>140</v>
      </c>
      <c r="AK412" s="373" t="s">
        <v>140</v>
      </c>
      <c r="AL412" s="386">
        <f>_xlfn.XLOOKUP(AK412,sortorder!$I$15:$I$20,sortorder!$J$15:$J$20)</f>
        <v>3</v>
      </c>
      <c r="AM412" s="373"/>
      <c r="AN412" s="373"/>
      <c r="AO412" s="373"/>
      <c r="AP412" s="387">
        <v>0</v>
      </c>
      <c r="AQ412" s="373" t="s">
        <v>43</v>
      </c>
      <c r="AR412" s="373" t="s">
        <v>43</v>
      </c>
      <c r="AS412" s="373" t="s">
        <v>286</v>
      </c>
      <c r="AT412" s="373" t="s">
        <v>43</v>
      </c>
      <c r="AU412" s="373"/>
      <c r="AV412" s="39" t="str">
        <f>IFERROR(_xlfn.XLOOKUP(Q412,wtd!$B:$B,wtd!$C:$C),"")</f>
        <v>pop</v>
      </c>
      <c r="AW412" s="141" t="b">
        <f>IFERROR(Q412=_xlfn.XLOOKUP(Q412,wtd!$B:$B,wtd!$B:$B),FALSE)</f>
        <v>1</v>
      </c>
      <c r="AX412" s="373" t="s">
        <v>1616</v>
      </c>
      <c r="AY412" s="388">
        <v>2</v>
      </c>
      <c r="AZ412" s="373">
        <v>1</v>
      </c>
      <c r="BA412" s="373" t="b">
        <v>0</v>
      </c>
      <c r="BB412" s="373" t="b">
        <v>0</v>
      </c>
      <c r="BC412" s="373" t="b">
        <v>0</v>
      </c>
      <c r="BD412" s="42" t="s">
        <v>5804</v>
      </c>
      <c r="BE412" s="373" t="s">
        <v>1766</v>
      </c>
      <c r="BF412" s="42" t="s">
        <v>1510</v>
      </c>
      <c r="BG412" s="19" t="s">
        <v>5397</v>
      </c>
      <c r="BH412" s="59" t="s">
        <v>5397</v>
      </c>
      <c r="BI412" s="59" t="s">
        <v>5397</v>
      </c>
      <c r="BJ412" s="618" t="s">
        <v>2887</v>
      </c>
      <c r="BK412" s="534" t="s">
        <v>1510</v>
      </c>
      <c r="BL412" s="59" t="s">
        <v>5397</v>
      </c>
      <c r="BM412" s="59" t="s">
        <v>5397</v>
      </c>
      <c r="BN412" s="222">
        <v>106</v>
      </c>
      <c r="BP412" s="639" t="s">
        <v>1768</v>
      </c>
      <c r="BQ412" s="639" t="s">
        <v>1769</v>
      </c>
      <c r="BR412" s="639" t="s">
        <v>1765</v>
      </c>
      <c r="BS412" s="639" t="s">
        <v>411</v>
      </c>
    </row>
    <row r="413" spans="1:72" ht="16.5">
      <c r="A413">
        <v>412</v>
      </c>
      <c r="B413" s="158" t="str">
        <f>IFERROR(TEXT(AL413,"00"),"99")&amp;IFERROR(TEXT(W413,"00"),"99")&amp;IFERROR(TEXT(S413,"00"),"99")&amp;IFERROR(TEXT(BN413,"000"),"999")</f>
        <v>033411107</v>
      </c>
      <c r="C413" s="158" t="str">
        <f>IFERROR(TEXT(AL413,"00"),"99")&amp;IFERROR(TEXT(V413,"00"),"99")&amp;IFERROR(TEXT(R413,"000"),"999")</f>
        <v>0334107</v>
      </c>
      <c r="D413" s="29">
        <v>1</v>
      </c>
      <c r="E413" s="645">
        <f>IF(NOT(ISBLANK(L413)),1,0)</f>
        <v>0</v>
      </c>
      <c r="F413" s="645">
        <f>IF(NOT(ISBLANK(O413)),1,0)</f>
        <v>1</v>
      </c>
      <c r="G413" s="364" t="str">
        <f>IF(ISBLANK(H413), IF(OR(NOT(ISBLANK(L413)),NOT(ISBLANK(I413)), NOT(ISBLANK(O413))),"no oldname but should be",""),IF(H413=I413,"api",IF(H413=O413,"csv","no match or acs")))</f>
        <v>api</v>
      </c>
      <c r="H413" t="s">
        <v>1770</v>
      </c>
      <c r="I413" t="s">
        <v>1770</v>
      </c>
      <c r="J413" s="59" t="s">
        <v>1770</v>
      </c>
      <c r="N413" s="59" t="s">
        <v>1771</v>
      </c>
      <c r="O413" t="s">
        <v>1771</v>
      </c>
      <c r="P413" s="59" t="s">
        <v>1771</v>
      </c>
      <c r="Q413" s="64" t="s">
        <v>134</v>
      </c>
      <c r="R413" s="147">
        <f>IFERROR(_xlfn.XLOOKUP(T413,sortorder!$E$62:$E$136,sortorder!$F$62:$F$136),999)</f>
        <v>107</v>
      </c>
      <c r="S413" s="147">
        <f>IFERROR(_xlfn.XLOOKUP(T413,sortorder!$E$62:$E$136,sortorder!$D$62:$D$136),99)</f>
        <v>11</v>
      </c>
      <c r="T413" s="127" t="s">
        <v>134</v>
      </c>
      <c r="U413" s="59" t="s">
        <v>134</v>
      </c>
      <c r="V413" s="152">
        <f>IFERROR(_xlfn.XLOOKUP(X413,sortorder!$E$4:$E$55,sortorder!$D$4:$D$55),99)</f>
        <v>34</v>
      </c>
      <c r="W413" s="152">
        <f>IFERROR(_xlfn.XLOOKUP(X413,sortorder!$E$4:$E$55,sortorder!$D$4:$D$55),99)</f>
        <v>34</v>
      </c>
      <c r="X413" s="373" t="s">
        <v>1699</v>
      </c>
      <c r="Y413" s="385">
        <f>IF(ISERROR(SEARCH(Y$1,$Q413)),0,1)</f>
        <v>0</v>
      </c>
      <c r="Z413" s="385">
        <f>IF(ISERROR(SEARCH(Z$1,$Q413)),0,1)</f>
        <v>0</v>
      </c>
      <c r="AA413" s="385">
        <f>IF(ISERROR(SEARCH(AA$1,$Q413)),0,1)</f>
        <v>0</v>
      </c>
      <c r="AB413" s="385">
        <f>IF(ISERROR(SEARCH(AB$1,$Q413)),0,1)</f>
        <v>0</v>
      </c>
      <c r="AC413" s="385">
        <f>IF(ISERROR(SEARCH(AC$1,$Q413)),0,1)</f>
        <v>0</v>
      </c>
      <c r="AD413" s="385">
        <f>IF(ISERROR(SEARCH(AD$1,$Q413)),0,1)</f>
        <v>0</v>
      </c>
      <c r="AE413" s="385">
        <f>IF(ISERROR(SEARCH(AE$1,$Q413)),0,1)</f>
        <v>0</v>
      </c>
      <c r="AF413" s="385">
        <f>IF(ISERROR(SEARCH(AF$1,$Q413)),0,1)</f>
        <v>0</v>
      </c>
      <c r="AG413" s="385">
        <f>IF(ISERROR(SEARCH(AG$1,$Q413)),0,1)</f>
        <v>0</v>
      </c>
      <c r="AH413" s="373" t="s">
        <v>1075</v>
      </c>
      <c r="AI413" s="141" t="str">
        <f>_xlfn.XLOOKUP(I413,'api2.3'!B:B,'api2.3'!D:D,"")</f>
        <v>Environmental Burden Indicators</v>
      </c>
      <c r="AJ413" s="373" t="s">
        <v>140</v>
      </c>
      <c r="AK413" s="373" t="s">
        <v>140</v>
      </c>
      <c r="AL413" s="386">
        <f>_xlfn.XLOOKUP(AK413,sortorder!$I$15:$I$20,sortorder!$J$15:$J$20)</f>
        <v>3</v>
      </c>
      <c r="AM413" s="373"/>
      <c r="AN413" s="373"/>
      <c r="AO413" s="373"/>
      <c r="AP413" s="387">
        <v>0</v>
      </c>
      <c r="AQ413" s="373" t="s">
        <v>43</v>
      </c>
      <c r="AR413" s="373" t="s">
        <v>43</v>
      </c>
      <c r="AS413" s="373" t="s">
        <v>286</v>
      </c>
      <c r="AT413" s="373" t="s">
        <v>43</v>
      </c>
      <c r="AU413" s="373"/>
      <c r="AV413" s="39" t="str">
        <f>IFERROR(_xlfn.XLOOKUP(Q413,wtd!$B:$B,wtd!$C:$C),"")</f>
        <v>pop</v>
      </c>
      <c r="AW413" s="141" t="b">
        <f>IFERROR(Q413=_xlfn.XLOOKUP(Q413,wtd!$B:$B,wtd!$B:$B),FALSE)</f>
        <v>1</v>
      </c>
      <c r="AX413" s="373" t="s">
        <v>1616</v>
      </c>
      <c r="AY413" s="388">
        <v>2</v>
      </c>
      <c r="AZ413" s="373">
        <v>1</v>
      </c>
      <c r="BA413" s="373" t="b">
        <v>0</v>
      </c>
      <c r="BB413" s="373" t="b">
        <v>0</v>
      </c>
      <c r="BC413" s="373" t="b">
        <v>0</v>
      </c>
      <c r="BD413" s="42" t="s">
        <v>5807</v>
      </c>
      <c r="BE413" s="373" t="s">
        <v>1771</v>
      </c>
      <c r="BF413" s="42" t="s">
        <v>5811</v>
      </c>
      <c r="BG413" s="19" t="s">
        <v>1772</v>
      </c>
      <c r="BH413" s="59" t="s">
        <v>5816</v>
      </c>
      <c r="BI413" s="59" t="s">
        <v>5816</v>
      </c>
      <c r="BJ413" s="618" t="s">
        <v>2887</v>
      </c>
      <c r="BK413" s="534" t="s">
        <v>1520</v>
      </c>
      <c r="BL413" s="59" t="s">
        <v>5816</v>
      </c>
      <c r="BM413" s="59" t="s">
        <v>5816</v>
      </c>
      <c r="BN413" s="222">
        <v>107</v>
      </c>
      <c r="BP413" s="639" t="s">
        <v>1773</v>
      </c>
      <c r="BQ413" s="639" t="s">
        <v>1774</v>
      </c>
      <c r="BR413" s="639" t="s">
        <v>1771</v>
      </c>
      <c r="BS413" s="639" t="s">
        <v>411</v>
      </c>
    </row>
    <row r="414" spans="1:72">
      <c r="A414">
        <v>413</v>
      </c>
      <c r="B414" s="158" t="str">
        <f>IFERROR(TEXT(AL414,"00"),"99")&amp;IFERROR(TEXT(W414,"00"),"99")&amp;IFERROR(TEXT(S414,"00"),"99")&amp;IFERROR(TEXT(BN414,"000"),"999")</f>
        <v>033412108</v>
      </c>
      <c r="C414" s="158" t="str">
        <f>IFERROR(TEXT(AL414,"00"),"99")&amp;IFERROR(TEXT(V414,"00"),"99")&amp;IFERROR(TEXT(R414,"000"),"999")</f>
        <v>0334108</v>
      </c>
      <c r="D414" s="29">
        <v>1</v>
      </c>
      <c r="E414" s="645">
        <f>IF(NOT(ISBLANK(L414)),1,0)</f>
        <v>0</v>
      </c>
      <c r="F414" s="645">
        <f>IF(NOT(ISBLANK(O414)),1,0)</f>
        <v>1</v>
      </c>
      <c r="G414" s="364" t="str">
        <f>IF(ISBLANK(H414), IF(OR(NOT(ISBLANK(L414)),NOT(ISBLANK(I414)), NOT(ISBLANK(O414))),"no oldname but should be",""),IF(H414=I414,"api",IF(H414=O414,"csv","no match or acs")))</f>
        <v>api</v>
      </c>
      <c r="H414" t="s">
        <v>1714</v>
      </c>
      <c r="I414" t="s">
        <v>1714</v>
      </c>
      <c r="J414" s="59" t="s">
        <v>1714</v>
      </c>
      <c r="N414" s="59" t="s">
        <v>1715</v>
      </c>
      <c r="O414" t="s">
        <v>1715</v>
      </c>
      <c r="P414" s="59" t="s">
        <v>1715</v>
      </c>
      <c r="Q414" s="64" t="s">
        <v>244</v>
      </c>
      <c r="R414" s="147">
        <f>IFERROR(_xlfn.XLOOKUP(T414,sortorder!$E$62:$E$136,sortorder!$F$62:$F$136),999)</f>
        <v>108</v>
      </c>
      <c r="S414" s="147">
        <f>IFERROR(_xlfn.XLOOKUP(T414,sortorder!$E$62:$E$136,sortorder!$D$62:$D$136),99)</f>
        <v>12</v>
      </c>
      <c r="T414" s="127" t="s">
        <v>244</v>
      </c>
      <c r="U414" s="59" t="s">
        <v>244</v>
      </c>
      <c r="V414" s="152">
        <f>IFERROR(_xlfn.XLOOKUP(X414,sortorder!$E$4:$E$55,sortorder!$D$4:$D$55),99)</f>
        <v>34</v>
      </c>
      <c r="W414" s="152">
        <f>IFERROR(_xlfn.XLOOKUP(X414,sortorder!$E$4:$E$55,sortorder!$D$4:$D$55),99)</f>
        <v>34</v>
      </c>
      <c r="X414" s="373" t="s">
        <v>1699</v>
      </c>
      <c r="Y414" s="385">
        <f>IF(ISERROR(SEARCH(Y$1,$Q414)),0,1)</f>
        <v>0</v>
      </c>
      <c r="Z414" s="385">
        <f>IF(ISERROR(SEARCH(Z$1,$Q414)),0,1)</f>
        <v>0</v>
      </c>
      <c r="AA414" s="385">
        <f>IF(ISERROR(SEARCH(AA$1,$Q414)),0,1)</f>
        <v>0</v>
      </c>
      <c r="AB414" s="385">
        <f>IF(ISERROR(SEARCH(AB$1,$Q414)),0,1)</f>
        <v>0</v>
      </c>
      <c r="AC414" s="385">
        <f>IF(ISERROR(SEARCH(AC$1,$Q414)),0,1)</f>
        <v>0</v>
      </c>
      <c r="AD414" s="385">
        <f>IF(ISERROR(SEARCH(AD$1,$Q414)),0,1)</f>
        <v>0</v>
      </c>
      <c r="AE414" s="385">
        <f>IF(ISERROR(SEARCH(AE$1,$Q414)),0,1)</f>
        <v>0</v>
      </c>
      <c r="AF414" s="385">
        <f>IF(ISERROR(SEARCH(AF$1,$Q414)),0,1)</f>
        <v>0</v>
      </c>
      <c r="AG414" s="385">
        <f>IF(ISERROR(SEARCH(AG$1,$Q414)),0,1)</f>
        <v>0</v>
      </c>
      <c r="AH414" s="373" t="s">
        <v>1075</v>
      </c>
      <c r="AI414" s="141" t="str">
        <f>_xlfn.XLOOKUP(I414,'api2.3'!B:B,'api2.3'!D:D,"")</f>
        <v>Environmental Burden Indicators</v>
      </c>
      <c r="AJ414" s="373" t="s">
        <v>140</v>
      </c>
      <c r="AK414" s="373" t="s">
        <v>140</v>
      </c>
      <c r="AL414" s="386">
        <f>_xlfn.XLOOKUP(AK414,sortorder!$I$15:$I$20,sortorder!$J$15:$J$20)</f>
        <v>3</v>
      </c>
      <c r="AM414" s="373"/>
      <c r="AN414" s="373"/>
      <c r="AO414" s="373"/>
      <c r="AP414" s="387">
        <v>0</v>
      </c>
      <c r="AQ414" s="373" t="s">
        <v>43</v>
      </c>
      <c r="AR414" s="373" t="s">
        <v>43</v>
      </c>
      <c r="AS414" s="373" t="s">
        <v>286</v>
      </c>
      <c r="AT414" s="373" t="s">
        <v>43</v>
      </c>
      <c r="AU414" s="373"/>
      <c r="AV414" s="39" t="str">
        <f>IFERROR(_xlfn.XLOOKUP(Q414,wtd!$B:$B,wtd!$C:$C),"")</f>
        <v>pop</v>
      </c>
      <c r="AW414" s="141" t="b">
        <f>IFERROR(Q414=_xlfn.XLOOKUP(Q414,wtd!$B:$B,wtd!$B:$B),FALSE)</f>
        <v>1</v>
      </c>
      <c r="AX414" s="373" t="s">
        <v>1616</v>
      </c>
      <c r="AY414" s="388">
        <v>2</v>
      </c>
      <c r="AZ414" s="373">
        <v>0</v>
      </c>
      <c r="BA414" s="373" t="b">
        <v>0</v>
      </c>
      <c r="BB414" s="373" t="b">
        <v>0</v>
      </c>
      <c r="BC414" s="373" t="b">
        <v>0</v>
      </c>
      <c r="BD414" s="42" t="s">
        <v>5805</v>
      </c>
      <c r="BE414" s="373" t="s">
        <v>1716</v>
      </c>
      <c r="BF414" s="42" t="s">
        <v>1433</v>
      </c>
      <c r="BG414" s="19" t="s">
        <v>1717</v>
      </c>
      <c r="BH414" s="59" t="s">
        <v>5398</v>
      </c>
      <c r="BI414" s="59" t="s">
        <v>5398</v>
      </c>
      <c r="BJ414" s="618" t="s">
        <v>2887</v>
      </c>
      <c r="BK414" s="534" t="s">
        <v>1433</v>
      </c>
      <c r="BL414" s="59" t="s">
        <v>5398</v>
      </c>
      <c r="BM414" s="59" t="s">
        <v>5398</v>
      </c>
      <c r="BN414" s="222">
        <v>108</v>
      </c>
      <c r="BP414" s="639" t="s">
        <v>1718</v>
      </c>
      <c r="BQ414" s="639" t="s">
        <v>1719</v>
      </c>
      <c r="BR414" s="639" t="s">
        <v>1715</v>
      </c>
      <c r="BS414" s="639" t="s">
        <v>411</v>
      </c>
    </row>
    <row r="415" spans="1:72">
      <c r="A415">
        <v>414</v>
      </c>
      <c r="B415" s="158" t="str">
        <f>IFERROR(TEXT(AL415,"00"),"99")&amp;IFERROR(TEXT(W415,"00"),"99")&amp;IFERROR(TEXT(S415,"00"),"99")&amp;IFERROR(TEXT(BN415,"000"),"999")</f>
        <v>033413109</v>
      </c>
      <c r="C415" s="158" t="str">
        <f>IFERROR(TEXT(AL415,"00"),"99")&amp;IFERROR(TEXT(V415,"00"),"99")&amp;IFERROR(TEXT(R415,"000"),"999")</f>
        <v>0334109</v>
      </c>
      <c r="D415" s="251">
        <v>0</v>
      </c>
      <c r="E415" s="645">
        <f>IF(NOT(ISBLANK(L415)),1,0)</f>
        <v>0</v>
      </c>
      <c r="F415" s="645">
        <f>IF(NOT(ISBLANK(O415)),1,0)</f>
        <v>1</v>
      </c>
      <c r="G415" s="364" t="str">
        <f>IF(ISBLANK(H415), IF(OR(NOT(ISBLANK(L415)),NOT(ISBLANK(I415)), NOT(ISBLANK(O415))),"no oldname but should be",""),IF(H415=I415,"api",IF(H415=O415,"csv","no match or acs")))</f>
        <v>csv</v>
      </c>
      <c r="H415" s="122" t="s">
        <v>5605</v>
      </c>
      <c r="I415" s="525" t="s">
        <v>5890</v>
      </c>
      <c r="J415" s="197"/>
      <c r="K415" s="122"/>
      <c r="L415" s="122"/>
      <c r="M415" s="197"/>
      <c r="N415" s="197"/>
      <c r="O415" s="122" t="s">
        <v>5605</v>
      </c>
      <c r="P415" s="197"/>
      <c r="Q415" s="123" t="s">
        <v>5614</v>
      </c>
      <c r="R415" s="147">
        <f>IFERROR(_xlfn.XLOOKUP(T415,sortorder!$E$62:$E$136,sortorder!$F$62:$F$136),999)</f>
        <v>109</v>
      </c>
      <c r="S415" s="147">
        <f>IFERROR(_xlfn.XLOOKUP(T415,sortorder!$E$62:$E$136,sortorder!$D$62:$D$136),99)</f>
        <v>13</v>
      </c>
      <c r="T415" s="196" t="s">
        <v>5614</v>
      </c>
      <c r="U415" s="197"/>
      <c r="V415" s="152">
        <f>IFERROR(_xlfn.XLOOKUP(X415,sortorder!$E$4:$E$55,sortorder!$D$4:$D$55),99)</f>
        <v>34</v>
      </c>
      <c r="W415" s="152">
        <f>IFERROR(_xlfn.XLOOKUP(X415,sortorder!$E$4:$E$55,sortorder!$D$4:$D$55),99)</f>
        <v>34</v>
      </c>
      <c r="X415" s="326" t="s">
        <v>1699</v>
      </c>
      <c r="Y415" s="385">
        <f>IF(ISERROR(SEARCH(Y$1,$Q415)),0,1)</f>
        <v>0</v>
      </c>
      <c r="Z415" s="385">
        <f>IF(ISERROR(SEARCH(Z$1,$Q415)),0,1)</f>
        <v>0</v>
      </c>
      <c r="AA415" s="385">
        <f>IF(ISERROR(SEARCH(AA$1,$Q415)),0,1)</f>
        <v>0</v>
      </c>
      <c r="AB415" s="385">
        <f>IF(ISERROR(SEARCH(AB$1,$Q415)),0,1)</f>
        <v>0</v>
      </c>
      <c r="AC415" s="385">
        <f>IF(ISERROR(SEARCH(AC$1,$Q415)),0,1)</f>
        <v>0</v>
      </c>
      <c r="AD415" s="385">
        <f>IF(ISERROR(SEARCH(AD$1,$Q415)),0,1)</f>
        <v>0</v>
      </c>
      <c r="AE415" s="385">
        <f>IF(ISERROR(SEARCH(AE$1,$Q415)),0,1)</f>
        <v>0</v>
      </c>
      <c r="AF415" s="385">
        <f>IF(ISERROR(SEARCH(AF$1,$Q415)),0,1)</f>
        <v>0</v>
      </c>
      <c r="AG415" s="385">
        <f>IF(ISERROR(SEARCH(AG$1,$Q415)),0,1)</f>
        <v>0</v>
      </c>
      <c r="AH415" s="326"/>
      <c r="AI415" s="141" t="str">
        <f>_xlfn.XLOOKUP(I415,'api2.3'!B:B,'api2.3'!D:D,"")</f>
        <v>Environmental Burden Indicators</v>
      </c>
      <c r="AJ415" s="326" t="s">
        <v>140</v>
      </c>
      <c r="AK415" s="326" t="s">
        <v>140</v>
      </c>
      <c r="AL415" s="386">
        <f>_xlfn.XLOOKUP(AK415,sortorder!$I$15:$I$20,sortorder!$J$15:$J$20)</f>
        <v>3</v>
      </c>
      <c r="AM415" s="326" t="s">
        <v>423</v>
      </c>
      <c r="AN415" s="326" t="s">
        <v>423</v>
      </c>
      <c r="AO415" s="326" t="s">
        <v>424</v>
      </c>
      <c r="AP415" s="390">
        <v>1</v>
      </c>
      <c r="AQ415" s="326" t="s">
        <v>43</v>
      </c>
      <c r="AR415" s="326" t="s">
        <v>43</v>
      </c>
      <c r="AS415" s="326" t="s">
        <v>286</v>
      </c>
      <c r="AT415" s="326" t="s">
        <v>43</v>
      </c>
      <c r="AU415" s="326"/>
      <c r="AV415" s="39" t="str">
        <f>IFERROR(_xlfn.XLOOKUP(Q415,wtd!$B:$B,wtd!$C:$C),"")</f>
        <v>pop</v>
      </c>
      <c r="AW415" s="141" t="b">
        <f>IFERROR(Q415=_xlfn.XLOOKUP(Q415,wtd!$B:$B,wtd!$B:$B),FALSE)</f>
        <v>1</v>
      </c>
      <c r="AX415" s="326" t="s">
        <v>1616</v>
      </c>
      <c r="AY415" s="326">
        <v>3</v>
      </c>
      <c r="AZ415" s="326">
        <v>1</v>
      </c>
      <c r="BA415" s="326" t="b">
        <v>0</v>
      </c>
      <c r="BB415" s="326" t="b">
        <v>0</v>
      </c>
      <c r="BC415" s="326" t="b">
        <v>0</v>
      </c>
      <c r="BD415" s="194" t="s">
        <v>5806</v>
      </c>
      <c r="BE415" s="389" t="s">
        <v>5615</v>
      </c>
      <c r="BF415" s="404" t="s">
        <v>5606</v>
      </c>
      <c r="BG415" s="405" t="s">
        <v>5606</v>
      </c>
      <c r="BH415" s="59" t="s">
        <v>5817</v>
      </c>
      <c r="BI415" s="59" t="s">
        <v>5817</v>
      </c>
      <c r="BJ415" s="618" t="s">
        <v>2887</v>
      </c>
      <c r="BK415" s="534" t="s">
        <v>5817</v>
      </c>
      <c r="BL415" s="59" t="s">
        <v>5817</v>
      </c>
      <c r="BM415" s="59" t="s">
        <v>5817</v>
      </c>
      <c r="BN415" s="370">
        <v>109</v>
      </c>
      <c r="BO415" s="122"/>
      <c r="BP415" s="641"/>
      <c r="BQ415" s="641"/>
      <c r="BR415" s="641"/>
      <c r="BS415" s="641"/>
      <c r="BT415" s="641"/>
    </row>
    <row r="416" spans="1:72">
      <c r="A416">
        <v>415</v>
      </c>
      <c r="B416" s="158" t="str">
        <f>IFERROR(TEXT(AL416,"00"),"99")&amp;IFERROR(TEXT(W416,"00"),"99")&amp;IFERROR(TEXT(S416,"00"),"99")&amp;IFERROR(TEXT(BN416,"000"),"999")</f>
        <v>033501999</v>
      </c>
      <c r="C416" s="158" t="str">
        <f>IFERROR(TEXT(AL416,"00"),"99")&amp;IFERROR(TEXT(V416,"00"),"99")&amp;IFERROR(TEXT(R416,"000"),"999")</f>
        <v>0335096</v>
      </c>
      <c r="D416" s="29">
        <v>0</v>
      </c>
      <c r="E416" s="645">
        <f>IF(NOT(ISBLANK(L416)),1,0)</f>
        <v>0</v>
      </c>
      <c r="F416" s="645">
        <f>IF(NOT(ISBLANK(O416)),1,0)</f>
        <v>0</v>
      </c>
      <c r="G416" s="364" t="str">
        <f>IF(ISBLANK(H416), IF(OR(NOT(ISBLANK(L416)),NOT(ISBLANK(I416)), NOT(ISBLANK(O416))),"no oldname but should be",""),IF(H416=I416,"api",IF(H416=O416,"csv","no match or acs")))</f>
        <v/>
      </c>
      <c r="Q416" s="64" t="s">
        <v>2450</v>
      </c>
      <c r="R416" s="147">
        <f>IFERROR(_xlfn.XLOOKUP(T416,sortorder!$E$62:$E$136,sortorder!$F$62:$F$136),999)</f>
        <v>96</v>
      </c>
      <c r="S416" s="147">
        <f>IFERROR(_xlfn.XLOOKUP(T416,sortorder!$E$62:$E$136,sortorder!$D$62:$D$136),99)</f>
        <v>1</v>
      </c>
      <c r="T416" s="127" t="s">
        <v>181</v>
      </c>
      <c r="U416" s="59" t="s">
        <v>181</v>
      </c>
      <c r="V416" s="152">
        <f>IFERROR(_xlfn.XLOOKUP(X416,sortorder!$E$4:$E$55,sortorder!$D$4:$D$55),99)</f>
        <v>35</v>
      </c>
      <c r="W416" s="152">
        <f>IFERROR(_xlfn.XLOOKUP(X416,sortorder!$E$4:$E$55,sortorder!$D$4:$D$55),99)</f>
        <v>35</v>
      </c>
      <c r="X416" s="22" t="s">
        <v>2451</v>
      </c>
      <c r="Y416" s="141">
        <f>IF(ISERROR(SEARCH(Y$1,$Q416)),0,1)</f>
        <v>1</v>
      </c>
      <c r="Z416" s="141">
        <f>IF(ISERROR(SEARCH(Z$1,$Q416)),0,1)</f>
        <v>0</v>
      </c>
      <c r="AA416" s="141">
        <f>IF(ISERROR(SEARCH(AA$1,$Q416)),0,1)</f>
        <v>0</v>
      </c>
      <c r="AB416" s="141">
        <f>IF(ISERROR(SEARCH(AB$1,$Q416)),0,1)</f>
        <v>0</v>
      </c>
      <c r="AC416" s="141">
        <f>IF(ISERROR(SEARCH(AC$1,$Q416)),0,1)</f>
        <v>1</v>
      </c>
      <c r="AD416" s="141">
        <f>IF(ISERROR(SEARCH(AD$1,$Q416)),0,1)</f>
        <v>0</v>
      </c>
      <c r="AE416" s="141">
        <f>IF(ISERROR(SEARCH(AE$1,$Q416)),0,1)</f>
        <v>0</v>
      </c>
      <c r="AF416" s="141">
        <f>IF(ISERROR(SEARCH(AF$1,$Q416)),0,1)</f>
        <v>0</v>
      </c>
      <c r="AG416" s="141">
        <f>IF(ISERROR(SEARCH(AG$1,$Q416)),0,1)</f>
        <v>0</v>
      </c>
      <c r="AI416" s="141" t="str">
        <f>_xlfn.XLOOKUP(I416,'api2.3'!B:B,'api2.3'!D:D,"")</f>
        <v/>
      </c>
      <c r="AJ416" t="s">
        <v>140</v>
      </c>
      <c r="AK416" s="41" t="s">
        <v>140</v>
      </c>
      <c r="AL416" s="210">
        <f>_xlfn.XLOOKUP(AK416,sortorder!$I$15:$I$20,sortorder!$J$15:$J$20)</f>
        <v>3</v>
      </c>
      <c r="AM416" t="s">
        <v>423</v>
      </c>
      <c r="AN416" t="s">
        <v>423</v>
      </c>
      <c r="AO416" t="s">
        <v>424</v>
      </c>
      <c r="AP416" s="32">
        <v>1</v>
      </c>
      <c r="AQ416" t="s">
        <v>2420</v>
      </c>
      <c r="AR416" t="s">
        <v>1743</v>
      </c>
      <c r="AS416" t="s">
        <v>1743</v>
      </c>
      <c r="AT416" t="s">
        <v>1743</v>
      </c>
      <c r="AV416" s="39" t="str">
        <f>IFERROR(_xlfn.XLOOKUP(Q416,wtd!$B:$B,wtd!$C:$C),"")</f>
        <v/>
      </c>
      <c r="AW416" s="141" t="b">
        <f>IFERROR(Q416=_xlfn.XLOOKUP(Q416,wtd!$B:$B,wtd!$B:$B),FALSE)</f>
        <v>0</v>
      </c>
      <c r="AX416" t="s">
        <v>3036</v>
      </c>
      <c r="AY416">
        <v>2</v>
      </c>
      <c r="AZ416">
        <v>1</v>
      </c>
      <c r="BA416" t="b">
        <v>0</v>
      </c>
      <c r="BB416" t="b">
        <v>0</v>
      </c>
      <c r="BC416" t="b">
        <v>0</v>
      </c>
      <c r="BE416" t="s">
        <v>2452</v>
      </c>
      <c r="BF416" t="s">
        <v>2452</v>
      </c>
      <c r="BG416" t="s">
        <v>2452</v>
      </c>
      <c r="BJ416" s="618" t="s">
        <v>2887</v>
      </c>
      <c r="BK416" s="534" t="s">
        <v>2887</v>
      </c>
      <c r="BN416" s="225">
        <v>999</v>
      </c>
      <c r="BS416" s="639" t="s">
        <v>411</v>
      </c>
      <c r="BT416" s="639" t="s">
        <v>55</v>
      </c>
    </row>
    <row r="417" spans="1:72">
      <c r="A417">
        <v>416</v>
      </c>
      <c r="B417" s="158" t="str">
        <f>IFERROR(TEXT(AL417,"00"),"99")&amp;IFERROR(TEXT(W417,"00"),"99")&amp;IFERROR(TEXT(S417,"00"),"99")&amp;IFERROR(TEXT(BN417,"000"),"999")</f>
        <v>033502999</v>
      </c>
      <c r="C417" s="158" t="str">
        <f>IFERROR(TEXT(AL417,"00"),"99")&amp;IFERROR(TEXT(V417,"00"),"99")&amp;IFERROR(TEXT(R417,"000"),"999")</f>
        <v>0335097</v>
      </c>
      <c r="D417" s="29">
        <v>0</v>
      </c>
      <c r="E417" s="645">
        <f>IF(NOT(ISBLANK(L417)),1,0)</f>
        <v>0</v>
      </c>
      <c r="F417" s="645">
        <f>IF(NOT(ISBLANK(O417)),1,0)</f>
        <v>0</v>
      </c>
      <c r="G417" s="364" t="str">
        <f>IF(ISBLANK(H417), IF(OR(NOT(ISBLANK(L417)),NOT(ISBLANK(I417)), NOT(ISBLANK(O417))),"no oldname but should be",""),IF(H417=I417,"api",IF(H417=O417,"csv","no match or acs")))</f>
        <v/>
      </c>
      <c r="Q417" s="64" t="s">
        <v>2453</v>
      </c>
      <c r="R417" s="147">
        <f>IFERROR(_xlfn.XLOOKUP(T417,sortorder!$E$62:$E$136,sortorder!$F$62:$F$136),999)</f>
        <v>97</v>
      </c>
      <c r="S417" s="147">
        <f>IFERROR(_xlfn.XLOOKUP(T417,sortorder!$E$62:$E$136,sortorder!$D$62:$D$136),99)</f>
        <v>2</v>
      </c>
      <c r="T417" s="127" t="s">
        <v>144</v>
      </c>
      <c r="U417" s="59" t="s">
        <v>144</v>
      </c>
      <c r="V417" s="152">
        <f>IFERROR(_xlfn.XLOOKUP(X417,sortorder!$E$4:$E$55,sortorder!$D$4:$D$55),99)</f>
        <v>35</v>
      </c>
      <c r="W417" s="152">
        <f>IFERROR(_xlfn.XLOOKUP(X417,sortorder!$E$4:$E$55,sortorder!$D$4:$D$55),99)</f>
        <v>35</v>
      </c>
      <c r="X417" s="22" t="s">
        <v>2451</v>
      </c>
      <c r="Y417" s="141">
        <f>IF(ISERROR(SEARCH(Y$1,$Q417)),0,1)</f>
        <v>1</v>
      </c>
      <c r="Z417" s="141">
        <f>IF(ISERROR(SEARCH(Z$1,$Q417)),0,1)</f>
        <v>0</v>
      </c>
      <c r="AA417" s="141">
        <f>IF(ISERROR(SEARCH(AA$1,$Q417)),0,1)</f>
        <v>0</v>
      </c>
      <c r="AB417" s="141">
        <f>IF(ISERROR(SEARCH(AB$1,$Q417)),0,1)</f>
        <v>0</v>
      </c>
      <c r="AC417" s="141">
        <f>IF(ISERROR(SEARCH(AC$1,$Q417)),0,1)</f>
        <v>1</v>
      </c>
      <c r="AD417" s="141">
        <f>IF(ISERROR(SEARCH(AD$1,$Q417)),0,1)</f>
        <v>0</v>
      </c>
      <c r="AE417" s="141">
        <f>IF(ISERROR(SEARCH(AE$1,$Q417)),0,1)</f>
        <v>0</v>
      </c>
      <c r="AF417" s="141">
        <f>IF(ISERROR(SEARCH(AF$1,$Q417)),0,1)</f>
        <v>0</v>
      </c>
      <c r="AG417" s="141">
        <f>IF(ISERROR(SEARCH(AG$1,$Q417)),0,1)</f>
        <v>0</v>
      </c>
      <c r="AI417" s="141" t="str">
        <f>_xlfn.XLOOKUP(I417,'api2.3'!B:B,'api2.3'!D:D,"")</f>
        <v/>
      </c>
      <c r="AJ417" t="s">
        <v>140</v>
      </c>
      <c r="AK417" s="41" t="s">
        <v>140</v>
      </c>
      <c r="AL417" s="210">
        <f>_xlfn.XLOOKUP(AK417,sortorder!$I$15:$I$20,sortorder!$J$15:$J$20)</f>
        <v>3</v>
      </c>
      <c r="AM417" t="s">
        <v>423</v>
      </c>
      <c r="AN417" t="s">
        <v>423</v>
      </c>
      <c r="AO417" t="s">
        <v>424</v>
      </c>
      <c r="AP417" s="32">
        <v>1</v>
      </c>
      <c r="AQ417" t="s">
        <v>2420</v>
      </c>
      <c r="AR417" t="s">
        <v>1743</v>
      </c>
      <c r="AS417" t="s">
        <v>1743</v>
      </c>
      <c r="AT417" t="s">
        <v>1743</v>
      </c>
      <c r="AV417" s="39" t="str">
        <f>IFERROR(_xlfn.XLOOKUP(Q417,wtd!$B:$B,wtd!$C:$C),"")</f>
        <v/>
      </c>
      <c r="AW417" s="141" t="b">
        <f>IFERROR(Q417=_xlfn.XLOOKUP(Q417,wtd!$B:$B,wtd!$B:$B),FALSE)</f>
        <v>0</v>
      </c>
      <c r="AX417" t="s">
        <v>3036</v>
      </c>
      <c r="AY417">
        <v>2</v>
      </c>
      <c r="AZ417">
        <v>1</v>
      </c>
      <c r="BA417" t="b">
        <v>0</v>
      </c>
      <c r="BB417" t="b">
        <v>0</v>
      </c>
      <c r="BC417" t="b">
        <v>0</v>
      </c>
      <c r="BE417" t="s">
        <v>2454</v>
      </c>
      <c r="BF417" t="s">
        <v>2454</v>
      </c>
      <c r="BG417" t="s">
        <v>2454</v>
      </c>
      <c r="BJ417" s="618" t="s">
        <v>2887</v>
      </c>
      <c r="BK417" s="534" t="s">
        <v>2887</v>
      </c>
      <c r="BN417" s="225">
        <v>999</v>
      </c>
      <c r="BS417" s="639" t="s">
        <v>411</v>
      </c>
      <c r="BT417" s="639" t="s">
        <v>55</v>
      </c>
    </row>
    <row r="418" spans="1:72">
      <c r="A418">
        <v>417</v>
      </c>
      <c r="B418" s="158" t="str">
        <f>IFERROR(TEXT(AL418,"00"),"99")&amp;IFERROR(TEXT(W418,"00"),"99")&amp;IFERROR(TEXT(S418,"00"),"99")&amp;IFERROR(TEXT(BN418,"000"),"999")</f>
        <v>033503999</v>
      </c>
      <c r="C418" s="158" t="str">
        <f>IFERROR(TEXT(AL418,"00"),"99")&amp;IFERROR(TEXT(V418,"00"),"99")&amp;IFERROR(TEXT(R418,"000"),"999")</f>
        <v>0335098</v>
      </c>
      <c r="D418" s="251">
        <v>0</v>
      </c>
      <c r="E418" s="645">
        <f>IF(NOT(ISBLANK(L418)),1,0)</f>
        <v>0</v>
      </c>
      <c r="F418" s="645">
        <f>IF(NOT(ISBLANK(O418)),1,0)</f>
        <v>0</v>
      </c>
      <c r="G418" s="364" t="str">
        <f>IF(ISBLANK(H418), IF(OR(NOT(ISBLANK(L418)),NOT(ISBLANK(I418)), NOT(ISBLANK(O418))),"no oldname but should be",""),IF(H418=I418,"api",IF(H418=O418,"csv","no match or acs")))</f>
        <v/>
      </c>
      <c r="H418" s="122"/>
      <c r="I418" s="122"/>
      <c r="J418" s="197"/>
      <c r="K418" s="122"/>
      <c r="L418" s="122"/>
      <c r="M418" s="197"/>
      <c r="N418" s="197"/>
      <c r="O418" s="122"/>
      <c r="P418" s="197"/>
      <c r="Q418" s="123" t="s">
        <v>5707</v>
      </c>
      <c r="R418" s="147">
        <f>IFERROR(_xlfn.XLOOKUP(T418,sortorder!$E$62:$E$136,sortorder!$F$62:$F$136),999)</f>
        <v>98</v>
      </c>
      <c r="S418" s="147">
        <f>IFERROR(_xlfn.XLOOKUP(T418,sortorder!$E$62:$E$136,sortorder!$D$62:$D$136),99)</f>
        <v>3</v>
      </c>
      <c r="T418" s="196" t="s">
        <v>5618</v>
      </c>
      <c r="U418" s="197"/>
      <c r="V418" s="152">
        <f>IFERROR(_xlfn.XLOOKUP(X418,sortorder!$E$4:$E$55,sortorder!$D$4:$D$55),99)</f>
        <v>35</v>
      </c>
      <c r="W418" s="152">
        <f>IFERROR(_xlfn.XLOOKUP(X418,sortorder!$E$4:$E$55,sortorder!$D$4:$D$55),99)</f>
        <v>35</v>
      </c>
      <c r="X418" s="198" t="s">
        <v>2451</v>
      </c>
      <c r="Y418" s="141">
        <f>IF(ISERROR(SEARCH(Y$1,$Q418)),0,1)</f>
        <v>1</v>
      </c>
      <c r="Z418" s="141">
        <f>IF(ISERROR(SEARCH(Z$1,$Q418)),0,1)</f>
        <v>0</v>
      </c>
      <c r="AA418" s="141">
        <f>IF(ISERROR(SEARCH(AA$1,$Q418)),0,1)</f>
        <v>0</v>
      </c>
      <c r="AB418" s="141">
        <f>IF(ISERROR(SEARCH(AB$1,$Q418)),0,1)</f>
        <v>0</v>
      </c>
      <c r="AC418" s="141">
        <f>IF(ISERROR(SEARCH(AC$1,$Q418)),0,1)</f>
        <v>1</v>
      </c>
      <c r="AD418" s="141">
        <f>IF(ISERROR(SEARCH(AD$1,$Q418)),0,1)</f>
        <v>0</v>
      </c>
      <c r="AE418" s="141">
        <f>IF(ISERROR(SEARCH(AE$1,$Q418)),0,1)</f>
        <v>0</v>
      </c>
      <c r="AF418" s="141">
        <f>IF(ISERROR(SEARCH(AF$1,$Q418)),0,1)</f>
        <v>0</v>
      </c>
      <c r="AG418" s="141">
        <f>IF(ISERROR(SEARCH(AG$1,$Q418)),0,1)</f>
        <v>0</v>
      </c>
      <c r="AH418" s="122"/>
      <c r="AI418" s="141" t="str">
        <f>_xlfn.XLOOKUP(I418,'api2.3'!B:B,'api2.3'!D:D,"")</f>
        <v/>
      </c>
      <c r="AJ418" s="122" t="s">
        <v>140</v>
      </c>
      <c r="AK418" s="212" t="s">
        <v>140</v>
      </c>
      <c r="AL418" s="210">
        <f>_xlfn.XLOOKUP(AK418,sortorder!$I$15:$I$20,sortorder!$J$15:$J$20)</f>
        <v>3</v>
      </c>
      <c r="AM418" s="122" t="s">
        <v>423</v>
      </c>
      <c r="AN418" s="122" t="s">
        <v>423</v>
      </c>
      <c r="AO418" s="122" t="s">
        <v>424</v>
      </c>
      <c r="AP418" s="112">
        <v>1</v>
      </c>
      <c r="AQ418" s="122" t="s">
        <v>2420</v>
      </c>
      <c r="AR418" s="122" t="s">
        <v>1743</v>
      </c>
      <c r="AS418" s="122" t="s">
        <v>1743</v>
      </c>
      <c r="AT418" s="122" t="s">
        <v>1743</v>
      </c>
      <c r="AU418" s="122"/>
      <c r="AV418" s="39" t="str">
        <f>IFERROR(_xlfn.XLOOKUP(Q418,wtd!$B:$B,wtd!$C:$C),"")</f>
        <v/>
      </c>
      <c r="AW418" s="141" t="b">
        <f>IFERROR(Q418=_xlfn.XLOOKUP(Q418,wtd!$B:$B,wtd!$B:$B),FALSE)</f>
        <v>0</v>
      </c>
      <c r="AX418" s="236" t="s">
        <v>3036</v>
      </c>
      <c r="AY418" s="122">
        <v>2</v>
      </c>
      <c r="AZ418" s="122">
        <v>1</v>
      </c>
      <c r="BA418" s="122" t="b">
        <v>0</v>
      </c>
      <c r="BB418" s="122" t="b">
        <v>0</v>
      </c>
      <c r="BC418" s="122" t="b">
        <v>0</v>
      </c>
      <c r="BD418" s="122"/>
      <c r="BE418" s="122" t="s">
        <v>5708</v>
      </c>
      <c r="BF418" s="122" t="s">
        <v>5709</v>
      </c>
      <c r="BG418" s="122" t="s">
        <v>5709</v>
      </c>
      <c r="BH418" s="197"/>
      <c r="BI418" s="197"/>
      <c r="BJ418" s="618" t="s">
        <v>2887</v>
      </c>
      <c r="BK418" s="534" t="s">
        <v>2887</v>
      </c>
      <c r="BL418" s="197"/>
      <c r="BM418" s="197"/>
      <c r="BN418" s="260">
        <v>999</v>
      </c>
      <c r="BO418" s="122"/>
      <c r="BP418" s="641"/>
      <c r="BQ418" s="641"/>
      <c r="BR418" s="641"/>
      <c r="BS418" s="641"/>
      <c r="BT418" s="641"/>
    </row>
    <row r="419" spans="1:72">
      <c r="A419">
        <v>418</v>
      </c>
      <c r="B419" s="158" t="str">
        <f>IFERROR(TEXT(AL419,"00"),"99")&amp;IFERROR(TEXT(W419,"00"),"99")&amp;IFERROR(TEXT(S419,"00"),"99")&amp;IFERROR(TEXT(BN419,"000"),"999")</f>
        <v>033504999</v>
      </c>
      <c r="C419" s="158" t="str">
        <f>IFERROR(TEXT(AL419,"00"),"99")&amp;IFERROR(TEXT(V419,"00"),"99")&amp;IFERROR(TEXT(R419,"000"),"999")</f>
        <v>0335099</v>
      </c>
      <c r="D419" s="29">
        <v>0</v>
      </c>
      <c r="E419" s="645">
        <f>IF(NOT(ISBLANK(L419)),1,0)</f>
        <v>0</v>
      </c>
      <c r="F419" s="645">
        <f>IF(NOT(ISBLANK(O419)),1,0)</f>
        <v>0</v>
      </c>
      <c r="G419" s="364" t="str">
        <f>IF(ISBLANK(H419), IF(OR(NOT(ISBLANK(L419)),NOT(ISBLANK(I419)), NOT(ISBLANK(O419))),"no oldname but should be",""),IF(H419=I419,"api",IF(H419=O419,"csv","no match or acs")))</f>
        <v/>
      </c>
      <c r="L419" s="122"/>
      <c r="M419" s="197"/>
      <c r="Q419" s="123" t="s">
        <v>2459</v>
      </c>
      <c r="R419" s="147">
        <f>IFERROR(_xlfn.XLOOKUP(T419,sortorder!$E$62:$E$136,sortorder!$F$62:$F$136),999)</f>
        <v>99</v>
      </c>
      <c r="S419" s="147">
        <f>IFERROR(_xlfn.XLOOKUP(T419,sortorder!$E$62:$E$136,sortorder!$D$62:$D$136),99)</f>
        <v>4</v>
      </c>
      <c r="T419" s="127" t="s">
        <v>196</v>
      </c>
      <c r="U419" s="59" t="s">
        <v>196</v>
      </c>
      <c r="V419" s="152">
        <f>IFERROR(_xlfn.XLOOKUP(X419,sortorder!$E$4:$E$55,sortorder!$D$4:$D$55),99)</f>
        <v>35</v>
      </c>
      <c r="W419" s="152">
        <f>IFERROR(_xlfn.XLOOKUP(X419,sortorder!$E$4:$E$55,sortorder!$D$4:$D$55),99)</f>
        <v>35</v>
      </c>
      <c r="X419" s="22" t="s">
        <v>2451</v>
      </c>
      <c r="Y419" s="141">
        <f>IF(ISERROR(SEARCH(Y$1,$Q419)),0,1)</f>
        <v>1</v>
      </c>
      <c r="Z419" s="141">
        <f>IF(ISERROR(SEARCH(Z$1,$Q419)),0,1)</f>
        <v>0</v>
      </c>
      <c r="AA419" s="141">
        <f>IF(ISERROR(SEARCH(AA$1,$Q419)),0,1)</f>
        <v>0</v>
      </c>
      <c r="AB419" s="141">
        <f>IF(ISERROR(SEARCH(AB$1,$Q419)),0,1)</f>
        <v>0</v>
      </c>
      <c r="AC419" s="141">
        <f>IF(ISERROR(SEARCH(AC$1,$Q419)),0,1)</f>
        <v>1</v>
      </c>
      <c r="AD419" s="141">
        <f>IF(ISERROR(SEARCH(AD$1,$Q419)),0,1)</f>
        <v>0</v>
      </c>
      <c r="AE419" s="141">
        <f>IF(ISERROR(SEARCH(AE$1,$Q419)),0,1)</f>
        <v>0</v>
      </c>
      <c r="AF419" s="141">
        <f>IF(ISERROR(SEARCH(AF$1,$Q419)),0,1)</f>
        <v>0</v>
      </c>
      <c r="AG419" s="141">
        <f>IF(ISERROR(SEARCH(AG$1,$Q419)),0,1)</f>
        <v>0</v>
      </c>
      <c r="AI419" s="141" t="str">
        <f>_xlfn.XLOOKUP(I419,'api2.3'!B:B,'api2.3'!D:D,"")</f>
        <v/>
      </c>
      <c r="AJ419" t="s">
        <v>140</v>
      </c>
      <c r="AK419" s="41" t="s">
        <v>140</v>
      </c>
      <c r="AL419" s="210">
        <f>_xlfn.XLOOKUP(AK419,sortorder!$I$15:$I$20,sortorder!$J$15:$J$20)</f>
        <v>3</v>
      </c>
      <c r="AM419" t="s">
        <v>423</v>
      </c>
      <c r="AN419" t="s">
        <v>423</v>
      </c>
      <c r="AO419" t="s">
        <v>424</v>
      </c>
      <c r="AP419" s="32">
        <v>1</v>
      </c>
      <c r="AQ419" t="s">
        <v>2420</v>
      </c>
      <c r="AR419" t="s">
        <v>1743</v>
      </c>
      <c r="AS419" t="s">
        <v>1743</v>
      </c>
      <c r="AT419" t="s">
        <v>1743</v>
      </c>
      <c r="AV419" s="39" t="str">
        <f>IFERROR(_xlfn.XLOOKUP(Q419,wtd!$B:$B,wtd!$C:$C),"")</f>
        <v/>
      </c>
      <c r="AW419" s="141" t="b">
        <f>IFERROR(Q419=_xlfn.XLOOKUP(Q419,wtd!$B:$B,wtd!$B:$B),FALSE)</f>
        <v>0</v>
      </c>
      <c r="AX419" t="s">
        <v>3036</v>
      </c>
      <c r="AY419">
        <v>2</v>
      </c>
      <c r="AZ419">
        <v>1</v>
      </c>
      <c r="BA419" t="b">
        <v>0</v>
      </c>
      <c r="BB419" t="b">
        <v>0</v>
      </c>
      <c r="BC419" t="b">
        <v>0</v>
      </c>
      <c r="BE419" t="s">
        <v>2460</v>
      </c>
      <c r="BF419" t="s">
        <v>2460</v>
      </c>
      <c r="BG419" t="s">
        <v>2460</v>
      </c>
      <c r="BJ419" s="618" t="s">
        <v>2887</v>
      </c>
      <c r="BK419" s="534" t="s">
        <v>2887</v>
      </c>
      <c r="BN419" s="225">
        <v>999</v>
      </c>
      <c r="BS419" s="639" t="s">
        <v>411</v>
      </c>
      <c r="BT419" s="639" t="s">
        <v>55</v>
      </c>
    </row>
    <row r="420" spans="1:72">
      <c r="A420">
        <v>419</v>
      </c>
      <c r="B420" s="158" t="str">
        <f>IFERROR(TEXT(AL420,"00"),"99")&amp;IFERROR(TEXT(W420,"00"),"99")&amp;IFERROR(TEXT(S420,"00"),"99")&amp;IFERROR(TEXT(BN420,"000"),"999")</f>
        <v>033505999</v>
      </c>
      <c r="C420" s="158" t="str">
        <f>IFERROR(TEXT(AL420,"00"),"99")&amp;IFERROR(TEXT(V420,"00"),"99")&amp;IFERROR(TEXT(R420,"000"),"999")</f>
        <v>0335101</v>
      </c>
      <c r="D420" s="29">
        <v>0</v>
      </c>
      <c r="E420" s="645">
        <f>IF(NOT(ISBLANK(L420)),1,0)</f>
        <v>0</v>
      </c>
      <c r="F420" s="645">
        <f>IF(NOT(ISBLANK(O420)),1,0)</f>
        <v>0</v>
      </c>
      <c r="G420" s="364" t="str">
        <f>IF(ISBLANK(H420), IF(OR(NOT(ISBLANK(L420)),NOT(ISBLANK(I420)), NOT(ISBLANK(O420))),"no oldname but should be",""),IF(H420=I420,"api",IF(H420=O420,"csv","no match or acs")))</f>
        <v/>
      </c>
      <c r="L420" s="122"/>
      <c r="M420" s="197"/>
      <c r="Q420" s="123" t="s">
        <v>2475</v>
      </c>
      <c r="R420" s="147">
        <f>IFERROR(_xlfn.XLOOKUP(T420,sortorder!$E$62:$E$136,sortorder!$F$62:$F$136),999)</f>
        <v>101</v>
      </c>
      <c r="S420" s="147">
        <f>IFERROR(_xlfn.XLOOKUP(T420,sortorder!$E$62:$E$136,sortorder!$D$62:$D$136),99)</f>
        <v>5</v>
      </c>
      <c r="T420" s="127" t="s">
        <v>1753</v>
      </c>
      <c r="U420" s="59" t="s">
        <v>1753</v>
      </c>
      <c r="V420" s="152">
        <f>IFERROR(_xlfn.XLOOKUP(X420,sortorder!$E$4:$E$55,sortorder!$D$4:$D$55),99)</f>
        <v>35</v>
      </c>
      <c r="W420" s="152">
        <f>IFERROR(_xlfn.XLOOKUP(X420,sortorder!$E$4:$E$55,sortorder!$D$4:$D$55),99)</f>
        <v>35</v>
      </c>
      <c r="X420" s="22" t="s">
        <v>2451</v>
      </c>
      <c r="Y420" s="141">
        <f>IF(ISERROR(SEARCH(Y$1,$Q420)),0,1)</f>
        <v>1</v>
      </c>
      <c r="Z420" s="141">
        <f>IF(ISERROR(SEARCH(Z$1,$Q420)),0,1)</f>
        <v>0</v>
      </c>
      <c r="AA420" s="141">
        <f>IF(ISERROR(SEARCH(AA$1,$Q420)),0,1)</f>
        <v>0</v>
      </c>
      <c r="AB420" s="141">
        <f>IF(ISERROR(SEARCH(AB$1,$Q420)),0,1)</f>
        <v>0</v>
      </c>
      <c r="AC420" s="141">
        <f>IF(ISERROR(SEARCH(AC$1,$Q420)),0,1)</f>
        <v>1</v>
      </c>
      <c r="AD420" s="141">
        <f>IF(ISERROR(SEARCH(AD$1,$Q420)),0,1)</f>
        <v>0</v>
      </c>
      <c r="AE420" s="141">
        <f>IF(ISERROR(SEARCH(AE$1,$Q420)),0,1)</f>
        <v>0</v>
      </c>
      <c r="AF420" s="141">
        <f>IF(ISERROR(SEARCH(AF$1,$Q420)),0,1)</f>
        <v>0</v>
      </c>
      <c r="AG420" s="141">
        <f>IF(ISERROR(SEARCH(AG$1,$Q420)),0,1)</f>
        <v>0</v>
      </c>
      <c r="AI420" s="141" t="str">
        <f>_xlfn.XLOOKUP(I420,'api2.3'!B:B,'api2.3'!D:D,"")</f>
        <v/>
      </c>
      <c r="AJ420" t="s">
        <v>140</v>
      </c>
      <c r="AK420" s="41" t="s">
        <v>140</v>
      </c>
      <c r="AL420" s="210">
        <f>_xlfn.XLOOKUP(AK420,sortorder!$I$15:$I$20,sortorder!$J$15:$J$20)</f>
        <v>3</v>
      </c>
      <c r="AM420" t="s">
        <v>423</v>
      </c>
      <c r="AN420" t="s">
        <v>423</v>
      </c>
      <c r="AO420" t="s">
        <v>424</v>
      </c>
      <c r="AP420" s="32">
        <v>1</v>
      </c>
      <c r="AQ420" t="s">
        <v>2420</v>
      </c>
      <c r="AR420" t="s">
        <v>1743</v>
      </c>
      <c r="AS420" t="s">
        <v>1743</v>
      </c>
      <c r="AT420" t="s">
        <v>1743</v>
      </c>
      <c r="AV420" s="39" t="str">
        <f>IFERROR(_xlfn.XLOOKUP(Q420,wtd!$B:$B,wtd!$C:$C),"")</f>
        <v/>
      </c>
      <c r="AW420" s="141" t="b">
        <f>IFERROR(Q420=_xlfn.XLOOKUP(Q420,wtd!$B:$B,wtd!$B:$B),FALSE)</f>
        <v>0</v>
      </c>
      <c r="AX420" t="s">
        <v>3036</v>
      </c>
      <c r="AY420">
        <v>2</v>
      </c>
      <c r="AZ420">
        <v>1</v>
      </c>
      <c r="BA420" t="b">
        <v>0</v>
      </c>
      <c r="BB420" t="b">
        <v>0</v>
      </c>
      <c r="BC420" t="b">
        <v>0</v>
      </c>
      <c r="BE420" t="s">
        <v>2813</v>
      </c>
      <c r="BF420" t="s">
        <v>2813</v>
      </c>
      <c r="BG420" t="s">
        <v>2813</v>
      </c>
      <c r="BJ420" s="618" t="s">
        <v>2887</v>
      </c>
      <c r="BK420" s="534">
        <v>0</v>
      </c>
      <c r="BN420" s="225">
        <v>999</v>
      </c>
    </row>
    <row r="421" spans="1:72">
      <c r="A421">
        <v>420</v>
      </c>
      <c r="B421" s="158" t="str">
        <f>IFERROR(TEXT(AL421,"00"),"99")&amp;IFERROR(TEXT(W421,"00"),"99")&amp;IFERROR(TEXT(S421,"00"),"99")&amp;IFERROR(TEXT(BN421,"000"),"999")</f>
        <v>033506999</v>
      </c>
      <c r="C421" s="158" t="str">
        <f>IFERROR(TEXT(AL421,"00"),"99")&amp;IFERROR(TEXT(V421,"00"),"99")&amp;IFERROR(TEXT(R421,"000"),"999")</f>
        <v>0335102</v>
      </c>
      <c r="D421" s="29">
        <v>0</v>
      </c>
      <c r="E421" s="645">
        <f>IF(NOT(ISBLANK(L421)),1,0)</f>
        <v>0</v>
      </c>
      <c r="F421" s="645">
        <f>IF(NOT(ISBLANK(O421)),1,0)</f>
        <v>0</v>
      </c>
      <c r="G421" s="364" t="str">
        <f>IF(ISBLANK(H421), IF(OR(NOT(ISBLANK(L421)),NOT(ISBLANK(I421)), NOT(ISBLANK(O421))),"no oldname but should be",""),IF(H421=I421,"api",IF(H421=O421,"csv","no match or acs")))</f>
        <v/>
      </c>
      <c r="L421" s="122"/>
      <c r="M421" s="197"/>
      <c r="Q421" s="123" t="s">
        <v>2463</v>
      </c>
      <c r="R421" s="147">
        <f>IFERROR(_xlfn.XLOOKUP(T421,sortorder!$E$62:$E$136,sortorder!$F$62:$F$136),999)</f>
        <v>102</v>
      </c>
      <c r="S421" s="147">
        <f>IFERROR(_xlfn.XLOOKUP(T421,sortorder!$E$62:$E$136,sortorder!$D$62:$D$136),99)</f>
        <v>6</v>
      </c>
      <c r="T421" s="127" t="s">
        <v>307</v>
      </c>
      <c r="U421" s="59" t="s">
        <v>307</v>
      </c>
      <c r="V421" s="152">
        <f>IFERROR(_xlfn.XLOOKUP(X421,sortorder!$E$4:$E$55,sortorder!$D$4:$D$55),99)</f>
        <v>35</v>
      </c>
      <c r="W421" s="152">
        <f>IFERROR(_xlfn.XLOOKUP(X421,sortorder!$E$4:$E$55,sortorder!$D$4:$D$55),99)</f>
        <v>35</v>
      </c>
      <c r="X421" s="22" t="s">
        <v>2451</v>
      </c>
      <c r="Y421" s="141">
        <f>IF(ISERROR(SEARCH(Y$1,$Q421)),0,1)</f>
        <v>1</v>
      </c>
      <c r="Z421" s="141">
        <f>IF(ISERROR(SEARCH(Z$1,$Q421)),0,1)</f>
        <v>0</v>
      </c>
      <c r="AA421" s="141">
        <f>IF(ISERROR(SEARCH(AA$1,$Q421)),0,1)</f>
        <v>0</v>
      </c>
      <c r="AB421" s="141">
        <f>IF(ISERROR(SEARCH(AB$1,$Q421)),0,1)</f>
        <v>0</v>
      </c>
      <c r="AC421" s="141">
        <f>IF(ISERROR(SEARCH(AC$1,$Q421)),0,1)</f>
        <v>1</v>
      </c>
      <c r="AD421" s="141">
        <f>IF(ISERROR(SEARCH(AD$1,$Q421)),0,1)</f>
        <v>0</v>
      </c>
      <c r="AE421" s="141">
        <f>IF(ISERROR(SEARCH(AE$1,$Q421)),0,1)</f>
        <v>0</v>
      </c>
      <c r="AF421" s="141">
        <f>IF(ISERROR(SEARCH(AF$1,$Q421)),0,1)</f>
        <v>0</v>
      </c>
      <c r="AG421" s="141">
        <f>IF(ISERROR(SEARCH(AG$1,$Q421)),0,1)</f>
        <v>0</v>
      </c>
      <c r="AI421" s="141">
        <f>_xlfn.XLOOKUP(I421,'api2.3'!B:B,'api2.3'!D:D,"")</f>
        <v>0</v>
      </c>
      <c r="AJ421" t="s">
        <v>140</v>
      </c>
      <c r="AK421" s="41" t="s">
        <v>140</v>
      </c>
      <c r="AL421" s="210">
        <f>_xlfn.XLOOKUP(AK421,sortorder!$I$15:$I$20,sortorder!$J$15:$J$20)</f>
        <v>3</v>
      </c>
      <c r="AM421" t="s">
        <v>423</v>
      </c>
      <c r="AN421" t="s">
        <v>423</v>
      </c>
      <c r="AO421" t="s">
        <v>424</v>
      </c>
      <c r="AP421" s="32">
        <v>1</v>
      </c>
      <c r="AQ421" t="s">
        <v>2420</v>
      </c>
      <c r="AR421" t="s">
        <v>1743</v>
      </c>
      <c r="AS421" t="s">
        <v>1743</v>
      </c>
      <c r="AT421" t="s">
        <v>1743</v>
      </c>
      <c r="AV421" s="39" t="str">
        <f>IFERROR(_xlfn.XLOOKUP(Q421,wtd!$B:$B,wtd!$C:$C),"")</f>
        <v/>
      </c>
      <c r="AW421" s="141" t="b">
        <f>IFERROR(Q421=_xlfn.XLOOKUP(Q421,wtd!$B:$B,wtd!$B:$B),FALSE)</f>
        <v>0</v>
      </c>
      <c r="AX421" t="s">
        <v>3036</v>
      </c>
      <c r="AY421">
        <v>2</v>
      </c>
      <c r="AZ421">
        <v>1</v>
      </c>
      <c r="BA421" t="b">
        <v>0</v>
      </c>
      <c r="BB421" t="b">
        <v>0</v>
      </c>
      <c r="BC421" t="b">
        <v>0</v>
      </c>
      <c r="BE421" t="s">
        <v>2464</v>
      </c>
      <c r="BF421" t="s">
        <v>2464</v>
      </c>
      <c r="BG421" t="s">
        <v>2464</v>
      </c>
      <c r="BJ421" s="618" t="s">
        <v>2887</v>
      </c>
      <c r="BK421" s="534" t="s">
        <v>2887</v>
      </c>
      <c r="BN421" s="225">
        <v>999</v>
      </c>
      <c r="BS421" s="639" t="s">
        <v>411</v>
      </c>
      <c r="BT421" s="639" t="s">
        <v>55</v>
      </c>
    </row>
    <row r="422" spans="1:72">
      <c r="A422">
        <v>421</v>
      </c>
      <c r="B422" s="158" t="str">
        <f>IFERROR(TEXT(AL422,"00"),"99")&amp;IFERROR(TEXT(W422,"00"),"99")&amp;IFERROR(TEXT(S422,"00"),"99")&amp;IFERROR(TEXT(BN422,"000"),"999")</f>
        <v>033507999</v>
      </c>
      <c r="C422" s="158" t="str">
        <f>IFERROR(TEXT(AL422,"00"),"99")&amp;IFERROR(TEXT(V422,"00"),"99")&amp;IFERROR(TEXT(R422,"000"),"999")</f>
        <v>0335103</v>
      </c>
      <c r="D422" s="29">
        <v>0</v>
      </c>
      <c r="E422" s="645">
        <f>IF(NOT(ISBLANK(L422)),1,0)</f>
        <v>0</v>
      </c>
      <c r="F422" s="645">
        <f>IF(NOT(ISBLANK(O422)),1,0)</f>
        <v>0</v>
      </c>
      <c r="G422" s="364" t="str">
        <f>IF(ISBLANK(H422), IF(OR(NOT(ISBLANK(L422)),NOT(ISBLANK(I422)), NOT(ISBLANK(O422))),"no oldname but should be",""),IF(H422=I422,"api",IF(H422=O422,"csv","no match or acs")))</f>
        <v/>
      </c>
      <c r="L422" s="122"/>
      <c r="M422" s="197"/>
      <c r="Q422" s="123" t="s">
        <v>2461</v>
      </c>
      <c r="R422" s="147">
        <f>IFERROR(_xlfn.XLOOKUP(T422,sortorder!$E$62:$E$136,sortorder!$F$62:$F$136),999)</f>
        <v>103</v>
      </c>
      <c r="S422" s="147">
        <f>IFERROR(_xlfn.XLOOKUP(T422,sortorder!$E$62:$E$136,sortorder!$D$62:$D$136),99)</f>
        <v>7</v>
      </c>
      <c r="T422" s="127" t="s">
        <v>80</v>
      </c>
      <c r="U422" s="59" t="s">
        <v>80</v>
      </c>
      <c r="V422" s="152">
        <f>IFERROR(_xlfn.XLOOKUP(X422,sortorder!$E$4:$E$55,sortorder!$D$4:$D$55),99)</f>
        <v>35</v>
      </c>
      <c r="W422" s="152">
        <f>IFERROR(_xlfn.XLOOKUP(X422,sortorder!$E$4:$E$55,sortorder!$D$4:$D$55),99)</f>
        <v>35</v>
      </c>
      <c r="X422" s="22" t="s">
        <v>2451</v>
      </c>
      <c r="Y422" s="141">
        <f>IF(ISERROR(SEARCH(Y$1,$Q422)),0,1)</f>
        <v>1</v>
      </c>
      <c r="Z422" s="141">
        <f>IF(ISERROR(SEARCH(Z$1,$Q422)),0,1)</f>
        <v>0</v>
      </c>
      <c r="AA422" s="141">
        <f>IF(ISERROR(SEARCH(AA$1,$Q422)),0,1)</f>
        <v>0</v>
      </c>
      <c r="AB422" s="141">
        <f>IF(ISERROR(SEARCH(AB$1,$Q422)),0,1)</f>
        <v>0</v>
      </c>
      <c r="AC422" s="141">
        <f>IF(ISERROR(SEARCH(AC$1,$Q422)),0,1)</f>
        <v>1</v>
      </c>
      <c r="AD422" s="141">
        <f>IF(ISERROR(SEARCH(AD$1,$Q422)),0,1)</f>
        <v>0</v>
      </c>
      <c r="AE422" s="141">
        <f>IF(ISERROR(SEARCH(AE$1,$Q422)),0,1)</f>
        <v>0</v>
      </c>
      <c r="AF422" s="141">
        <f>IF(ISERROR(SEARCH(AF$1,$Q422)),0,1)</f>
        <v>0</v>
      </c>
      <c r="AG422" s="141">
        <f>IF(ISERROR(SEARCH(AG$1,$Q422)),0,1)</f>
        <v>0</v>
      </c>
      <c r="AI422" s="141">
        <f>_xlfn.XLOOKUP(I422,'api2.3'!B:B,'api2.3'!D:D,"")</f>
        <v>0</v>
      </c>
      <c r="AJ422" t="s">
        <v>140</v>
      </c>
      <c r="AK422" s="41" t="s">
        <v>140</v>
      </c>
      <c r="AL422" s="210">
        <f>_xlfn.XLOOKUP(AK422,sortorder!$I$15:$I$20,sortorder!$J$15:$J$20)</f>
        <v>3</v>
      </c>
      <c r="AM422" t="s">
        <v>423</v>
      </c>
      <c r="AN422" t="s">
        <v>423</v>
      </c>
      <c r="AO422" t="s">
        <v>424</v>
      </c>
      <c r="AP422" s="32">
        <v>1</v>
      </c>
      <c r="AQ422" t="s">
        <v>2420</v>
      </c>
      <c r="AR422" t="s">
        <v>1743</v>
      </c>
      <c r="AS422" t="s">
        <v>1743</v>
      </c>
      <c r="AT422" t="s">
        <v>1743</v>
      </c>
      <c r="AV422" s="39" t="str">
        <f>IFERROR(_xlfn.XLOOKUP(Q422,wtd!$B:$B,wtd!$C:$C),"")</f>
        <v/>
      </c>
      <c r="AW422" s="141" t="b">
        <f>IFERROR(Q422=_xlfn.XLOOKUP(Q422,wtd!$B:$B,wtd!$B:$B),FALSE)</f>
        <v>0</v>
      </c>
      <c r="AX422" t="s">
        <v>3036</v>
      </c>
      <c r="AY422">
        <v>2</v>
      </c>
      <c r="AZ422">
        <v>1</v>
      </c>
      <c r="BA422" t="b">
        <v>0</v>
      </c>
      <c r="BB422" t="b">
        <v>0</v>
      </c>
      <c r="BC422" t="b">
        <v>0</v>
      </c>
      <c r="BE422" t="s">
        <v>5127</v>
      </c>
      <c r="BF422" t="s">
        <v>2462</v>
      </c>
      <c r="BG422" t="s">
        <v>2462</v>
      </c>
      <c r="BJ422" s="618" t="s">
        <v>2887</v>
      </c>
      <c r="BK422" s="534" t="s">
        <v>2887</v>
      </c>
      <c r="BN422" s="225">
        <v>999</v>
      </c>
      <c r="BS422" s="639" t="s">
        <v>411</v>
      </c>
      <c r="BT422" s="639" t="s">
        <v>55</v>
      </c>
    </row>
    <row r="423" spans="1:72">
      <c r="A423">
        <v>422</v>
      </c>
      <c r="B423" s="158" t="str">
        <f>IFERROR(TEXT(AL423,"00"),"99")&amp;IFERROR(TEXT(W423,"00"),"99")&amp;IFERROR(TEXT(S423,"00"),"99")&amp;IFERROR(TEXT(BN423,"000"),"999")</f>
        <v>033508999</v>
      </c>
      <c r="C423" s="158" t="str">
        <f>IFERROR(TEXT(AL423,"00"),"99")&amp;IFERROR(TEXT(V423,"00"),"99")&amp;IFERROR(TEXT(R423,"000"),"999")</f>
        <v>0335104</v>
      </c>
      <c r="D423" s="29">
        <v>0</v>
      </c>
      <c r="E423" s="645">
        <f>IF(NOT(ISBLANK(L423)),1,0)</f>
        <v>0</v>
      </c>
      <c r="F423" s="645">
        <f>IF(NOT(ISBLANK(O423)),1,0)</f>
        <v>0</v>
      </c>
      <c r="G423" s="364" t="str">
        <f>IF(ISBLANK(H423), IF(OR(NOT(ISBLANK(L423)),NOT(ISBLANK(I423)), NOT(ISBLANK(O423))),"no oldname but should be",""),IF(H423=I423,"api",IF(H423=O423,"csv","no match or acs")))</f>
        <v/>
      </c>
      <c r="L423" s="122"/>
      <c r="M423" s="197"/>
      <c r="Q423" s="123" t="s">
        <v>2465</v>
      </c>
      <c r="R423" s="147">
        <f>IFERROR(_xlfn.XLOOKUP(T423,sortorder!$E$62:$E$136,sortorder!$F$62:$F$136),999)</f>
        <v>104</v>
      </c>
      <c r="S423" s="147">
        <f>IFERROR(_xlfn.XLOOKUP(T423,sortorder!$E$62:$E$136,sortorder!$D$62:$D$136),99)</f>
        <v>8</v>
      </c>
      <c r="T423" s="127" t="s">
        <v>255</v>
      </c>
      <c r="U423" s="59" t="s">
        <v>255</v>
      </c>
      <c r="V423" s="152">
        <f>IFERROR(_xlfn.XLOOKUP(X423,sortorder!$E$4:$E$55,sortorder!$D$4:$D$55),99)</f>
        <v>35</v>
      </c>
      <c r="W423" s="152">
        <f>IFERROR(_xlfn.XLOOKUP(X423,sortorder!$E$4:$E$55,sortorder!$D$4:$D$55),99)</f>
        <v>35</v>
      </c>
      <c r="X423" s="22" t="s">
        <v>2451</v>
      </c>
      <c r="Y423" s="141">
        <f>IF(ISERROR(SEARCH(Y$1,$Q423)),0,1)</f>
        <v>1</v>
      </c>
      <c r="Z423" s="141">
        <f>IF(ISERROR(SEARCH(Z$1,$Q423)),0,1)</f>
        <v>0</v>
      </c>
      <c r="AA423" s="141">
        <f>IF(ISERROR(SEARCH(AA$1,$Q423)),0,1)</f>
        <v>0</v>
      </c>
      <c r="AB423" s="141">
        <f>IF(ISERROR(SEARCH(AB$1,$Q423)),0,1)</f>
        <v>0</v>
      </c>
      <c r="AC423" s="141">
        <f>IF(ISERROR(SEARCH(AC$1,$Q423)),0,1)</f>
        <v>1</v>
      </c>
      <c r="AD423" s="141">
        <f>IF(ISERROR(SEARCH(AD$1,$Q423)),0,1)</f>
        <v>0</v>
      </c>
      <c r="AE423" s="141">
        <f>IF(ISERROR(SEARCH(AE$1,$Q423)),0,1)</f>
        <v>0</v>
      </c>
      <c r="AF423" s="141">
        <f>IF(ISERROR(SEARCH(AF$1,$Q423)),0,1)</f>
        <v>0</v>
      </c>
      <c r="AG423" s="141">
        <f>IF(ISERROR(SEARCH(AG$1,$Q423)),0,1)</f>
        <v>0</v>
      </c>
      <c r="AI423" s="141">
        <f>_xlfn.XLOOKUP(I423,'api2.3'!B:B,'api2.3'!D:D,"")</f>
        <v>0</v>
      </c>
      <c r="AJ423" t="s">
        <v>140</v>
      </c>
      <c r="AK423" s="41" t="s">
        <v>140</v>
      </c>
      <c r="AL423" s="210">
        <f>_xlfn.XLOOKUP(AK423,sortorder!$I$15:$I$20,sortorder!$J$15:$J$20)</f>
        <v>3</v>
      </c>
      <c r="AM423" t="s">
        <v>423</v>
      </c>
      <c r="AN423" t="s">
        <v>423</v>
      </c>
      <c r="AO423" t="s">
        <v>424</v>
      </c>
      <c r="AP423" s="32">
        <v>1</v>
      </c>
      <c r="AQ423" t="s">
        <v>2420</v>
      </c>
      <c r="AR423" t="s">
        <v>1743</v>
      </c>
      <c r="AS423" t="s">
        <v>1743</v>
      </c>
      <c r="AT423" t="s">
        <v>1743</v>
      </c>
      <c r="AV423" s="39" t="str">
        <f>IFERROR(_xlfn.XLOOKUP(Q423,wtd!$B:$B,wtd!$C:$C),"")</f>
        <v/>
      </c>
      <c r="AW423" s="141" t="b">
        <f>IFERROR(Q423=_xlfn.XLOOKUP(Q423,wtd!$B:$B,wtd!$B:$B),FALSE)</f>
        <v>0</v>
      </c>
      <c r="AX423" t="s">
        <v>3036</v>
      </c>
      <c r="AY423">
        <v>2</v>
      </c>
      <c r="AZ423">
        <v>1</v>
      </c>
      <c r="BA423" t="b">
        <v>0</v>
      </c>
      <c r="BB423" t="b">
        <v>0</v>
      </c>
      <c r="BC423" t="b">
        <v>0</v>
      </c>
      <c r="BE423" t="s">
        <v>2466</v>
      </c>
      <c r="BF423" t="s">
        <v>2466</v>
      </c>
      <c r="BG423" t="s">
        <v>2466</v>
      </c>
      <c r="BJ423" s="618" t="s">
        <v>2887</v>
      </c>
      <c r="BK423" s="534" t="s">
        <v>2887</v>
      </c>
      <c r="BN423" s="225">
        <v>999</v>
      </c>
      <c r="BS423" s="639" t="s">
        <v>411</v>
      </c>
      <c r="BT423" s="639" t="s">
        <v>55</v>
      </c>
    </row>
    <row r="424" spans="1:72">
      <c r="A424">
        <v>423</v>
      </c>
      <c r="B424" s="158" t="str">
        <f>IFERROR(TEXT(AL424,"00"),"99")&amp;IFERROR(TEXT(W424,"00"),"99")&amp;IFERROR(TEXT(S424,"00"),"99")&amp;IFERROR(TEXT(BN424,"000"),"999")</f>
        <v>033509999</v>
      </c>
      <c r="C424" s="158" t="str">
        <f>IFERROR(TEXT(AL424,"00"),"99")&amp;IFERROR(TEXT(V424,"00"),"99")&amp;IFERROR(TEXT(R424,"000"),"999")</f>
        <v>0335105</v>
      </c>
      <c r="D424" s="29">
        <v>0</v>
      </c>
      <c r="E424" s="645">
        <f>IF(NOT(ISBLANK(L424)),1,0)</f>
        <v>0</v>
      </c>
      <c r="F424" s="645">
        <f>IF(NOT(ISBLANK(O424)),1,0)</f>
        <v>0</v>
      </c>
      <c r="G424" s="364" t="str">
        <f>IF(ISBLANK(H424), IF(OR(NOT(ISBLANK(L424)),NOT(ISBLANK(I424)), NOT(ISBLANK(O424))),"no oldname but should be",""),IF(H424=I424,"api",IF(H424=O424,"csv","no match or acs")))</f>
        <v/>
      </c>
      <c r="L424" s="122"/>
      <c r="M424" s="197"/>
      <c r="Q424" s="123" t="s">
        <v>2467</v>
      </c>
      <c r="R424" s="147">
        <f>IFERROR(_xlfn.XLOOKUP(T424,sortorder!$E$62:$E$136,sortorder!$F$62:$F$136),999)</f>
        <v>105</v>
      </c>
      <c r="S424" s="147">
        <f>IFERROR(_xlfn.XLOOKUP(T424,sortorder!$E$62:$E$136,sortorder!$D$62:$D$136),99)</f>
        <v>9</v>
      </c>
      <c r="T424" s="127" t="s">
        <v>265</v>
      </c>
      <c r="U424" s="59" t="s">
        <v>265</v>
      </c>
      <c r="V424" s="152">
        <f>IFERROR(_xlfn.XLOOKUP(X424,sortorder!$E$4:$E$55,sortorder!$D$4:$D$55),99)</f>
        <v>35</v>
      </c>
      <c r="W424" s="152">
        <f>IFERROR(_xlfn.XLOOKUP(X424,sortorder!$E$4:$E$55,sortorder!$D$4:$D$55),99)</f>
        <v>35</v>
      </c>
      <c r="X424" s="22" t="s">
        <v>2451</v>
      </c>
      <c r="Y424" s="141">
        <f>IF(ISERROR(SEARCH(Y$1,$Q424)),0,1)</f>
        <v>1</v>
      </c>
      <c r="Z424" s="141">
        <f>IF(ISERROR(SEARCH(Z$1,$Q424)),0,1)</f>
        <v>0</v>
      </c>
      <c r="AA424" s="141">
        <f>IF(ISERROR(SEARCH(AA$1,$Q424)),0,1)</f>
        <v>0</v>
      </c>
      <c r="AB424" s="141">
        <f>IF(ISERROR(SEARCH(AB$1,$Q424)),0,1)</f>
        <v>0</v>
      </c>
      <c r="AC424" s="141">
        <f>IF(ISERROR(SEARCH(AC$1,$Q424)),0,1)</f>
        <v>1</v>
      </c>
      <c r="AD424" s="141">
        <f>IF(ISERROR(SEARCH(AD$1,$Q424)),0,1)</f>
        <v>0</v>
      </c>
      <c r="AE424" s="141">
        <f>IF(ISERROR(SEARCH(AE$1,$Q424)),0,1)</f>
        <v>0</v>
      </c>
      <c r="AF424" s="141">
        <f>IF(ISERROR(SEARCH(AF$1,$Q424)),0,1)</f>
        <v>0</v>
      </c>
      <c r="AG424" s="141">
        <f>IF(ISERROR(SEARCH(AG$1,$Q424)),0,1)</f>
        <v>0</v>
      </c>
      <c r="AI424" s="141" t="str">
        <f>_xlfn.XLOOKUP(I424,'api2.3'!B:B,'api2.3'!D:D,"")</f>
        <v/>
      </c>
      <c r="AJ424" t="s">
        <v>140</v>
      </c>
      <c r="AK424" s="41" t="s">
        <v>140</v>
      </c>
      <c r="AL424" s="210">
        <f>_xlfn.XLOOKUP(AK424,sortorder!$I$15:$I$20,sortorder!$J$15:$J$20)</f>
        <v>3</v>
      </c>
      <c r="AM424" t="s">
        <v>423</v>
      </c>
      <c r="AN424" t="s">
        <v>423</v>
      </c>
      <c r="AO424" t="s">
        <v>424</v>
      </c>
      <c r="AP424" s="32">
        <v>1</v>
      </c>
      <c r="AQ424" t="s">
        <v>2420</v>
      </c>
      <c r="AR424" t="s">
        <v>1743</v>
      </c>
      <c r="AS424" t="s">
        <v>1743</v>
      </c>
      <c r="AT424" t="s">
        <v>1743</v>
      </c>
      <c r="AV424" s="39" t="str">
        <f>IFERROR(_xlfn.XLOOKUP(Q424,wtd!$B:$B,wtd!$C:$C),"")</f>
        <v/>
      </c>
      <c r="AW424" s="141" t="b">
        <f>IFERROR(Q424=_xlfn.XLOOKUP(Q424,wtd!$B:$B,wtd!$B:$B),FALSE)</f>
        <v>0</v>
      </c>
      <c r="AX424" t="s">
        <v>3036</v>
      </c>
      <c r="AY424">
        <v>2</v>
      </c>
      <c r="AZ424">
        <v>1</v>
      </c>
      <c r="BA424" t="b">
        <v>0</v>
      </c>
      <c r="BB424" t="b">
        <v>0</v>
      </c>
      <c r="BC424" t="b">
        <v>0</v>
      </c>
      <c r="BE424" t="s">
        <v>2468</v>
      </c>
      <c r="BF424" t="s">
        <v>2468</v>
      </c>
      <c r="BG424" t="s">
        <v>2468</v>
      </c>
      <c r="BJ424" s="618" t="s">
        <v>2887</v>
      </c>
      <c r="BK424" s="534" t="s">
        <v>2887</v>
      </c>
      <c r="BN424" s="225">
        <v>999</v>
      </c>
      <c r="BS424" s="639" t="s">
        <v>411</v>
      </c>
      <c r="BT424" s="639" t="s">
        <v>55</v>
      </c>
    </row>
    <row r="425" spans="1:72">
      <c r="A425">
        <v>424</v>
      </c>
      <c r="B425" s="158" t="str">
        <f>IFERROR(TEXT(AL425,"00"),"99")&amp;IFERROR(TEXT(W425,"00"),"99")&amp;IFERROR(TEXT(S425,"00"),"99")&amp;IFERROR(TEXT(BN425,"000"),"999")</f>
        <v>033510999</v>
      </c>
      <c r="C425" s="158" t="str">
        <f>IFERROR(TEXT(AL425,"00"),"99")&amp;IFERROR(TEXT(V425,"00"),"99")&amp;IFERROR(TEXT(R425,"000"),"999")</f>
        <v>0335106</v>
      </c>
      <c r="D425" s="29">
        <v>0</v>
      </c>
      <c r="E425" s="645">
        <f>IF(NOT(ISBLANK(L425)),1,0)</f>
        <v>0</v>
      </c>
      <c r="F425" s="645">
        <f>IF(NOT(ISBLANK(O425)),1,0)</f>
        <v>0</v>
      </c>
      <c r="G425" s="364" t="str">
        <f>IF(ISBLANK(H425), IF(OR(NOT(ISBLANK(L425)),NOT(ISBLANK(I425)), NOT(ISBLANK(O425))),"no oldname but should be",""),IF(H425=I425,"api",IF(H425=O425,"csv","no match or acs")))</f>
        <v/>
      </c>
      <c r="L425" s="122"/>
      <c r="M425" s="197"/>
      <c r="Q425" s="123" t="s">
        <v>2469</v>
      </c>
      <c r="R425" s="147">
        <f>IFERROR(_xlfn.XLOOKUP(T425,sortorder!$E$62:$E$136,sortorder!$F$62:$F$136),999)</f>
        <v>106</v>
      </c>
      <c r="S425" s="147">
        <f>IFERROR(_xlfn.XLOOKUP(T425,sortorder!$E$62:$E$136,sortorder!$D$62:$D$136),99)</f>
        <v>10</v>
      </c>
      <c r="T425" s="127" t="s">
        <v>95</v>
      </c>
      <c r="U425" s="59" t="s">
        <v>95</v>
      </c>
      <c r="V425" s="152">
        <f>IFERROR(_xlfn.XLOOKUP(X425,sortorder!$E$4:$E$55,sortorder!$D$4:$D$55),99)</f>
        <v>35</v>
      </c>
      <c r="W425" s="152">
        <f>IFERROR(_xlfn.XLOOKUP(X425,sortorder!$E$4:$E$55,sortorder!$D$4:$D$55),99)</f>
        <v>35</v>
      </c>
      <c r="X425" s="22" t="s">
        <v>2451</v>
      </c>
      <c r="Y425" s="141">
        <f>IF(ISERROR(SEARCH(Y$1,$Q425)),0,1)</f>
        <v>1</v>
      </c>
      <c r="Z425" s="141">
        <f>IF(ISERROR(SEARCH(Z$1,$Q425)),0,1)</f>
        <v>0</v>
      </c>
      <c r="AA425" s="141">
        <f>IF(ISERROR(SEARCH(AA$1,$Q425)),0,1)</f>
        <v>0</v>
      </c>
      <c r="AB425" s="141">
        <f>IF(ISERROR(SEARCH(AB$1,$Q425)),0,1)</f>
        <v>0</v>
      </c>
      <c r="AC425" s="141">
        <f>IF(ISERROR(SEARCH(AC$1,$Q425)),0,1)</f>
        <v>1</v>
      </c>
      <c r="AD425" s="141">
        <f>IF(ISERROR(SEARCH(AD$1,$Q425)),0,1)</f>
        <v>0</v>
      </c>
      <c r="AE425" s="141">
        <f>IF(ISERROR(SEARCH(AE$1,$Q425)),0,1)</f>
        <v>0</v>
      </c>
      <c r="AF425" s="141">
        <f>IF(ISERROR(SEARCH(AF$1,$Q425)),0,1)</f>
        <v>0</v>
      </c>
      <c r="AG425" s="141">
        <f>IF(ISERROR(SEARCH(AG$1,$Q425)),0,1)</f>
        <v>0</v>
      </c>
      <c r="AI425" s="141" t="str">
        <f>_xlfn.XLOOKUP(I425,'api2.3'!B:B,'api2.3'!D:D,"")</f>
        <v/>
      </c>
      <c r="AJ425" t="s">
        <v>140</v>
      </c>
      <c r="AK425" s="41" t="s">
        <v>140</v>
      </c>
      <c r="AL425" s="210">
        <f>_xlfn.XLOOKUP(AK425,sortorder!$I$15:$I$20,sortorder!$J$15:$J$20)</f>
        <v>3</v>
      </c>
      <c r="AM425" t="s">
        <v>423</v>
      </c>
      <c r="AN425" t="s">
        <v>423</v>
      </c>
      <c r="AO425" t="s">
        <v>424</v>
      </c>
      <c r="AP425" s="32">
        <v>1</v>
      </c>
      <c r="AQ425" t="s">
        <v>2420</v>
      </c>
      <c r="AR425" t="s">
        <v>1743</v>
      </c>
      <c r="AS425" t="s">
        <v>1743</v>
      </c>
      <c r="AT425" t="s">
        <v>1743</v>
      </c>
      <c r="AV425" s="39" t="str">
        <f>IFERROR(_xlfn.XLOOKUP(Q425,wtd!$B:$B,wtd!$C:$C),"")</f>
        <v/>
      </c>
      <c r="AW425" s="141" t="b">
        <f>IFERROR(Q425=_xlfn.XLOOKUP(Q425,wtd!$B:$B,wtd!$B:$B),FALSE)</f>
        <v>0</v>
      </c>
      <c r="AX425" t="s">
        <v>3036</v>
      </c>
      <c r="AY425">
        <v>2</v>
      </c>
      <c r="AZ425">
        <v>1</v>
      </c>
      <c r="BA425" t="b">
        <v>0</v>
      </c>
      <c r="BB425" t="b">
        <v>0</v>
      </c>
      <c r="BC425" t="b">
        <v>0</v>
      </c>
      <c r="BE425" t="s">
        <v>2470</v>
      </c>
      <c r="BF425" t="s">
        <v>2470</v>
      </c>
      <c r="BG425" t="s">
        <v>2470</v>
      </c>
      <c r="BJ425" s="618" t="s">
        <v>2887</v>
      </c>
      <c r="BK425" s="534" t="s">
        <v>2887</v>
      </c>
      <c r="BN425" s="225">
        <v>999</v>
      </c>
      <c r="BS425" s="639" t="s">
        <v>411</v>
      </c>
    </row>
    <row r="426" spans="1:72">
      <c r="A426">
        <v>425</v>
      </c>
      <c r="B426" s="158" t="str">
        <f>IFERROR(TEXT(AL426,"00"),"99")&amp;IFERROR(TEXT(W426,"00"),"99")&amp;IFERROR(TEXT(S426,"00"),"99")&amp;IFERROR(TEXT(BN426,"000"),"999")</f>
        <v>033511999</v>
      </c>
      <c r="C426" s="158" t="str">
        <f>IFERROR(TEXT(AL426,"00"),"99")&amp;IFERROR(TEXT(V426,"00"),"99")&amp;IFERROR(TEXT(R426,"000"),"999")</f>
        <v>0335107</v>
      </c>
      <c r="D426" s="29">
        <v>0</v>
      </c>
      <c r="E426" s="645">
        <f>IF(NOT(ISBLANK(L426)),1,0)</f>
        <v>0</v>
      </c>
      <c r="F426" s="645">
        <f>IF(NOT(ISBLANK(O426)),1,0)</f>
        <v>0</v>
      </c>
      <c r="G426" s="364" t="str">
        <f>IF(ISBLANK(H426), IF(OR(NOT(ISBLANK(L426)),NOT(ISBLANK(I426)), NOT(ISBLANK(O426))),"no oldname but should be",""),IF(H426=I426,"api",IF(H426=O426,"csv","no match or acs")))</f>
        <v/>
      </c>
      <c r="L426" s="122"/>
      <c r="M426" s="197"/>
      <c r="Q426" s="123" t="s">
        <v>2473</v>
      </c>
      <c r="R426" s="147">
        <f>IFERROR(_xlfn.XLOOKUP(T426,sortorder!$E$62:$E$136,sortorder!$F$62:$F$136),999)</f>
        <v>107</v>
      </c>
      <c r="S426" s="147">
        <f>IFERROR(_xlfn.XLOOKUP(T426,sortorder!$E$62:$E$136,sortorder!$D$62:$D$136),99)</f>
        <v>11</v>
      </c>
      <c r="T426" s="127" t="s">
        <v>134</v>
      </c>
      <c r="U426" s="59" t="s">
        <v>134</v>
      </c>
      <c r="V426" s="152">
        <f>IFERROR(_xlfn.XLOOKUP(X426,sortorder!$E$4:$E$55,sortorder!$D$4:$D$55),99)</f>
        <v>35</v>
      </c>
      <c r="W426" s="152">
        <f>IFERROR(_xlfn.XLOOKUP(X426,sortorder!$E$4:$E$55,sortorder!$D$4:$D$55),99)</f>
        <v>35</v>
      </c>
      <c r="X426" s="22" t="s">
        <v>2451</v>
      </c>
      <c r="Y426" s="141">
        <f>IF(ISERROR(SEARCH(Y$1,$Q426)),0,1)</f>
        <v>1</v>
      </c>
      <c r="Z426" s="141">
        <f>IF(ISERROR(SEARCH(Z$1,$Q426)),0,1)</f>
        <v>0</v>
      </c>
      <c r="AA426" s="141">
        <f>IF(ISERROR(SEARCH(AA$1,$Q426)),0,1)</f>
        <v>0</v>
      </c>
      <c r="AB426" s="141">
        <f>IF(ISERROR(SEARCH(AB$1,$Q426)),0,1)</f>
        <v>0</v>
      </c>
      <c r="AC426" s="141">
        <f>IF(ISERROR(SEARCH(AC$1,$Q426)),0,1)</f>
        <v>1</v>
      </c>
      <c r="AD426" s="141">
        <f>IF(ISERROR(SEARCH(AD$1,$Q426)),0,1)</f>
        <v>0</v>
      </c>
      <c r="AE426" s="141">
        <f>IF(ISERROR(SEARCH(AE$1,$Q426)),0,1)</f>
        <v>0</v>
      </c>
      <c r="AF426" s="141">
        <f>IF(ISERROR(SEARCH(AF$1,$Q426)),0,1)</f>
        <v>0</v>
      </c>
      <c r="AG426" s="141">
        <f>IF(ISERROR(SEARCH(AG$1,$Q426)),0,1)</f>
        <v>0</v>
      </c>
      <c r="AI426" s="141" t="str">
        <f>_xlfn.XLOOKUP(I426,'api2.3'!B:B,'api2.3'!D:D,"")</f>
        <v/>
      </c>
      <c r="AJ426" t="s">
        <v>140</v>
      </c>
      <c r="AK426" s="41" t="s">
        <v>140</v>
      </c>
      <c r="AL426" s="210">
        <f>_xlfn.XLOOKUP(AK426,sortorder!$I$15:$I$20,sortorder!$J$15:$J$20)</f>
        <v>3</v>
      </c>
      <c r="AM426" t="s">
        <v>423</v>
      </c>
      <c r="AN426" t="s">
        <v>423</v>
      </c>
      <c r="AO426" t="s">
        <v>424</v>
      </c>
      <c r="AP426" s="32">
        <v>1</v>
      </c>
      <c r="AQ426" t="s">
        <v>2420</v>
      </c>
      <c r="AR426" t="s">
        <v>1743</v>
      </c>
      <c r="AS426" t="s">
        <v>1743</v>
      </c>
      <c r="AT426" t="s">
        <v>1743</v>
      </c>
      <c r="AV426" s="39" t="str">
        <f>IFERROR(_xlfn.XLOOKUP(Q426,wtd!$B:$B,wtd!$C:$C),"")</f>
        <v/>
      </c>
      <c r="AW426" s="141" t="b">
        <f>IFERROR(Q426=_xlfn.XLOOKUP(Q426,wtd!$B:$B,wtd!$B:$B),FALSE)</f>
        <v>0</v>
      </c>
      <c r="AX426" t="s">
        <v>3036</v>
      </c>
      <c r="AY426">
        <v>2</v>
      </c>
      <c r="AZ426">
        <v>1</v>
      </c>
      <c r="BA426" t="b">
        <v>0</v>
      </c>
      <c r="BB426" t="b">
        <v>0</v>
      </c>
      <c r="BC426" t="b">
        <v>0</v>
      </c>
      <c r="BE426" t="s">
        <v>2474</v>
      </c>
      <c r="BF426" t="s">
        <v>2474</v>
      </c>
      <c r="BG426" t="s">
        <v>2474</v>
      </c>
      <c r="BJ426" s="618" t="s">
        <v>2887</v>
      </c>
      <c r="BK426" s="534">
        <v>0</v>
      </c>
      <c r="BN426" s="225">
        <v>999</v>
      </c>
      <c r="BS426" s="639" t="s">
        <v>411</v>
      </c>
    </row>
    <row r="427" spans="1:72">
      <c r="A427">
        <v>426</v>
      </c>
      <c r="B427" s="158" t="str">
        <f>IFERROR(TEXT(AL427,"00"),"99")&amp;IFERROR(TEXT(W427,"00"),"99")&amp;IFERROR(TEXT(S427,"00"),"99")&amp;IFERROR(TEXT(BN427,"000"),"999")</f>
        <v>033512999</v>
      </c>
      <c r="C427" s="158" t="str">
        <f>IFERROR(TEXT(AL427,"00"),"99")&amp;IFERROR(TEXT(V427,"00"),"99")&amp;IFERROR(TEXT(R427,"000"),"999")</f>
        <v>0335108</v>
      </c>
      <c r="D427" s="29">
        <v>0</v>
      </c>
      <c r="E427" s="645">
        <f>IF(NOT(ISBLANK(L427)),1,0)</f>
        <v>0</v>
      </c>
      <c r="F427" s="645">
        <f>IF(NOT(ISBLANK(O427)),1,0)</f>
        <v>0</v>
      </c>
      <c r="G427" s="364" t="str">
        <f>IF(ISBLANK(H427), IF(OR(NOT(ISBLANK(L427)),NOT(ISBLANK(I427)), NOT(ISBLANK(O427))),"no oldname but should be",""),IF(H427=I427,"api",IF(H427=O427,"csv","no match or acs")))</f>
        <v/>
      </c>
      <c r="L427" s="122"/>
      <c r="M427" s="197"/>
      <c r="Q427" s="123" t="s">
        <v>2471</v>
      </c>
      <c r="R427" s="147">
        <f>IFERROR(_xlfn.XLOOKUP(T427,sortorder!$E$62:$E$136,sortorder!$F$62:$F$136),999)</f>
        <v>108</v>
      </c>
      <c r="S427" s="147">
        <f>IFERROR(_xlfn.XLOOKUP(T427,sortorder!$E$62:$E$136,sortorder!$D$62:$D$136),99)</f>
        <v>12</v>
      </c>
      <c r="T427" s="127" t="s">
        <v>244</v>
      </c>
      <c r="U427" s="59" t="s">
        <v>244</v>
      </c>
      <c r="V427" s="152">
        <f>IFERROR(_xlfn.XLOOKUP(X427,sortorder!$E$4:$E$55,sortorder!$D$4:$D$55),99)</f>
        <v>35</v>
      </c>
      <c r="W427" s="152">
        <f>IFERROR(_xlfn.XLOOKUP(X427,sortorder!$E$4:$E$55,sortorder!$D$4:$D$55),99)</f>
        <v>35</v>
      </c>
      <c r="X427" s="22" t="s">
        <v>2451</v>
      </c>
      <c r="Y427" s="141">
        <f>IF(ISERROR(SEARCH(Y$1,$Q427)),0,1)</f>
        <v>1</v>
      </c>
      <c r="Z427" s="141">
        <f>IF(ISERROR(SEARCH(Z$1,$Q427)),0,1)</f>
        <v>0</v>
      </c>
      <c r="AA427" s="141">
        <f>IF(ISERROR(SEARCH(AA$1,$Q427)),0,1)</f>
        <v>0</v>
      </c>
      <c r="AB427" s="141">
        <f>IF(ISERROR(SEARCH(AB$1,$Q427)),0,1)</f>
        <v>0</v>
      </c>
      <c r="AC427" s="141">
        <f>IF(ISERROR(SEARCH(AC$1,$Q427)),0,1)</f>
        <v>1</v>
      </c>
      <c r="AD427" s="141">
        <f>IF(ISERROR(SEARCH(AD$1,$Q427)),0,1)</f>
        <v>0</v>
      </c>
      <c r="AE427" s="141">
        <f>IF(ISERROR(SEARCH(AE$1,$Q427)),0,1)</f>
        <v>0</v>
      </c>
      <c r="AF427" s="141">
        <f>IF(ISERROR(SEARCH(AF$1,$Q427)),0,1)</f>
        <v>0</v>
      </c>
      <c r="AG427" s="141">
        <f>IF(ISERROR(SEARCH(AG$1,$Q427)),0,1)</f>
        <v>0</v>
      </c>
      <c r="AI427" s="141">
        <f>_xlfn.XLOOKUP(I427,'api2.3'!B:B,'api2.3'!D:D,"")</f>
        <v>0</v>
      </c>
      <c r="AJ427" t="s">
        <v>140</v>
      </c>
      <c r="AK427" s="41" t="s">
        <v>140</v>
      </c>
      <c r="AL427" s="210">
        <f>_xlfn.XLOOKUP(AK427,sortorder!$I$15:$I$20,sortorder!$J$15:$J$20)</f>
        <v>3</v>
      </c>
      <c r="AM427" t="s">
        <v>423</v>
      </c>
      <c r="AN427" t="s">
        <v>423</v>
      </c>
      <c r="AO427" t="s">
        <v>424</v>
      </c>
      <c r="AP427" s="32">
        <v>1</v>
      </c>
      <c r="AQ427" t="s">
        <v>2420</v>
      </c>
      <c r="AR427" t="s">
        <v>1743</v>
      </c>
      <c r="AS427" t="s">
        <v>1743</v>
      </c>
      <c r="AT427" t="s">
        <v>1743</v>
      </c>
      <c r="AV427" s="39" t="str">
        <f>IFERROR(_xlfn.XLOOKUP(Q427,wtd!$B:$B,wtd!$C:$C),"")</f>
        <v/>
      </c>
      <c r="AW427" s="141" t="b">
        <f>IFERROR(Q427=_xlfn.XLOOKUP(Q427,wtd!$B:$B,wtd!$B:$B),FALSE)</f>
        <v>0</v>
      </c>
      <c r="AX427" t="s">
        <v>3036</v>
      </c>
      <c r="AY427">
        <v>2</v>
      </c>
      <c r="AZ427">
        <v>1</v>
      </c>
      <c r="BA427" t="b">
        <v>0</v>
      </c>
      <c r="BB427" t="b">
        <v>0</v>
      </c>
      <c r="BC427" t="b">
        <v>0</v>
      </c>
      <c r="BE427" t="s">
        <v>2472</v>
      </c>
      <c r="BF427" t="s">
        <v>2472</v>
      </c>
      <c r="BG427" t="s">
        <v>2472</v>
      </c>
      <c r="BJ427" s="618" t="s">
        <v>2887</v>
      </c>
      <c r="BK427" s="534">
        <v>0</v>
      </c>
      <c r="BN427" s="225">
        <v>999</v>
      </c>
      <c r="BS427" s="639" t="s">
        <v>411</v>
      </c>
    </row>
    <row r="428" spans="1:72">
      <c r="A428">
        <v>427</v>
      </c>
      <c r="B428" s="158" t="str">
        <f>IFERROR(TEXT(AL428,"00"),"99")&amp;IFERROR(TEXT(W428,"00"),"99")&amp;IFERROR(TEXT(S428,"00"),"99")&amp;IFERROR(TEXT(BN428,"000"),"999")</f>
        <v>033513999</v>
      </c>
      <c r="C428" s="158" t="str">
        <f>IFERROR(TEXT(AL428,"00"),"99")&amp;IFERROR(TEXT(V428,"00"),"99")&amp;IFERROR(TEXT(R428,"000"),"999")</f>
        <v>0335109</v>
      </c>
      <c r="D428" s="251">
        <v>0</v>
      </c>
      <c r="E428" s="645">
        <f>IF(NOT(ISBLANK(L428)),1,0)</f>
        <v>0</v>
      </c>
      <c r="F428" s="645">
        <f>IF(NOT(ISBLANK(O428)),1,0)</f>
        <v>0</v>
      </c>
      <c r="G428" s="364" t="str">
        <f>IF(ISBLANK(H428), IF(OR(NOT(ISBLANK(L428)),NOT(ISBLANK(I428)), NOT(ISBLANK(O428))),"no oldname but should be",""),IF(H428=I428,"api",IF(H428=O428,"csv","no match or acs")))</f>
        <v/>
      </c>
      <c r="H428" s="122"/>
      <c r="I428" s="122"/>
      <c r="J428" s="197"/>
      <c r="K428" s="122"/>
      <c r="L428" s="122"/>
      <c r="M428" s="197"/>
      <c r="N428" s="197"/>
      <c r="O428" s="122"/>
      <c r="P428" s="197"/>
      <c r="Q428" s="123" t="s">
        <v>5627</v>
      </c>
      <c r="R428" s="147">
        <f>IFERROR(_xlfn.XLOOKUP(T428,sortorder!$E$62:$E$136,sortorder!$F$62:$F$136),999)</f>
        <v>109</v>
      </c>
      <c r="S428" s="147">
        <f>IFERROR(_xlfn.XLOOKUP(T428,sortorder!$E$62:$E$136,sortorder!$D$62:$D$136),99)</f>
        <v>13</v>
      </c>
      <c r="T428" s="196" t="s">
        <v>5614</v>
      </c>
      <c r="U428" s="197"/>
      <c r="V428" s="152">
        <f>IFERROR(_xlfn.XLOOKUP(X428,sortorder!$E$4:$E$55,sortorder!$D$4:$D$55),99)</f>
        <v>35</v>
      </c>
      <c r="W428" s="152">
        <f>IFERROR(_xlfn.XLOOKUP(X428,sortorder!$E$4:$E$55,sortorder!$D$4:$D$55),99)</f>
        <v>35</v>
      </c>
      <c r="X428" s="198" t="s">
        <v>2451</v>
      </c>
      <c r="Y428" s="141">
        <f>IF(ISERROR(SEARCH(Y$1,$Q428)),0,1)</f>
        <v>1</v>
      </c>
      <c r="Z428" s="141">
        <f>IF(ISERROR(SEARCH(Z$1,$Q428)),0,1)</f>
        <v>0</v>
      </c>
      <c r="AA428" s="141">
        <f>IF(ISERROR(SEARCH(AA$1,$Q428)),0,1)</f>
        <v>0</v>
      </c>
      <c r="AB428" s="141">
        <f>IF(ISERROR(SEARCH(AB$1,$Q428)),0,1)</f>
        <v>0</v>
      </c>
      <c r="AC428" s="141">
        <f>IF(ISERROR(SEARCH(AC$1,$Q428)),0,1)</f>
        <v>1</v>
      </c>
      <c r="AD428" s="141">
        <f>IF(ISERROR(SEARCH(AD$1,$Q428)),0,1)</f>
        <v>0</v>
      </c>
      <c r="AE428" s="141">
        <f>IF(ISERROR(SEARCH(AE$1,$Q428)),0,1)</f>
        <v>0</v>
      </c>
      <c r="AF428" s="141">
        <f>IF(ISERROR(SEARCH(AF$1,$Q428)),0,1)</f>
        <v>0</v>
      </c>
      <c r="AG428" s="141">
        <f>IF(ISERROR(SEARCH(AG$1,$Q428)),0,1)</f>
        <v>0</v>
      </c>
      <c r="AH428" s="122"/>
      <c r="AI428" s="141" t="str">
        <f>_xlfn.XLOOKUP(I428,'api2.3'!B:B,'api2.3'!D:D,"")</f>
        <v/>
      </c>
      <c r="AJ428" s="122" t="s">
        <v>140</v>
      </c>
      <c r="AK428" s="212" t="s">
        <v>140</v>
      </c>
      <c r="AL428" s="210">
        <f>_xlfn.XLOOKUP(AK428,sortorder!$I$15:$I$20,sortorder!$J$15:$J$20)</f>
        <v>3</v>
      </c>
      <c r="AM428" s="122" t="s">
        <v>423</v>
      </c>
      <c r="AN428" s="122" t="s">
        <v>423</v>
      </c>
      <c r="AO428" s="122" t="s">
        <v>424</v>
      </c>
      <c r="AP428" s="112">
        <v>1</v>
      </c>
      <c r="AQ428" s="122" t="s">
        <v>2420</v>
      </c>
      <c r="AR428" s="122" t="s">
        <v>1743</v>
      </c>
      <c r="AS428" s="122" t="s">
        <v>1743</v>
      </c>
      <c r="AT428" s="122" t="s">
        <v>1743</v>
      </c>
      <c r="AU428" s="122"/>
      <c r="AV428" s="39" t="str">
        <f>IFERROR(_xlfn.XLOOKUP(Q428,wtd!$B:$B,wtd!$C:$C),"")</f>
        <v/>
      </c>
      <c r="AW428" s="141" t="b">
        <f>IFERROR(Q428=_xlfn.XLOOKUP(Q428,wtd!$B:$B,wtd!$B:$B),FALSE)</f>
        <v>0</v>
      </c>
      <c r="AX428" s="236" t="s">
        <v>3036</v>
      </c>
      <c r="AY428" s="122">
        <v>2</v>
      </c>
      <c r="AZ428" s="122">
        <v>1</v>
      </c>
      <c r="BA428" s="122" t="b">
        <v>0</v>
      </c>
      <c r="BB428" s="122" t="b">
        <v>0</v>
      </c>
      <c r="BC428" s="122" t="b">
        <v>0</v>
      </c>
      <c r="BD428" s="122"/>
      <c r="BE428" s="259" t="s">
        <v>5628</v>
      </c>
      <c r="BF428" s="259" t="s">
        <v>5629</v>
      </c>
      <c r="BG428" s="259" t="s">
        <v>5629</v>
      </c>
      <c r="BH428" s="197"/>
      <c r="BI428" s="197"/>
      <c r="BJ428" s="618" t="s">
        <v>2887</v>
      </c>
      <c r="BK428" s="534" t="s">
        <v>2887</v>
      </c>
      <c r="BL428" s="197"/>
      <c r="BM428" s="197"/>
      <c r="BN428" s="260">
        <v>999</v>
      </c>
      <c r="BO428" s="122"/>
      <c r="BP428" s="641"/>
      <c r="BQ428" s="641"/>
      <c r="BR428" s="641"/>
      <c r="BS428" s="641"/>
      <c r="BT428" s="641"/>
    </row>
    <row r="429" spans="1:72">
      <c r="A429">
        <v>428</v>
      </c>
      <c r="B429" s="158" t="str">
        <f>IFERROR(TEXT(AL429,"00"),"99")&amp;IFERROR(TEXT(W429,"00"),"99")&amp;IFERROR(TEXT(S429,"00"),"99")&amp;IFERROR(TEXT(BN429,"000"),"999")</f>
        <v>033601999</v>
      </c>
      <c r="C429" s="158" t="str">
        <f>IFERROR(TEXT(AL429,"00"),"99")&amp;IFERROR(TEXT(V429,"00"),"99")&amp;IFERROR(TEXT(R429,"000"),"999")</f>
        <v>0336096</v>
      </c>
      <c r="D429" s="29">
        <v>0</v>
      </c>
      <c r="E429" s="645">
        <f>IF(NOT(ISBLANK(L429)),1,0)</f>
        <v>0</v>
      </c>
      <c r="F429" s="645">
        <f>IF(NOT(ISBLANK(O429)),1,0)</f>
        <v>0</v>
      </c>
      <c r="G429" s="364" t="str">
        <f>IF(ISBLANK(H429), IF(OR(NOT(ISBLANK(L429)),NOT(ISBLANK(I429)), NOT(ISBLANK(O429))),"no oldname but should be",""),IF(H429=I429,"api",IF(H429=O429,"csv","no match or acs")))</f>
        <v/>
      </c>
      <c r="L429" s="122"/>
      <c r="M429" s="197"/>
      <c r="Q429" s="123" t="s">
        <v>2509</v>
      </c>
      <c r="R429" s="147">
        <f>IFERROR(_xlfn.XLOOKUP(T429,sortorder!$E$62:$E$136,sortorder!$F$62:$F$136),999)</f>
        <v>96</v>
      </c>
      <c r="S429" s="147">
        <f>IFERROR(_xlfn.XLOOKUP(T429,sortorder!$E$62:$E$136,sortorder!$D$62:$D$136),99)</f>
        <v>1</v>
      </c>
      <c r="T429" s="127" t="s">
        <v>181</v>
      </c>
      <c r="U429" s="59" t="s">
        <v>181</v>
      </c>
      <c r="V429" s="152">
        <f>IFERROR(_xlfn.XLOOKUP(X429,sortorder!$E$4:$E$55,sortorder!$D$4:$D$55),99)</f>
        <v>36</v>
      </c>
      <c r="W429" s="152">
        <f>IFERROR(_xlfn.XLOOKUP(X429,sortorder!$E$4:$E$55,sortorder!$D$4:$D$55),99)</f>
        <v>36</v>
      </c>
      <c r="X429" s="22" t="s">
        <v>2510</v>
      </c>
      <c r="Y429" s="141">
        <f>IF(ISERROR(SEARCH(Y$1,$Q429)),0,1)</f>
        <v>1</v>
      </c>
      <c r="Z429" s="141">
        <f>IF(ISERROR(SEARCH(Z$1,$Q429)),0,1)</f>
        <v>1</v>
      </c>
      <c r="AA429" s="141">
        <f>IF(ISERROR(SEARCH(AA$1,$Q429)),0,1)</f>
        <v>0</v>
      </c>
      <c r="AB429" s="141">
        <f>IF(ISERROR(SEARCH(AB$1,$Q429)),0,1)</f>
        <v>0</v>
      </c>
      <c r="AC429" s="141">
        <f>IF(ISERROR(SEARCH(AC$1,$Q429)),0,1)</f>
        <v>1</v>
      </c>
      <c r="AD429" s="141">
        <f>IF(ISERROR(SEARCH(AD$1,$Q429)),0,1)</f>
        <v>0</v>
      </c>
      <c r="AE429" s="141">
        <f>IF(ISERROR(SEARCH(AE$1,$Q429)),0,1)</f>
        <v>0</v>
      </c>
      <c r="AF429" s="141">
        <f>IF(ISERROR(SEARCH(AF$1,$Q429)),0,1)</f>
        <v>0</v>
      </c>
      <c r="AG429" s="141">
        <f>IF(ISERROR(SEARCH(AG$1,$Q429)),0,1)</f>
        <v>0</v>
      </c>
      <c r="AI429" s="141" t="str">
        <f>_xlfn.XLOOKUP(I429,'api2.3'!B:B,'api2.3'!D:D,"")</f>
        <v/>
      </c>
      <c r="AJ429" t="s">
        <v>140</v>
      </c>
      <c r="AK429" s="41" t="s">
        <v>140</v>
      </c>
      <c r="AL429" s="210">
        <f>_xlfn.XLOOKUP(AK429,sortorder!$I$15:$I$20,sortorder!$J$15:$J$20)</f>
        <v>3</v>
      </c>
      <c r="AM429" t="s">
        <v>1784</v>
      </c>
      <c r="AN429" t="s">
        <v>1784</v>
      </c>
      <c r="AO429" t="s">
        <v>1785</v>
      </c>
      <c r="AP429" s="32">
        <v>3</v>
      </c>
      <c r="AQ429" t="s">
        <v>2478</v>
      </c>
      <c r="AR429" t="s">
        <v>1743</v>
      </c>
      <c r="AS429" t="s">
        <v>1743</v>
      </c>
      <c r="AT429" t="s">
        <v>1743</v>
      </c>
      <c r="AV429" s="39" t="str">
        <f>IFERROR(_xlfn.XLOOKUP(Q429,wtd!$B:$B,wtd!$C:$C),"")</f>
        <v/>
      </c>
      <c r="AW429" s="141" t="b">
        <f>IFERROR(Q429=_xlfn.XLOOKUP(Q429,wtd!$B:$B,wtd!$B:$B),FALSE)</f>
        <v>0</v>
      </c>
      <c r="AX429" t="s">
        <v>3036</v>
      </c>
      <c r="AY429">
        <v>2</v>
      </c>
      <c r="AZ429">
        <v>1</v>
      </c>
      <c r="BA429" t="b">
        <v>0</v>
      </c>
      <c r="BB429" t="b">
        <v>0</v>
      </c>
      <c r="BC429" t="b">
        <v>0</v>
      </c>
      <c r="BE429" t="s">
        <v>2511</v>
      </c>
      <c r="BF429" t="s">
        <v>2511</v>
      </c>
      <c r="BG429" t="s">
        <v>2511</v>
      </c>
      <c r="BJ429" s="618" t="s">
        <v>2887</v>
      </c>
      <c r="BK429" s="534" t="s">
        <v>2887</v>
      </c>
      <c r="BN429" s="225">
        <v>999</v>
      </c>
      <c r="BS429" s="639" t="s">
        <v>411</v>
      </c>
      <c r="BT429" s="639" t="s">
        <v>55</v>
      </c>
    </row>
    <row r="430" spans="1:72">
      <c r="A430">
        <v>429</v>
      </c>
      <c r="B430" s="158" t="str">
        <f>IFERROR(TEXT(AL430,"00"),"99")&amp;IFERROR(TEXT(W430,"00"),"99")&amp;IFERROR(TEXT(S430,"00"),"99")&amp;IFERROR(TEXT(BN430,"000"),"999")</f>
        <v>033602999</v>
      </c>
      <c r="C430" s="158" t="str">
        <f>IFERROR(TEXT(AL430,"00"),"99")&amp;IFERROR(TEXT(V430,"00"),"99")&amp;IFERROR(TEXT(R430,"000"),"999")</f>
        <v>0336097</v>
      </c>
      <c r="D430" s="29">
        <v>0</v>
      </c>
      <c r="E430" s="645">
        <f>IF(NOT(ISBLANK(L430)),1,0)</f>
        <v>0</v>
      </c>
      <c r="F430" s="645">
        <f>IF(NOT(ISBLANK(O430)),1,0)</f>
        <v>0</v>
      </c>
      <c r="G430" s="364" t="str">
        <f>IF(ISBLANK(H430), IF(OR(NOT(ISBLANK(L430)),NOT(ISBLANK(I430)), NOT(ISBLANK(O430))),"no oldname but should be",""),IF(H430=I430,"api",IF(H430=O430,"csv","no match or acs")))</f>
        <v/>
      </c>
      <c r="L430" s="122"/>
      <c r="M430" s="197"/>
      <c r="Q430" s="123" t="s">
        <v>2512</v>
      </c>
      <c r="R430" s="147">
        <f>IFERROR(_xlfn.XLOOKUP(T430,sortorder!$E$62:$E$136,sortorder!$F$62:$F$136),999)</f>
        <v>97</v>
      </c>
      <c r="S430" s="147">
        <f>IFERROR(_xlfn.XLOOKUP(T430,sortorder!$E$62:$E$136,sortorder!$D$62:$D$136),99)</f>
        <v>2</v>
      </c>
      <c r="T430" s="127" t="s">
        <v>144</v>
      </c>
      <c r="U430" s="59" t="s">
        <v>144</v>
      </c>
      <c r="V430" s="152">
        <f>IFERROR(_xlfn.XLOOKUP(X430,sortorder!$E$4:$E$55,sortorder!$D$4:$D$55),99)</f>
        <v>36</v>
      </c>
      <c r="W430" s="152">
        <f>IFERROR(_xlfn.XLOOKUP(X430,sortorder!$E$4:$E$55,sortorder!$D$4:$D$55),99)</f>
        <v>36</v>
      </c>
      <c r="X430" s="22" t="s">
        <v>2510</v>
      </c>
      <c r="Y430" s="141">
        <f>IF(ISERROR(SEARCH(Y$1,$Q430)),0,1)</f>
        <v>1</v>
      </c>
      <c r="Z430" s="141">
        <f>IF(ISERROR(SEARCH(Z$1,$Q430)),0,1)</f>
        <v>1</v>
      </c>
      <c r="AA430" s="141">
        <f>IF(ISERROR(SEARCH(AA$1,$Q430)),0,1)</f>
        <v>0</v>
      </c>
      <c r="AB430" s="141">
        <f>IF(ISERROR(SEARCH(AB$1,$Q430)),0,1)</f>
        <v>0</v>
      </c>
      <c r="AC430" s="141">
        <f>IF(ISERROR(SEARCH(AC$1,$Q430)),0,1)</f>
        <v>1</v>
      </c>
      <c r="AD430" s="141">
        <f>IF(ISERROR(SEARCH(AD$1,$Q430)),0,1)</f>
        <v>0</v>
      </c>
      <c r="AE430" s="141">
        <f>IF(ISERROR(SEARCH(AE$1,$Q430)),0,1)</f>
        <v>0</v>
      </c>
      <c r="AF430" s="141">
        <f>IF(ISERROR(SEARCH(AF$1,$Q430)),0,1)</f>
        <v>0</v>
      </c>
      <c r="AG430" s="141">
        <f>IF(ISERROR(SEARCH(AG$1,$Q430)),0,1)</f>
        <v>0</v>
      </c>
      <c r="AI430" s="141" t="str">
        <f>_xlfn.XLOOKUP(I430,'api2.3'!B:B,'api2.3'!D:D,"")</f>
        <v/>
      </c>
      <c r="AJ430" t="s">
        <v>140</v>
      </c>
      <c r="AK430" s="41" t="s">
        <v>140</v>
      </c>
      <c r="AL430" s="210">
        <f>_xlfn.XLOOKUP(AK430,sortorder!$I$15:$I$20,sortorder!$J$15:$J$20)</f>
        <v>3</v>
      </c>
      <c r="AM430" t="s">
        <v>1784</v>
      </c>
      <c r="AN430" t="s">
        <v>1784</v>
      </c>
      <c r="AO430" t="s">
        <v>1785</v>
      </c>
      <c r="AP430" s="32">
        <v>3</v>
      </c>
      <c r="AQ430" t="s">
        <v>2478</v>
      </c>
      <c r="AR430" t="s">
        <v>1743</v>
      </c>
      <c r="AS430" t="s">
        <v>1743</v>
      </c>
      <c r="AT430" t="s">
        <v>1743</v>
      </c>
      <c r="AV430" s="39" t="str">
        <f>IFERROR(_xlfn.XLOOKUP(Q430,wtd!$B:$B,wtd!$C:$C),"")</f>
        <v/>
      </c>
      <c r="AW430" s="141" t="b">
        <f>IFERROR(Q430=_xlfn.XLOOKUP(Q430,wtd!$B:$B,wtd!$B:$B),FALSE)</f>
        <v>0</v>
      </c>
      <c r="AX430" t="s">
        <v>3036</v>
      </c>
      <c r="AY430">
        <v>2</v>
      </c>
      <c r="AZ430">
        <v>1</v>
      </c>
      <c r="BA430" t="b">
        <v>0</v>
      </c>
      <c r="BB430" t="b">
        <v>0</v>
      </c>
      <c r="BC430" t="b">
        <v>0</v>
      </c>
      <c r="BE430" t="s">
        <v>2513</v>
      </c>
      <c r="BF430" t="s">
        <v>2513</v>
      </c>
      <c r="BG430" t="s">
        <v>2513</v>
      </c>
      <c r="BJ430" s="618" t="s">
        <v>2887</v>
      </c>
      <c r="BK430" s="534" t="s">
        <v>2887</v>
      </c>
      <c r="BN430" s="225">
        <v>999</v>
      </c>
      <c r="BS430" s="639" t="s">
        <v>411</v>
      </c>
      <c r="BT430" s="639" t="s">
        <v>55</v>
      </c>
    </row>
    <row r="431" spans="1:72">
      <c r="A431">
        <v>430</v>
      </c>
      <c r="B431" s="158" t="str">
        <f>IFERROR(TEXT(AL431,"00"),"99")&amp;IFERROR(TEXT(W431,"00"),"99")&amp;IFERROR(TEXT(S431,"00"),"99")&amp;IFERROR(TEXT(BN431,"000"),"999")</f>
        <v>033603999</v>
      </c>
      <c r="C431" s="158" t="str">
        <f>IFERROR(TEXT(AL431,"00"),"99")&amp;IFERROR(TEXT(V431,"00"),"99")&amp;IFERROR(TEXT(R431,"000"),"999")</f>
        <v>0336098</v>
      </c>
      <c r="D431" s="251">
        <v>0</v>
      </c>
      <c r="E431" s="645">
        <f>IF(NOT(ISBLANK(L431)),1,0)</f>
        <v>0</v>
      </c>
      <c r="F431" s="645">
        <f>IF(NOT(ISBLANK(O431)),1,0)</f>
        <v>0</v>
      </c>
      <c r="G431" s="364" t="str">
        <f>IF(ISBLANK(H431), IF(OR(NOT(ISBLANK(L431)),NOT(ISBLANK(I431)), NOT(ISBLANK(O431))),"no oldname but should be",""),IF(H431=I431,"api",IF(H431=O431,"csv","no match or acs")))</f>
        <v/>
      </c>
      <c r="H431" s="122"/>
      <c r="I431" s="122"/>
      <c r="J431" s="197"/>
      <c r="K431" s="122"/>
      <c r="L431" s="122"/>
      <c r="M431" s="197"/>
      <c r="N431" s="197"/>
      <c r="O431" s="122"/>
      <c r="P431" s="197"/>
      <c r="Q431" s="123" t="s">
        <v>5710</v>
      </c>
      <c r="R431" s="147">
        <f>IFERROR(_xlfn.XLOOKUP(T431,sortorder!$E$62:$E$136,sortorder!$F$62:$F$136),999)</f>
        <v>98</v>
      </c>
      <c r="S431" s="147">
        <f>IFERROR(_xlfn.XLOOKUP(T431,sortorder!$E$62:$E$136,sortorder!$D$62:$D$136),99)</f>
        <v>3</v>
      </c>
      <c r="T431" s="196" t="s">
        <v>5618</v>
      </c>
      <c r="U431" s="197"/>
      <c r="V431" s="152">
        <f>IFERROR(_xlfn.XLOOKUP(X431,sortorder!$E$4:$E$55,sortorder!$D$4:$D$55),99)</f>
        <v>36</v>
      </c>
      <c r="W431" s="152">
        <f>IFERROR(_xlfn.XLOOKUP(X431,sortorder!$E$4:$E$55,sortorder!$D$4:$D$55),99)</f>
        <v>36</v>
      </c>
      <c r="X431" s="198" t="s">
        <v>2510</v>
      </c>
      <c r="Y431" s="141">
        <f>IF(ISERROR(SEARCH(Y$1,$Q431)),0,1)</f>
        <v>1</v>
      </c>
      <c r="Z431" s="141">
        <f>IF(ISERROR(SEARCH(Z$1,$Q431)),0,1)</f>
        <v>1</v>
      </c>
      <c r="AA431" s="141">
        <f>IF(ISERROR(SEARCH(AA$1,$Q431)),0,1)</f>
        <v>0</v>
      </c>
      <c r="AB431" s="141">
        <f>IF(ISERROR(SEARCH(AB$1,$Q431)),0,1)</f>
        <v>0</v>
      </c>
      <c r="AC431" s="141">
        <f>IF(ISERROR(SEARCH(AC$1,$Q431)),0,1)</f>
        <v>1</v>
      </c>
      <c r="AD431" s="141">
        <f>IF(ISERROR(SEARCH(AD$1,$Q431)),0,1)</f>
        <v>0</v>
      </c>
      <c r="AE431" s="141">
        <f>IF(ISERROR(SEARCH(AE$1,$Q431)),0,1)</f>
        <v>0</v>
      </c>
      <c r="AF431" s="141">
        <f>IF(ISERROR(SEARCH(AF$1,$Q431)),0,1)</f>
        <v>0</v>
      </c>
      <c r="AG431" s="141">
        <f>IF(ISERROR(SEARCH(AG$1,$Q431)),0,1)</f>
        <v>0</v>
      </c>
      <c r="AH431" s="122"/>
      <c r="AI431" s="141" t="str">
        <f>_xlfn.XLOOKUP(I431,'api2.3'!B:B,'api2.3'!D:D,"")</f>
        <v/>
      </c>
      <c r="AJ431" s="122" t="s">
        <v>140</v>
      </c>
      <c r="AK431" s="212" t="s">
        <v>140</v>
      </c>
      <c r="AL431" s="210">
        <f>_xlfn.XLOOKUP(AK431,sortorder!$I$15:$I$20,sortorder!$J$15:$J$20)</f>
        <v>3</v>
      </c>
      <c r="AM431" s="122" t="s">
        <v>1784</v>
      </c>
      <c r="AN431" s="122" t="s">
        <v>1784</v>
      </c>
      <c r="AO431" s="122" t="s">
        <v>1785</v>
      </c>
      <c r="AP431" s="112">
        <v>3</v>
      </c>
      <c r="AQ431" s="122" t="s">
        <v>2478</v>
      </c>
      <c r="AR431" s="122" t="s">
        <v>1743</v>
      </c>
      <c r="AS431" s="122" t="s">
        <v>1743</v>
      </c>
      <c r="AT431" s="122" t="s">
        <v>1743</v>
      </c>
      <c r="AU431" s="122"/>
      <c r="AV431" s="39" t="str">
        <f>IFERROR(_xlfn.XLOOKUP(Q431,wtd!$B:$B,wtd!$C:$C),"")</f>
        <v/>
      </c>
      <c r="AW431" s="141" t="b">
        <f>IFERROR(Q431=_xlfn.XLOOKUP(Q431,wtd!$B:$B,wtd!$B:$B),FALSE)</f>
        <v>0</v>
      </c>
      <c r="AX431" s="236" t="s">
        <v>3036</v>
      </c>
      <c r="AY431" s="122">
        <v>2</v>
      </c>
      <c r="AZ431" s="122">
        <v>1</v>
      </c>
      <c r="BA431" s="122" t="b">
        <v>0</v>
      </c>
      <c r="BB431" s="122" t="b">
        <v>0</v>
      </c>
      <c r="BC431" s="122" t="b">
        <v>0</v>
      </c>
      <c r="BD431" s="122"/>
      <c r="BE431" s="122" t="s">
        <v>5711</v>
      </c>
      <c r="BF431" s="122" t="s">
        <v>5712</v>
      </c>
      <c r="BG431" s="122" t="s">
        <v>5712</v>
      </c>
      <c r="BH431" s="197"/>
      <c r="BI431" s="197"/>
      <c r="BJ431" s="618" t="s">
        <v>2887</v>
      </c>
      <c r="BK431" s="534" t="s">
        <v>2887</v>
      </c>
      <c r="BL431" s="197"/>
      <c r="BM431" s="197"/>
      <c r="BN431" s="260">
        <v>999</v>
      </c>
      <c r="BO431" s="122"/>
      <c r="BP431" s="641"/>
      <c r="BQ431" s="641"/>
      <c r="BR431" s="641"/>
      <c r="BS431" s="641"/>
      <c r="BT431" s="641"/>
    </row>
    <row r="432" spans="1:72">
      <c r="A432">
        <v>431</v>
      </c>
      <c r="B432" s="158" t="str">
        <f>IFERROR(TEXT(AL432,"00"),"99")&amp;IFERROR(TEXT(W432,"00"),"99")&amp;IFERROR(TEXT(S432,"00"),"99")&amp;IFERROR(TEXT(BN432,"000"),"999")</f>
        <v>033604999</v>
      </c>
      <c r="C432" s="158" t="str">
        <f>IFERROR(TEXT(AL432,"00"),"99")&amp;IFERROR(TEXT(V432,"00"),"99")&amp;IFERROR(TEXT(R432,"000"),"999")</f>
        <v>0336099</v>
      </c>
      <c r="D432" s="29">
        <v>0</v>
      </c>
      <c r="E432" s="645">
        <f>IF(NOT(ISBLANK(L432)),1,0)</f>
        <v>0</v>
      </c>
      <c r="F432" s="645">
        <f>IF(NOT(ISBLANK(O432)),1,0)</f>
        <v>0</v>
      </c>
      <c r="G432" s="364" t="str">
        <f>IF(ISBLANK(H432), IF(OR(NOT(ISBLANK(L432)),NOT(ISBLANK(I432)), NOT(ISBLANK(O432))),"no oldname but should be",""),IF(H432=I432,"api",IF(H432=O432,"csv","no match or acs")))</f>
        <v/>
      </c>
      <c r="L432" s="122"/>
      <c r="M432" s="197"/>
      <c r="Q432" s="123" t="s">
        <v>2518</v>
      </c>
      <c r="R432" s="147">
        <f>IFERROR(_xlfn.XLOOKUP(T432,sortorder!$E$62:$E$136,sortorder!$F$62:$F$136),999)</f>
        <v>99</v>
      </c>
      <c r="S432" s="147">
        <f>IFERROR(_xlfn.XLOOKUP(T432,sortorder!$E$62:$E$136,sortorder!$D$62:$D$136),99)</f>
        <v>4</v>
      </c>
      <c r="T432" s="127" t="s">
        <v>196</v>
      </c>
      <c r="U432" s="59" t="s">
        <v>196</v>
      </c>
      <c r="V432" s="152">
        <f>IFERROR(_xlfn.XLOOKUP(X432,sortorder!$E$4:$E$55,sortorder!$D$4:$D$55),99)</f>
        <v>36</v>
      </c>
      <c r="W432" s="152">
        <f>IFERROR(_xlfn.XLOOKUP(X432,sortorder!$E$4:$E$55,sortorder!$D$4:$D$55),99)</f>
        <v>36</v>
      </c>
      <c r="X432" s="22" t="s">
        <v>2510</v>
      </c>
      <c r="Y432" s="141">
        <f>IF(ISERROR(SEARCH(Y$1,$Q432)),0,1)</f>
        <v>1</v>
      </c>
      <c r="Z432" s="141">
        <f>IF(ISERROR(SEARCH(Z$1,$Q432)),0,1)</f>
        <v>1</v>
      </c>
      <c r="AA432" s="141">
        <f>IF(ISERROR(SEARCH(AA$1,$Q432)),0,1)</f>
        <v>0</v>
      </c>
      <c r="AB432" s="141">
        <f>IF(ISERROR(SEARCH(AB$1,$Q432)),0,1)</f>
        <v>0</v>
      </c>
      <c r="AC432" s="141">
        <f>IF(ISERROR(SEARCH(AC$1,$Q432)),0,1)</f>
        <v>1</v>
      </c>
      <c r="AD432" s="141">
        <f>IF(ISERROR(SEARCH(AD$1,$Q432)),0,1)</f>
        <v>0</v>
      </c>
      <c r="AE432" s="141">
        <f>IF(ISERROR(SEARCH(AE$1,$Q432)),0,1)</f>
        <v>0</v>
      </c>
      <c r="AF432" s="141">
        <f>IF(ISERROR(SEARCH(AF$1,$Q432)),0,1)</f>
        <v>0</v>
      </c>
      <c r="AG432" s="141">
        <f>IF(ISERROR(SEARCH(AG$1,$Q432)),0,1)</f>
        <v>0</v>
      </c>
      <c r="AI432" s="141" t="str">
        <f>_xlfn.XLOOKUP(I432,'api2.3'!B:B,'api2.3'!D:D,"")</f>
        <v/>
      </c>
      <c r="AJ432" t="s">
        <v>140</v>
      </c>
      <c r="AK432" s="41" t="s">
        <v>140</v>
      </c>
      <c r="AL432" s="210">
        <f>_xlfn.XLOOKUP(AK432,sortorder!$I$15:$I$20,sortorder!$J$15:$J$20)</f>
        <v>3</v>
      </c>
      <c r="AM432" t="s">
        <v>1784</v>
      </c>
      <c r="AN432" t="s">
        <v>1784</v>
      </c>
      <c r="AO432" t="s">
        <v>1785</v>
      </c>
      <c r="AP432" s="32">
        <v>3</v>
      </c>
      <c r="AQ432" t="s">
        <v>2478</v>
      </c>
      <c r="AR432" t="s">
        <v>1743</v>
      </c>
      <c r="AS432" t="s">
        <v>1743</v>
      </c>
      <c r="AT432" t="s">
        <v>1743</v>
      </c>
      <c r="AV432" s="39" t="str">
        <f>IFERROR(_xlfn.XLOOKUP(Q432,wtd!$B:$B,wtd!$C:$C),"")</f>
        <v/>
      </c>
      <c r="AW432" s="141" t="b">
        <f>IFERROR(Q432=_xlfn.XLOOKUP(Q432,wtd!$B:$B,wtd!$B:$B),FALSE)</f>
        <v>0</v>
      </c>
      <c r="AX432" t="s">
        <v>3036</v>
      </c>
      <c r="AY432">
        <v>2</v>
      </c>
      <c r="AZ432">
        <v>1</v>
      </c>
      <c r="BA432" t="b">
        <v>0</v>
      </c>
      <c r="BB432" t="b">
        <v>0</v>
      </c>
      <c r="BC432" t="b">
        <v>0</v>
      </c>
      <c r="BE432" t="s">
        <v>2519</v>
      </c>
      <c r="BF432" t="s">
        <v>2519</v>
      </c>
      <c r="BG432" t="s">
        <v>2519</v>
      </c>
      <c r="BJ432" s="618" t="s">
        <v>2887</v>
      </c>
      <c r="BK432" s="534" t="s">
        <v>2887</v>
      </c>
      <c r="BN432" s="225">
        <v>999</v>
      </c>
      <c r="BS432" s="639" t="s">
        <v>411</v>
      </c>
      <c r="BT432" s="639" t="s">
        <v>55</v>
      </c>
    </row>
    <row r="433" spans="1:72">
      <c r="A433">
        <v>432</v>
      </c>
      <c r="B433" s="158" t="str">
        <f>IFERROR(TEXT(AL433,"00"),"99")&amp;IFERROR(TEXT(W433,"00"),"99")&amp;IFERROR(TEXT(S433,"00"),"99")&amp;IFERROR(TEXT(BN433,"000"),"999")</f>
        <v>033605999</v>
      </c>
      <c r="C433" s="158" t="str">
        <f>IFERROR(TEXT(AL433,"00"),"99")&amp;IFERROR(TEXT(V433,"00"),"99")&amp;IFERROR(TEXT(R433,"000"),"999")</f>
        <v>0336101</v>
      </c>
      <c r="D433" s="29">
        <v>0</v>
      </c>
      <c r="E433" s="645">
        <f>IF(NOT(ISBLANK(L433)),1,0)</f>
        <v>0</v>
      </c>
      <c r="F433" s="645">
        <f>IF(NOT(ISBLANK(O433)),1,0)</f>
        <v>0</v>
      </c>
      <c r="G433" s="364" t="str">
        <f>IF(ISBLANK(H433), IF(OR(NOT(ISBLANK(L433)),NOT(ISBLANK(I433)), NOT(ISBLANK(O433))),"no oldname but should be",""),IF(H433=I433,"api",IF(H433=O433,"csv","no match or acs")))</f>
        <v/>
      </c>
      <c r="L433" s="122"/>
      <c r="M433" s="197"/>
      <c r="Q433" s="123" t="s">
        <v>2534</v>
      </c>
      <c r="R433" s="147">
        <f>IFERROR(_xlfn.XLOOKUP(T433,sortorder!$E$62:$E$136,sortorder!$F$62:$F$136),999)</f>
        <v>101</v>
      </c>
      <c r="S433" s="147">
        <f>IFERROR(_xlfn.XLOOKUP(T433,sortorder!$E$62:$E$136,sortorder!$D$62:$D$136),99)</f>
        <v>5</v>
      </c>
      <c r="T433" s="127" t="s">
        <v>1753</v>
      </c>
      <c r="U433" s="59" t="s">
        <v>1753</v>
      </c>
      <c r="V433" s="152">
        <f>IFERROR(_xlfn.XLOOKUP(X433,sortorder!$E$4:$E$55,sortorder!$D$4:$D$55),99)</f>
        <v>36</v>
      </c>
      <c r="W433" s="152">
        <f>IFERROR(_xlfn.XLOOKUP(X433,sortorder!$E$4:$E$55,sortorder!$D$4:$D$55),99)</f>
        <v>36</v>
      </c>
      <c r="X433" s="22" t="s">
        <v>2510</v>
      </c>
      <c r="Y433" s="141">
        <f>IF(ISERROR(SEARCH(Y$1,$Q433)),0,1)</f>
        <v>1</v>
      </c>
      <c r="Z433" s="141">
        <f>IF(ISERROR(SEARCH(Z$1,$Q433)),0,1)</f>
        <v>1</v>
      </c>
      <c r="AA433" s="141">
        <f>IF(ISERROR(SEARCH(AA$1,$Q433)),0,1)</f>
        <v>0</v>
      </c>
      <c r="AB433" s="141">
        <f>IF(ISERROR(SEARCH(AB$1,$Q433)),0,1)</f>
        <v>0</v>
      </c>
      <c r="AC433" s="141">
        <f>IF(ISERROR(SEARCH(AC$1,$Q433)),0,1)</f>
        <v>1</v>
      </c>
      <c r="AD433" s="141">
        <f>IF(ISERROR(SEARCH(AD$1,$Q433)),0,1)</f>
        <v>0</v>
      </c>
      <c r="AE433" s="141">
        <f>IF(ISERROR(SEARCH(AE$1,$Q433)),0,1)</f>
        <v>0</v>
      </c>
      <c r="AF433" s="141">
        <f>IF(ISERROR(SEARCH(AF$1,$Q433)),0,1)</f>
        <v>0</v>
      </c>
      <c r="AG433" s="141">
        <f>IF(ISERROR(SEARCH(AG$1,$Q433)),0,1)</f>
        <v>0</v>
      </c>
      <c r="AI433" s="141" t="str">
        <f>_xlfn.XLOOKUP(I433,'api2.3'!B:B,'api2.3'!D:D,"")</f>
        <v/>
      </c>
      <c r="AJ433" t="s">
        <v>140</v>
      </c>
      <c r="AK433" s="41" t="s">
        <v>140</v>
      </c>
      <c r="AL433" s="210">
        <f>_xlfn.XLOOKUP(AK433,sortorder!$I$15:$I$20,sortorder!$J$15:$J$20)</f>
        <v>3</v>
      </c>
      <c r="AM433" t="s">
        <v>1784</v>
      </c>
      <c r="AN433" t="s">
        <v>1784</v>
      </c>
      <c r="AO433" t="s">
        <v>1785</v>
      </c>
      <c r="AP433" s="32">
        <v>3</v>
      </c>
      <c r="AQ433" t="s">
        <v>2478</v>
      </c>
      <c r="AR433" t="s">
        <v>1743</v>
      </c>
      <c r="AS433" t="s">
        <v>1743</v>
      </c>
      <c r="AT433" t="s">
        <v>1743</v>
      </c>
      <c r="AV433" s="39" t="str">
        <f>IFERROR(_xlfn.XLOOKUP(Q433,wtd!$B:$B,wtd!$C:$C),"")</f>
        <v/>
      </c>
      <c r="AW433" s="141" t="b">
        <f>IFERROR(Q433=_xlfn.XLOOKUP(Q433,wtd!$B:$B,wtd!$B:$B),FALSE)</f>
        <v>0</v>
      </c>
      <c r="AX433" t="s">
        <v>3036</v>
      </c>
      <c r="AY433">
        <v>2</v>
      </c>
      <c r="AZ433">
        <v>1</v>
      </c>
      <c r="BA433" t="b">
        <v>0</v>
      </c>
      <c r="BB433" t="b">
        <v>0</v>
      </c>
      <c r="BC433" t="b">
        <v>0</v>
      </c>
      <c r="BE433" t="s">
        <v>2814</v>
      </c>
      <c r="BF433" t="s">
        <v>2814</v>
      </c>
      <c r="BG433" t="s">
        <v>2814</v>
      </c>
      <c r="BJ433" s="618" t="s">
        <v>2887</v>
      </c>
      <c r="BK433" s="534" t="s">
        <v>2887</v>
      </c>
      <c r="BN433" s="225">
        <v>999</v>
      </c>
    </row>
    <row r="434" spans="1:72">
      <c r="A434">
        <v>433</v>
      </c>
      <c r="B434" s="158" t="str">
        <f>IFERROR(TEXT(AL434,"00"),"99")&amp;IFERROR(TEXT(W434,"00"),"99")&amp;IFERROR(TEXT(S434,"00"),"99")&amp;IFERROR(TEXT(BN434,"000"),"999")</f>
        <v>033606999</v>
      </c>
      <c r="C434" s="158" t="str">
        <f>IFERROR(TEXT(AL434,"00"),"99")&amp;IFERROR(TEXT(V434,"00"),"99")&amp;IFERROR(TEXT(R434,"000"),"999")</f>
        <v>0336102</v>
      </c>
      <c r="D434" s="29">
        <v>0</v>
      </c>
      <c r="E434" s="645">
        <f>IF(NOT(ISBLANK(L434)),1,0)</f>
        <v>0</v>
      </c>
      <c r="F434" s="645">
        <f>IF(NOT(ISBLANK(O434)),1,0)</f>
        <v>0</v>
      </c>
      <c r="G434" s="364" t="str">
        <f>IF(ISBLANK(H434), IF(OR(NOT(ISBLANK(L434)),NOT(ISBLANK(I434)), NOT(ISBLANK(O434))),"no oldname but should be",""),IF(H434=I434,"api",IF(H434=O434,"csv","no match or acs")))</f>
        <v/>
      </c>
      <c r="L434" s="122"/>
      <c r="M434" s="197"/>
      <c r="Q434" s="123" t="s">
        <v>2522</v>
      </c>
      <c r="R434" s="147">
        <f>IFERROR(_xlfn.XLOOKUP(T434,sortorder!$E$62:$E$136,sortorder!$F$62:$F$136),999)</f>
        <v>102</v>
      </c>
      <c r="S434" s="147">
        <f>IFERROR(_xlfn.XLOOKUP(T434,sortorder!$E$62:$E$136,sortorder!$D$62:$D$136),99)</f>
        <v>6</v>
      </c>
      <c r="T434" s="127" t="s">
        <v>307</v>
      </c>
      <c r="U434" s="59" t="s">
        <v>307</v>
      </c>
      <c r="V434" s="152">
        <f>IFERROR(_xlfn.XLOOKUP(X434,sortorder!$E$4:$E$55,sortorder!$D$4:$D$55),99)</f>
        <v>36</v>
      </c>
      <c r="W434" s="152">
        <f>IFERROR(_xlfn.XLOOKUP(X434,sortorder!$E$4:$E$55,sortorder!$D$4:$D$55),99)</f>
        <v>36</v>
      </c>
      <c r="X434" s="22" t="s">
        <v>2510</v>
      </c>
      <c r="Y434" s="141">
        <f>IF(ISERROR(SEARCH(Y$1,$Q434)),0,1)</f>
        <v>1</v>
      </c>
      <c r="Z434" s="141">
        <f>IF(ISERROR(SEARCH(Z$1,$Q434)),0,1)</f>
        <v>1</v>
      </c>
      <c r="AA434" s="141">
        <f>IF(ISERROR(SEARCH(AA$1,$Q434)),0,1)</f>
        <v>0</v>
      </c>
      <c r="AB434" s="141">
        <f>IF(ISERROR(SEARCH(AB$1,$Q434)),0,1)</f>
        <v>0</v>
      </c>
      <c r="AC434" s="141">
        <f>IF(ISERROR(SEARCH(AC$1,$Q434)),0,1)</f>
        <v>1</v>
      </c>
      <c r="AD434" s="141">
        <f>IF(ISERROR(SEARCH(AD$1,$Q434)),0,1)</f>
        <v>0</v>
      </c>
      <c r="AE434" s="141">
        <f>IF(ISERROR(SEARCH(AE$1,$Q434)),0,1)</f>
        <v>0</v>
      </c>
      <c r="AF434" s="141">
        <f>IF(ISERROR(SEARCH(AF$1,$Q434)),0,1)</f>
        <v>0</v>
      </c>
      <c r="AG434" s="141">
        <f>IF(ISERROR(SEARCH(AG$1,$Q434)),0,1)</f>
        <v>0</v>
      </c>
      <c r="AI434" s="141" t="str">
        <f>_xlfn.XLOOKUP(I434,'api2.3'!B:B,'api2.3'!D:D,"")</f>
        <v/>
      </c>
      <c r="AJ434" t="s">
        <v>140</v>
      </c>
      <c r="AK434" s="41" t="s">
        <v>140</v>
      </c>
      <c r="AL434" s="210">
        <f>_xlfn.XLOOKUP(AK434,sortorder!$I$15:$I$20,sortorder!$J$15:$J$20)</f>
        <v>3</v>
      </c>
      <c r="AM434" t="s">
        <v>1784</v>
      </c>
      <c r="AN434" t="s">
        <v>1784</v>
      </c>
      <c r="AO434" t="s">
        <v>1785</v>
      </c>
      <c r="AP434" s="32">
        <v>3</v>
      </c>
      <c r="AQ434" t="s">
        <v>2478</v>
      </c>
      <c r="AR434" t="s">
        <v>1743</v>
      </c>
      <c r="AS434" t="s">
        <v>1743</v>
      </c>
      <c r="AT434" t="s">
        <v>1743</v>
      </c>
      <c r="AV434" s="39" t="str">
        <f>IFERROR(_xlfn.XLOOKUP(Q434,wtd!$B:$B,wtd!$C:$C),"")</f>
        <v/>
      </c>
      <c r="AW434" s="141" t="b">
        <f>IFERROR(Q434=_xlfn.XLOOKUP(Q434,wtd!$B:$B,wtd!$B:$B),FALSE)</f>
        <v>0</v>
      </c>
      <c r="AX434" t="s">
        <v>3036</v>
      </c>
      <c r="AY434">
        <v>2</v>
      </c>
      <c r="AZ434">
        <v>1</v>
      </c>
      <c r="BA434" t="b">
        <v>0</v>
      </c>
      <c r="BB434" t="b">
        <v>0</v>
      </c>
      <c r="BC434" t="b">
        <v>0</v>
      </c>
      <c r="BE434" t="s">
        <v>2523</v>
      </c>
      <c r="BF434" t="s">
        <v>2523</v>
      </c>
      <c r="BG434" t="s">
        <v>2523</v>
      </c>
      <c r="BJ434" s="618" t="s">
        <v>2887</v>
      </c>
      <c r="BK434" s="534" t="s">
        <v>2887</v>
      </c>
      <c r="BN434" s="225">
        <v>999</v>
      </c>
      <c r="BS434" s="639" t="s">
        <v>411</v>
      </c>
      <c r="BT434" s="639" t="s">
        <v>55</v>
      </c>
    </row>
    <row r="435" spans="1:72">
      <c r="A435">
        <v>434</v>
      </c>
      <c r="B435" s="158" t="str">
        <f>IFERROR(TEXT(AL435,"00"),"99")&amp;IFERROR(TEXT(W435,"00"),"99")&amp;IFERROR(TEXT(S435,"00"),"99")&amp;IFERROR(TEXT(BN435,"000"),"999")</f>
        <v>033607999</v>
      </c>
      <c r="C435" s="158" t="str">
        <f>IFERROR(TEXT(AL435,"00"),"99")&amp;IFERROR(TEXT(V435,"00"),"99")&amp;IFERROR(TEXT(R435,"000"),"999")</f>
        <v>0336103</v>
      </c>
      <c r="D435" s="29">
        <v>0</v>
      </c>
      <c r="E435" s="645">
        <f>IF(NOT(ISBLANK(L435)),1,0)</f>
        <v>0</v>
      </c>
      <c r="F435" s="645">
        <f>IF(NOT(ISBLANK(O435)),1,0)</f>
        <v>0</v>
      </c>
      <c r="G435" s="364" t="str">
        <f>IF(ISBLANK(H435), IF(OR(NOT(ISBLANK(L435)),NOT(ISBLANK(I435)), NOT(ISBLANK(O435))),"no oldname but should be",""),IF(H435=I435,"api",IF(H435=O435,"csv","no match or acs")))</f>
        <v/>
      </c>
      <c r="L435" s="122"/>
      <c r="M435" s="197"/>
      <c r="Q435" s="123" t="s">
        <v>2520</v>
      </c>
      <c r="R435" s="147">
        <f>IFERROR(_xlfn.XLOOKUP(T435,sortorder!$E$62:$E$136,sortorder!$F$62:$F$136),999)</f>
        <v>103</v>
      </c>
      <c r="S435" s="147">
        <f>IFERROR(_xlfn.XLOOKUP(T435,sortorder!$E$62:$E$136,sortorder!$D$62:$D$136),99)</f>
        <v>7</v>
      </c>
      <c r="T435" s="127" t="s">
        <v>80</v>
      </c>
      <c r="U435" s="59" t="s">
        <v>80</v>
      </c>
      <c r="V435" s="152">
        <f>IFERROR(_xlfn.XLOOKUP(X435,sortorder!$E$4:$E$55,sortorder!$D$4:$D$55),99)</f>
        <v>36</v>
      </c>
      <c r="W435" s="152">
        <f>IFERROR(_xlfn.XLOOKUP(X435,sortorder!$E$4:$E$55,sortorder!$D$4:$D$55),99)</f>
        <v>36</v>
      </c>
      <c r="X435" s="22" t="s">
        <v>2510</v>
      </c>
      <c r="Y435" s="141">
        <f>IF(ISERROR(SEARCH(Y$1,$Q435)),0,1)</f>
        <v>1</v>
      </c>
      <c r="Z435" s="141">
        <f>IF(ISERROR(SEARCH(Z$1,$Q435)),0,1)</f>
        <v>1</v>
      </c>
      <c r="AA435" s="141">
        <f>IF(ISERROR(SEARCH(AA$1,$Q435)),0,1)</f>
        <v>0</v>
      </c>
      <c r="AB435" s="141">
        <f>IF(ISERROR(SEARCH(AB$1,$Q435)),0,1)</f>
        <v>0</v>
      </c>
      <c r="AC435" s="141">
        <f>IF(ISERROR(SEARCH(AC$1,$Q435)),0,1)</f>
        <v>1</v>
      </c>
      <c r="AD435" s="141">
        <f>IF(ISERROR(SEARCH(AD$1,$Q435)),0,1)</f>
        <v>0</v>
      </c>
      <c r="AE435" s="141">
        <f>IF(ISERROR(SEARCH(AE$1,$Q435)),0,1)</f>
        <v>0</v>
      </c>
      <c r="AF435" s="141">
        <f>IF(ISERROR(SEARCH(AF$1,$Q435)),0,1)</f>
        <v>0</v>
      </c>
      <c r="AG435" s="141">
        <f>IF(ISERROR(SEARCH(AG$1,$Q435)),0,1)</f>
        <v>0</v>
      </c>
      <c r="AI435" s="141" t="str">
        <f>_xlfn.XLOOKUP(I435,'api2.3'!B:B,'api2.3'!D:D,"")</f>
        <v/>
      </c>
      <c r="AJ435" t="s">
        <v>140</v>
      </c>
      <c r="AK435" s="41" t="s">
        <v>140</v>
      </c>
      <c r="AL435" s="210">
        <f>_xlfn.XLOOKUP(AK435,sortorder!$I$15:$I$20,sortorder!$J$15:$J$20)</f>
        <v>3</v>
      </c>
      <c r="AM435" t="s">
        <v>1784</v>
      </c>
      <c r="AN435" t="s">
        <v>1784</v>
      </c>
      <c r="AO435" t="s">
        <v>1785</v>
      </c>
      <c r="AP435" s="32">
        <v>3</v>
      </c>
      <c r="AQ435" t="s">
        <v>2478</v>
      </c>
      <c r="AR435" t="s">
        <v>1743</v>
      </c>
      <c r="AS435" t="s">
        <v>1743</v>
      </c>
      <c r="AT435" t="s">
        <v>1743</v>
      </c>
      <c r="AV435" s="39" t="str">
        <f>IFERROR(_xlfn.XLOOKUP(Q435,wtd!$B:$B,wtd!$C:$C),"")</f>
        <v/>
      </c>
      <c r="AW435" s="141" t="b">
        <f>IFERROR(Q435=_xlfn.XLOOKUP(Q435,wtd!$B:$B,wtd!$B:$B),FALSE)</f>
        <v>0</v>
      </c>
      <c r="AX435" t="s">
        <v>3036</v>
      </c>
      <c r="AY435">
        <v>2</v>
      </c>
      <c r="AZ435">
        <v>1</v>
      </c>
      <c r="BA435" t="b">
        <v>0</v>
      </c>
      <c r="BB435" t="b">
        <v>0</v>
      </c>
      <c r="BC435" t="b">
        <v>0</v>
      </c>
      <c r="BE435" t="s">
        <v>5128</v>
      </c>
      <c r="BF435" t="s">
        <v>2521</v>
      </c>
      <c r="BG435" t="s">
        <v>2521</v>
      </c>
      <c r="BJ435" s="618" t="s">
        <v>2887</v>
      </c>
      <c r="BK435" s="534" t="s">
        <v>2887</v>
      </c>
      <c r="BN435" s="225">
        <v>999</v>
      </c>
      <c r="BS435" s="639" t="s">
        <v>411</v>
      </c>
      <c r="BT435" s="639" t="s">
        <v>55</v>
      </c>
    </row>
    <row r="436" spans="1:72">
      <c r="A436">
        <v>435</v>
      </c>
      <c r="B436" s="158" t="str">
        <f>IFERROR(TEXT(AL436,"00"),"99")&amp;IFERROR(TEXT(W436,"00"),"99")&amp;IFERROR(TEXT(S436,"00"),"99")&amp;IFERROR(TEXT(BN436,"000"),"999")</f>
        <v>033608999</v>
      </c>
      <c r="C436" s="158" t="str">
        <f>IFERROR(TEXT(AL436,"00"),"99")&amp;IFERROR(TEXT(V436,"00"),"99")&amp;IFERROR(TEXT(R436,"000"),"999")</f>
        <v>0336104</v>
      </c>
      <c r="D436" s="29">
        <v>0</v>
      </c>
      <c r="E436" s="645">
        <f>IF(NOT(ISBLANK(L436)),1,0)</f>
        <v>0</v>
      </c>
      <c r="F436" s="645">
        <f>IF(NOT(ISBLANK(O436)),1,0)</f>
        <v>0</v>
      </c>
      <c r="G436" s="364" t="str">
        <f>IF(ISBLANK(H436), IF(OR(NOT(ISBLANK(L436)),NOT(ISBLANK(I436)), NOT(ISBLANK(O436))),"no oldname but should be",""),IF(H436=I436,"api",IF(H436=O436,"csv","no match or acs")))</f>
        <v/>
      </c>
      <c r="L436" s="122"/>
      <c r="M436" s="197"/>
      <c r="Q436" s="123" t="s">
        <v>2524</v>
      </c>
      <c r="R436" s="147">
        <f>IFERROR(_xlfn.XLOOKUP(T436,sortorder!$E$62:$E$136,sortorder!$F$62:$F$136),999)</f>
        <v>104</v>
      </c>
      <c r="S436" s="147">
        <f>IFERROR(_xlfn.XLOOKUP(T436,sortorder!$E$62:$E$136,sortorder!$D$62:$D$136),99)</f>
        <v>8</v>
      </c>
      <c r="T436" s="127" t="s">
        <v>255</v>
      </c>
      <c r="U436" s="59" t="s">
        <v>255</v>
      </c>
      <c r="V436" s="152">
        <f>IFERROR(_xlfn.XLOOKUP(X436,sortorder!$E$4:$E$55,sortorder!$D$4:$D$55),99)</f>
        <v>36</v>
      </c>
      <c r="W436" s="152">
        <f>IFERROR(_xlfn.XLOOKUP(X436,sortorder!$E$4:$E$55,sortorder!$D$4:$D$55),99)</f>
        <v>36</v>
      </c>
      <c r="X436" s="22" t="s">
        <v>2510</v>
      </c>
      <c r="Y436" s="141">
        <f>IF(ISERROR(SEARCH(Y$1,$Q436)),0,1)</f>
        <v>1</v>
      </c>
      <c r="Z436" s="141">
        <f>IF(ISERROR(SEARCH(Z$1,$Q436)),0,1)</f>
        <v>1</v>
      </c>
      <c r="AA436" s="141">
        <f>IF(ISERROR(SEARCH(AA$1,$Q436)),0,1)</f>
        <v>0</v>
      </c>
      <c r="AB436" s="141">
        <f>IF(ISERROR(SEARCH(AB$1,$Q436)),0,1)</f>
        <v>0</v>
      </c>
      <c r="AC436" s="141">
        <f>IF(ISERROR(SEARCH(AC$1,$Q436)),0,1)</f>
        <v>1</v>
      </c>
      <c r="AD436" s="141">
        <f>IF(ISERROR(SEARCH(AD$1,$Q436)),0,1)</f>
        <v>0</v>
      </c>
      <c r="AE436" s="141">
        <f>IF(ISERROR(SEARCH(AE$1,$Q436)),0,1)</f>
        <v>0</v>
      </c>
      <c r="AF436" s="141">
        <f>IF(ISERROR(SEARCH(AF$1,$Q436)),0,1)</f>
        <v>0</v>
      </c>
      <c r="AG436" s="141">
        <f>IF(ISERROR(SEARCH(AG$1,$Q436)),0,1)</f>
        <v>0</v>
      </c>
      <c r="AI436" s="141" t="str">
        <f>_xlfn.XLOOKUP(I436,'api2.3'!B:B,'api2.3'!D:D,"")</f>
        <v/>
      </c>
      <c r="AJ436" t="s">
        <v>140</v>
      </c>
      <c r="AK436" s="41" t="s">
        <v>140</v>
      </c>
      <c r="AL436" s="210">
        <f>_xlfn.XLOOKUP(AK436,sortorder!$I$15:$I$20,sortorder!$J$15:$J$20)</f>
        <v>3</v>
      </c>
      <c r="AM436" t="s">
        <v>1784</v>
      </c>
      <c r="AN436" t="s">
        <v>1784</v>
      </c>
      <c r="AO436" t="s">
        <v>1785</v>
      </c>
      <c r="AP436" s="32">
        <v>3</v>
      </c>
      <c r="AQ436" t="s">
        <v>2478</v>
      </c>
      <c r="AR436" t="s">
        <v>1743</v>
      </c>
      <c r="AS436" t="s">
        <v>1743</v>
      </c>
      <c r="AT436" t="s">
        <v>1743</v>
      </c>
      <c r="AV436" s="39" t="str">
        <f>IFERROR(_xlfn.XLOOKUP(Q436,wtd!$B:$B,wtd!$C:$C),"")</f>
        <v/>
      </c>
      <c r="AW436" s="141" t="b">
        <f>IFERROR(Q436=_xlfn.XLOOKUP(Q436,wtd!$B:$B,wtd!$B:$B),FALSE)</f>
        <v>0</v>
      </c>
      <c r="AX436" t="s">
        <v>3036</v>
      </c>
      <c r="AY436">
        <v>2</v>
      </c>
      <c r="AZ436">
        <v>1</v>
      </c>
      <c r="BA436" t="b">
        <v>0</v>
      </c>
      <c r="BB436" t="b">
        <v>0</v>
      </c>
      <c r="BC436" t="b">
        <v>0</v>
      </c>
      <c r="BE436" t="s">
        <v>2525</v>
      </c>
      <c r="BF436" t="s">
        <v>2525</v>
      </c>
      <c r="BG436" t="s">
        <v>2525</v>
      </c>
      <c r="BJ436" s="618" t="s">
        <v>2887</v>
      </c>
      <c r="BK436" s="534" t="s">
        <v>2887</v>
      </c>
      <c r="BN436" s="225">
        <v>999</v>
      </c>
      <c r="BS436" s="639" t="s">
        <v>411</v>
      </c>
      <c r="BT436" s="639" t="s">
        <v>55</v>
      </c>
    </row>
    <row r="437" spans="1:72">
      <c r="A437">
        <v>436</v>
      </c>
      <c r="B437" s="158" t="str">
        <f>IFERROR(TEXT(AL437,"00"),"99")&amp;IFERROR(TEXT(W437,"00"),"99")&amp;IFERROR(TEXT(S437,"00"),"99")&amp;IFERROR(TEXT(BN437,"000"),"999")</f>
        <v>033609999</v>
      </c>
      <c r="C437" s="158" t="str">
        <f>IFERROR(TEXT(AL437,"00"),"99")&amp;IFERROR(TEXT(V437,"00"),"99")&amp;IFERROR(TEXT(R437,"000"),"999")</f>
        <v>0336105</v>
      </c>
      <c r="D437" s="29">
        <v>0</v>
      </c>
      <c r="E437" s="645">
        <f>IF(NOT(ISBLANK(L437)),1,0)</f>
        <v>0</v>
      </c>
      <c r="F437" s="645">
        <f>IF(NOT(ISBLANK(O437)),1,0)</f>
        <v>0</v>
      </c>
      <c r="G437" s="364" t="str">
        <f>IF(ISBLANK(H437), IF(OR(NOT(ISBLANK(L437)),NOT(ISBLANK(I437)), NOT(ISBLANK(O437))),"no oldname but should be",""),IF(H437=I437,"api",IF(H437=O437,"csv","no match or acs")))</f>
        <v/>
      </c>
      <c r="L437" s="122"/>
      <c r="M437" s="197"/>
      <c r="Q437" s="123" t="s">
        <v>2526</v>
      </c>
      <c r="R437" s="147">
        <f>IFERROR(_xlfn.XLOOKUP(T437,sortorder!$E$62:$E$136,sortorder!$F$62:$F$136),999)</f>
        <v>105</v>
      </c>
      <c r="S437" s="147">
        <f>IFERROR(_xlfn.XLOOKUP(T437,sortorder!$E$62:$E$136,sortorder!$D$62:$D$136),99)</f>
        <v>9</v>
      </c>
      <c r="T437" s="127" t="s">
        <v>265</v>
      </c>
      <c r="U437" s="59" t="s">
        <v>265</v>
      </c>
      <c r="V437" s="152">
        <f>IFERROR(_xlfn.XLOOKUP(X437,sortorder!$E$4:$E$55,sortorder!$D$4:$D$55),99)</f>
        <v>36</v>
      </c>
      <c r="W437" s="152">
        <f>IFERROR(_xlfn.XLOOKUP(X437,sortorder!$E$4:$E$55,sortorder!$D$4:$D$55),99)</f>
        <v>36</v>
      </c>
      <c r="X437" s="22" t="s">
        <v>2510</v>
      </c>
      <c r="Y437" s="141">
        <f>IF(ISERROR(SEARCH(Y$1,$Q437)),0,1)</f>
        <v>1</v>
      </c>
      <c r="Z437" s="141">
        <f>IF(ISERROR(SEARCH(Z$1,$Q437)),0,1)</f>
        <v>1</v>
      </c>
      <c r="AA437" s="141">
        <f>IF(ISERROR(SEARCH(AA$1,$Q437)),0,1)</f>
        <v>0</v>
      </c>
      <c r="AB437" s="141">
        <f>IF(ISERROR(SEARCH(AB$1,$Q437)),0,1)</f>
        <v>0</v>
      </c>
      <c r="AC437" s="141">
        <f>IF(ISERROR(SEARCH(AC$1,$Q437)),0,1)</f>
        <v>1</v>
      </c>
      <c r="AD437" s="141">
        <f>IF(ISERROR(SEARCH(AD$1,$Q437)),0,1)</f>
        <v>0</v>
      </c>
      <c r="AE437" s="141">
        <f>IF(ISERROR(SEARCH(AE$1,$Q437)),0,1)</f>
        <v>0</v>
      </c>
      <c r="AF437" s="141">
        <f>IF(ISERROR(SEARCH(AF$1,$Q437)),0,1)</f>
        <v>0</v>
      </c>
      <c r="AG437" s="141">
        <f>IF(ISERROR(SEARCH(AG$1,$Q437)),0,1)</f>
        <v>0</v>
      </c>
      <c r="AI437" s="141">
        <f>_xlfn.XLOOKUP(I437,'api2.3'!B:B,'api2.3'!D:D,"")</f>
        <v>0</v>
      </c>
      <c r="AJ437" t="s">
        <v>140</v>
      </c>
      <c r="AK437" s="41" t="s">
        <v>140</v>
      </c>
      <c r="AL437" s="210">
        <f>_xlfn.XLOOKUP(AK437,sortorder!$I$15:$I$20,sortorder!$J$15:$J$20)</f>
        <v>3</v>
      </c>
      <c r="AM437" t="s">
        <v>1784</v>
      </c>
      <c r="AN437" t="s">
        <v>1784</v>
      </c>
      <c r="AO437" t="s">
        <v>1785</v>
      </c>
      <c r="AP437" s="32">
        <v>3</v>
      </c>
      <c r="AQ437" t="s">
        <v>2478</v>
      </c>
      <c r="AR437" t="s">
        <v>1743</v>
      </c>
      <c r="AS437" t="s">
        <v>1743</v>
      </c>
      <c r="AT437" t="s">
        <v>1743</v>
      </c>
      <c r="AV437" s="39" t="str">
        <f>IFERROR(_xlfn.XLOOKUP(Q437,wtd!$B:$B,wtd!$C:$C),"")</f>
        <v/>
      </c>
      <c r="AW437" s="141" t="b">
        <f>IFERROR(Q437=_xlfn.XLOOKUP(Q437,wtd!$B:$B,wtd!$B:$B),FALSE)</f>
        <v>0</v>
      </c>
      <c r="AX437" t="s">
        <v>3036</v>
      </c>
      <c r="AY437">
        <v>2</v>
      </c>
      <c r="AZ437">
        <v>1</v>
      </c>
      <c r="BA437" t="b">
        <v>0</v>
      </c>
      <c r="BB437" t="b">
        <v>0</v>
      </c>
      <c r="BC437" t="b">
        <v>0</v>
      </c>
      <c r="BE437" t="s">
        <v>2527</v>
      </c>
      <c r="BF437" t="s">
        <v>2527</v>
      </c>
      <c r="BG437" t="s">
        <v>2527</v>
      </c>
      <c r="BJ437" s="618" t="s">
        <v>2887</v>
      </c>
      <c r="BK437" s="534" t="s">
        <v>2887</v>
      </c>
      <c r="BN437" s="225">
        <v>999</v>
      </c>
      <c r="BS437" s="639" t="s">
        <v>411</v>
      </c>
    </row>
    <row r="438" spans="1:72">
      <c r="A438">
        <v>437</v>
      </c>
      <c r="B438" s="158" t="str">
        <f>IFERROR(TEXT(AL438,"00"),"99")&amp;IFERROR(TEXT(W438,"00"),"99")&amp;IFERROR(TEXT(S438,"00"),"99")&amp;IFERROR(TEXT(BN438,"000"),"999")</f>
        <v>033610999</v>
      </c>
      <c r="C438" s="158" t="str">
        <f>IFERROR(TEXT(AL438,"00"),"99")&amp;IFERROR(TEXT(V438,"00"),"99")&amp;IFERROR(TEXT(R438,"000"),"999")</f>
        <v>0336106</v>
      </c>
      <c r="D438" s="29">
        <v>0</v>
      </c>
      <c r="E438" s="645">
        <f>IF(NOT(ISBLANK(L438)),1,0)</f>
        <v>0</v>
      </c>
      <c r="F438" s="645">
        <f>IF(NOT(ISBLANK(O438)),1,0)</f>
        <v>0</v>
      </c>
      <c r="G438" s="364" t="str">
        <f>IF(ISBLANK(H438), IF(OR(NOT(ISBLANK(L438)),NOT(ISBLANK(I438)), NOT(ISBLANK(O438))),"no oldname but should be",""),IF(H438=I438,"api",IF(H438=O438,"csv","no match or acs")))</f>
        <v/>
      </c>
      <c r="L438" s="122"/>
      <c r="M438" s="197"/>
      <c r="Q438" s="123" t="s">
        <v>2528</v>
      </c>
      <c r="R438" s="147">
        <f>IFERROR(_xlfn.XLOOKUP(T438,sortorder!$E$62:$E$136,sortorder!$F$62:$F$136),999)</f>
        <v>106</v>
      </c>
      <c r="S438" s="147">
        <f>IFERROR(_xlfn.XLOOKUP(T438,sortorder!$E$62:$E$136,sortorder!$D$62:$D$136),99)</f>
        <v>10</v>
      </c>
      <c r="T438" s="127" t="s">
        <v>95</v>
      </c>
      <c r="U438" s="59" t="s">
        <v>95</v>
      </c>
      <c r="V438" s="152">
        <f>IFERROR(_xlfn.XLOOKUP(X438,sortorder!$E$4:$E$55,sortorder!$D$4:$D$55),99)</f>
        <v>36</v>
      </c>
      <c r="W438" s="152">
        <f>IFERROR(_xlfn.XLOOKUP(X438,sortorder!$E$4:$E$55,sortorder!$D$4:$D$55),99)</f>
        <v>36</v>
      </c>
      <c r="X438" s="22" t="s">
        <v>2510</v>
      </c>
      <c r="Y438" s="141">
        <f>IF(ISERROR(SEARCH(Y$1,$Q438)),0,1)</f>
        <v>1</v>
      </c>
      <c r="Z438" s="141">
        <f>IF(ISERROR(SEARCH(Z$1,$Q438)),0,1)</f>
        <v>1</v>
      </c>
      <c r="AA438" s="141">
        <f>IF(ISERROR(SEARCH(AA$1,$Q438)),0,1)</f>
        <v>0</v>
      </c>
      <c r="AB438" s="141">
        <f>IF(ISERROR(SEARCH(AB$1,$Q438)),0,1)</f>
        <v>0</v>
      </c>
      <c r="AC438" s="141">
        <f>IF(ISERROR(SEARCH(AC$1,$Q438)),0,1)</f>
        <v>1</v>
      </c>
      <c r="AD438" s="141">
        <f>IF(ISERROR(SEARCH(AD$1,$Q438)),0,1)</f>
        <v>0</v>
      </c>
      <c r="AE438" s="141">
        <f>IF(ISERROR(SEARCH(AE$1,$Q438)),0,1)</f>
        <v>0</v>
      </c>
      <c r="AF438" s="141">
        <f>IF(ISERROR(SEARCH(AF$1,$Q438)),0,1)</f>
        <v>0</v>
      </c>
      <c r="AG438" s="141">
        <f>IF(ISERROR(SEARCH(AG$1,$Q438)),0,1)</f>
        <v>0</v>
      </c>
      <c r="AI438" s="141">
        <f>_xlfn.XLOOKUP(I438,'api2.3'!B:B,'api2.3'!D:D,"")</f>
        <v>0</v>
      </c>
      <c r="AJ438" t="s">
        <v>140</v>
      </c>
      <c r="AK438" s="41" t="s">
        <v>140</v>
      </c>
      <c r="AL438" s="210">
        <f>_xlfn.XLOOKUP(AK438,sortorder!$I$15:$I$20,sortorder!$J$15:$J$20)</f>
        <v>3</v>
      </c>
      <c r="AM438" t="s">
        <v>1784</v>
      </c>
      <c r="AN438" t="s">
        <v>1784</v>
      </c>
      <c r="AO438" t="s">
        <v>1785</v>
      </c>
      <c r="AP438" s="32">
        <v>3</v>
      </c>
      <c r="AQ438" t="s">
        <v>2478</v>
      </c>
      <c r="AR438" t="s">
        <v>1743</v>
      </c>
      <c r="AS438" t="s">
        <v>1743</v>
      </c>
      <c r="AT438" t="s">
        <v>1743</v>
      </c>
      <c r="AV438" s="39" t="str">
        <f>IFERROR(_xlfn.XLOOKUP(Q438,wtd!$B:$B,wtd!$C:$C),"")</f>
        <v/>
      </c>
      <c r="AW438" s="141" t="b">
        <f>IFERROR(Q438=_xlfn.XLOOKUP(Q438,wtd!$B:$B,wtd!$B:$B),FALSE)</f>
        <v>0</v>
      </c>
      <c r="AX438" t="s">
        <v>3036</v>
      </c>
      <c r="AY438">
        <v>2</v>
      </c>
      <c r="AZ438">
        <v>1</v>
      </c>
      <c r="BA438" t="b">
        <v>0</v>
      </c>
      <c r="BB438" t="b">
        <v>0</v>
      </c>
      <c r="BC438" t="b">
        <v>0</v>
      </c>
      <c r="BE438" t="s">
        <v>2529</v>
      </c>
      <c r="BF438" t="s">
        <v>2529</v>
      </c>
      <c r="BG438" t="s">
        <v>2529</v>
      </c>
      <c r="BJ438" s="618" t="s">
        <v>2887</v>
      </c>
      <c r="BK438" s="534" t="s">
        <v>2887</v>
      </c>
      <c r="BN438" s="225">
        <v>999</v>
      </c>
      <c r="BS438" s="639" t="s">
        <v>411</v>
      </c>
    </row>
    <row r="439" spans="1:72">
      <c r="A439">
        <v>438</v>
      </c>
      <c r="B439" s="158" t="str">
        <f>IFERROR(TEXT(AL439,"00"),"99")&amp;IFERROR(TEXT(W439,"00"),"99")&amp;IFERROR(TEXT(S439,"00"),"99")&amp;IFERROR(TEXT(BN439,"000"),"999")</f>
        <v>033611999</v>
      </c>
      <c r="C439" s="158" t="str">
        <f>IFERROR(TEXT(AL439,"00"),"99")&amp;IFERROR(TEXT(V439,"00"),"99")&amp;IFERROR(TEXT(R439,"000"),"999")</f>
        <v>0336107</v>
      </c>
      <c r="D439" s="29">
        <v>0</v>
      </c>
      <c r="E439" s="645">
        <f>IF(NOT(ISBLANK(L439)),1,0)</f>
        <v>0</v>
      </c>
      <c r="F439" s="645">
        <f>IF(NOT(ISBLANK(O439)),1,0)</f>
        <v>0</v>
      </c>
      <c r="G439" s="364" t="str">
        <f>IF(ISBLANK(H439), IF(OR(NOT(ISBLANK(L439)),NOT(ISBLANK(I439)), NOT(ISBLANK(O439))),"no oldname but should be",""),IF(H439=I439,"api",IF(H439=O439,"csv","no match or acs")))</f>
        <v/>
      </c>
      <c r="L439" s="122"/>
      <c r="M439" s="197"/>
      <c r="Q439" s="123" t="s">
        <v>2532</v>
      </c>
      <c r="R439" s="147">
        <f>IFERROR(_xlfn.XLOOKUP(T439,sortorder!$E$62:$E$136,sortorder!$F$62:$F$136),999)</f>
        <v>107</v>
      </c>
      <c r="S439" s="147">
        <f>IFERROR(_xlfn.XLOOKUP(T439,sortorder!$E$62:$E$136,sortorder!$D$62:$D$136),99)</f>
        <v>11</v>
      </c>
      <c r="T439" s="127" t="s">
        <v>134</v>
      </c>
      <c r="U439" s="59" t="s">
        <v>134</v>
      </c>
      <c r="V439" s="152">
        <f>IFERROR(_xlfn.XLOOKUP(X439,sortorder!$E$4:$E$55,sortorder!$D$4:$D$55),99)</f>
        <v>36</v>
      </c>
      <c r="W439" s="152">
        <f>IFERROR(_xlfn.XLOOKUP(X439,sortorder!$E$4:$E$55,sortorder!$D$4:$D$55),99)</f>
        <v>36</v>
      </c>
      <c r="X439" s="22" t="s">
        <v>2510</v>
      </c>
      <c r="Y439" s="141">
        <f>IF(ISERROR(SEARCH(Y$1,$Q439)),0,1)</f>
        <v>1</v>
      </c>
      <c r="Z439" s="141">
        <f>IF(ISERROR(SEARCH(Z$1,$Q439)),0,1)</f>
        <v>1</v>
      </c>
      <c r="AA439" s="141">
        <f>IF(ISERROR(SEARCH(AA$1,$Q439)),0,1)</f>
        <v>0</v>
      </c>
      <c r="AB439" s="141">
        <f>IF(ISERROR(SEARCH(AB$1,$Q439)),0,1)</f>
        <v>0</v>
      </c>
      <c r="AC439" s="141">
        <f>IF(ISERROR(SEARCH(AC$1,$Q439)),0,1)</f>
        <v>1</v>
      </c>
      <c r="AD439" s="141">
        <f>IF(ISERROR(SEARCH(AD$1,$Q439)),0,1)</f>
        <v>0</v>
      </c>
      <c r="AE439" s="141">
        <f>IF(ISERROR(SEARCH(AE$1,$Q439)),0,1)</f>
        <v>0</v>
      </c>
      <c r="AF439" s="141">
        <f>IF(ISERROR(SEARCH(AF$1,$Q439)),0,1)</f>
        <v>0</v>
      </c>
      <c r="AG439" s="141">
        <f>IF(ISERROR(SEARCH(AG$1,$Q439)),0,1)</f>
        <v>0</v>
      </c>
      <c r="AI439" s="141">
        <f>_xlfn.XLOOKUP(I439,'api2.3'!B:B,'api2.3'!D:D,"")</f>
        <v>0</v>
      </c>
      <c r="AJ439" t="s">
        <v>140</v>
      </c>
      <c r="AK439" s="41" t="s">
        <v>140</v>
      </c>
      <c r="AL439" s="210">
        <f>_xlfn.XLOOKUP(AK439,sortorder!$I$15:$I$20,sortorder!$J$15:$J$20)</f>
        <v>3</v>
      </c>
      <c r="AM439" t="s">
        <v>1784</v>
      </c>
      <c r="AN439" t="s">
        <v>1784</v>
      </c>
      <c r="AO439" t="s">
        <v>1785</v>
      </c>
      <c r="AP439" s="32">
        <v>3</v>
      </c>
      <c r="AQ439" t="s">
        <v>2478</v>
      </c>
      <c r="AR439" t="s">
        <v>1743</v>
      </c>
      <c r="AS439" t="s">
        <v>1743</v>
      </c>
      <c r="AT439" t="s">
        <v>1743</v>
      </c>
      <c r="AV439" s="39" t="str">
        <f>IFERROR(_xlfn.XLOOKUP(Q439,wtd!$B:$B,wtd!$C:$C),"")</f>
        <v/>
      </c>
      <c r="AW439" s="141" t="b">
        <f>IFERROR(Q439=_xlfn.XLOOKUP(Q439,wtd!$B:$B,wtd!$B:$B),FALSE)</f>
        <v>0</v>
      </c>
      <c r="AX439" t="s">
        <v>3036</v>
      </c>
      <c r="AY439">
        <v>2</v>
      </c>
      <c r="AZ439">
        <v>1</v>
      </c>
      <c r="BA439" t="b">
        <v>0</v>
      </c>
      <c r="BB439" t="b">
        <v>0</v>
      </c>
      <c r="BC439" t="b">
        <v>0</v>
      </c>
      <c r="BE439" t="s">
        <v>2533</v>
      </c>
      <c r="BF439" t="s">
        <v>2533</v>
      </c>
      <c r="BG439" t="s">
        <v>2533</v>
      </c>
      <c r="BJ439" s="618" t="s">
        <v>2887</v>
      </c>
      <c r="BK439" s="534" t="s">
        <v>2887</v>
      </c>
      <c r="BN439" s="225">
        <v>999</v>
      </c>
      <c r="BS439" s="639" t="s">
        <v>411</v>
      </c>
    </row>
    <row r="440" spans="1:72">
      <c r="A440">
        <v>439</v>
      </c>
      <c r="B440" s="158" t="str">
        <f>IFERROR(TEXT(AL440,"00"),"99")&amp;IFERROR(TEXT(W440,"00"),"99")&amp;IFERROR(TEXT(S440,"00"),"99")&amp;IFERROR(TEXT(BN440,"000"),"999")</f>
        <v>033612999</v>
      </c>
      <c r="C440" s="158" t="str">
        <f>IFERROR(TEXT(AL440,"00"),"99")&amp;IFERROR(TEXT(V440,"00"),"99")&amp;IFERROR(TEXT(R440,"000"),"999")</f>
        <v>0336108</v>
      </c>
      <c r="D440" s="29">
        <v>0</v>
      </c>
      <c r="E440" s="645">
        <f>IF(NOT(ISBLANK(L440)),1,0)</f>
        <v>0</v>
      </c>
      <c r="F440" s="645">
        <f>IF(NOT(ISBLANK(O440)),1,0)</f>
        <v>0</v>
      </c>
      <c r="G440" s="364" t="str">
        <f>IF(ISBLANK(H440), IF(OR(NOT(ISBLANK(L440)),NOT(ISBLANK(I440)), NOT(ISBLANK(O440))),"no oldname but should be",""),IF(H440=I440,"api",IF(H440=O440,"csv","no match or acs")))</f>
        <v/>
      </c>
      <c r="L440" s="122"/>
      <c r="M440" s="197"/>
      <c r="Q440" s="123" t="s">
        <v>2530</v>
      </c>
      <c r="R440" s="147">
        <f>IFERROR(_xlfn.XLOOKUP(T440,sortorder!$E$62:$E$136,sortorder!$F$62:$F$136),999)</f>
        <v>108</v>
      </c>
      <c r="S440" s="147">
        <f>IFERROR(_xlfn.XLOOKUP(T440,sortorder!$E$62:$E$136,sortorder!$D$62:$D$136),99)</f>
        <v>12</v>
      </c>
      <c r="T440" s="127" t="s">
        <v>244</v>
      </c>
      <c r="U440" s="59" t="s">
        <v>244</v>
      </c>
      <c r="V440" s="152">
        <f>IFERROR(_xlfn.XLOOKUP(X440,sortorder!$E$4:$E$55,sortorder!$D$4:$D$55),99)</f>
        <v>36</v>
      </c>
      <c r="W440" s="152">
        <f>IFERROR(_xlfn.XLOOKUP(X440,sortorder!$E$4:$E$55,sortorder!$D$4:$D$55),99)</f>
        <v>36</v>
      </c>
      <c r="X440" s="22" t="s">
        <v>2510</v>
      </c>
      <c r="Y440" s="141">
        <f>IF(ISERROR(SEARCH(Y$1,$Q440)),0,1)</f>
        <v>1</v>
      </c>
      <c r="Z440" s="141">
        <f>IF(ISERROR(SEARCH(Z$1,$Q440)),0,1)</f>
        <v>1</v>
      </c>
      <c r="AA440" s="141">
        <f>IF(ISERROR(SEARCH(AA$1,$Q440)),0,1)</f>
        <v>0</v>
      </c>
      <c r="AB440" s="141">
        <f>IF(ISERROR(SEARCH(AB$1,$Q440)),0,1)</f>
        <v>0</v>
      </c>
      <c r="AC440" s="141">
        <f>IF(ISERROR(SEARCH(AC$1,$Q440)),0,1)</f>
        <v>1</v>
      </c>
      <c r="AD440" s="141">
        <f>IF(ISERROR(SEARCH(AD$1,$Q440)),0,1)</f>
        <v>0</v>
      </c>
      <c r="AE440" s="141">
        <f>IF(ISERROR(SEARCH(AE$1,$Q440)),0,1)</f>
        <v>0</v>
      </c>
      <c r="AF440" s="141">
        <f>IF(ISERROR(SEARCH(AF$1,$Q440)),0,1)</f>
        <v>0</v>
      </c>
      <c r="AG440" s="141">
        <f>IF(ISERROR(SEARCH(AG$1,$Q440)),0,1)</f>
        <v>0</v>
      </c>
      <c r="AI440" s="141" t="str">
        <f>_xlfn.XLOOKUP(I440,'api2.3'!B:B,'api2.3'!D:D,"")</f>
        <v/>
      </c>
      <c r="AJ440" t="s">
        <v>140</v>
      </c>
      <c r="AK440" s="41" t="s">
        <v>140</v>
      </c>
      <c r="AL440" s="210">
        <f>_xlfn.XLOOKUP(AK440,sortorder!$I$15:$I$20,sortorder!$J$15:$J$20)</f>
        <v>3</v>
      </c>
      <c r="AM440" t="s">
        <v>1784</v>
      </c>
      <c r="AN440" t="s">
        <v>1784</v>
      </c>
      <c r="AO440" t="s">
        <v>1785</v>
      </c>
      <c r="AP440" s="32">
        <v>3</v>
      </c>
      <c r="AQ440" t="s">
        <v>2478</v>
      </c>
      <c r="AR440" t="s">
        <v>1743</v>
      </c>
      <c r="AS440" t="s">
        <v>1743</v>
      </c>
      <c r="AT440" t="s">
        <v>1743</v>
      </c>
      <c r="AV440" s="39" t="str">
        <f>IFERROR(_xlfn.XLOOKUP(Q440,wtd!$B:$B,wtd!$C:$C),"")</f>
        <v/>
      </c>
      <c r="AW440" s="141" t="b">
        <f>IFERROR(Q440=_xlfn.XLOOKUP(Q440,wtd!$B:$B,wtd!$B:$B),FALSE)</f>
        <v>0</v>
      </c>
      <c r="AX440" t="s">
        <v>3036</v>
      </c>
      <c r="AY440">
        <v>2</v>
      </c>
      <c r="AZ440">
        <v>1</v>
      </c>
      <c r="BA440" t="b">
        <v>0</v>
      </c>
      <c r="BB440" t="b">
        <v>0</v>
      </c>
      <c r="BC440" t="b">
        <v>0</v>
      </c>
      <c r="BE440" t="s">
        <v>2531</v>
      </c>
      <c r="BF440" t="s">
        <v>2531</v>
      </c>
      <c r="BG440" t="s">
        <v>2531</v>
      </c>
      <c r="BJ440" s="618" t="s">
        <v>2887</v>
      </c>
      <c r="BK440" s="534">
        <v>0</v>
      </c>
      <c r="BN440" s="225">
        <v>999</v>
      </c>
      <c r="BS440" s="639" t="s">
        <v>411</v>
      </c>
    </row>
    <row r="441" spans="1:72">
      <c r="A441">
        <v>440</v>
      </c>
      <c r="B441" s="158" t="str">
        <f>IFERROR(TEXT(AL441,"00"),"99")&amp;IFERROR(TEXT(W441,"00"),"99")&amp;IFERROR(TEXT(S441,"00"),"99")&amp;IFERROR(TEXT(BN441,"000"),"999")</f>
        <v>033613999</v>
      </c>
      <c r="C441" s="158" t="str">
        <f>IFERROR(TEXT(AL441,"00"),"99")&amp;IFERROR(TEXT(V441,"00"),"99")&amp;IFERROR(TEXT(R441,"000"),"999")</f>
        <v>0336109</v>
      </c>
      <c r="D441" s="251">
        <v>0</v>
      </c>
      <c r="E441" s="645">
        <f>IF(NOT(ISBLANK(L441)),1,0)</f>
        <v>0</v>
      </c>
      <c r="F441" s="645">
        <f>IF(NOT(ISBLANK(O441)),1,0)</f>
        <v>0</v>
      </c>
      <c r="G441" s="364" t="str">
        <f>IF(ISBLANK(H441), IF(OR(NOT(ISBLANK(L441)),NOT(ISBLANK(I441)), NOT(ISBLANK(O441))),"no oldname but should be",""),IF(H441=I441,"api",IF(H441=O441,"csv","no match or acs")))</f>
        <v/>
      </c>
      <c r="H441" s="122"/>
      <c r="I441" s="122"/>
      <c r="J441" s="197"/>
      <c r="K441" s="122"/>
      <c r="L441" s="122"/>
      <c r="M441" s="197"/>
      <c r="N441" s="197"/>
      <c r="O441" s="122"/>
      <c r="P441" s="197"/>
      <c r="Q441" s="123" t="s">
        <v>5632</v>
      </c>
      <c r="R441" s="147">
        <f>IFERROR(_xlfn.XLOOKUP(T441,sortorder!$E$62:$E$136,sortorder!$F$62:$F$136),999)</f>
        <v>109</v>
      </c>
      <c r="S441" s="147">
        <f>IFERROR(_xlfn.XLOOKUP(T441,sortorder!$E$62:$E$136,sortorder!$D$62:$D$136),99)</f>
        <v>13</v>
      </c>
      <c r="T441" s="196" t="s">
        <v>5614</v>
      </c>
      <c r="U441" s="197"/>
      <c r="V441" s="152">
        <f>IFERROR(_xlfn.XLOOKUP(X441,sortorder!$E$4:$E$55,sortorder!$D$4:$D$55),99)</f>
        <v>36</v>
      </c>
      <c r="W441" s="152">
        <f>IFERROR(_xlfn.XLOOKUP(X441,sortorder!$E$4:$E$55,sortorder!$D$4:$D$55),99)</f>
        <v>36</v>
      </c>
      <c r="X441" s="198" t="s">
        <v>2510</v>
      </c>
      <c r="Y441" s="141">
        <f>IF(ISERROR(SEARCH(Y$1,$Q441)),0,1)</f>
        <v>1</v>
      </c>
      <c r="Z441" s="141">
        <f>IF(ISERROR(SEARCH(Z$1,$Q441)),0,1)</f>
        <v>1</v>
      </c>
      <c r="AA441" s="141">
        <f>IF(ISERROR(SEARCH(AA$1,$Q441)),0,1)</f>
        <v>0</v>
      </c>
      <c r="AB441" s="141">
        <f>IF(ISERROR(SEARCH(AB$1,$Q441)),0,1)</f>
        <v>0</v>
      </c>
      <c r="AC441" s="141">
        <f>IF(ISERROR(SEARCH(AC$1,$Q441)),0,1)</f>
        <v>1</v>
      </c>
      <c r="AD441" s="141">
        <f>IF(ISERROR(SEARCH(AD$1,$Q441)),0,1)</f>
        <v>0</v>
      </c>
      <c r="AE441" s="141">
        <f>IF(ISERROR(SEARCH(AE$1,$Q441)),0,1)</f>
        <v>0</v>
      </c>
      <c r="AF441" s="141">
        <f>IF(ISERROR(SEARCH(AF$1,$Q441)),0,1)</f>
        <v>0</v>
      </c>
      <c r="AG441" s="141">
        <f>IF(ISERROR(SEARCH(AG$1,$Q441)),0,1)</f>
        <v>0</v>
      </c>
      <c r="AH441" s="122"/>
      <c r="AI441" s="141" t="str">
        <f>_xlfn.XLOOKUP(I441,'api2.3'!B:B,'api2.3'!D:D,"")</f>
        <v/>
      </c>
      <c r="AJ441" s="122" t="s">
        <v>140</v>
      </c>
      <c r="AK441" s="212" t="s">
        <v>140</v>
      </c>
      <c r="AL441" s="210">
        <f>_xlfn.XLOOKUP(AK441,sortorder!$I$15:$I$20,sortorder!$J$15:$J$20)</f>
        <v>3</v>
      </c>
      <c r="AM441" s="122" t="s">
        <v>1784</v>
      </c>
      <c r="AN441" s="122" t="s">
        <v>1784</v>
      </c>
      <c r="AO441" s="122" t="s">
        <v>1785</v>
      </c>
      <c r="AP441" s="112">
        <v>3</v>
      </c>
      <c r="AQ441" s="122" t="s">
        <v>2478</v>
      </c>
      <c r="AR441" s="122" t="s">
        <v>1743</v>
      </c>
      <c r="AS441" s="122" t="s">
        <v>1743</v>
      </c>
      <c r="AT441" s="122" t="s">
        <v>1743</v>
      </c>
      <c r="AU441" s="122"/>
      <c r="AV441" s="39" t="str">
        <f>IFERROR(_xlfn.XLOOKUP(Q441,wtd!$B:$B,wtd!$C:$C),"")</f>
        <v/>
      </c>
      <c r="AW441" s="141" t="b">
        <f>IFERROR(Q441=_xlfn.XLOOKUP(Q441,wtd!$B:$B,wtd!$B:$B),FALSE)</f>
        <v>0</v>
      </c>
      <c r="AX441" s="236" t="s">
        <v>3036</v>
      </c>
      <c r="AY441" s="122">
        <v>2</v>
      </c>
      <c r="AZ441" s="122">
        <v>1</v>
      </c>
      <c r="BA441" s="122" t="b">
        <v>0</v>
      </c>
      <c r="BB441" s="122" t="b">
        <v>0</v>
      </c>
      <c r="BC441" s="122" t="b">
        <v>0</v>
      </c>
      <c r="BD441" s="122"/>
      <c r="BE441" s="259" t="s">
        <v>5633</v>
      </c>
      <c r="BF441" s="259" t="s">
        <v>5634</v>
      </c>
      <c r="BG441" s="259" t="s">
        <v>5634</v>
      </c>
      <c r="BH441" s="197"/>
      <c r="BI441" s="197"/>
      <c r="BJ441" s="618" t="s">
        <v>2887</v>
      </c>
      <c r="BK441" s="534" t="s">
        <v>2887</v>
      </c>
      <c r="BL441" s="197"/>
      <c r="BM441" s="197"/>
      <c r="BN441" s="260">
        <v>999</v>
      </c>
      <c r="BO441" s="122"/>
      <c r="BP441" s="641"/>
      <c r="BQ441" s="641"/>
      <c r="BR441" s="641"/>
      <c r="BS441" s="641"/>
      <c r="BT441" s="641"/>
    </row>
    <row r="442" spans="1:72">
      <c r="A442">
        <v>441</v>
      </c>
      <c r="B442" s="158" t="str">
        <f>IFERROR(TEXT(AL442,"00"),"99")&amp;IFERROR(TEXT(W442,"00"),"99")&amp;IFERROR(TEXT(S442,"00"),"99")&amp;IFERROR(TEXT(BN442,"000"),"999")</f>
        <v>033701149</v>
      </c>
      <c r="C442" s="158" t="str">
        <f>IFERROR(TEXT(AL442,"00"),"99")&amp;IFERROR(TEXT(V442,"00"),"99")&amp;IFERROR(TEXT(R442,"000"),"999")</f>
        <v>0337096</v>
      </c>
      <c r="D442" s="29">
        <v>1</v>
      </c>
      <c r="E442" s="645">
        <f>IF(NOT(ISBLANK(L442)),1,0)</f>
        <v>0</v>
      </c>
      <c r="F442" s="645">
        <f>IF(NOT(ISBLANK(O442)),1,0)</f>
        <v>1</v>
      </c>
      <c r="G442" s="364" t="str">
        <f>IF(ISBLANK(H442), IF(OR(NOT(ISBLANK(L442)),NOT(ISBLANK(I442)), NOT(ISBLANK(O442))),"no oldname but should be",""),IF(H442=I442,"api",IF(H442=O442,"csv","no match or acs")))</f>
        <v>api</v>
      </c>
      <c r="H442" t="s">
        <v>1317</v>
      </c>
      <c r="I442" s="185" t="s">
        <v>1317</v>
      </c>
      <c r="J442" s="59" t="s">
        <v>1317</v>
      </c>
      <c r="N442" s="59" t="s">
        <v>1318</v>
      </c>
      <c r="O442" t="s">
        <v>1318</v>
      </c>
      <c r="P442" s="59" t="s">
        <v>1318</v>
      </c>
      <c r="Q442" s="64" t="s">
        <v>1316</v>
      </c>
      <c r="R442" s="147">
        <f>IFERROR(_xlfn.XLOOKUP(T442,sortorder!$E$62:$E$136,sortorder!$F$62:$F$136),999)</f>
        <v>96</v>
      </c>
      <c r="S442" s="147">
        <f>IFERROR(_xlfn.XLOOKUP(T442,sortorder!$E$62:$E$136,sortorder!$D$62:$D$136),99)</f>
        <v>1</v>
      </c>
      <c r="T442" s="127" t="s">
        <v>181</v>
      </c>
      <c r="U442" s="59" t="s">
        <v>181</v>
      </c>
      <c r="V442" s="152">
        <f>IFERROR(_xlfn.XLOOKUP(X442,sortorder!$E$4:$E$55,sortorder!$D$4:$D$55),99)</f>
        <v>37</v>
      </c>
      <c r="W442" s="152">
        <f>IFERROR(_xlfn.XLOOKUP(X442,sortorder!$E$4:$E$55,sortorder!$D$4:$D$55),99)</f>
        <v>37</v>
      </c>
      <c r="X442" s="22" t="s">
        <v>1243</v>
      </c>
      <c r="Y442" s="141">
        <f>IF(ISERROR(SEARCH(Y$1,$Q442)),0,1)</f>
        <v>0</v>
      </c>
      <c r="Z442" s="141">
        <f>IF(ISERROR(SEARCH(Z$1,$Q442)),0,1)</f>
        <v>0</v>
      </c>
      <c r="AA442" s="141">
        <f>IF(ISERROR(SEARCH(AA$1,$Q442)),0,1)</f>
        <v>1</v>
      </c>
      <c r="AB442" s="141">
        <f>IF(ISERROR(SEARCH(AB$1,$Q442)),0,1)</f>
        <v>0</v>
      </c>
      <c r="AC442" s="141">
        <f>IF(ISERROR(SEARCH(AC$1,$Q442)),0,1)</f>
        <v>0</v>
      </c>
      <c r="AD442" s="141">
        <f>IF(ISERROR(SEARCH(AD$1,$Q442)),0,1)</f>
        <v>0</v>
      </c>
      <c r="AE442" s="141">
        <f>IF(ISERROR(SEARCH(AE$1,$Q442)),0,1)</f>
        <v>0</v>
      </c>
      <c r="AF442" s="141">
        <f>IF(ISERROR(SEARCH(AF$1,$Q442)),0,1)</f>
        <v>0</v>
      </c>
      <c r="AG442" s="141">
        <f>IF(ISERROR(SEARCH(AG$1,$Q442)),0,1)</f>
        <v>0</v>
      </c>
      <c r="AH442" t="s">
        <v>1075</v>
      </c>
      <c r="AI442" s="141" t="str">
        <f>_xlfn.XLOOKUP(I442,'api2.3'!B:B,'api2.3'!D:D,"")</f>
        <v>Environmental Burden Indicators</v>
      </c>
      <c r="AJ442" t="s">
        <v>140</v>
      </c>
      <c r="AK442" s="41" t="s">
        <v>140</v>
      </c>
      <c r="AL442" s="210">
        <f>_xlfn.XLOOKUP(AK442,sortorder!$I$15:$I$20,sortorder!$J$15:$J$20)</f>
        <v>3</v>
      </c>
      <c r="AM442" t="s">
        <v>423</v>
      </c>
      <c r="AN442" t="s">
        <v>423</v>
      </c>
      <c r="AO442" t="s">
        <v>424</v>
      </c>
      <c r="AP442" s="32">
        <v>1</v>
      </c>
      <c r="AQ442" t="s">
        <v>1101</v>
      </c>
      <c r="AR442" t="s">
        <v>1111</v>
      </c>
      <c r="AS442" t="s">
        <v>1102</v>
      </c>
      <c r="AT442" t="s">
        <v>1111</v>
      </c>
      <c r="AV442" s="39" t="str">
        <f>IFERROR(_xlfn.XLOOKUP(Q442,wtd!$B:$B,wtd!$C:$C),"")</f>
        <v/>
      </c>
      <c r="AW442" s="141" t="b">
        <f>IFERROR(Q442=_xlfn.XLOOKUP(Q442,wtd!$B:$B,wtd!$B:$B),FALSE)</f>
        <v>0</v>
      </c>
      <c r="AX442" t="s">
        <v>1103</v>
      </c>
      <c r="AY442">
        <v>2</v>
      </c>
      <c r="AZ442">
        <v>0</v>
      </c>
      <c r="BA442" t="b">
        <v>0</v>
      </c>
      <c r="BB442" t="b">
        <v>0</v>
      </c>
      <c r="BC442" t="b">
        <v>0</v>
      </c>
      <c r="BE442" t="s">
        <v>1319</v>
      </c>
      <c r="BF442" t="s">
        <v>1320</v>
      </c>
      <c r="BG442" t="s">
        <v>1320</v>
      </c>
      <c r="BH442" s="59" t="s">
        <v>1321</v>
      </c>
      <c r="BI442" s="59" t="s">
        <v>1321</v>
      </c>
      <c r="BJ442" s="618" t="s">
        <v>2887</v>
      </c>
      <c r="BK442" s="534" t="s">
        <v>1322</v>
      </c>
      <c r="BL442" s="59" t="s">
        <v>5392</v>
      </c>
      <c r="BN442" s="222">
        <v>149</v>
      </c>
      <c r="BP442" s="639" t="s">
        <v>103</v>
      </c>
      <c r="BQ442" s="639" t="s">
        <v>1323</v>
      </c>
      <c r="BR442" s="639" t="s">
        <v>1318</v>
      </c>
      <c r="BS442" s="639" t="s">
        <v>411</v>
      </c>
    </row>
    <row r="443" spans="1:72">
      <c r="A443">
        <v>442</v>
      </c>
      <c r="B443" s="158" t="str">
        <f>IFERROR(TEXT(AL443,"00"),"99")&amp;IFERROR(TEXT(W443,"00"),"99")&amp;IFERROR(TEXT(S443,"00"),"99")&amp;IFERROR(TEXT(BN443,"000"),"999")</f>
        <v>033702150</v>
      </c>
      <c r="C443" s="158" t="str">
        <f>IFERROR(TEXT(AL443,"00"),"99")&amp;IFERROR(TEXT(V443,"00"),"99")&amp;IFERROR(TEXT(R443,"000"),"999")</f>
        <v>0337097</v>
      </c>
      <c r="D443" s="29">
        <v>1</v>
      </c>
      <c r="E443" s="645">
        <f>IF(NOT(ISBLANK(L443)),1,0)</f>
        <v>0</v>
      </c>
      <c r="F443" s="645">
        <f>IF(NOT(ISBLANK(O443)),1,0)</f>
        <v>1</v>
      </c>
      <c r="G443" s="364" t="str">
        <f>IF(ISBLANK(H443), IF(OR(NOT(ISBLANK(L443)),NOT(ISBLANK(I443)), NOT(ISBLANK(O443))),"no oldname but should be",""),IF(H443=I443,"api",IF(H443=O443,"csv","no match or acs")))</f>
        <v>api</v>
      </c>
      <c r="H443" t="s">
        <v>1303</v>
      </c>
      <c r="I443" t="s">
        <v>1303</v>
      </c>
      <c r="J443" s="59" t="s">
        <v>1303</v>
      </c>
      <c r="N443" s="59" t="s">
        <v>1304</v>
      </c>
      <c r="O443" t="s">
        <v>1304</v>
      </c>
      <c r="P443" s="59" t="s">
        <v>1304</v>
      </c>
      <c r="Q443" s="64" t="s">
        <v>1302</v>
      </c>
      <c r="R443" s="147">
        <f>IFERROR(_xlfn.XLOOKUP(T443,sortorder!$E$62:$E$136,sortorder!$F$62:$F$136),999)</f>
        <v>97</v>
      </c>
      <c r="S443" s="147">
        <f>IFERROR(_xlfn.XLOOKUP(T443,sortorder!$E$62:$E$136,sortorder!$D$62:$D$136),99)</f>
        <v>2</v>
      </c>
      <c r="T443" s="127" t="s">
        <v>144</v>
      </c>
      <c r="U443" s="59" t="s">
        <v>144</v>
      </c>
      <c r="V443" s="152">
        <f>IFERROR(_xlfn.XLOOKUP(X443,sortorder!$E$4:$E$55,sortorder!$D$4:$D$55),99)</f>
        <v>37</v>
      </c>
      <c r="W443" s="152">
        <f>IFERROR(_xlfn.XLOOKUP(X443,sortorder!$E$4:$E$55,sortorder!$D$4:$D$55),99)</f>
        <v>37</v>
      </c>
      <c r="X443" s="22" t="s">
        <v>1243</v>
      </c>
      <c r="Y443" s="141">
        <f>IF(ISERROR(SEARCH(Y$1,$Q443)),0,1)</f>
        <v>0</v>
      </c>
      <c r="Z443" s="141">
        <f>IF(ISERROR(SEARCH(Z$1,$Q443)),0,1)</f>
        <v>0</v>
      </c>
      <c r="AA443" s="141">
        <f>IF(ISERROR(SEARCH(AA$1,$Q443)),0,1)</f>
        <v>1</v>
      </c>
      <c r="AB443" s="141">
        <f>IF(ISERROR(SEARCH(AB$1,$Q443)),0,1)</f>
        <v>0</v>
      </c>
      <c r="AC443" s="141">
        <f>IF(ISERROR(SEARCH(AC$1,$Q443)),0,1)</f>
        <v>0</v>
      </c>
      <c r="AD443" s="141">
        <f>IF(ISERROR(SEARCH(AD$1,$Q443)),0,1)</f>
        <v>0</v>
      </c>
      <c r="AE443" s="141">
        <f>IF(ISERROR(SEARCH(AE$1,$Q443)),0,1)</f>
        <v>0</v>
      </c>
      <c r="AF443" s="141">
        <f>IF(ISERROR(SEARCH(AF$1,$Q443)),0,1)</f>
        <v>0</v>
      </c>
      <c r="AG443" s="141">
        <f>IF(ISERROR(SEARCH(AG$1,$Q443)),0,1)</f>
        <v>0</v>
      </c>
      <c r="AH443" t="s">
        <v>1075</v>
      </c>
      <c r="AI443" s="141" t="str">
        <f>_xlfn.XLOOKUP(I443,'api2.3'!B:B,'api2.3'!D:D,"")</f>
        <v>Environmental Burden Indicators</v>
      </c>
      <c r="AJ443" t="s">
        <v>140</v>
      </c>
      <c r="AK443" s="41" t="s">
        <v>140</v>
      </c>
      <c r="AL443" s="210">
        <f>_xlfn.XLOOKUP(AK443,sortorder!$I$15:$I$20,sortorder!$J$15:$J$20)</f>
        <v>3</v>
      </c>
      <c r="AM443" t="s">
        <v>423</v>
      </c>
      <c r="AN443" t="s">
        <v>423</v>
      </c>
      <c r="AO443" t="s">
        <v>424</v>
      </c>
      <c r="AP443" s="32">
        <v>1</v>
      </c>
      <c r="AQ443" t="s">
        <v>1101</v>
      </c>
      <c r="AR443" t="s">
        <v>1111</v>
      </c>
      <c r="AS443" t="s">
        <v>1102</v>
      </c>
      <c r="AT443" t="s">
        <v>1111</v>
      </c>
      <c r="AV443" s="39" t="str">
        <f>IFERROR(_xlfn.XLOOKUP(Q443,wtd!$B:$B,wtd!$C:$C),"")</f>
        <v/>
      </c>
      <c r="AW443" s="141" t="b">
        <f>IFERROR(Q443=_xlfn.XLOOKUP(Q443,wtd!$B:$B,wtd!$B:$B),FALSE)</f>
        <v>0</v>
      </c>
      <c r="AX443" t="s">
        <v>1103</v>
      </c>
      <c r="AY443">
        <v>2</v>
      </c>
      <c r="AZ443">
        <v>0</v>
      </c>
      <c r="BA443" t="b">
        <v>0</v>
      </c>
      <c r="BB443" t="b">
        <v>0</v>
      </c>
      <c r="BC443" t="b">
        <v>0</v>
      </c>
      <c r="BE443" t="s">
        <v>1305</v>
      </c>
      <c r="BF443" t="s">
        <v>1306</v>
      </c>
      <c r="BG443" t="s">
        <v>1306</v>
      </c>
      <c r="BH443" s="59" t="s">
        <v>1307</v>
      </c>
      <c r="BI443" s="59" t="s">
        <v>1307</v>
      </c>
      <c r="BJ443" s="618" t="s">
        <v>2887</v>
      </c>
      <c r="BK443" s="534" t="s">
        <v>1308</v>
      </c>
      <c r="BL443" s="59" t="s">
        <v>1728</v>
      </c>
      <c r="BN443" s="222">
        <v>150</v>
      </c>
      <c r="BP443" s="639" t="s">
        <v>1309</v>
      </c>
      <c r="BQ443" s="639" t="s">
        <v>1224</v>
      </c>
      <c r="BR443" s="639" t="s">
        <v>1304</v>
      </c>
      <c r="BS443" s="639" t="s">
        <v>411</v>
      </c>
    </row>
    <row r="444" spans="1:72">
      <c r="A444">
        <v>443</v>
      </c>
      <c r="B444" s="158" t="str">
        <f>IFERROR(TEXT(AL444,"00"),"99")&amp;IFERROR(TEXT(W444,"00"),"99")&amp;IFERROR(TEXT(S444,"00"),"99")&amp;IFERROR(TEXT(BN444,"000"),"999")</f>
        <v>033703151</v>
      </c>
      <c r="C444" s="158" t="str">
        <f>IFERROR(TEXT(AL444,"00"),"99")&amp;IFERROR(TEXT(V444,"00"),"99")&amp;IFERROR(TEXT(R444,"000"),"999")</f>
        <v>0337098</v>
      </c>
      <c r="D444" s="251">
        <v>1</v>
      </c>
      <c r="E444" s="645">
        <f>IF(NOT(ISBLANK(L444)),1,0)</f>
        <v>0</v>
      </c>
      <c r="F444" s="645">
        <f>IF(NOT(ISBLANK(O444)),1,0)</f>
        <v>1</v>
      </c>
      <c r="G444" s="364" t="str">
        <f>IF(ISBLANK(H444), IF(OR(NOT(ISBLANK(L444)),NOT(ISBLANK(I444)), NOT(ISBLANK(O444))),"no oldname but should be",""),IF(H444=I444,"api",IF(H444=O444,"csv","no match or acs")))</f>
        <v>csv</v>
      </c>
      <c r="H444" s="122" t="s">
        <v>5714</v>
      </c>
      <c r="I444" s="122" t="s">
        <v>5713</v>
      </c>
      <c r="J444" s="197"/>
      <c r="K444" s="122"/>
      <c r="L444" s="122"/>
      <c r="M444" s="197"/>
      <c r="N444" s="197"/>
      <c r="O444" s="122" t="s">
        <v>5714</v>
      </c>
      <c r="P444" s="197"/>
      <c r="Q444" s="123" t="s">
        <v>5715</v>
      </c>
      <c r="R444" s="147">
        <f>IFERROR(_xlfn.XLOOKUP(T444,sortorder!$E$62:$E$136,sortorder!$F$62:$F$136),999)</f>
        <v>98</v>
      </c>
      <c r="S444" s="147">
        <f>IFERROR(_xlfn.XLOOKUP(T444,sortorder!$E$62:$E$136,sortorder!$D$62:$D$136),99)</f>
        <v>3</v>
      </c>
      <c r="T444" s="196" t="s">
        <v>5618</v>
      </c>
      <c r="U444" s="197"/>
      <c r="V444" s="152">
        <f>IFERROR(_xlfn.XLOOKUP(X444,sortorder!$E$4:$E$55,sortorder!$D$4:$D$55),99)</f>
        <v>37</v>
      </c>
      <c r="W444" s="152">
        <f>IFERROR(_xlfn.XLOOKUP(X444,sortorder!$E$4:$E$55,sortorder!$D$4:$D$55),99)</f>
        <v>37</v>
      </c>
      <c r="X444" s="198" t="s">
        <v>1243</v>
      </c>
      <c r="Y444" s="141">
        <f>IF(ISERROR(SEARCH(Y$1,$Q444)),0,1)</f>
        <v>0</v>
      </c>
      <c r="Z444" s="141">
        <f>IF(ISERROR(SEARCH(Z$1,$Q444)),0,1)</f>
        <v>0</v>
      </c>
      <c r="AA444" s="141">
        <f>IF(ISERROR(SEARCH(AA$1,$Q444)),0,1)</f>
        <v>1</v>
      </c>
      <c r="AB444" s="141">
        <f>IF(ISERROR(SEARCH(AB$1,$Q444)),0,1)</f>
        <v>0</v>
      </c>
      <c r="AC444" s="141">
        <f>IF(ISERROR(SEARCH(AC$1,$Q444)),0,1)</f>
        <v>0</v>
      </c>
      <c r="AD444" s="141">
        <f>IF(ISERROR(SEARCH(AD$1,$Q444)),0,1)</f>
        <v>0</v>
      </c>
      <c r="AE444" s="141">
        <f>IF(ISERROR(SEARCH(AE$1,$Q444)),0,1)</f>
        <v>0</v>
      </c>
      <c r="AF444" s="141">
        <f>IF(ISERROR(SEARCH(AF$1,$Q444)),0,1)</f>
        <v>0</v>
      </c>
      <c r="AG444" s="141">
        <f>IF(ISERROR(SEARCH(AG$1,$Q444)),0,1)</f>
        <v>0</v>
      </c>
      <c r="AH444" s="122" t="s">
        <v>1075</v>
      </c>
      <c r="AI444" s="141" t="str">
        <f>_xlfn.XLOOKUP(I444,'api2.3'!B:B,'api2.3'!D:D,"")</f>
        <v>Environmental Burden Indicators</v>
      </c>
      <c r="AJ444" s="122" t="s">
        <v>140</v>
      </c>
      <c r="AK444" s="212" t="s">
        <v>140</v>
      </c>
      <c r="AL444" s="210">
        <f>_xlfn.XLOOKUP(AK444,sortorder!$I$15:$I$20,sortorder!$J$15:$J$20)</f>
        <v>3</v>
      </c>
      <c r="AM444" s="122" t="s">
        <v>423</v>
      </c>
      <c r="AN444" s="122" t="s">
        <v>423</v>
      </c>
      <c r="AO444" s="122" t="s">
        <v>424</v>
      </c>
      <c r="AP444" s="112">
        <v>1</v>
      </c>
      <c r="AQ444" s="122" t="s">
        <v>1101</v>
      </c>
      <c r="AR444" s="122" t="s">
        <v>1111</v>
      </c>
      <c r="AS444" s="122" t="s">
        <v>1102</v>
      </c>
      <c r="AT444" s="122" t="s">
        <v>1111</v>
      </c>
      <c r="AU444" s="122"/>
      <c r="AV444" s="39" t="str">
        <f>IFERROR(_xlfn.XLOOKUP(Q444,wtd!$B:$B,wtd!$C:$C),"")</f>
        <v/>
      </c>
      <c r="AW444" s="141" t="b">
        <f>IFERROR(Q444=_xlfn.XLOOKUP(Q444,wtd!$B:$B,wtd!$B:$B),FALSE)</f>
        <v>0</v>
      </c>
      <c r="AX444" s="236" t="s">
        <v>1103</v>
      </c>
      <c r="AY444" s="122">
        <v>2</v>
      </c>
      <c r="AZ444" s="122">
        <v>0</v>
      </c>
      <c r="BA444" s="122" t="b">
        <v>0</v>
      </c>
      <c r="BB444" s="122" t="b">
        <v>0</v>
      </c>
      <c r="BC444" s="122" t="b">
        <v>0</v>
      </c>
      <c r="BD444" s="122"/>
      <c r="BE444" s="122" t="s">
        <v>5716</v>
      </c>
      <c r="BF444" s="122" t="s">
        <v>5717</v>
      </c>
      <c r="BG444" s="122" t="s">
        <v>5717</v>
      </c>
      <c r="BH444" s="197"/>
      <c r="BI444" s="197"/>
      <c r="BJ444" s="618" t="s">
        <v>2887</v>
      </c>
      <c r="BK444" s="534" t="s">
        <v>6781</v>
      </c>
      <c r="BL444" s="197"/>
      <c r="BM444" s="197"/>
      <c r="BN444" s="396">
        <v>151</v>
      </c>
      <c r="BO444" s="122"/>
      <c r="BP444" s="641"/>
      <c r="BQ444" s="641"/>
      <c r="BR444" s="641"/>
      <c r="BS444" s="641"/>
      <c r="BT444" s="641"/>
    </row>
    <row r="445" spans="1:72">
      <c r="A445">
        <v>444</v>
      </c>
      <c r="B445" s="158" t="str">
        <f>IFERROR(TEXT(AL445,"00"),"99")&amp;IFERROR(TEXT(W445,"00"),"99")&amp;IFERROR(TEXT(S445,"00"),"99")&amp;IFERROR(TEXT(BN445,"000"),"999")</f>
        <v>033704152</v>
      </c>
      <c r="C445" s="158" t="str">
        <f>IFERROR(TEXT(AL445,"00"),"99")&amp;IFERROR(TEXT(V445,"00"),"99")&amp;IFERROR(TEXT(R445,"000"),"999")</f>
        <v>0337099</v>
      </c>
      <c r="D445" s="29">
        <v>1</v>
      </c>
      <c r="E445" s="645">
        <f>IF(NOT(ISBLANK(L445)),1,0)</f>
        <v>0</v>
      </c>
      <c r="F445" s="645">
        <f>IF(NOT(ISBLANK(O445)),1,0)</f>
        <v>1</v>
      </c>
      <c r="G445" s="364" t="str">
        <f>IF(ISBLANK(H445), IF(OR(NOT(ISBLANK(L445)),NOT(ISBLANK(I445)), NOT(ISBLANK(O445))),"no oldname but should be",""),IF(H445=I445,"api",IF(H445=O445,"csv","no match or acs")))</f>
        <v>api</v>
      </c>
      <c r="H445" t="s">
        <v>1252</v>
      </c>
      <c r="I445" t="s">
        <v>1252</v>
      </c>
      <c r="J445" s="59" t="s">
        <v>1252</v>
      </c>
      <c r="N445" s="59" t="s">
        <v>1253</v>
      </c>
      <c r="O445" t="s">
        <v>1253</v>
      </c>
      <c r="P445" s="59" t="s">
        <v>1253</v>
      </c>
      <c r="Q445" s="64" t="s">
        <v>1251</v>
      </c>
      <c r="R445" s="147">
        <f>IFERROR(_xlfn.XLOOKUP(T445,sortorder!$E$62:$E$136,sortorder!$F$62:$F$136),999)</f>
        <v>99</v>
      </c>
      <c r="S445" s="147">
        <f>IFERROR(_xlfn.XLOOKUP(T445,sortorder!$E$62:$E$136,sortorder!$D$62:$D$136),99)</f>
        <v>4</v>
      </c>
      <c r="T445" s="127" t="s">
        <v>196</v>
      </c>
      <c r="U445" s="59" t="s">
        <v>196</v>
      </c>
      <c r="V445" s="152">
        <f>IFERROR(_xlfn.XLOOKUP(X445,sortorder!$E$4:$E$55,sortorder!$D$4:$D$55),99)</f>
        <v>37</v>
      </c>
      <c r="W445" s="152">
        <f>IFERROR(_xlfn.XLOOKUP(X445,sortorder!$E$4:$E$55,sortorder!$D$4:$D$55),99)</f>
        <v>37</v>
      </c>
      <c r="X445" s="22" t="s">
        <v>1243</v>
      </c>
      <c r="Y445" s="141">
        <f>IF(ISERROR(SEARCH(Y$1,$Q445)),0,1)</f>
        <v>0</v>
      </c>
      <c r="Z445" s="141">
        <f>IF(ISERROR(SEARCH(Z$1,$Q445)),0,1)</f>
        <v>0</v>
      </c>
      <c r="AA445" s="141">
        <f>IF(ISERROR(SEARCH(AA$1,$Q445)),0,1)</f>
        <v>1</v>
      </c>
      <c r="AB445" s="141">
        <f>IF(ISERROR(SEARCH(AB$1,$Q445)),0,1)</f>
        <v>0</v>
      </c>
      <c r="AC445" s="141">
        <f>IF(ISERROR(SEARCH(AC$1,$Q445)),0,1)</f>
        <v>0</v>
      </c>
      <c r="AD445" s="141">
        <f>IF(ISERROR(SEARCH(AD$1,$Q445)),0,1)</f>
        <v>0</v>
      </c>
      <c r="AE445" s="141">
        <f>IF(ISERROR(SEARCH(AE$1,$Q445)),0,1)</f>
        <v>0</v>
      </c>
      <c r="AF445" s="141">
        <f>IF(ISERROR(SEARCH(AF$1,$Q445)),0,1)</f>
        <v>0</v>
      </c>
      <c r="AG445" s="141">
        <f>IF(ISERROR(SEARCH(AG$1,$Q445)),0,1)</f>
        <v>0</v>
      </c>
      <c r="AH445" t="s">
        <v>1075</v>
      </c>
      <c r="AI445" s="141" t="str">
        <f>_xlfn.XLOOKUP(I445,'api2.3'!B:B,'api2.3'!D:D,"")</f>
        <v>Environmental Burden Indicators</v>
      </c>
      <c r="AJ445" t="s">
        <v>140</v>
      </c>
      <c r="AK445" s="41" t="s">
        <v>140</v>
      </c>
      <c r="AL445" s="210">
        <f>_xlfn.XLOOKUP(AK445,sortorder!$I$15:$I$20,sortorder!$J$15:$J$20)</f>
        <v>3</v>
      </c>
      <c r="AM445" t="s">
        <v>423</v>
      </c>
      <c r="AN445" t="s">
        <v>423</v>
      </c>
      <c r="AO445" t="s">
        <v>424</v>
      </c>
      <c r="AP445" s="32">
        <v>1</v>
      </c>
      <c r="AQ445" t="s">
        <v>1101</v>
      </c>
      <c r="AR445" t="s">
        <v>1111</v>
      </c>
      <c r="AS445" t="s">
        <v>1102</v>
      </c>
      <c r="AT445" t="s">
        <v>1111</v>
      </c>
      <c r="AV445" s="39" t="str">
        <f>IFERROR(_xlfn.XLOOKUP(Q445,wtd!$B:$B,wtd!$C:$C),"")</f>
        <v/>
      </c>
      <c r="AW445" s="141" t="b">
        <f>IFERROR(Q445=_xlfn.XLOOKUP(Q445,wtd!$B:$B,wtd!$B:$B),FALSE)</f>
        <v>0</v>
      </c>
      <c r="AX445" t="s">
        <v>1103</v>
      </c>
      <c r="AY445">
        <v>2</v>
      </c>
      <c r="AZ445">
        <v>0</v>
      </c>
      <c r="BA445" t="b">
        <v>0</v>
      </c>
      <c r="BB445" t="b">
        <v>0</v>
      </c>
      <c r="BC445" t="b">
        <v>0</v>
      </c>
      <c r="BE445" t="s">
        <v>1254</v>
      </c>
      <c r="BF445" t="s">
        <v>5402</v>
      </c>
      <c r="BG445" t="s">
        <v>5402</v>
      </c>
      <c r="BH445" s="59" t="s">
        <v>5403</v>
      </c>
      <c r="BI445" s="59" t="s">
        <v>5403</v>
      </c>
      <c r="BJ445" s="618" t="s">
        <v>2887</v>
      </c>
      <c r="BK445" s="534" t="s">
        <v>1255</v>
      </c>
      <c r="BL445" s="59" t="s">
        <v>5393</v>
      </c>
      <c r="BN445" s="222">
        <v>152</v>
      </c>
      <c r="BP445" s="639" t="s">
        <v>86</v>
      </c>
      <c r="BQ445" s="639" t="s">
        <v>1256</v>
      </c>
      <c r="BR445" s="639" t="s">
        <v>1253</v>
      </c>
      <c r="BS445" s="639" t="s">
        <v>411</v>
      </c>
    </row>
    <row r="446" spans="1:72">
      <c r="A446">
        <v>445</v>
      </c>
      <c r="B446" s="158" t="str">
        <f>IFERROR(TEXT(AL446,"00"),"99")&amp;IFERROR(TEXT(W446,"00"),"99")&amp;IFERROR(TEXT(S446,"00"),"99")&amp;IFERROR(TEXT(BN446,"000"),"999")</f>
        <v>033705153</v>
      </c>
      <c r="C446" s="158" t="str">
        <f>IFERROR(TEXT(AL446,"00"),"99")&amp;IFERROR(TEXT(V446,"00"),"99")&amp;IFERROR(TEXT(R446,"000"),"999")</f>
        <v>0337101</v>
      </c>
      <c r="D446" s="29">
        <v>1</v>
      </c>
      <c r="E446" s="645">
        <f>IF(NOT(ISBLANK(L446)),1,0)</f>
        <v>0</v>
      </c>
      <c r="F446" s="645">
        <f>IF(NOT(ISBLANK(O446)),1,0)</f>
        <v>1</v>
      </c>
      <c r="G446" s="364" t="str">
        <f>IF(ISBLANK(H446), IF(OR(NOT(ISBLANK(L446)),NOT(ISBLANK(I446)), NOT(ISBLANK(O446))),"no oldname but should be",""),IF(H446=I446,"api",IF(H446=O446,"csv","no match or acs")))</f>
        <v>api</v>
      </c>
      <c r="H446" t="s">
        <v>1353</v>
      </c>
      <c r="I446" t="s">
        <v>1353</v>
      </c>
      <c r="J446" s="59" t="s">
        <v>1353</v>
      </c>
      <c r="N446" s="59" t="s">
        <v>1354</v>
      </c>
      <c r="O446" t="s">
        <v>1354</v>
      </c>
      <c r="P446" s="59" t="s">
        <v>1354</v>
      </c>
      <c r="Q446" s="64" t="s">
        <v>1352</v>
      </c>
      <c r="R446" s="147">
        <f>IFERROR(_xlfn.XLOOKUP(T446,sortorder!$E$62:$E$136,sortorder!$F$62:$F$136),999)</f>
        <v>101</v>
      </c>
      <c r="S446" s="147">
        <f>IFERROR(_xlfn.XLOOKUP(T446,sortorder!$E$62:$E$136,sortorder!$D$62:$D$136),99)</f>
        <v>5</v>
      </c>
      <c r="T446" s="127" t="s">
        <v>1753</v>
      </c>
      <c r="U446" s="59" t="s">
        <v>1753</v>
      </c>
      <c r="V446" s="152">
        <f>IFERROR(_xlfn.XLOOKUP(X446,sortorder!$E$4:$E$55,sortorder!$D$4:$D$55),99)</f>
        <v>37</v>
      </c>
      <c r="W446" s="152">
        <f>IFERROR(_xlfn.XLOOKUP(X446,sortorder!$E$4:$E$55,sortorder!$D$4:$D$55),99)</f>
        <v>37</v>
      </c>
      <c r="X446" s="22" t="s">
        <v>1243</v>
      </c>
      <c r="Y446" s="141">
        <f>IF(ISERROR(SEARCH(Y$1,$Q446)),0,1)</f>
        <v>0</v>
      </c>
      <c r="Z446" s="141">
        <f>IF(ISERROR(SEARCH(Z$1,$Q446)),0,1)</f>
        <v>0</v>
      </c>
      <c r="AA446" s="141">
        <f>IF(ISERROR(SEARCH(AA$1,$Q446)),0,1)</f>
        <v>1</v>
      </c>
      <c r="AB446" s="141">
        <f>IF(ISERROR(SEARCH(AB$1,$Q446)),0,1)</f>
        <v>0</v>
      </c>
      <c r="AC446" s="141">
        <f>IF(ISERROR(SEARCH(AC$1,$Q446)),0,1)</f>
        <v>0</v>
      </c>
      <c r="AD446" s="141">
        <f>IF(ISERROR(SEARCH(AD$1,$Q446)),0,1)</f>
        <v>0</v>
      </c>
      <c r="AE446" s="141">
        <f>IF(ISERROR(SEARCH(AE$1,$Q446)),0,1)</f>
        <v>0</v>
      </c>
      <c r="AF446" s="141">
        <f>IF(ISERROR(SEARCH(AF$1,$Q446)),0,1)</f>
        <v>0</v>
      </c>
      <c r="AG446" s="141">
        <f>IF(ISERROR(SEARCH(AG$1,$Q446)),0,1)</f>
        <v>0</v>
      </c>
      <c r="AH446" t="s">
        <v>1075</v>
      </c>
      <c r="AI446" s="141" t="str">
        <f>_xlfn.XLOOKUP(I446,'api2.3'!B:B,'api2.3'!D:D,"")</f>
        <v>Environmental Burden Indicators</v>
      </c>
      <c r="AJ446" t="s">
        <v>140</v>
      </c>
      <c r="AK446" s="41" t="s">
        <v>140</v>
      </c>
      <c r="AL446" s="210">
        <f>_xlfn.XLOOKUP(AK446,sortorder!$I$15:$I$20,sortorder!$J$15:$J$20)</f>
        <v>3</v>
      </c>
      <c r="AM446" t="s">
        <v>423</v>
      </c>
      <c r="AN446" t="s">
        <v>423</v>
      </c>
      <c r="AO446" t="s">
        <v>424</v>
      </c>
      <c r="AP446" s="32">
        <v>1</v>
      </c>
      <c r="AQ446" t="s">
        <v>1101</v>
      </c>
      <c r="AR446" t="s">
        <v>1111</v>
      </c>
      <c r="AS446" t="s">
        <v>1102</v>
      </c>
      <c r="AT446" t="s">
        <v>1111</v>
      </c>
      <c r="AV446" s="39" t="str">
        <f>IFERROR(_xlfn.XLOOKUP(Q446,wtd!$B:$B,wtd!$C:$C),"")</f>
        <v/>
      </c>
      <c r="AW446" s="141" t="b">
        <f>IFERROR(Q446=_xlfn.XLOOKUP(Q446,wtd!$B:$B,wtd!$B:$B),FALSE)</f>
        <v>0</v>
      </c>
      <c r="AX446" t="s">
        <v>1103</v>
      </c>
      <c r="AY446">
        <v>2</v>
      </c>
      <c r="AZ446">
        <v>0</v>
      </c>
      <c r="BA446" t="b">
        <v>0</v>
      </c>
      <c r="BB446" t="b">
        <v>0</v>
      </c>
      <c r="BC446" t="b">
        <v>0</v>
      </c>
      <c r="BE446" t="s">
        <v>4836</v>
      </c>
      <c r="BF446" t="s">
        <v>5467</v>
      </c>
      <c r="BG446" t="s">
        <v>5467</v>
      </c>
      <c r="BH446" s="59" t="s">
        <v>1355</v>
      </c>
      <c r="BJ446" s="618" t="s">
        <v>2887</v>
      </c>
      <c r="BK446" s="534" t="s">
        <v>1356</v>
      </c>
      <c r="BL446" s="59" t="s">
        <v>1350</v>
      </c>
      <c r="BN446" s="222">
        <v>153</v>
      </c>
      <c r="BP446" s="639" t="s">
        <v>109</v>
      </c>
      <c r="BQ446" s="639" t="s">
        <v>1357</v>
      </c>
      <c r="BR446" s="639" t="s">
        <v>1354</v>
      </c>
    </row>
    <row r="447" spans="1:72">
      <c r="A447">
        <v>446</v>
      </c>
      <c r="B447" s="158" t="str">
        <f>IFERROR(TEXT(AL447,"00"),"99")&amp;IFERROR(TEXT(W447,"00"),"99")&amp;IFERROR(TEXT(S447,"00"),"99")&amp;IFERROR(TEXT(BN447,"000"),"999")</f>
        <v>033706154</v>
      </c>
      <c r="C447" s="158" t="str">
        <f>IFERROR(TEXT(AL447,"00"),"99")&amp;IFERROR(TEXT(V447,"00"),"99")&amp;IFERROR(TEXT(R447,"000"),"999")</f>
        <v>0337102</v>
      </c>
      <c r="D447" s="29">
        <v>1</v>
      </c>
      <c r="E447" s="645">
        <f>IF(NOT(ISBLANK(L447)),1,0)</f>
        <v>0</v>
      </c>
      <c r="F447" s="645">
        <f>IF(NOT(ISBLANK(O447)),1,0)</f>
        <v>1</v>
      </c>
      <c r="G447" s="364" t="str">
        <f>IF(ISBLANK(H447), IF(OR(NOT(ISBLANK(L447)),NOT(ISBLANK(I447)), NOT(ISBLANK(O447))),"no oldname but should be",""),IF(H447=I447,"api",IF(H447=O447,"csv","no match or acs")))</f>
        <v>api</v>
      </c>
      <c r="H447" t="s">
        <v>1365</v>
      </c>
      <c r="I447" t="s">
        <v>1365</v>
      </c>
      <c r="J447" s="59" t="s">
        <v>1365</v>
      </c>
      <c r="N447" s="59" t="s">
        <v>1366</v>
      </c>
      <c r="O447" t="s">
        <v>1366</v>
      </c>
      <c r="P447" s="59" t="s">
        <v>1366</v>
      </c>
      <c r="Q447" s="64" t="s">
        <v>1364</v>
      </c>
      <c r="R447" s="147">
        <f>IFERROR(_xlfn.XLOOKUP(T447,sortorder!$E$62:$E$136,sortorder!$F$62:$F$136),999)</f>
        <v>102</v>
      </c>
      <c r="S447" s="147">
        <f>IFERROR(_xlfn.XLOOKUP(T447,sortorder!$E$62:$E$136,sortorder!$D$62:$D$136),99)</f>
        <v>6</v>
      </c>
      <c r="T447" s="127" t="s">
        <v>307</v>
      </c>
      <c r="U447" s="59" t="s">
        <v>307</v>
      </c>
      <c r="V447" s="152">
        <f>IFERROR(_xlfn.XLOOKUP(X447,sortorder!$E$4:$E$55,sortorder!$D$4:$D$55),99)</f>
        <v>37</v>
      </c>
      <c r="W447" s="152">
        <f>IFERROR(_xlfn.XLOOKUP(X447,sortorder!$E$4:$E$55,sortorder!$D$4:$D$55),99)</f>
        <v>37</v>
      </c>
      <c r="X447" s="22" t="s">
        <v>1243</v>
      </c>
      <c r="Y447" s="141">
        <f>IF(ISERROR(SEARCH(Y$1,$Q447)),0,1)</f>
        <v>0</v>
      </c>
      <c r="Z447" s="141">
        <f>IF(ISERROR(SEARCH(Z$1,$Q447)),0,1)</f>
        <v>0</v>
      </c>
      <c r="AA447" s="141">
        <f>IF(ISERROR(SEARCH(AA$1,$Q447)),0,1)</f>
        <v>1</v>
      </c>
      <c r="AB447" s="141">
        <f>IF(ISERROR(SEARCH(AB$1,$Q447)),0,1)</f>
        <v>0</v>
      </c>
      <c r="AC447" s="141">
        <f>IF(ISERROR(SEARCH(AC$1,$Q447)),0,1)</f>
        <v>0</v>
      </c>
      <c r="AD447" s="141">
        <f>IF(ISERROR(SEARCH(AD$1,$Q447)),0,1)</f>
        <v>0</v>
      </c>
      <c r="AE447" s="141">
        <f>IF(ISERROR(SEARCH(AE$1,$Q447)),0,1)</f>
        <v>0</v>
      </c>
      <c r="AF447" s="141">
        <f>IF(ISERROR(SEARCH(AF$1,$Q447)),0,1)</f>
        <v>0</v>
      </c>
      <c r="AG447" s="141">
        <f>IF(ISERROR(SEARCH(AG$1,$Q447)),0,1)</f>
        <v>0</v>
      </c>
      <c r="AH447" t="s">
        <v>1075</v>
      </c>
      <c r="AI447" s="141" t="str">
        <f>_xlfn.XLOOKUP(I447,'api2.3'!B:B,'api2.3'!D:D,"")</f>
        <v>Environmental Burden Indicators</v>
      </c>
      <c r="AJ447" t="s">
        <v>140</v>
      </c>
      <c r="AK447" s="41" t="s">
        <v>140</v>
      </c>
      <c r="AL447" s="210">
        <f>_xlfn.XLOOKUP(AK447,sortorder!$I$15:$I$20,sortorder!$J$15:$J$20)</f>
        <v>3</v>
      </c>
      <c r="AM447" t="s">
        <v>423</v>
      </c>
      <c r="AN447" t="s">
        <v>423</v>
      </c>
      <c r="AO447" t="s">
        <v>424</v>
      </c>
      <c r="AP447" s="32">
        <v>1</v>
      </c>
      <c r="AQ447" t="s">
        <v>1101</v>
      </c>
      <c r="AR447" t="s">
        <v>1111</v>
      </c>
      <c r="AS447" t="s">
        <v>1102</v>
      </c>
      <c r="AT447" t="s">
        <v>1111</v>
      </c>
      <c r="AV447" s="39" t="str">
        <f>IFERROR(_xlfn.XLOOKUP(Q447,wtd!$B:$B,wtd!$C:$C),"")</f>
        <v/>
      </c>
      <c r="AW447" s="141" t="b">
        <f>IFERROR(Q447=_xlfn.XLOOKUP(Q447,wtd!$B:$B,wtd!$B:$B),FALSE)</f>
        <v>0</v>
      </c>
      <c r="AX447" t="s">
        <v>1103</v>
      </c>
      <c r="AY447">
        <v>2</v>
      </c>
      <c r="AZ447">
        <v>0</v>
      </c>
      <c r="BA447" t="b">
        <v>0</v>
      </c>
      <c r="BB447" t="b">
        <v>0</v>
      </c>
      <c r="BC447" t="b">
        <v>0</v>
      </c>
      <c r="BE447" t="s">
        <v>1367</v>
      </c>
      <c r="BF447" t="s">
        <v>1368</v>
      </c>
      <c r="BG447" t="s">
        <v>1368</v>
      </c>
      <c r="BH447" s="59" t="s">
        <v>1369</v>
      </c>
      <c r="BI447" s="59" t="s">
        <v>1369</v>
      </c>
      <c r="BJ447" s="618" t="s">
        <v>2887</v>
      </c>
      <c r="BK447" s="534" t="s">
        <v>1370</v>
      </c>
      <c r="BL447" s="59" t="s">
        <v>5395</v>
      </c>
      <c r="BN447" s="222">
        <v>154</v>
      </c>
      <c r="BP447" s="639" t="s">
        <v>145</v>
      </c>
      <c r="BQ447" s="639" t="s">
        <v>1371</v>
      </c>
      <c r="BR447" s="639" t="s">
        <v>1366</v>
      </c>
      <c r="BS447" s="639" t="s">
        <v>411</v>
      </c>
    </row>
    <row r="448" spans="1:72">
      <c r="A448">
        <v>447</v>
      </c>
      <c r="B448" s="158" t="str">
        <f>IFERROR(TEXT(AL448,"00"),"99")&amp;IFERROR(TEXT(W448,"00"),"99")&amp;IFERROR(TEXT(S448,"00"),"99")&amp;IFERROR(TEXT(BN448,"000"),"999")</f>
        <v>033707155</v>
      </c>
      <c r="C448" s="158" t="str">
        <f>IFERROR(TEXT(AL448,"00"),"99")&amp;IFERROR(TEXT(V448,"00"),"99")&amp;IFERROR(TEXT(R448,"000"),"999")</f>
        <v>0337103</v>
      </c>
      <c r="D448" s="29">
        <v>1</v>
      </c>
      <c r="E448" s="645">
        <f>IF(NOT(ISBLANK(L448)),1,0)</f>
        <v>0</v>
      </c>
      <c r="F448" s="645">
        <f>IF(NOT(ISBLANK(O448)),1,0)</f>
        <v>1</v>
      </c>
      <c r="G448" s="364" t="str">
        <f>IF(ISBLANK(H448), IF(OR(NOT(ISBLANK(L448)),NOT(ISBLANK(I448)), NOT(ISBLANK(O448))),"no oldname but should be",""),IF(H448=I448,"api",IF(H448=O448,"csv","no match or acs")))</f>
        <v>api</v>
      </c>
      <c r="H448" t="s">
        <v>1263</v>
      </c>
      <c r="I448" t="s">
        <v>1263</v>
      </c>
      <c r="J448" s="59" t="s">
        <v>1263</v>
      </c>
      <c r="N448" s="59" t="s">
        <v>1264</v>
      </c>
      <c r="O448" t="s">
        <v>1264</v>
      </c>
      <c r="P448" s="59" t="s">
        <v>1264</v>
      </c>
      <c r="Q448" s="64" t="s">
        <v>1262</v>
      </c>
      <c r="R448" s="147">
        <f>IFERROR(_xlfn.XLOOKUP(T448,sortorder!$E$62:$E$136,sortorder!$F$62:$F$136),999)</f>
        <v>103</v>
      </c>
      <c r="S448" s="147">
        <f>IFERROR(_xlfn.XLOOKUP(T448,sortorder!$E$62:$E$136,sortorder!$D$62:$D$136),99)</f>
        <v>7</v>
      </c>
      <c r="T448" s="127" t="s">
        <v>80</v>
      </c>
      <c r="U448" s="59" t="s">
        <v>80</v>
      </c>
      <c r="V448" s="152">
        <f>IFERROR(_xlfn.XLOOKUP(X448,sortorder!$E$4:$E$55,sortorder!$D$4:$D$55),99)</f>
        <v>37</v>
      </c>
      <c r="W448" s="152">
        <f>IFERROR(_xlfn.XLOOKUP(X448,sortorder!$E$4:$E$55,sortorder!$D$4:$D$55),99)</f>
        <v>37</v>
      </c>
      <c r="X448" s="22" t="s">
        <v>1243</v>
      </c>
      <c r="Y448" s="141">
        <f>IF(ISERROR(SEARCH(Y$1,$Q448)),0,1)</f>
        <v>0</v>
      </c>
      <c r="Z448" s="141">
        <f>IF(ISERROR(SEARCH(Z$1,$Q448)),0,1)</f>
        <v>0</v>
      </c>
      <c r="AA448" s="141">
        <f>IF(ISERROR(SEARCH(AA$1,$Q448)),0,1)</f>
        <v>1</v>
      </c>
      <c r="AB448" s="141">
        <f>IF(ISERROR(SEARCH(AB$1,$Q448)),0,1)</f>
        <v>0</v>
      </c>
      <c r="AC448" s="141">
        <f>IF(ISERROR(SEARCH(AC$1,$Q448)),0,1)</f>
        <v>0</v>
      </c>
      <c r="AD448" s="141">
        <f>IF(ISERROR(SEARCH(AD$1,$Q448)),0,1)</f>
        <v>0</v>
      </c>
      <c r="AE448" s="141">
        <f>IF(ISERROR(SEARCH(AE$1,$Q448)),0,1)</f>
        <v>0</v>
      </c>
      <c r="AF448" s="141">
        <f>IF(ISERROR(SEARCH(AF$1,$Q448)),0,1)</f>
        <v>0</v>
      </c>
      <c r="AG448" s="141">
        <f>IF(ISERROR(SEARCH(AG$1,$Q448)),0,1)</f>
        <v>0</v>
      </c>
      <c r="AH448" t="s">
        <v>1075</v>
      </c>
      <c r="AI448" s="141" t="str">
        <f>_xlfn.XLOOKUP(I448,'api2.3'!B:B,'api2.3'!D:D,"")</f>
        <v>Environmental Burden Indicators</v>
      </c>
      <c r="AJ448" t="s">
        <v>140</v>
      </c>
      <c r="AK448" s="41" t="s">
        <v>140</v>
      </c>
      <c r="AL448" s="210">
        <f>_xlfn.XLOOKUP(AK448,sortorder!$I$15:$I$20,sortorder!$J$15:$J$20)</f>
        <v>3</v>
      </c>
      <c r="AM448" t="s">
        <v>423</v>
      </c>
      <c r="AN448" t="s">
        <v>423</v>
      </c>
      <c r="AO448" t="s">
        <v>424</v>
      </c>
      <c r="AP448" s="32">
        <v>1</v>
      </c>
      <c r="AQ448" t="s">
        <v>1101</v>
      </c>
      <c r="AR448" t="s">
        <v>1111</v>
      </c>
      <c r="AS448" t="s">
        <v>1102</v>
      </c>
      <c r="AT448" t="s">
        <v>1111</v>
      </c>
      <c r="AV448" s="39" t="str">
        <f>IFERROR(_xlfn.XLOOKUP(Q448,wtd!$B:$B,wtd!$C:$C),"")</f>
        <v/>
      </c>
      <c r="AW448" s="141" t="b">
        <f>IFERROR(Q448=_xlfn.XLOOKUP(Q448,wtd!$B:$B,wtd!$B:$B),FALSE)</f>
        <v>0</v>
      </c>
      <c r="AX448" t="s">
        <v>1103</v>
      </c>
      <c r="AY448">
        <v>2</v>
      </c>
      <c r="AZ448">
        <v>0</v>
      </c>
      <c r="BA448" t="b">
        <v>0</v>
      </c>
      <c r="BB448" t="b">
        <v>0</v>
      </c>
      <c r="BC448" t="b">
        <v>0</v>
      </c>
      <c r="BE448" t="s">
        <v>5129</v>
      </c>
      <c r="BF448" t="s">
        <v>1265</v>
      </c>
      <c r="BG448" t="s">
        <v>1265</v>
      </c>
      <c r="BH448" s="59" t="s">
        <v>1266</v>
      </c>
      <c r="BI448" s="59" t="s">
        <v>1266</v>
      </c>
      <c r="BJ448" s="618" t="s">
        <v>2887</v>
      </c>
      <c r="BK448" s="534" t="s">
        <v>1267</v>
      </c>
      <c r="BL448" s="59" t="s">
        <v>5394</v>
      </c>
      <c r="BN448" s="222">
        <v>155</v>
      </c>
      <c r="BP448" s="639" t="s">
        <v>1155</v>
      </c>
      <c r="BQ448" s="639" t="s">
        <v>1119</v>
      </c>
      <c r="BR448" s="639" t="s">
        <v>1264</v>
      </c>
      <c r="BS448" s="639" t="s">
        <v>411</v>
      </c>
    </row>
    <row r="449" spans="1:72">
      <c r="A449">
        <v>448</v>
      </c>
      <c r="B449" s="158" t="str">
        <f>IFERROR(TEXT(AL449,"00"),"99")&amp;IFERROR(TEXT(W449,"00"),"99")&amp;IFERROR(TEXT(S449,"00"),"99")&amp;IFERROR(TEXT(BN449,"000"),"999")</f>
        <v>033708156</v>
      </c>
      <c r="C449" s="158" t="str">
        <f>IFERROR(TEXT(AL449,"00"),"99")&amp;IFERROR(TEXT(V449,"00"),"99")&amp;IFERROR(TEXT(R449,"000"),"999")</f>
        <v>0337104</v>
      </c>
      <c r="D449" s="29">
        <v>1</v>
      </c>
      <c r="E449" s="645">
        <f>IF(NOT(ISBLANK(L449)),1,0)</f>
        <v>0</v>
      </c>
      <c r="F449" s="645">
        <f>IF(NOT(ISBLANK(O449)),1,0)</f>
        <v>1</v>
      </c>
      <c r="G449" s="364" t="str">
        <f>IF(ISBLANK(H449), IF(OR(NOT(ISBLANK(L449)),NOT(ISBLANK(I449)), NOT(ISBLANK(O449))),"no oldname but should be",""),IF(H449=I449,"api",IF(H449=O449,"csv","no match or acs")))</f>
        <v>api</v>
      </c>
      <c r="H449" t="s">
        <v>1289</v>
      </c>
      <c r="I449" t="s">
        <v>1289</v>
      </c>
      <c r="J449" s="59" t="s">
        <v>1289</v>
      </c>
      <c r="N449" s="59" t="s">
        <v>1290</v>
      </c>
      <c r="O449" t="s">
        <v>1290</v>
      </c>
      <c r="P449" s="59" t="s">
        <v>1290</v>
      </c>
      <c r="Q449" s="64" t="s">
        <v>1288</v>
      </c>
      <c r="R449" s="147">
        <f>IFERROR(_xlfn.XLOOKUP(T449,sortorder!$E$62:$E$136,sortorder!$F$62:$F$136),999)</f>
        <v>104</v>
      </c>
      <c r="S449" s="147">
        <f>IFERROR(_xlfn.XLOOKUP(T449,sortorder!$E$62:$E$136,sortorder!$D$62:$D$136),99)</f>
        <v>8</v>
      </c>
      <c r="T449" s="127" t="s">
        <v>255</v>
      </c>
      <c r="U449" s="59" t="s">
        <v>255</v>
      </c>
      <c r="V449" s="152">
        <f>IFERROR(_xlfn.XLOOKUP(X449,sortorder!$E$4:$E$55,sortorder!$D$4:$D$55),99)</f>
        <v>37</v>
      </c>
      <c r="W449" s="152">
        <f>IFERROR(_xlfn.XLOOKUP(X449,sortorder!$E$4:$E$55,sortorder!$D$4:$D$55),99)</f>
        <v>37</v>
      </c>
      <c r="X449" s="22" t="s">
        <v>1243</v>
      </c>
      <c r="Y449" s="141">
        <f>IF(ISERROR(SEARCH(Y$1,$Q449)),0,1)</f>
        <v>0</v>
      </c>
      <c r="Z449" s="141">
        <f>IF(ISERROR(SEARCH(Z$1,$Q449)),0,1)</f>
        <v>0</v>
      </c>
      <c r="AA449" s="141">
        <f>IF(ISERROR(SEARCH(AA$1,$Q449)),0,1)</f>
        <v>1</v>
      </c>
      <c r="AB449" s="141">
        <f>IF(ISERROR(SEARCH(AB$1,$Q449)),0,1)</f>
        <v>0</v>
      </c>
      <c r="AC449" s="141">
        <f>IF(ISERROR(SEARCH(AC$1,$Q449)),0,1)</f>
        <v>0</v>
      </c>
      <c r="AD449" s="141">
        <f>IF(ISERROR(SEARCH(AD$1,$Q449)),0,1)</f>
        <v>0</v>
      </c>
      <c r="AE449" s="141">
        <f>IF(ISERROR(SEARCH(AE$1,$Q449)),0,1)</f>
        <v>0</v>
      </c>
      <c r="AF449" s="141">
        <f>IF(ISERROR(SEARCH(AF$1,$Q449)),0,1)</f>
        <v>0</v>
      </c>
      <c r="AG449" s="141">
        <f>IF(ISERROR(SEARCH(AG$1,$Q449)),0,1)</f>
        <v>0</v>
      </c>
      <c r="AH449" t="s">
        <v>1075</v>
      </c>
      <c r="AI449" s="141" t="str">
        <f>_xlfn.XLOOKUP(I449,'api2.3'!B:B,'api2.3'!D:D,"")</f>
        <v>Environmental Burden Indicators</v>
      </c>
      <c r="AJ449" t="s">
        <v>140</v>
      </c>
      <c r="AK449" s="41" t="s">
        <v>140</v>
      </c>
      <c r="AL449" s="210">
        <f>_xlfn.XLOOKUP(AK449,sortorder!$I$15:$I$20,sortorder!$J$15:$J$20)</f>
        <v>3</v>
      </c>
      <c r="AM449" t="s">
        <v>423</v>
      </c>
      <c r="AN449" t="s">
        <v>423</v>
      </c>
      <c r="AO449" t="s">
        <v>424</v>
      </c>
      <c r="AP449" s="32">
        <v>1</v>
      </c>
      <c r="AQ449" t="s">
        <v>1101</v>
      </c>
      <c r="AR449" t="s">
        <v>1111</v>
      </c>
      <c r="AS449" t="s">
        <v>1102</v>
      </c>
      <c r="AT449" t="s">
        <v>1111</v>
      </c>
      <c r="AV449" s="39" t="str">
        <f>IFERROR(_xlfn.XLOOKUP(Q449,wtd!$B:$B,wtd!$C:$C),"")</f>
        <v/>
      </c>
      <c r="AW449" s="141" t="b">
        <f>IFERROR(Q449=_xlfn.XLOOKUP(Q449,wtd!$B:$B,wtd!$B:$B),FALSE)</f>
        <v>0</v>
      </c>
      <c r="AX449" t="s">
        <v>1103</v>
      </c>
      <c r="AY449">
        <v>2</v>
      </c>
      <c r="AZ449">
        <v>0</v>
      </c>
      <c r="BA449" t="b">
        <v>0</v>
      </c>
      <c r="BB449" t="b">
        <v>0</v>
      </c>
      <c r="BC449" t="b">
        <v>0</v>
      </c>
      <c r="BE449" t="s">
        <v>1291</v>
      </c>
      <c r="BF449" t="s">
        <v>1292</v>
      </c>
      <c r="BG449" t="s">
        <v>1292</v>
      </c>
      <c r="BH449" s="59" t="s">
        <v>1293</v>
      </c>
      <c r="BI449" s="59" t="s">
        <v>1293</v>
      </c>
      <c r="BJ449" s="618" t="s">
        <v>2887</v>
      </c>
      <c r="BK449" s="534" t="s">
        <v>1294</v>
      </c>
      <c r="BL449" s="59" t="s">
        <v>1723</v>
      </c>
      <c r="BN449" s="222">
        <v>156</v>
      </c>
      <c r="BP449" s="639" t="s">
        <v>1088</v>
      </c>
      <c r="BQ449" s="639" t="s">
        <v>1295</v>
      </c>
      <c r="BR449" s="639" t="s">
        <v>1290</v>
      </c>
      <c r="BS449" s="639" t="s">
        <v>411</v>
      </c>
    </row>
    <row r="450" spans="1:72">
      <c r="A450">
        <v>449</v>
      </c>
      <c r="B450" s="158" t="str">
        <f>IFERROR(TEXT(AL450,"00"),"99")&amp;IFERROR(TEXT(W450,"00"),"99")&amp;IFERROR(TEXT(S450,"00"),"99")&amp;IFERROR(TEXT(BN450,"000"),"999")</f>
        <v>033709157</v>
      </c>
      <c r="C450" s="158" t="str">
        <f>IFERROR(TEXT(AL450,"00"),"99")&amp;IFERROR(TEXT(V450,"00"),"99")&amp;IFERROR(TEXT(R450,"000"),"999")</f>
        <v>0337105</v>
      </c>
      <c r="D450" s="29">
        <v>1</v>
      </c>
      <c r="E450" s="645">
        <f>IF(NOT(ISBLANK(L450)),1,0)</f>
        <v>0</v>
      </c>
      <c r="F450" s="645">
        <f>IF(NOT(ISBLANK(O450)),1,0)</f>
        <v>1</v>
      </c>
      <c r="G450" s="364" t="str">
        <f>IF(ISBLANK(H450), IF(OR(NOT(ISBLANK(L450)),NOT(ISBLANK(I450)), NOT(ISBLANK(O450))),"no oldname but should be",""),IF(H450=I450,"api",IF(H450=O450,"csv","no match or acs")))</f>
        <v>api</v>
      </c>
      <c r="H450" t="s">
        <v>1341</v>
      </c>
      <c r="I450" t="s">
        <v>1341</v>
      </c>
      <c r="J450" s="59" t="s">
        <v>1341</v>
      </c>
      <c r="N450" s="59" t="s">
        <v>1342</v>
      </c>
      <c r="O450" t="s">
        <v>1342</v>
      </c>
      <c r="P450" s="59" t="s">
        <v>1342</v>
      </c>
      <c r="Q450" s="64" t="s">
        <v>1340</v>
      </c>
      <c r="R450" s="147">
        <f>IFERROR(_xlfn.XLOOKUP(T450,sortorder!$E$62:$E$136,sortorder!$F$62:$F$136),999)</f>
        <v>105</v>
      </c>
      <c r="S450" s="147">
        <f>IFERROR(_xlfn.XLOOKUP(T450,sortorder!$E$62:$E$136,sortorder!$D$62:$D$136),99)</f>
        <v>9</v>
      </c>
      <c r="T450" s="127" t="s">
        <v>265</v>
      </c>
      <c r="U450" s="59" t="s">
        <v>265</v>
      </c>
      <c r="V450" s="152">
        <f>IFERROR(_xlfn.XLOOKUP(X450,sortorder!$E$4:$E$55,sortorder!$D$4:$D$55),99)</f>
        <v>37</v>
      </c>
      <c r="W450" s="152">
        <f>IFERROR(_xlfn.XLOOKUP(X450,sortorder!$E$4:$E$55,sortorder!$D$4:$D$55),99)</f>
        <v>37</v>
      </c>
      <c r="X450" s="22" t="s">
        <v>1243</v>
      </c>
      <c r="Y450" s="141">
        <f>IF(ISERROR(SEARCH(Y$1,$Q450)),0,1)</f>
        <v>0</v>
      </c>
      <c r="Z450" s="141">
        <f>IF(ISERROR(SEARCH(Z$1,$Q450)),0,1)</f>
        <v>0</v>
      </c>
      <c r="AA450" s="141">
        <f>IF(ISERROR(SEARCH(AA$1,$Q450)),0,1)</f>
        <v>1</v>
      </c>
      <c r="AB450" s="141">
        <f>IF(ISERROR(SEARCH(AB$1,$Q450)),0,1)</f>
        <v>0</v>
      </c>
      <c r="AC450" s="141">
        <f>IF(ISERROR(SEARCH(AC$1,$Q450)),0,1)</f>
        <v>0</v>
      </c>
      <c r="AD450" s="141">
        <f>IF(ISERROR(SEARCH(AD$1,$Q450)),0,1)</f>
        <v>0</v>
      </c>
      <c r="AE450" s="141">
        <f>IF(ISERROR(SEARCH(AE$1,$Q450)),0,1)</f>
        <v>0</v>
      </c>
      <c r="AF450" s="141">
        <f>IF(ISERROR(SEARCH(AF$1,$Q450)),0,1)</f>
        <v>0</v>
      </c>
      <c r="AG450" s="141">
        <f>IF(ISERROR(SEARCH(AG$1,$Q450)),0,1)</f>
        <v>0</v>
      </c>
      <c r="AH450" t="s">
        <v>1075</v>
      </c>
      <c r="AI450" s="141" t="str">
        <f>_xlfn.XLOOKUP(I450,'api2.3'!B:B,'api2.3'!D:D,"")</f>
        <v>Environmental Burden Indicators</v>
      </c>
      <c r="AJ450" t="s">
        <v>140</v>
      </c>
      <c r="AK450" s="41" t="s">
        <v>140</v>
      </c>
      <c r="AL450" s="210">
        <f>_xlfn.XLOOKUP(AK450,sortorder!$I$15:$I$20,sortorder!$J$15:$J$20)</f>
        <v>3</v>
      </c>
      <c r="AM450" t="s">
        <v>423</v>
      </c>
      <c r="AN450" t="s">
        <v>423</v>
      </c>
      <c r="AO450" t="s">
        <v>424</v>
      </c>
      <c r="AP450" s="32">
        <v>1</v>
      </c>
      <c r="AQ450" t="s">
        <v>1101</v>
      </c>
      <c r="AR450" t="s">
        <v>1111</v>
      </c>
      <c r="AS450" t="s">
        <v>1102</v>
      </c>
      <c r="AT450" t="s">
        <v>1111</v>
      </c>
      <c r="AV450" s="39" t="str">
        <f>IFERROR(_xlfn.XLOOKUP(Q450,wtd!$B:$B,wtd!$C:$C),"")</f>
        <v/>
      </c>
      <c r="AW450" s="141" t="b">
        <f>IFERROR(Q450=_xlfn.XLOOKUP(Q450,wtd!$B:$B,wtd!$B:$B),FALSE)</f>
        <v>0</v>
      </c>
      <c r="AX450" t="s">
        <v>1103</v>
      </c>
      <c r="AY450">
        <v>2</v>
      </c>
      <c r="AZ450">
        <v>0</v>
      </c>
      <c r="BA450" t="b">
        <v>0</v>
      </c>
      <c r="BB450" t="b">
        <v>0</v>
      </c>
      <c r="BC450" t="b">
        <v>0</v>
      </c>
      <c r="BE450" t="s">
        <v>1343</v>
      </c>
      <c r="BF450" t="s">
        <v>1344</v>
      </c>
      <c r="BG450" t="s">
        <v>1344</v>
      </c>
      <c r="BH450" s="59" t="s">
        <v>1345</v>
      </c>
      <c r="BI450" s="59" t="s">
        <v>1345</v>
      </c>
      <c r="BJ450" s="618" t="s">
        <v>2887</v>
      </c>
      <c r="BK450" s="534" t="s">
        <v>1346</v>
      </c>
      <c r="BL450" s="59" t="s">
        <v>5396</v>
      </c>
      <c r="BN450" s="222">
        <v>157</v>
      </c>
      <c r="BP450" s="639" t="s">
        <v>1110</v>
      </c>
      <c r="BQ450" s="639" t="s">
        <v>1204</v>
      </c>
      <c r="BR450" s="639" t="s">
        <v>1342</v>
      </c>
      <c r="BS450" s="639" t="s">
        <v>411</v>
      </c>
    </row>
    <row r="451" spans="1:72">
      <c r="A451">
        <v>450</v>
      </c>
      <c r="B451" s="158" t="str">
        <f>IFERROR(TEXT(AL451,"00"),"99")&amp;IFERROR(TEXT(W451,"00"),"99")&amp;IFERROR(TEXT(S451,"00"),"99")&amp;IFERROR(TEXT(BN451,"000"),"999")</f>
        <v>033710158</v>
      </c>
      <c r="C451" s="158" t="str">
        <f>IFERROR(TEXT(AL451,"00"),"99")&amp;IFERROR(TEXT(V451,"00"),"99")&amp;IFERROR(TEXT(R451,"000"),"999")</f>
        <v>0337106</v>
      </c>
      <c r="D451" s="29">
        <v>1</v>
      </c>
      <c r="E451" s="645">
        <f>IF(NOT(ISBLANK(L451)),1,0)</f>
        <v>0</v>
      </c>
      <c r="F451" s="645">
        <f>IF(NOT(ISBLANK(O451)),1,0)</f>
        <v>1</v>
      </c>
      <c r="G451" s="364" t="str">
        <f>IF(ISBLANK(H451), IF(OR(NOT(ISBLANK(L451)),NOT(ISBLANK(I451)), NOT(ISBLANK(O451))),"no oldname but should be",""),IF(H451=I451,"api",IF(H451=O451,"csv","no match or acs")))</f>
        <v>api</v>
      </c>
      <c r="H451" t="s">
        <v>1379</v>
      </c>
      <c r="I451" t="s">
        <v>1379</v>
      </c>
      <c r="J451" s="59" t="s">
        <v>1379</v>
      </c>
      <c r="N451" s="59" t="s">
        <v>1380</v>
      </c>
      <c r="O451" t="s">
        <v>1380</v>
      </c>
      <c r="P451" s="59" t="s">
        <v>1380</v>
      </c>
      <c r="Q451" s="64" t="s">
        <v>1378</v>
      </c>
      <c r="R451" s="147">
        <f>IFERROR(_xlfn.XLOOKUP(T451,sortorder!$E$62:$E$136,sortorder!$F$62:$F$136),999)</f>
        <v>106</v>
      </c>
      <c r="S451" s="147">
        <f>IFERROR(_xlfn.XLOOKUP(T451,sortorder!$E$62:$E$136,sortorder!$D$62:$D$136),99)</f>
        <v>10</v>
      </c>
      <c r="T451" s="127" t="s">
        <v>95</v>
      </c>
      <c r="U451" s="59" t="s">
        <v>95</v>
      </c>
      <c r="V451" s="152">
        <f>IFERROR(_xlfn.XLOOKUP(X451,sortorder!$E$4:$E$55,sortorder!$D$4:$D$55),99)</f>
        <v>37</v>
      </c>
      <c r="W451" s="152">
        <f>IFERROR(_xlfn.XLOOKUP(X451,sortorder!$E$4:$E$55,sortorder!$D$4:$D$55),99)</f>
        <v>37</v>
      </c>
      <c r="X451" s="22" t="s">
        <v>1243</v>
      </c>
      <c r="Y451" s="141">
        <f>IF(ISERROR(SEARCH(Y$1,$Q451)),0,1)</f>
        <v>0</v>
      </c>
      <c r="Z451" s="141">
        <f>IF(ISERROR(SEARCH(Z$1,$Q451)),0,1)</f>
        <v>0</v>
      </c>
      <c r="AA451" s="141">
        <f>IF(ISERROR(SEARCH(AA$1,$Q451)),0,1)</f>
        <v>1</v>
      </c>
      <c r="AB451" s="141">
        <f>IF(ISERROR(SEARCH(AB$1,$Q451)),0,1)</f>
        <v>0</v>
      </c>
      <c r="AC451" s="141">
        <f>IF(ISERROR(SEARCH(AC$1,$Q451)),0,1)</f>
        <v>0</v>
      </c>
      <c r="AD451" s="141">
        <f>IF(ISERROR(SEARCH(AD$1,$Q451)),0,1)</f>
        <v>0</v>
      </c>
      <c r="AE451" s="141">
        <f>IF(ISERROR(SEARCH(AE$1,$Q451)),0,1)</f>
        <v>0</v>
      </c>
      <c r="AF451" s="141">
        <f>IF(ISERROR(SEARCH(AF$1,$Q451)),0,1)</f>
        <v>0</v>
      </c>
      <c r="AG451" s="141">
        <f>IF(ISERROR(SEARCH(AG$1,$Q451)),0,1)</f>
        <v>0</v>
      </c>
      <c r="AH451" t="s">
        <v>1075</v>
      </c>
      <c r="AI451" s="141" t="str">
        <f>_xlfn.XLOOKUP(I451,'api2.3'!B:B,'api2.3'!D:D,"")</f>
        <v>Environmental Burden Indicators</v>
      </c>
      <c r="AJ451" t="s">
        <v>140</v>
      </c>
      <c r="AK451" s="41" t="s">
        <v>140</v>
      </c>
      <c r="AL451" s="210">
        <f>_xlfn.XLOOKUP(AK451,sortorder!$I$15:$I$20,sortorder!$J$15:$J$20)</f>
        <v>3</v>
      </c>
      <c r="AM451" t="s">
        <v>423</v>
      </c>
      <c r="AN451" t="s">
        <v>423</v>
      </c>
      <c r="AO451" t="s">
        <v>424</v>
      </c>
      <c r="AP451" s="32">
        <v>1</v>
      </c>
      <c r="AQ451" t="s">
        <v>1101</v>
      </c>
      <c r="AR451" t="s">
        <v>1111</v>
      </c>
      <c r="AS451" t="s">
        <v>1102</v>
      </c>
      <c r="AT451" t="s">
        <v>1111</v>
      </c>
      <c r="AV451" s="39" t="str">
        <f>IFERROR(_xlfn.XLOOKUP(Q451,wtd!$B:$B,wtd!$C:$C),"")</f>
        <v/>
      </c>
      <c r="AW451" s="141" t="b">
        <f>IFERROR(Q451=_xlfn.XLOOKUP(Q451,wtd!$B:$B,wtd!$B:$B),FALSE)</f>
        <v>0</v>
      </c>
      <c r="AX451" t="s">
        <v>1103</v>
      </c>
      <c r="AY451">
        <v>2</v>
      </c>
      <c r="AZ451">
        <v>0</v>
      </c>
      <c r="BA451" t="b">
        <v>0</v>
      </c>
      <c r="BB451" t="b">
        <v>0</v>
      </c>
      <c r="BC451" t="b">
        <v>0</v>
      </c>
      <c r="BE451" t="s">
        <v>1381</v>
      </c>
      <c r="BF451" t="s">
        <v>1382</v>
      </c>
      <c r="BG451" t="s">
        <v>1382</v>
      </c>
      <c r="BH451" s="59" t="s">
        <v>1383</v>
      </c>
      <c r="BI451" s="59" t="s">
        <v>1383</v>
      </c>
      <c r="BJ451" s="618" t="s">
        <v>2887</v>
      </c>
      <c r="BK451" s="534" t="s">
        <v>1384</v>
      </c>
      <c r="BL451" s="59" t="s">
        <v>5397</v>
      </c>
      <c r="BN451" s="222">
        <v>158</v>
      </c>
      <c r="BP451" s="639" t="s">
        <v>53</v>
      </c>
      <c r="BQ451" s="639" t="s">
        <v>1385</v>
      </c>
      <c r="BR451" s="639" t="s">
        <v>1380</v>
      </c>
      <c r="BS451" s="639" t="s">
        <v>411</v>
      </c>
    </row>
    <row r="452" spans="1:72">
      <c r="A452">
        <v>451</v>
      </c>
      <c r="B452" s="158" t="str">
        <f>IFERROR(TEXT(AL452,"00"),"99")&amp;IFERROR(TEXT(W452,"00"),"99")&amp;IFERROR(TEXT(S452,"00"),"99")&amp;IFERROR(TEXT(BN452,"000"),"999")</f>
        <v>033711159</v>
      </c>
      <c r="C452" s="158" t="str">
        <f>IFERROR(TEXT(AL452,"00"),"99")&amp;IFERROR(TEXT(V452,"00"),"99")&amp;IFERROR(TEXT(R452,"000"),"999")</f>
        <v>0337107</v>
      </c>
      <c r="D452" s="29">
        <v>1</v>
      </c>
      <c r="E452" s="645">
        <f>IF(NOT(ISBLANK(L452)),1,0)</f>
        <v>0</v>
      </c>
      <c r="F452" s="645">
        <f>IF(NOT(ISBLANK(O452)),1,0)</f>
        <v>1</v>
      </c>
      <c r="G452" s="364" t="str">
        <f>IF(ISBLANK(H452), IF(OR(NOT(ISBLANK(L452)),NOT(ISBLANK(I452)), NOT(ISBLANK(O452))),"no oldname but should be",""),IF(H452=I452,"api",IF(H452=O452,"csv","no match or acs")))</f>
        <v>api</v>
      </c>
      <c r="H452" t="s">
        <v>1393</v>
      </c>
      <c r="I452" t="s">
        <v>1393</v>
      </c>
      <c r="J452" s="59" t="s">
        <v>1393</v>
      </c>
      <c r="N452" s="59" t="s">
        <v>1394</v>
      </c>
      <c r="O452" t="s">
        <v>1394</v>
      </c>
      <c r="P452" s="59" t="s">
        <v>1394</v>
      </c>
      <c r="Q452" s="64" t="s">
        <v>1392</v>
      </c>
      <c r="R452" s="147">
        <f>IFERROR(_xlfn.XLOOKUP(T452,sortorder!$E$62:$E$136,sortorder!$F$62:$F$136),999)</f>
        <v>107</v>
      </c>
      <c r="S452" s="147">
        <f>IFERROR(_xlfn.XLOOKUP(T452,sortorder!$E$62:$E$136,sortorder!$D$62:$D$136),99)</f>
        <v>11</v>
      </c>
      <c r="T452" s="127" t="s">
        <v>134</v>
      </c>
      <c r="U452" s="59" t="s">
        <v>134</v>
      </c>
      <c r="V452" s="152">
        <f>IFERROR(_xlfn.XLOOKUP(X452,sortorder!$E$4:$E$55,sortorder!$D$4:$D$55),99)</f>
        <v>37</v>
      </c>
      <c r="W452" s="152">
        <f>IFERROR(_xlfn.XLOOKUP(X452,sortorder!$E$4:$E$55,sortorder!$D$4:$D$55),99)</f>
        <v>37</v>
      </c>
      <c r="X452" s="22" t="s">
        <v>1243</v>
      </c>
      <c r="Y452" s="141">
        <f>IF(ISERROR(SEARCH(Y$1,$Q452)),0,1)</f>
        <v>0</v>
      </c>
      <c r="Z452" s="141">
        <f>IF(ISERROR(SEARCH(Z$1,$Q452)),0,1)</f>
        <v>0</v>
      </c>
      <c r="AA452" s="141">
        <f>IF(ISERROR(SEARCH(AA$1,$Q452)),0,1)</f>
        <v>1</v>
      </c>
      <c r="AB452" s="141">
        <f>IF(ISERROR(SEARCH(AB$1,$Q452)),0,1)</f>
        <v>0</v>
      </c>
      <c r="AC452" s="141">
        <f>IF(ISERROR(SEARCH(AC$1,$Q452)),0,1)</f>
        <v>0</v>
      </c>
      <c r="AD452" s="141">
        <f>IF(ISERROR(SEARCH(AD$1,$Q452)),0,1)</f>
        <v>0</v>
      </c>
      <c r="AE452" s="141">
        <f>IF(ISERROR(SEARCH(AE$1,$Q452)),0,1)</f>
        <v>0</v>
      </c>
      <c r="AF452" s="141">
        <f>IF(ISERROR(SEARCH(AF$1,$Q452)),0,1)</f>
        <v>0</v>
      </c>
      <c r="AG452" s="141">
        <f>IF(ISERROR(SEARCH(AG$1,$Q452)),0,1)</f>
        <v>0</v>
      </c>
      <c r="AH452" t="s">
        <v>1075</v>
      </c>
      <c r="AI452" s="141" t="str">
        <f>_xlfn.XLOOKUP(I452,'api2.3'!B:B,'api2.3'!D:D,"")</f>
        <v>Environmental Burden Indicators</v>
      </c>
      <c r="AJ452" t="s">
        <v>140</v>
      </c>
      <c r="AK452" s="41" t="s">
        <v>140</v>
      </c>
      <c r="AL452" s="210">
        <f>_xlfn.XLOOKUP(AK452,sortorder!$I$15:$I$20,sortorder!$J$15:$J$20)</f>
        <v>3</v>
      </c>
      <c r="AM452" t="s">
        <v>423</v>
      </c>
      <c r="AN452" t="s">
        <v>423</v>
      </c>
      <c r="AO452" t="s">
        <v>424</v>
      </c>
      <c r="AP452" s="32">
        <v>1</v>
      </c>
      <c r="AQ452" t="s">
        <v>1101</v>
      </c>
      <c r="AR452" t="s">
        <v>1111</v>
      </c>
      <c r="AS452" t="s">
        <v>1102</v>
      </c>
      <c r="AT452" t="s">
        <v>1111</v>
      </c>
      <c r="AV452" s="39" t="str">
        <f>IFERROR(_xlfn.XLOOKUP(Q452,wtd!$B:$B,wtd!$C:$C),"")</f>
        <v/>
      </c>
      <c r="AW452" s="141" t="b">
        <f>IFERROR(Q452=_xlfn.XLOOKUP(Q452,wtd!$B:$B,wtd!$B:$B),FALSE)</f>
        <v>0</v>
      </c>
      <c r="AX452" t="s">
        <v>1103</v>
      </c>
      <c r="AY452">
        <v>2</v>
      </c>
      <c r="AZ452">
        <v>0</v>
      </c>
      <c r="BA452" t="b">
        <v>0</v>
      </c>
      <c r="BB452" t="b">
        <v>0</v>
      </c>
      <c r="BC452" t="b">
        <v>0</v>
      </c>
      <c r="BE452" t="s">
        <v>1395</v>
      </c>
      <c r="BF452" t="s">
        <v>1396</v>
      </c>
      <c r="BG452" t="s">
        <v>1396</v>
      </c>
      <c r="BH452" s="59" t="s">
        <v>1397</v>
      </c>
      <c r="BI452" s="59" t="s">
        <v>1397</v>
      </c>
      <c r="BJ452" s="618" t="s">
        <v>2887</v>
      </c>
      <c r="BK452" s="534" t="s">
        <v>1398</v>
      </c>
      <c r="BL452" s="59" t="s">
        <v>5399</v>
      </c>
      <c r="BN452" s="222">
        <v>159</v>
      </c>
      <c r="BP452" s="639" t="s">
        <v>55</v>
      </c>
      <c r="BQ452" s="639" t="s">
        <v>1007</v>
      </c>
      <c r="BR452" s="639" t="s">
        <v>1394</v>
      </c>
      <c r="BS452" s="639" t="s">
        <v>411</v>
      </c>
    </row>
    <row r="453" spans="1:72">
      <c r="A453">
        <v>452</v>
      </c>
      <c r="B453" s="158" t="str">
        <f>IFERROR(TEXT(AL453,"00"),"99")&amp;IFERROR(TEXT(W453,"00"),"99")&amp;IFERROR(TEXT(S453,"00"),"99")&amp;IFERROR(TEXT(BN453,"000"),"999")</f>
        <v>033712160</v>
      </c>
      <c r="C453" s="158" t="str">
        <f>IFERROR(TEXT(AL453,"00"),"99")&amp;IFERROR(TEXT(V453,"00"),"99")&amp;IFERROR(TEXT(R453,"000"),"999")</f>
        <v>0337108</v>
      </c>
      <c r="D453" s="29">
        <v>1</v>
      </c>
      <c r="E453" s="645">
        <f>IF(NOT(ISBLANK(L453)),1,0)</f>
        <v>0</v>
      </c>
      <c r="F453" s="645">
        <f>IF(NOT(ISBLANK(O453)),1,0)</f>
        <v>1</v>
      </c>
      <c r="G453" s="364" t="str">
        <f>IF(ISBLANK(H453), IF(OR(NOT(ISBLANK(L453)),NOT(ISBLANK(I453)), NOT(ISBLANK(O453))),"no oldname but should be",""),IF(H453=I453,"api",IF(H453=O453,"csv","no match or acs")))</f>
        <v>api</v>
      </c>
      <c r="H453" t="s">
        <v>1275</v>
      </c>
      <c r="I453" t="s">
        <v>1275</v>
      </c>
      <c r="J453" s="59" t="s">
        <v>1275</v>
      </c>
      <c r="N453" s="59" t="s">
        <v>1276</v>
      </c>
      <c r="O453" t="s">
        <v>1276</v>
      </c>
      <c r="P453" s="59" t="s">
        <v>1276</v>
      </c>
      <c r="Q453" s="64" t="s">
        <v>1274</v>
      </c>
      <c r="R453" s="147">
        <f>IFERROR(_xlfn.XLOOKUP(T453,sortorder!$E$62:$E$136,sortorder!$F$62:$F$136),999)</f>
        <v>108</v>
      </c>
      <c r="S453" s="147">
        <f>IFERROR(_xlfn.XLOOKUP(T453,sortorder!$E$62:$E$136,sortorder!$D$62:$D$136),99)</f>
        <v>12</v>
      </c>
      <c r="T453" s="127" t="s">
        <v>244</v>
      </c>
      <c r="U453" s="59" t="s">
        <v>244</v>
      </c>
      <c r="V453" s="152">
        <f>IFERROR(_xlfn.XLOOKUP(X453,sortorder!$E$4:$E$55,sortorder!$D$4:$D$55),99)</f>
        <v>37</v>
      </c>
      <c r="W453" s="152">
        <f>IFERROR(_xlfn.XLOOKUP(X453,sortorder!$E$4:$E$55,sortorder!$D$4:$D$55),99)</f>
        <v>37</v>
      </c>
      <c r="X453" s="22" t="s">
        <v>1243</v>
      </c>
      <c r="Y453" s="141">
        <f>IF(ISERROR(SEARCH(Y$1,$Q453)),0,1)</f>
        <v>0</v>
      </c>
      <c r="Z453" s="141">
        <f>IF(ISERROR(SEARCH(Z$1,$Q453)),0,1)</f>
        <v>0</v>
      </c>
      <c r="AA453" s="141">
        <f>IF(ISERROR(SEARCH(AA$1,$Q453)),0,1)</f>
        <v>1</v>
      </c>
      <c r="AB453" s="141">
        <f>IF(ISERROR(SEARCH(AB$1,$Q453)),0,1)</f>
        <v>0</v>
      </c>
      <c r="AC453" s="141">
        <f>IF(ISERROR(SEARCH(AC$1,$Q453)),0,1)</f>
        <v>0</v>
      </c>
      <c r="AD453" s="141">
        <f>IF(ISERROR(SEARCH(AD$1,$Q453)),0,1)</f>
        <v>0</v>
      </c>
      <c r="AE453" s="141">
        <f>IF(ISERROR(SEARCH(AE$1,$Q453)),0,1)</f>
        <v>0</v>
      </c>
      <c r="AF453" s="141">
        <f>IF(ISERROR(SEARCH(AF$1,$Q453)),0,1)</f>
        <v>0</v>
      </c>
      <c r="AG453" s="141">
        <f>IF(ISERROR(SEARCH(AG$1,$Q453)),0,1)</f>
        <v>0</v>
      </c>
      <c r="AH453" t="s">
        <v>1075</v>
      </c>
      <c r="AI453" s="141" t="str">
        <f>_xlfn.XLOOKUP(I453,'api2.3'!B:B,'api2.3'!D:D,"")</f>
        <v>Environmental Burden Indicators</v>
      </c>
      <c r="AJ453" t="s">
        <v>140</v>
      </c>
      <c r="AK453" s="41" t="s">
        <v>140</v>
      </c>
      <c r="AL453" s="210">
        <f>_xlfn.XLOOKUP(AK453,sortorder!$I$15:$I$20,sortorder!$J$15:$J$20)</f>
        <v>3</v>
      </c>
      <c r="AM453" t="s">
        <v>423</v>
      </c>
      <c r="AN453" t="s">
        <v>423</v>
      </c>
      <c r="AO453" t="s">
        <v>424</v>
      </c>
      <c r="AP453" s="32">
        <v>1</v>
      </c>
      <c r="AQ453" t="s">
        <v>1101</v>
      </c>
      <c r="AR453" t="s">
        <v>1111</v>
      </c>
      <c r="AS453" t="s">
        <v>1102</v>
      </c>
      <c r="AT453" t="s">
        <v>1111</v>
      </c>
      <c r="AV453" s="39" t="str">
        <f>IFERROR(_xlfn.XLOOKUP(Q453,wtd!$B:$B,wtd!$C:$C),"")</f>
        <v/>
      </c>
      <c r="AW453" s="141" t="b">
        <f>IFERROR(Q453=_xlfn.XLOOKUP(Q453,wtd!$B:$B,wtd!$B:$B),FALSE)</f>
        <v>0</v>
      </c>
      <c r="AX453" t="s">
        <v>1103</v>
      </c>
      <c r="AY453">
        <v>2</v>
      </c>
      <c r="AZ453">
        <v>0</v>
      </c>
      <c r="BA453" t="b">
        <v>0</v>
      </c>
      <c r="BB453" t="b">
        <v>0</v>
      </c>
      <c r="BC453" t="b">
        <v>0</v>
      </c>
      <c r="BE453" t="s">
        <v>1277</v>
      </c>
      <c r="BF453" t="s">
        <v>1278</v>
      </c>
      <c r="BG453" t="s">
        <v>1278</v>
      </c>
      <c r="BH453" s="59" t="s">
        <v>1279</v>
      </c>
      <c r="BI453" s="59" t="s">
        <v>1279</v>
      </c>
      <c r="BJ453" s="618" t="s">
        <v>2887</v>
      </c>
      <c r="BK453" s="534" t="s">
        <v>1280</v>
      </c>
      <c r="BL453" s="59" t="s">
        <v>5398</v>
      </c>
      <c r="BN453" s="222">
        <v>160</v>
      </c>
      <c r="BP453" s="639" t="s">
        <v>1281</v>
      </c>
      <c r="BQ453" s="639" t="s">
        <v>1155</v>
      </c>
      <c r="BR453" s="639" t="s">
        <v>1276</v>
      </c>
      <c r="BS453" s="639" t="s">
        <v>411</v>
      </c>
    </row>
    <row r="454" spans="1:72">
      <c r="A454">
        <v>453</v>
      </c>
      <c r="B454" s="158" t="str">
        <f>IFERROR(TEXT(AL454,"00"),"99")&amp;IFERROR(TEXT(W454,"00"),"99")&amp;IFERROR(TEXT(S454,"00"),"99")&amp;IFERROR(TEXT(BN454,"000"),"999")</f>
        <v>033713161</v>
      </c>
      <c r="C454" s="158" t="str">
        <f>IFERROR(TEXT(AL454,"00"),"99")&amp;IFERROR(TEXT(V454,"00"),"99")&amp;IFERROR(TEXT(R454,"000"),"999")</f>
        <v>0337109</v>
      </c>
      <c r="D454" s="251">
        <v>1</v>
      </c>
      <c r="E454" s="645">
        <f>IF(NOT(ISBLANK(L454)),1,0)</f>
        <v>0</v>
      </c>
      <c r="F454" s="645">
        <f>IF(NOT(ISBLANK(O454)),1,0)</f>
        <v>1</v>
      </c>
      <c r="G454" s="364" t="str">
        <f>IF(ISBLANK(H454), IF(OR(NOT(ISBLANK(L454)),NOT(ISBLANK(I454)), NOT(ISBLANK(O454))),"no oldname but should be",""),IF(H454=I454,"api",IF(H454=O454,"csv","no match or acs")))</f>
        <v>csv</v>
      </c>
      <c r="H454" s="122" t="s">
        <v>5611</v>
      </c>
      <c r="I454" s="524" t="s">
        <v>5873</v>
      </c>
      <c r="J454" s="197"/>
      <c r="K454" s="122"/>
      <c r="L454" s="122"/>
      <c r="M454" s="197"/>
      <c r="N454" s="197"/>
      <c r="O454" s="122" t="s">
        <v>5611</v>
      </c>
      <c r="P454" s="197"/>
      <c r="Q454" s="123" t="s">
        <v>5638</v>
      </c>
      <c r="R454" s="147">
        <f>IFERROR(_xlfn.XLOOKUP(T454,sortorder!$E$62:$E$136,sortorder!$F$62:$F$136),999)</f>
        <v>109</v>
      </c>
      <c r="S454" s="147">
        <f>IFERROR(_xlfn.XLOOKUP(T454,sortorder!$E$62:$E$136,sortorder!$D$62:$D$136),99)</f>
        <v>13</v>
      </c>
      <c r="T454" s="196" t="s">
        <v>5614</v>
      </c>
      <c r="U454" s="197"/>
      <c r="V454" s="152">
        <f>IFERROR(_xlfn.XLOOKUP(X454,sortorder!$E$4:$E$55,sortorder!$D$4:$D$55),99)</f>
        <v>37</v>
      </c>
      <c r="W454" s="152">
        <f>IFERROR(_xlfn.XLOOKUP(X454,sortorder!$E$4:$E$55,sortorder!$D$4:$D$55),99)</f>
        <v>37</v>
      </c>
      <c r="X454" s="198" t="s">
        <v>1243</v>
      </c>
      <c r="Y454" s="141">
        <f>IF(ISERROR(SEARCH(Y$1,$Q454)),0,1)</f>
        <v>0</v>
      </c>
      <c r="Z454" s="141">
        <f>IF(ISERROR(SEARCH(Z$1,$Q454)),0,1)</f>
        <v>0</v>
      </c>
      <c r="AA454" s="141">
        <f>IF(ISERROR(SEARCH(AA$1,$Q454)),0,1)</f>
        <v>1</v>
      </c>
      <c r="AB454" s="141">
        <f>IF(ISERROR(SEARCH(AB$1,$Q454)),0,1)</f>
        <v>0</v>
      </c>
      <c r="AC454" s="141">
        <f>IF(ISERROR(SEARCH(AC$1,$Q454)),0,1)</f>
        <v>0</v>
      </c>
      <c r="AD454" s="141">
        <f>IF(ISERROR(SEARCH(AD$1,$Q454)),0,1)</f>
        <v>0</v>
      </c>
      <c r="AE454" s="141">
        <f>IF(ISERROR(SEARCH(AE$1,$Q454)),0,1)</f>
        <v>0</v>
      </c>
      <c r="AF454" s="141">
        <f>IF(ISERROR(SEARCH(AF$1,$Q454)),0,1)</f>
        <v>0</v>
      </c>
      <c r="AG454" s="141">
        <f>IF(ISERROR(SEARCH(AG$1,$Q454)),0,1)</f>
        <v>0</v>
      </c>
      <c r="AH454" s="122" t="s">
        <v>1075</v>
      </c>
      <c r="AI454" s="141" t="str">
        <f>_xlfn.XLOOKUP(I454,'api2.3'!B:B,'api2.3'!D:D,"")</f>
        <v>Environmental Burden Indicators</v>
      </c>
      <c r="AJ454" s="122" t="s">
        <v>140</v>
      </c>
      <c r="AK454" s="212" t="s">
        <v>140</v>
      </c>
      <c r="AL454" s="210">
        <f>_xlfn.XLOOKUP(AK454,sortorder!$I$15:$I$20,sortorder!$J$15:$J$20)</f>
        <v>3</v>
      </c>
      <c r="AM454" s="122" t="s">
        <v>423</v>
      </c>
      <c r="AN454" s="122" t="s">
        <v>423</v>
      </c>
      <c r="AO454" s="122" t="s">
        <v>424</v>
      </c>
      <c r="AP454" s="112">
        <v>1</v>
      </c>
      <c r="AQ454" s="122" t="s">
        <v>1101</v>
      </c>
      <c r="AR454" s="122" t="s">
        <v>1111</v>
      </c>
      <c r="AS454" s="122" t="s">
        <v>1102</v>
      </c>
      <c r="AT454" s="122" t="s">
        <v>1111</v>
      </c>
      <c r="AU454" s="122"/>
      <c r="AV454" s="39" t="str">
        <f>IFERROR(_xlfn.XLOOKUP(Q454,wtd!$B:$B,wtd!$C:$C),"")</f>
        <v/>
      </c>
      <c r="AW454" s="141" t="b">
        <f>IFERROR(Q454=_xlfn.XLOOKUP(Q454,wtd!$B:$B,wtd!$B:$B),FALSE)</f>
        <v>0</v>
      </c>
      <c r="AX454" s="236" t="s">
        <v>1103</v>
      </c>
      <c r="AY454" s="122">
        <v>2</v>
      </c>
      <c r="AZ454" s="122">
        <v>0</v>
      </c>
      <c r="BA454" s="122" t="b">
        <v>0</v>
      </c>
      <c r="BB454" s="122" t="b">
        <v>0</v>
      </c>
      <c r="BC454" s="122" t="b">
        <v>0</v>
      </c>
      <c r="BD454" s="122"/>
      <c r="BE454" s="259" t="s">
        <v>5639</v>
      </c>
      <c r="BF454" s="259" t="s">
        <v>5640</v>
      </c>
      <c r="BG454" s="259" t="s">
        <v>5640</v>
      </c>
      <c r="BH454" s="197"/>
      <c r="BI454" s="197"/>
      <c r="BJ454" s="618" t="s">
        <v>2887</v>
      </c>
      <c r="BK454" s="534" t="s">
        <v>5869</v>
      </c>
      <c r="BL454" s="197"/>
      <c r="BM454" s="197"/>
      <c r="BN454" s="260">
        <v>161</v>
      </c>
      <c r="BO454" s="122"/>
      <c r="BP454" s="641"/>
      <c r="BQ454" s="641"/>
      <c r="BR454" s="641"/>
      <c r="BS454" s="641"/>
      <c r="BT454" s="641"/>
    </row>
    <row r="455" spans="1:72">
      <c r="A455">
        <v>454</v>
      </c>
      <c r="B455" s="158" t="str">
        <f>IFERROR(TEXT(AL455,"00"),"99")&amp;IFERROR(TEXT(W455,"00"),"99")&amp;IFERROR(TEXT(S455,"00"),"99")&amp;IFERROR(TEXT(BN455,"000"),"999")</f>
        <v>033801123</v>
      </c>
      <c r="C455" s="158" t="str">
        <f>IFERROR(TEXT(AL455,"00"),"99")&amp;IFERROR(TEXT(V455,"00"),"99")&amp;IFERROR(TEXT(R455,"000"),"999")</f>
        <v>0338096</v>
      </c>
      <c r="D455" s="29">
        <v>1</v>
      </c>
      <c r="E455" s="645">
        <f>IF(NOT(ISBLANK(L455)),1,0)</f>
        <v>0</v>
      </c>
      <c r="F455" s="645">
        <f>IF(NOT(ISBLANK(O455)),1,0)</f>
        <v>1</v>
      </c>
      <c r="G455" s="364" t="str">
        <f>IF(ISBLANK(H455), IF(OR(NOT(ISBLANK(L455)),NOT(ISBLANK(I455)), NOT(ISBLANK(O455))),"no oldname but should be",""),IF(H455=I455,"api",IF(H455=O455,"csv","no match or acs")))</f>
        <v>api</v>
      </c>
      <c r="H455" t="s">
        <v>1949</v>
      </c>
      <c r="I455" t="s">
        <v>1949</v>
      </c>
      <c r="J455" s="189" t="s">
        <v>1949</v>
      </c>
      <c r="N455" s="59" t="s">
        <v>1950</v>
      </c>
      <c r="O455" t="s">
        <v>1950</v>
      </c>
      <c r="P455" s="59" t="s">
        <v>1950</v>
      </c>
      <c r="Q455" s="64" t="s">
        <v>1948</v>
      </c>
      <c r="R455" s="147">
        <f>IFERROR(_xlfn.XLOOKUP(T455,sortorder!$E$62:$E$136,sortorder!$F$62:$F$136),999)</f>
        <v>96</v>
      </c>
      <c r="S455" s="147">
        <f>IFERROR(_xlfn.XLOOKUP(T455,sortorder!$E$62:$E$136,sortorder!$D$62:$D$136),99)</f>
        <v>1</v>
      </c>
      <c r="T455" s="127" t="s">
        <v>181</v>
      </c>
      <c r="U455" s="59" t="s">
        <v>181</v>
      </c>
      <c r="V455" s="152">
        <f>IFERROR(_xlfn.XLOOKUP(X455,sortorder!$E$4:$E$55,sortorder!$D$4:$D$55),99)</f>
        <v>38</v>
      </c>
      <c r="W455" s="152">
        <f>IFERROR(_xlfn.XLOOKUP(X455,sortorder!$E$4:$E$55,sortorder!$D$4:$D$55),99)</f>
        <v>38</v>
      </c>
      <c r="X455" s="22" t="s">
        <v>1879</v>
      </c>
      <c r="Y455" s="141">
        <f>IF(ISERROR(SEARCH(Y$1,$Q455)),0,1)</f>
        <v>0</v>
      </c>
      <c r="Z455" s="141">
        <f>IF(ISERROR(SEARCH(Z$1,$Q455)),0,1)</f>
        <v>1</v>
      </c>
      <c r="AA455" s="141">
        <f>IF(ISERROR(SEARCH(AA$1,$Q455)),0,1)</f>
        <v>1</v>
      </c>
      <c r="AB455" s="141">
        <f>IF(ISERROR(SEARCH(AB$1,$Q455)),0,1)</f>
        <v>0</v>
      </c>
      <c r="AC455" s="141">
        <f>IF(ISERROR(SEARCH(AC$1,$Q455)),0,1)</f>
        <v>0</v>
      </c>
      <c r="AD455" s="141">
        <f>IF(ISERROR(SEARCH(AD$1,$Q455)),0,1)</f>
        <v>0</v>
      </c>
      <c r="AE455" s="141">
        <f>IF(ISERROR(SEARCH(AE$1,$Q455)),0,1)</f>
        <v>0</v>
      </c>
      <c r="AF455" s="141">
        <f>IF(ISERROR(SEARCH(AF$1,$Q455)),0,1)</f>
        <v>0</v>
      </c>
      <c r="AG455" s="141">
        <f>IF(ISERROR(SEARCH(AG$1,$Q455)),0,1)</f>
        <v>0</v>
      </c>
      <c r="AH455" t="s">
        <v>1075</v>
      </c>
      <c r="AI455" s="141" t="str">
        <f>_xlfn.XLOOKUP(I455,'api2.3'!B:B,'api2.3'!D:D,"")</f>
        <v>Environmental Burden Indicators</v>
      </c>
      <c r="AJ455" t="s">
        <v>140</v>
      </c>
      <c r="AK455" s="41" t="s">
        <v>140</v>
      </c>
      <c r="AL455" s="210">
        <f>_xlfn.XLOOKUP(AK455,sortorder!$I$15:$I$20,sortorder!$J$15:$J$20)</f>
        <v>3</v>
      </c>
      <c r="AM455" t="s">
        <v>1784</v>
      </c>
      <c r="AN455" t="s">
        <v>1784</v>
      </c>
      <c r="AO455" t="s">
        <v>1785</v>
      </c>
      <c r="AP455" s="32">
        <v>3</v>
      </c>
      <c r="AQ455" t="s">
        <v>1779</v>
      </c>
      <c r="AR455" t="s">
        <v>1111</v>
      </c>
      <c r="AS455" t="s">
        <v>1102</v>
      </c>
      <c r="AT455" t="s">
        <v>1111</v>
      </c>
      <c r="AV455" s="39" t="str">
        <f>IFERROR(_xlfn.XLOOKUP(Q455,wtd!$B:$B,wtd!$C:$C),"")</f>
        <v/>
      </c>
      <c r="AW455" s="141" t="b">
        <f>IFERROR(Q455=_xlfn.XLOOKUP(Q455,wtd!$B:$B,wtd!$B:$B),FALSE)</f>
        <v>0</v>
      </c>
      <c r="AX455" t="s">
        <v>1103</v>
      </c>
      <c r="AY455">
        <v>2</v>
      </c>
      <c r="AZ455">
        <v>0</v>
      </c>
      <c r="BA455" t="b">
        <v>0</v>
      </c>
      <c r="BB455" t="b">
        <v>0</v>
      </c>
      <c r="BC455" t="b">
        <v>0</v>
      </c>
      <c r="BE455" t="s">
        <v>1951</v>
      </c>
      <c r="BF455" t="s">
        <v>1952</v>
      </c>
      <c r="BG455" t="s">
        <v>1952</v>
      </c>
      <c r="BH455" s="59" t="s">
        <v>1953</v>
      </c>
      <c r="BJ455" s="618" t="s">
        <v>2887</v>
      </c>
      <c r="BK455" s="534" t="s">
        <v>1954</v>
      </c>
      <c r="BL455" s="59" t="s">
        <v>5392</v>
      </c>
      <c r="BN455" s="222">
        <v>123</v>
      </c>
      <c r="BP455" s="639" t="s">
        <v>55</v>
      </c>
      <c r="BQ455" s="639" t="s">
        <v>1323</v>
      </c>
      <c r="BR455" s="639" t="s">
        <v>1950</v>
      </c>
      <c r="BS455" s="639" t="s">
        <v>411</v>
      </c>
    </row>
    <row r="456" spans="1:72">
      <c r="A456">
        <v>455</v>
      </c>
      <c r="B456" s="158" t="str">
        <f>IFERROR(TEXT(AL456,"00"),"99")&amp;IFERROR(TEXT(W456,"00"),"99")&amp;IFERROR(TEXT(S456,"00"),"99")&amp;IFERROR(TEXT(BN456,"000"),"999")</f>
        <v>033802124</v>
      </c>
      <c r="C456" s="158" t="str">
        <f>IFERROR(TEXT(AL456,"00"),"99")&amp;IFERROR(TEXT(V456,"00"),"99")&amp;IFERROR(TEXT(R456,"000"),"999")</f>
        <v>0338097</v>
      </c>
      <c r="D456" s="29">
        <v>1</v>
      </c>
      <c r="E456" s="645">
        <f>IF(NOT(ISBLANK(L456)),1,0)</f>
        <v>0</v>
      </c>
      <c r="F456" s="645">
        <f>IF(NOT(ISBLANK(O456)),1,0)</f>
        <v>1</v>
      </c>
      <c r="G456" s="364" t="str">
        <f>IF(ISBLANK(H456), IF(OR(NOT(ISBLANK(L456)),NOT(ISBLANK(I456)), NOT(ISBLANK(O456))),"no oldname but should be",""),IF(H456=I456,"api",IF(H456=O456,"csv","no match or acs")))</f>
        <v>api</v>
      </c>
      <c r="H456" t="s">
        <v>1936</v>
      </c>
      <c r="I456" t="s">
        <v>1936</v>
      </c>
      <c r="J456" s="59" t="s">
        <v>1936</v>
      </c>
      <c r="N456" s="59" t="s">
        <v>1937</v>
      </c>
      <c r="O456" t="s">
        <v>1937</v>
      </c>
      <c r="P456" s="59" t="s">
        <v>1937</v>
      </c>
      <c r="Q456" s="64" t="s">
        <v>1935</v>
      </c>
      <c r="R456" s="147">
        <f>IFERROR(_xlfn.XLOOKUP(T456,sortorder!$E$62:$E$136,sortorder!$F$62:$F$136),999)</f>
        <v>97</v>
      </c>
      <c r="S456" s="147">
        <f>IFERROR(_xlfn.XLOOKUP(T456,sortorder!$E$62:$E$136,sortorder!$D$62:$D$136),99)</f>
        <v>2</v>
      </c>
      <c r="T456" s="127" t="s">
        <v>144</v>
      </c>
      <c r="U456" s="59" t="s">
        <v>144</v>
      </c>
      <c r="V456" s="152">
        <f>IFERROR(_xlfn.XLOOKUP(X456,sortorder!$E$4:$E$55,sortorder!$D$4:$D$55),99)</f>
        <v>38</v>
      </c>
      <c r="W456" s="152">
        <f>IFERROR(_xlfn.XLOOKUP(X456,sortorder!$E$4:$E$55,sortorder!$D$4:$D$55),99)</f>
        <v>38</v>
      </c>
      <c r="X456" s="22" t="s">
        <v>1879</v>
      </c>
      <c r="Y456" s="141">
        <f>IF(ISERROR(SEARCH(Y$1,$Q456)),0,1)</f>
        <v>0</v>
      </c>
      <c r="Z456" s="141">
        <f>IF(ISERROR(SEARCH(Z$1,$Q456)),0,1)</f>
        <v>1</v>
      </c>
      <c r="AA456" s="141">
        <f>IF(ISERROR(SEARCH(AA$1,$Q456)),0,1)</f>
        <v>1</v>
      </c>
      <c r="AB456" s="141">
        <f>IF(ISERROR(SEARCH(AB$1,$Q456)),0,1)</f>
        <v>0</v>
      </c>
      <c r="AC456" s="141">
        <f>IF(ISERROR(SEARCH(AC$1,$Q456)),0,1)</f>
        <v>0</v>
      </c>
      <c r="AD456" s="141">
        <f>IF(ISERROR(SEARCH(AD$1,$Q456)),0,1)</f>
        <v>0</v>
      </c>
      <c r="AE456" s="141">
        <f>IF(ISERROR(SEARCH(AE$1,$Q456)),0,1)</f>
        <v>0</v>
      </c>
      <c r="AF456" s="141">
        <f>IF(ISERROR(SEARCH(AF$1,$Q456)),0,1)</f>
        <v>0</v>
      </c>
      <c r="AG456" s="141">
        <f>IF(ISERROR(SEARCH(AG$1,$Q456)),0,1)</f>
        <v>0</v>
      </c>
      <c r="AH456" t="s">
        <v>1075</v>
      </c>
      <c r="AI456" s="141" t="str">
        <f>_xlfn.XLOOKUP(I456,'api2.3'!B:B,'api2.3'!D:D,"")</f>
        <v>Environmental Burden Indicators</v>
      </c>
      <c r="AJ456" t="s">
        <v>140</v>
      </c>
      <c r="AK456" s="41" t="s">
        <v>140</v>
      </c>
      <c r="AL456" s="210">
        <f>_xlfn.XLOOKUP(AK456,sortorder!$I$15:$I$20,sortorder!$J$15:$J$20)</f>
        <v>3</v>
      </c>
      <c r="AM456" t="s">
        <v>1784</v>
      </c>
      <c r="AN456" t="s">
        <v>1784</v>
      </c>
      <c r="AO456" t="s">
        <v>1785</v>
      </c>
      <c r="AP456" s="32">
        <v>3</v>
      </c>
      <c r="AQ456" t="s">
        <v>1779</v>
      </c>
      <c r="AR456" t="s">
        <v>1111</v>
      </c>
      <c r="AS456" t="s">
        <v>1102</v>
      </c>
      <c r="AT456" t="s">
        <v>1111</v>
      </c>
      <c r="AV456" s="39" t="str">
        <f>IFERROR(_xlfn.XLOOKUP(Q456,wtd!$B:$B,wtd!$C:$C),"")</f>
        <v/>
      </c>
      <c r="AW456" s="141" t="b">
        <f>IFERROR(Q456=_xlfn.XLOOKUP(Q456,wtd!$B:$B,wtd!$B:$B),FALSE)</f>
        <v>0</v>
      </c>
      <c r="AX456" t="s">
        <v>1103</v>
      </c>
      <c r="AY456">
        <v>2</v>
      </c>
      <c r="AZ456">
        <v>0</v>
      </c>
      <c r="BA456" t="b">
        <v>0</v>
      </c>
      <c r="BB456" t="b">
        <v>0</v>
      </c>
      <c r="BC456" t="b">
        <v>0</v>
      </c>
      <c r="BE456" t="s">
        <v>1938</v>
      </c>
      <c r="BF456" t="s">
        <v>1939</v>
      </c>
      <c r="BG456" t="s">
        <v>1939</v>
      </c>
      <c r="BH456" s="59" t="s">
        <v>1940</v>
      </c>
      <c r="BJ456" s="618" t="s">
        <v>2887</v>
      </c>
      <c r="BK456" s="534" t="s">
        <v>1941</v>
      </c>
      <c r="BL456" s="59" t="s">
        <v>1728</v>
      </c>
      <c r="BN456" s="222">
        <v>124</v>
      </c>
      <c r="BP456" s="639" t="s">
        <v>86</v>
      </c>
      <c r="BQ456" s="639" t="s">
        <v>1224</v>
      </c>
      <c r="BR456" s="639" t="s">
        <v>1937</v>
      </c>
      <c r="BS456" s="639" t="s">
        <v>411</v>
      </c>
      <c r="BT456" s="639" t="s">
        <v>55</v>
      </c>
    </row>
    <row r="457" spans="1:72">
      <c r="A457">
        <v>456</v>
      </c>
      <c r="B457" s="158" t="str">
        <f>IFERROR(TEXT(AL457,"00"),"99")&amp;IFERROR(TEXT(W457,"00"),"99")&amp;IFERROR(TEXT(S457,"00"),"99")&amp;IFERROR(TEXT(BN457,"000"),"999")</f>
        <v>033803125</v>
      </c>
      <c r="C457" s="158" t="str">
        <f>IFERROR(TEXT(AL457,"00"),"99")&amp;IFERROR(TEXT(V457,"00"),"99")&amp;IFERROR(TEXT(R457,"000"),"999")</f>
        <v>0338098</v>
      </c>
      <c r="D457" s="251">
        <v>1</v>
      </c>
      <c r="E457" s="645">
        <f>IF(NOT(ISBLANK(L457)),1,0)</f>
        <v>0</v>
      </c>
      <c r="F457" s="645">
        <f>IF(NOT(ISBLANK(O457)),1,0)</f>
        <v>1</v>
      </c>
      <c r="G457" s="364" t="str">
        <f>IF(ISBLANK(H457), IF(OR(NOT(ISBLANK(L457)),NOT(ISBLANK(I457)), NOT(ISBLANK(O457))),"no oldname but should be",""),IF(H457=I457,"api",IF(H457=O457,"csv","no match or acs")))</f>
        <v>csv</v>
      </c>
      <c r="H457" s="122" t="s">
        <v>5719</v>
      </c>
      <c r="I457" s="122" t="s">
        <v>5718</v>
      </c>
      <c r="J457" s="197"/>
      <c r="K457" s="122"/>
      <c r="L457" s="122"/>
      <c r="M457" s="197"/>
      <c r="N457" s="197"/>
      <c r="O457" s="122" t="s">
        <v>5719</v>
      </c>
      <c r="P457" s="197"/>
      <c r="Q457" s="123" t="s">
        <v>5720</v>
      </c>
      <c r="R457" s="147">
        <f>IFERROR(_xlfn.XLOOKUP(T457,sortorder!$E$62:$E$136,sortorder!$F$62:$F$136),999)</f>
        <v>98</v>
      </c>
      <c r="S457" s="147">
        <f>IFERROR(_xlfn.XLOOKUP(T457,sortorder!$E$62:$E$136,sortorder!$D$62:$D$136),99)</f>
        <v>3</v>
      </c>
      <c r="T457" s="196" t="s">
        <v>5618</v>
      </c>
      <c r="U457" s="197"/>
      <c r="V457" s="152">
        <f>IFERROR(_xlfn.XLOOKUP(X457,sortorder!$E$4:$E$55,sortorder!$D$4:$D$55),99)</f>
        <v>38</v>
      </c>
      <c r="W457" s="152">
        <f>IFERROR(_xlfn.XLOOKUP(X457,sortorder!$E$4:$E$55,sortorder!$D$4:$D$55),99)</f>
        <v>38</v>
      </c>
      <c r="X457" s="198" t="s">
        <v>1879</v>
      </c>
      <c r="Y457" s="141">
        <f>IF(ISERROR(SEARCH(Y$1,$Q457)),0,1)</f>
        <v>0</v>
      </c>
      <c r="Z457" s="141">
        <f>IF(ISERROR(SEARCH(Z$1,$Q457)),0,1)</f>
        <v>1</v>
      </c>
      <c r="AA457" s="141">
        <f>IF(ISERROR(SEARCH(AA$1,$Q457)),0,1)</f>
        <v>1</v>
      </c>
      <c r="AB457" s="141">
        <f>IF(ISERROR(SEARCH(AB$1,$Q457)),0,1)</f>
        <v>0</v>
      </c>
      <c r="AC457" s="141">
        <f>IF(ISERROR(SEARCH(AC$1,$Q457)),0,1)</f>
        <v>0</v>
      </c>
      <c r="AD457" s="141">
        <f>IF(ISERROR(SEARCH(AD$1,$Q457)),0,1)</f>
        <v>0</v>
      </c>
      <c r="AE457" s="141">
        <f>IF(ISERROR(SEARCH(AE$1,$Q457)),0,1)</f>
        <v>0</v>
      </c>
      <c r="AF457" s="141">
        <f>IF(ISERROR(SEARCH(AF$1,$Q457)),0,1)</f>
        <v>0</v>
      </c>
      <c r="AG457" s="141">
        <f>IF(ISERROR(SEARCH(AG$1,$Q457)),0,1)</f>
        <v>0</v>
      </c>
      <c r="AH457" s="122" t="s">
        <v>1075</v>
      </c>
      <c r="AI457" s="141" t="str">
        <f>_xlfn.XLOOKUP(I457,'api2.3'!B:B,'api2.3'!D:D,"")</f>
        <v>Environmental Burden Indicators</v>
      </c>
      <c r="AJ457" s="122" t="s">
        <v>140</v>
      </c>
      <c r="AK457" s="212" t="s">
        <v>140</v>
      </c>
      <c r="AL457" s="210">
        <f>_xlfn.XLOOKUP(AK457,sortorder!$I$15:$I$20,sortorder!$J$15:$J$20)</f>
        <v>3</v>
      </c>
      <c r="AM457" s="122" t="s">
        <v>1784</v>
      </c>
      <c r="AN457" s="122" t="s">
        <v>1784</v>
      </c>
      <c r="AO457" s="122" t="s">
        <v>1785</v>
      </c>
      <c r="AP457" s="112">
        <v>3</v>
      </c>
      <c r="AQ457" s="122" t="s">
        <v>1779</v>
      </c>
      <c r="AR457" s="122" t="s">
        <v>1111</v>
      </c>
      <c r="AS457" s="122" t="s">
        <v>1102</v>
      </c>
      <c r="AT457" s="122" t="s">
        <v>1111</v>
      </c>
      <c r="AU457" s="122"/>
      <c r="AV457" s="39" t="str">
        <f>IFERROR(_xlfn.XLOOKUP(Q457,wtd!$B:$B,wtd!$C:$C),"")</f>
        <v/>
      </c>
      <c r="AW457" s="141" t="b">
        <f>IFERROR(Q457=_xlfn.XLOOKUP(Q457,wtd!$B:$B,wtd!$B:$B),FALSE)</f>
        <v>0</v>
      </c>
      <c r="AX457" s="236" t="s">
        <v>1103</v>
      </c>
      <c r="AY457" s="122">
        <v>2</v>
      </c>
      <c r="AZ457" s="122">
        <v>0</v>
      </c>
      <c r="BA457" s="122" t="b">
        <v>0</v>
      </c>
      <c r="BB457" s="122" t="b">
        <v>0</v>
      </c>
      <c r="BC457" s="122" t="b">
        <v>0</v>
      </c>
      <c r="BD457" s="122"/>
      <c r="BE457" s="122" t="s">
        <v>5721</v>
      </c>
      <c r="BF457" s="122" t="s">
        <v>5722</v>
      </c>
      <c r="BG457" s="122" t="s">
        <v>5722</v>
      </c>
      <c r="BH457" s="197"/>
      <c r="BI457" s="197"/>
      <c r="BJ457" s="618" t="s">
        <v>2887</v>
      </c>
      <c r="BK457" s="534" t="s">
        <v>5934</v>
      </c>
      <c r="BL457" s="197"/>
      <c r="BM457" s="197"/>
      <c r="BN457" s="396">
        <v>125</v>
      </c>
      <c r="BO457" s="122"/>
      <c r="BP457" s="641"/>
      <c r="BQ457" s="641"/>
      <c r="BR457" s="641"/>
      <c r="BS457" s="641"/>
      <c r="BT457" s="641"/>
    </row>
    <row r="458" spans="1:72">
      <c r="A458">
        <v>457</v>
      </c>
      <c r="B458" s="158" t="str">
        <f>IFERROR(TEXT(AL458,"00"),"99")&amp;IFERROR(TEXT(W458,"00"),"99")&amp;IFERROR(TEXT(S458,"00"),"99")&amp;IFERROR(TEXT(BN458,"000"),"999")</f>
        <v>033804126</v>
      </c>
      <c r="C458" s="158" t="str">
        <f>IFERROR(TEXT(AL458,"00"),"99")&amp;IFERROR(TEXT(V458,"00"),"99")&amp;IFERROR(TEXT(R458,"000"),"999")</f>
        <v>0338099</v>
      </c>
      <c r="D458" s="29">
        <v>1</v>
      </c>
      <c r="E458" s="645">
        <f>IF(NOT(ISBLANK(L458)),1,0)</f>
        <v>0</v>
      </c>
      <c r="F458" s="645">
        <f>IF(NOT(ISBLANK(O458)),1,0)</f>
        <v>1</v>
      </c>
      <c r="G458" s="364" t="str">
        <f>IF(ISBLANK(H458), IF(OR(NOT(ISBLANK(L458)),NOT(ISBLANK(I458)), NOT(ISBLANK(O458))),"no oldname but should be",""),IF(H458=I458,"api",IF(H458=O458,"csv","no match or acs")))</f>
        <v>api</v>
      </c>
      <c r="H458" t="s">
        <v>1888</v>
      </c>
      <c r="I458" t="s">
        <v>1888</v>
      </c>
      <c r="J458" s="59" t="s">
        <v>1888</v>
      </c>
      <c r="N458" s="59" t="s">
        <v>1889</v>
      </c>
      <c r="O458" t="s">
        <v>1889</v>
      </c>
      <c r="P458" s="59" t="s">
        <v>1889</v>
      </c>
      <c r="Q458" s="64" t="s">
        <v>1887</v>
      </c>
      <c r="R458" s="147">
        <f>IFERROR(_xlfn.XLOOKUP(T458,sortorder!$E$62:$E$136,sortorder!$F$62:$F$136),999)</f>
        <v>99</v>
      </c>
      <c r="S458" s="147">
        <f>IFERROR(_xlfn.XLOOKUP(T458,sortorder!$E$62:$E$136,sortorder!$D$62:$D$136),99)</f>
        <v>4</v>
      </c>
      <c r="T458" s="127" t="s">
        <v>196</v>
      </c>
      <c r="U458" s="59" t="s">
        <v>196</v>
      </c>
      <c r="V458" s="152">
        <f>IFERROR(_xlfn.XLOOKUP(X458,sortorder!$E$4:$E$55,sortorder!$D$4:$D$55),99)</f>
        <v>38</v>
      </c>
      <c r="W458" s="152">
        <f>IFERROR(_xlfn.XLOOKUP(X458,sortorder!$E$4:$E$55,sortorder!$D$4:$D$55),99)</f>
        <v>38</v>
      </c>
      <c r="X458" s="22" t="s">
        <v>1879</v>
      </c>
      <c r="Y458" s="141">
        <f>IF(ISERROR(SEARCH(Y$1,$Q458)),0,1)</f>
        <v>0</v>
      </c>
      <c r="Z458" s="141">
        <f>IF(ISERROR(SEARCH(Z$1,$Q458)),0,1)</f>
        <v>1</v>
      </c>
      <c r="AA458" s="141">
        <f>IF(ISERROR(SEARCH(AA$1,$Q458)),0,1)</f>
        <v>1</v>
      </c>
      <c r="AB458" s="141">
        <f>IF(ISERROR(SEARCH(AB$1,$Q458)),0,1)</f>
        <v>0</v>
      </c>
      <c r="AC458" s="141">
        <f>IF(ISERROR(SEARCH(AC$1,$Q458)),0,1)</f>
        <v>0</v>
      </c>
      <c r="AD458" s="141">
        <f>IF(ISERROR(SEARCH(AD$1,$Q458)),0,1)</f>
        <v>0</v>
      </c>
      <c r="AE458" s="141">
        <f>IF(ISERROR(SEARCH(AE$1,$Q458)),0,1)</f>
        <v>0</v>
      </c>
      <c r="AF458" s="141">
        <f>IF(ISERROR(SEARCH(AF$1,$Q458)),0,1)</f>
        <v>0</v>
      </c>
      <c r="AG458" s="141">
        <f>IF(ISERROR(SEARCH(AG$1,$Q458)),0,1)</f>
        <v>0</v>
      </c>
      <c r="AH458" t="s">
        <v>1075</v>
      </c>
      <c r="AI458" s="141" t="str">
        <f>_xlfn.XLOOKUP(I458,'api2.3'!B:B,'api2.3'!D:D,"")</f>
        <v>Environmental Burden Indicators</v>
      </c>
      <c r="AJ458" t="s">
        <v>140</v>
      </c>
      <c r="AK458" s="41" t="s">
        <v>140</v>
      </c>
      <c r="AL458" s="210">
        <f>_xlfn.XLOOKUP(AK458,sortorder!$I$15:$I$20,sortorder!$J$15:$J$20)</f>
        <v>3</v>
      </c>
      <c r="AM458" t="s">
        <v>1784</v>
      </c>
      <c r="AN458" t="s">
        <v>1784</v>
      </c>
      <c r="AO458" t="s">
        <v>1785</v>
      </c>
      <c r="AP458" s="32">
        <v>3</v>
      </c>
      <c r="AQ458" t="s">
        <v>1779</v>
      </c>
      <c r="AR458" t="s">
        <v>1111</v>
      </c>
      <c r="AS458" t="s">
        <v>1102</v>
      </c>
      <c r="AT458" t="s">
        <v>1111</v>
      </c>
      <c r="AV458" s="39" t="str">
        <f>IFERROR(_xlfn.XLOOKUP(Q458,wtd!$B:$B,wtd!$C:$C),"")</f>
        <v/>
      </c>
      <c r="AW458" s="141" t="b">
        <f>IFERROR(Q458=_xlfn.XLOOKUP(Q458,wtd!$B:$B,wtd!$B:$B),FALSE)</f>
        <v>0</v>
      </c>
      <c r="AX458" t="s">
        <v>1103</v>
      </c>
      <c r="AY458">
        <v>2</v>
      </c>
      <c r="AZ458">
        <v>0</v>
      </c>
      <c r="BA458" t="b">
        <v>0</v>
      </c>
      <c r="BB458" t="b">
        <v>0</v>
      </c>
      <c r="BC458" t="b">
        <v>0</v>
      </c>
      <c r="BE458" t="s">
        <v>1890</v>
      </c>
      <c r="BF458" t="s">
        <v>5406</v>
      </c>
      <c r="BG458" t="s">
        <v>5406</v>
      </c>
      <c r="BH458" s="59" t="s">
        <v>5407</v>
      </c>
      <c r="BJ458" s="618" t="s">
        <v>2887</v>
      </c>
      <c r="BK458" s="534" t="s">
        <v>1891</v>
      </c>
      <c r="BL458" s="59" t="s">
        <v>5393</v>
      </c>
      <c r="BN458" s="394">
        <v>126</v>
      </c>
      <c r="BP458" s="639" t="s">
        <v>55</v>
      </c>
      <c r="BQ458" s="639" t="s">
        <v>1256</v>
      </c>
      <c r="BR458" s="639" t="s">
        <v>1889</v>
      </c>
      <c r="BS458" s="639" t="s">
        <v>411</v>
      </c>
    </row>
    <row r="459" spans="1:72">
      <c r="A459">
        <v>458</v>
      </c>
      <c r="B459" s="158" t="str">
        <f>IFERROR(TEXT(AL459,"00"),"99")&amp;IFERROR(TEXT(W459,"00"),"99")&amp;IFERROR(TEXT(S459,"00"),"99")&amp;IFERROR(TEXT(BN459,"000"),"999")</f>
        <v>033805127</v>
      </c>
      <c r="C459" s="158" t="str">
        <f>IFERROR(TEXT(AL459,"00"),"99")&amp;IFERROR(TEXT(V459,"00"),"99")&amp;IFERROR(TEXT(R459,"000"),"999")</f>
        <v>0338101</v>
      </c>
      <c r="D459" s="29">
        <v>1</v>
      </c>
      <c r="E459" s="645">
        <f>IF(NOT(ISBLANK(L459)),1,0)</f>
        <v>0</v>
      </c>
      <c r="F459" s="645">
        <f>IF(NOT(ISBLANK(O459)),1,0)</f>
        <v>1</v>
      </c>
      <c r="G459" s="364" t="str">
        <f>IF(ISBLANK(H459), IF(OR(NOT(ISBLANK(L459)),NOT(ISBLANK(I459)), NOT(ISBLANK(O459))),"no oldname but should be",""),IF(H459=I459,"api",IF(H459=O459,"csv","no match or acs")))</f>
        <v>api</v>
      </c>
      <c r="H459" t="s">
        <v>1981</v>
      </c>
      <c r="I459" t="s">
        <v>1981</v>
      </c>
      <c r="J459" s="59" t="s">
        <v>1981</v>
      </c>
      <c r="L459" s="122"/>
      <c r="M459" s="197"/>
      <c r="N459" s="59" t="s">
        <v>1982</v>
      </c>
      <c r="O459" t="s">
        <v>1982</v>
      </c>
      <c r="P459" s="59" t="s">
        <v>1982</v>
      </c>
      <c r="Q459" s="123" t="s">
        <v>1980</v>
      </c>
      <c r="R459" s="147">
        <f>IFERROR(_xlfn.XLOOKUP(T459,sortorder!$E$62:$E$136,sortorder!$F$62:$F$136),999)</f>
        <v>101</v>
      </c>
      <c r="S459" s="147">
        <f>IFERROR(_xlfn.XLOOKUP(T459,sortorder!$E$62:$E$136,sortorder!$D$62:$D$136),99)</f>
        <v>5</v>
      </c>
      <c r="T459" s="127" t="s">
        <v>1753</v>
      </c>
      <c r="U459" s="59" t="s">
        <v>1753</v>
      </c>
      <c r="V459" s="152">
        <f>IFERROR(_xlfn.XLOOKUP(X459,sortorder!$E$4:$E$55,sortorder!$D$4:$D$55),99)</f>
        <v>38</v>
      </c>
      <c r="W459" s="152">
        <f>IFERROR(_xlfn.XLOOKUP(X459,sortorder!$E$4:$E$55,sortorder!$D$4:$D$55),99)</f>
        <v>38</v>
      </c>
      <c r="X459" s="22" t="s">
        <v>1879</v>
      </c>
      <c r="Y459" s="141">
        <f>IF(ISERROR(SEARCH(Y$1,$Q459)),0,1)</f>
        <v>0</v>
      </c>
      <c r="Z459" s="141">
        <f>IF(ISERROR(SEARCH(Z$1,$Q459)),0,1)</f>
        <v>1</v>
      </c>
      <c r="AA459" s="141">
        <f>IF(ISERROR(SEARCH(AA$1,$Q459)),0,1)</f>
        <v>1</v>
      </c>
      <c r="AB459" s="141">
        <f>IF(ISERROR(SEARCH(AB$1,$Q459)),0,1)</f>
        <v>0</v>
      </c>
      <c r="AC459" s="141">
        <f>IF(ISERROR(SEARCH(AC$1,$Q459)),0,1)</f>
        <v>0</v>
      </c>
      <c r="AD459" s="141">
        <f>IF(ISERROR(SEARCH(AD$1,$Q459)),0,1)</f>
        <v>0</v>
      </c>
      <c r="AE459" s="141">
        <f>IF(ISERROR(SEARCH(AE$1,$Q459)),0,1)</f>
        <v>0</v>
      </c>
      <c r="AF459" s="141">
        <f>IF(ISERROR(SEARCH(AF$1,$Q459)),0,1)</f>
        <v>0</v>
      </c>
      <c r="AG459" s="141">
        <f>IF(ISERROR(SEARCH(AG$1,$Q459)),0,1)</f>
        <v>0</v>
      </c>
      <c r="AH459" t="s">
        <v>1075</v>
      </c>
      <c r="AI459" s="141" t="str">
        <f>_xlfn.XLOOKUP(I459,'api2.3'!B:B,'api2.3'!D:D,"")</f>
        <v>Environmental Burden Indicators</v>
      </c>
      <c r="AJ459" t="s">
        <v>140</v>
      </c>
      <c r="AK459" s="41" t="s">
        <v>140</v>
      </c>
      <c r="AL459" s="210">
        <f>_xlfn.XLOOKUP(AK459,sortorder!$I$15:$I$20,sortorder!$J$15:$J$20)</f>
        <v>3</v>
      </c>
      <c r="AM459" t="s">
        <v>1784</v>
      </c>
      <c r="AN459" t="s">
        <v>1784</v>
      </c>
      <c r="AO459" t="s">
        <v>1785</v>
      </c>
      <c r="AP459" s="32">
        <v>3</v>
      </c>
      <c r="AQ459" t="s">
        <v>1779</v>
      </c>
      <c r="AR459" t="s">
        <v>1111</v>
      </c>
      <c r="AS459" t="s">
        <v>1102</v>
      </c>
      <c r="AT459" t="s">
        <v>1111</v>
      </c>
      <c r="AV459" s="39" t="str">
        <f>IFERROR(_xlfn.XLOOKUP(Q459,wtd!$B:$B,wtd!$C:$C),"")</f>
        <v/>
      </c>
      <c r="AW459" s="141" t="b">
        <f>IFERROR(Q459=_xlfn.XLOOKUP(Q459,wtd!$B:$B,wtd!$B:$B),FALSE)</f>
        <v>0</v>
      </c>
      <c r="AX459" t="s">
        <v>1103</v>
      </c>
      <c r="AY459">
        <v>2</v>
      </c>
      <c r="AZ459">
        <v>0</v>
      </c>
      <c r="BA459" t="b">
        <v>0</v>
      </c>
      <c r="BB459" t="b">
        <v>0</v>
      </c>
      <c r="BC459" t="b">
        <v>0</v>
      </c>
      <c r="BE459" t="s">
        <v>4835</v>
      </c>
      <c r="BF459" t="s">
        <v>5468</v>
      </c>
      <c r="BG459" t="s">
        <v>5468</v>
      </c>
      <c r="BH459" s="59" t="s">
        <v>1983</v>
      </c>
      <c r="BJ459" s="618" t="s">
        <v>2887</v>
      </c>
      <c r="BK459" s="534" t="s">
        <v>1984</v>
      </c>
      <c r="BL459" s="59" t="s">
        <v>1350</v>
      </c>
      <c r="BN459" s="222">
        <v>127</v>
      </c>
      <c r="BP459" s="639" t="s">
        <v>109</v>
      </c>
      <c r="BQ459" s="639" t="s">
        <v>1357</v>
      </c>
      <c r="BR459" s="639" t="s">
        <v>1982</v>
      </c>
    </row>
    <row r="460" spans="1:72">
      <c r="A460">
        <v>459</v>
      </c>
      <c r="B460" s="158" t="str">
        <f>IFERROR(TEXT(AL460,"00"),"99")&amp;IFERROR(TEXT(W460,"00"),"99")&amp;IFERROR(TEXT(S460,"00"),"99")&amp;IFERROR(TEXT(BN460,"000"),"999")</f>
        <v>033806128</v>
      </c>
      <c r="C460" s="158" t="str">
        <f>IFERROR(TEXT(AL460,"00"),"99")&amp;IFERROR(TEXT(V460,"00"),"99")&amp;IFERROR(TEXT(R460,"000"),"999")</f>
        <v>0338102</v>
      </c>
      <c r="D460" s="29">
        <v>1</v>
      </c>
      <c r="E460" s="645">
        <f>IF(NOT(ISBLANK(L460)),1,0)</f>
        <v>0</v>
      </c>
      <c r="F460" s="645">
        <f>IF(NOT(ISBLANK(O460)),1,0)</f>
        <v>1</v>
      </c>
      <c r="G460" s="364" t="str">
        <f>IF(ISBLANK(H460), IF(OR(NOT(ISBLANK(L460)),NOT(ISBLANK(I460)), NOT(ISBLANK(O460))),"no oldname but should be",""),IF(H460=I460,"api",IF(H460=O460,"csv","no match or acs")))</f>
        <v>api</v>
      </c>
      <c r="H460" t="s">
        <v>1991</v>
      </c>
      <c r="I460" t="s">
        <v>1991</v>
      </c>
      <c r="J460" s="59" t="s">
        <v>1991</v>
      </c>
      <c r="N460" s="59" t="s">
        <v>1992</v>
      </c>
      <c r="O460" t="s">
        <v>1992</v>
      </c>
      <c r="P460" s="59" t="s">
        <v>1992</v>
      </c>
      <c r="Q460" s="64" t="s">
        <v>1990</v>
      </c>
      <c r="R460" s="147">
        <f>IFERROR(_xlfn.XLOOKUP(T460,sortorder!$E$62:$E$136,sortorder!$F$62:$F$136),999)</f>
        <v>102</v>
      </c>
      <c r="S460" s="147">
        <f>IFERROR(_xlfn.XLOOKUP(T460,sortorder!$E$62:$E$136,sortorder!$D$62:$D$136),99)</f>
        <v>6</v>
      </c>
      <c r="T460" s="127" t="s">
        <v>307</v>
      </c>
      <c r="U460" s="59" t="s">
        <v>307</v>
      </c>
      <c r="V460" s="152">
        <f>IFERROR(_xlfn.XLOOKUP(X460,sortorder!$E$4:$E$55,sortorder!$D$4:$D$55),99)</f>
        <v>38</v>
      </c>
      <c r="W460" s="152">
        <f>IFERROR(_xlfn.XLOOKUP(X460,sortorder!$E$4:$E$55,sortorder!$D$4:$D$55),99)</f>
        <v>38</v>
      </c>
      <c r="X460" s="22" t="s">
        <v>1879</v>
      </c>
      <c r="Y460" s="141">
        <f>IF(ISERROR(SEARCH(Y$1,$Q460)),0,1)</f>
        <v>0</v>
      </c>
      <c r="Z460" s="141">
        <f>IF(ISERROR(SEARCH(Z$1,$Q460)),0,1)</f>
        <v>1</v>
      </c>
      <c r="AA460" s="141">
        <f>IF(ISERROR(SEARCH(AA$1,$Q460)),0,1)</f>
        <v>1</v>
      </c>
      <c r="AB460" s="141">
        <f>IF(ISERROR(SEARCH(AB$1,$Q460)),0,1)</f>
        <v>0</v>
      </c>
      <c r="AC460" s="141">
        <f>IF(ISERROR(SEARCH(AC$1,$Q460)),0,1)</f>
        <v>0</v>
      </c>
      <c r="AD460" s="141">
        <f>IF(ISERROR(SEARCH(AD$1,$Q460)),0,1)</f>
        <v>0</v>
      </c>
      <c r="AE460" s="141">
        <f>IF(ISERROR(SEARCH(AE$1,$Q460)),0,1)</f>
        <v>0</v>
      </c>
      <c r="AF460" s="141">
        <f>IF(ISERROR(SEARCH(AF$1,$Q460)),0,1)</f>
        <v>0</v>
      </c>
      <c r="AG460" s="141">
        <f>IF(ISERROR(SEARCH(AG$1,$Q460)),0,1)</f>
        <v>0</v>
      </c>
      <c r="AH460" t="s">
        <v>1075</v>
      </c>
      <c r="AI460" s="141" t="str">
        <f>_xlfn.XLOOKUP(I460,'api2.3'!B:B,'api2.3'!D:D,"")</f>
        <v>Environmental Burden Indicators</v>
      </c>
      <c r="AJ460" t="s">
        <v>140</v>
      </c>
      <c r="AK460" s="41" t="s">
        <v>140</v>
      </c>
      <c r="AL460" s="210">
        <f>_xlfn.XLOOKUP(AK460,sortorder!$I$15:$I$20,sortorder!$J$15:$J$20)</f>
        <v>3</v>
      </c>
      <c r="AM460" t="s">
        <v>1784</v>
      </c>
      <c r="AN460" t="s">
        <v>1784</v>
      </c>
      <c r="AO460" t="s">
        <v>1785</v>
      </c>
      <c r="AP460" s="32">
        <v>3</v>
      </c>
      <c r="AQ460" t="s">
        <v>1779</v>
      </c>
      <c r="AR460" t="s">
        <v>1111</v>
      </c>
      <c r="AS460" t="s">
        <v>1102</v>
      </c>
      <c r="AT460" t="s">
        <v>1111</v>
      </c>
      <c r="AV460" s="39" t="str">
        <f>IFERROR(_xlfn.XLOOKUP(Q460,wtd!$B:$B,wtd!$C:$C),"")</f>
        <v/>
      </c>
      <c r="AW460" s="141" t="b">
        <f>IFERROR(Q460=_xlfn.XLOOKUP(Q460,wtd!$B:$B,wtd!$B:$B),FALSE)</f>
        <v>0</v>
      </c>
      <c r="AX460" t="s">
        <v>1103</v>
      </c>
      <c r="AY460">
        <v>2</v>
      </c>
      <c r="AZ460">
        <v>0</v>
      </c>
      <c r="BA460" t="b">
        <v>0</v>
      </c>
      <c r="BB460" t="b">
        <v>0</v>
      </c>
      <c r="BC460" t="b">
        <v>0</v>
      </c>
      <c r="BE460" t="s">
        <v>1993</v>
      </c>
      <c r="BF460" t="s">
        <v>1994</v>
      </c>
      <c r="BG460" t="s">
        <v>1994</v>
      </c>
      <c r="BH460" s="59" t="s">
        <v>1995</v>
      </c>
      <c r="BJ460" s="618" t="s">
        <v>2887</v>
      </c>
      <c r="BK460" s="534" t="s">
        <v>1996</v>
      </c>
      <c r="BL460" s="59" t="s">
        <v>5395</v>
      </c>
      <c r="BN460" s="222">
        <v>128</v>
      </c>
      <c r="BP460" s="639" t="s">
        <v>143</v>
      </c>
      <c r="BQ460" s="639" t="s">
        <v>1371</v>
      </c>
      <c r="BR460" s="639" t="s">
        <v>1992</v>
      </c>
      <c r="BS460" s="639" t="s">
        <v>411</v>
      </c>
      <c r="BT460" s="639" t="s">
        <v>55</v>
      </c>
    </row>
    <row r="461" spans="1:72">
      <c r="A461">
        <v>460</v>
      </c>
      <c r="B461" s="158" t="str">
        <f>IFERROR(TEXT(AL461,"00"),"99")&amp;IFERROR(TEXT(W461,"00"),"99")&amp;IFERROR(TEXT(S461,"00"),"99")&amp;IFERROR(TEXT(BN461,"000"),"999")</f>
        <v>033807129</v>
      </c>
      <c r="C461" s="158" t="str">
        <f>IFERROR(TEXT(AL461,"00"),"99")&amp;IFERROR(TEXT(V461,"00"),"99")&amp;IFERROR(TEXT(R461,"000"),"999")</f>
        <v>0338103</v>
      </c>
      <c r="D461" s="29">
        <v>1</v>
      </c>
      <c r="E461" s="645">
        <f>IF(NOT(ISBLANK(L461)),1,0)</f>
        <v>0</v>
      </c>
      <c r="F461" s="645">
        <f>IF(NOT(ISBLANK(O461)),1,0)</f>
        <v>1</v>
      </c>
      <c r="G461" s="364" t="str">
        <f>IF(ISBLANK(H461), IF(OR(NOT(ISBLANK(L461)),NOT(ISBLANK(I461)), NOT(ISBLANK(O461))),"no oldname but should be",""),IF(H461=I461,"api",IF(H461=O461,"csv","no match or acs")))</f>
        <v>api</v>
      </c>
      <c r="H461" t="s">
        <v>1898</v>
      </c>
      <c r="I461" t="s">
        <v>1898</v>
      </c>
      <c r="J461" s="59" t="s">
        <v>1898</v>
      </c>
      <c r="N461" s="59" t="s">
        <v>1899</v>
      </c>
      <c r="O461" t="s">
        <v>1899</v>
      </c>
      <c r="P461" s="59" t="s">
        <v>1899</v>
      </c>
      <c r="Q461" s="64" t="s">
        <v>1897</v>
      </c>
      <c r="R461" s="147">
        <f>IFERROR(_xlfn.XLOOKUP(T461,sortorder!$E$62:$E$136,sortorder!$F$62:$F$136),999)</f>
        <v>103</v>
      </c>
      <c r="S461" s="147">
        <f>IFERROR(_xlfn.XLOOKUP(T461,sortorder!$E$62:$E$136,sortorder!$D$62:$D$136),99)</f>
        <v>7</v>
      </c>
      <c r="T461" s="127" t="s">
        <v>80</v>
      </c>
      <c r="U461" s="59" t="s">
        <v>80</v>
      </c>
      <c r="V461" s="152">
        <f>IFERROR(_xlfn.XLOOKUP(X461,sortorder!$E$4:$E$55,sortorder!$D$4:$D$55),99)</f>
        <v>38</v>
      </c>
      <c r="W461" s="152">
        <f>IFERROR(_xlfn.XLOOKUP(X461,sortorder!$E$4:$E$55,sortorder!$D$4:$D$55),99)</f>
        <v>38</v>
      </c>
      <c r="X461" s="22" t="s">
        <v>1879</v>
      </c>
      <c r="Y461" s="141">
        <f>IF(ISERROR(SEARCH(Y$1,$Q461)),0,1)</f>
        <v>0</v>
      </c>
      <c r="Z461" s="141">
        <f>IF(ISERROR(SEARCH(Z$1,$Q461)),0,1)</f>
        <v>1</v>
      </c>
      <c r="AA461" s="141">
        <f>IF(ISERROR(SEARCH(AA$1,$Q461)),0,1)</f>
        <v>1</v>
      </c>
      <c r="AB461" s="141">
        <f>IF(ISERROR(SEARCH(AB$1,$Q461)),0,1)</f>
        <v>0</v>
      </c>
      <c r="AC461" s="141">
        <f>IF(ISERROR(SEARCH(AC$1,$Q461)),0,1)</f>
        <v>0</v>
      </c>
      <c r="AD461" s="141">
        <f>IF(ISERROR(SEARCH(AD$1,$Q461)),0,1)</f>
        <v>0</v>
      </c>
      <c r="AE461" s="141">
        <f>IF(ISERROR(SEARCH(AE$1,$Q461)),0,1)</f>
        <v>0</v>
      </c>
      <c r="AF461" s="141">
        <f>IF(ISERROR(SEARCH(AF$1,$Q461)),0,1)</f>
        <v>0</v>
      </c>
      <c r="AG461" s="141">
        <f>IF(ISERROR(SEARCH(AG$1,$Q461)),0,1)</f>
        <v>0</v>
      </c>
      <c r="AH461" t="s">
        <v>1075</v>
      </c>
      <c r="AI461" s="141" t="str">
        <f>_xlfn.XLOOKUP(I461,'api2.3'!B:B,'api2.3'!D:D,"")</f>
        <v>Environmental Burden Indicators</v>
      </c>
      <c r="AJ461" t="s">
        <v>140</v>
      </c>
      <c r="AK461" s="41" t="s">
        <v>140</v>
      </c>
      <c r="AL461" s="210">
        <f>_xlfn.XLOOKUP(AK461,sortorder!$I$15:$I$20,sortorder!$J$15:$J$20)</f>
        <v>3</v>
      </c>
      <c r="AM461" t="s">
        <v>1784</v>
      </c>
      <c r="AN461" t="s">
        <v>1784</v>
      </c>
      <c r="AO461" t="s">
        <v>1785</v>
      </c>
      <c r="AP461" s="32">
        <v>3</v>
      </c>
      <c r="AQ461" t="s">
        <v>1779</v>
      </c>
      <c r="AR461" t="s">
        <v>1111</v>
      </c>
      <c r="AS461" t="s">
        <v>1102</v>
      </c>
      <c r="AT461" t="s">
        <v>1111</v>
      </c>
      <c r="AV461" s="39" t="str">
        <f>IFERROR(_xlfn.XLOOKUP(Q461,wtd!$B:$B,wtd!$C:$C),"")</f>
        <v/>
      </c>
      <c r="AW461" s="141" t="b">
        <f>IFERROR(Q461=_xlfn.XLOOKUP(Q461,wtd!$B:$B,wtd!$B:$B),FALSE)</f>
        <v>0</v>
      </c>
      <c r="AX461" t="s">
        <v>1103</v>
      </c>
      <c r="AY461">
        <v>2</v>
      </c>
      <c r="AZ461">
        <v>0</v>
      </c>
      <c r="BA461" t="b">
        <v>0</v>
      </c>
      <c r="BB461" t="b">
        <v>0</v>
      </c>
      <c r="BC461" t="b">
        <v>0</v>
      </c>
      <c r="BE461" t="s">
        <v>5130</v>
      </c>
      <c r="BF461" t="s">
        <v>1900</v>
      </c>
      <c r="BG461" t="s">
        <v>1900</v>
      </c>
      <c r="BH461" s="59" t="s">
        <v>1901</v>
      </c>
      <c r="BJ461" s="618" t="s">
        <v>2887</v>
      </c>
      <c r="BK461" s="534" t="s">
        <v>1902</v>
      </c>
      <c r="BL461" s="59" t="s">
        <v>5394</v>
      </c>
      <c r="BN461" s="222">
        <v>129</v>
      </c>
      <c r="BP461" s="639" t="s">
        <v>1588</v>
      </c>
      <c r="BQ461" s="639" t="s">
        <v>1119</v>
      </c>
      <c r="BR461" s="639" t="s">
        <v>1899</v>
      </c>
      <c r="BS461" s="639" t="s">
        <v>411</v>
      </c>
    </row>
    <row r="462" spans="1:72">
      <c r="A462">
        <v>461</v>
      </c>
      <c r="B462" s="158" t="str">
        <f>IFERROR(TEXT(AL462,"00"),"99")&amp;IFERROR(TEXT(W462,"00"),"99")&amp;IFERROR(TEXT(S462,"00"),"99")&amp;IFERROR(TEXT(BN462,"000"),"999")</f>
        <v>033808130</v>
      </c>
      <c r="C462" s="158" t="str">
        <f>IFERROR(TEXT(AL462,"00"),"99")&amp;IFERROR(TEXT(V462,"00"),"99")&amp;IFERROR(TEXT(R462,"000"),"999")</f>
        <v>0338104</v>
      </c>
      <c r="D462" s="29">
        <v>1</v>
      </c>
      <c r="E462" s="645">
        <f>IF(NOT(ISBLANK(L462)),1,0)</f>
        <v>0</v>
      </c>
      <c r="F462" s="645">
        <f>IF(NOT(ISBLANK(O462)),1,0)</f>
        <v>1</v>
      </c>
      <c r="G462" s="364" t="str">
        <f>IF(ISBLANK(H462), IF(OR(NOT(ISBLANK(L462)),NOT(ISBLANK(I462)), NOT(ISBLANK(O462))),"no oldname but should be",""),IF(H462=I462,"api",IF(H462=O462,"csv","no match or acs")))</f>
        <v>api</v>
      </c>
      <c r="H462" t="s">
        <v>1923</v>
      </c>
      <c r="I462" t="s">
        <v>1923</v>
      </c>
      <c r="J462" s="59" t="s">
        <v>1923</v>
      </c>
      <c r="N462" s="59" t="s">
        <v>1924</v>
      </c>
      <c r="O462" t="s">
        <v>1924</v>
      </c>
      <c r="P462" s="59" t="s">
        <v>1924</v>
      </c>
      <c r="Q462" s="64" t="s">
        <v>1922</v>
      </c>
      <c r="R462" s="147">
        <f>IFERROR(_xlfn.XLOOKUP(T462,sortorder!$E$62:$E$136,sortorder!$F$62:$F$136),999)</f>
        <v>104</v>
      </c>
      <c r="S462" s="147">
        <f>IFERROR(_xlfn.XLOOKUP(T462,sortorder!$E$62:$E$136,sortorder!$D$62:$D$136),99)</f>
        <v>8</v>
      </c>
      <c r="T462" s="127" t="s">
        <v>255</v>
      </c>
      <c r="U462" s="59" t="s">
        <v>255</v>
      </c>
      <c r="V462" s="152">
        <f>IFERROR(_xlfn.XLOOKUP(X462,sortorder!$E$4:$E$55,sortorder!$D$4:$D$55),99)</f>
        <v>38</v>
      </c>
      <c r="W462" s="152">
        <f>IFERROR(_xlfn.XLOOKUP(X462,sortorder!$E$4:$E$55,sortorder!$D$4:$D$55),99)</f>
        <v>38</v>
      </c>
      <c r="X462" s="22" t="s">
        <v>1879</v>
      </c>
      <c r="Y462" s="141">
        <f>IF(ISERROR(SEARCH(Y$1,$Q462)),0,1)</f>
        <v>0</v>
      </c>
      <c r="Z462" s="141">
        <f>IF(ISERROR(SEARCH(Z$1,$Q462)),0,1)</f>
        <v>1</v>
      </c>
      <c r="AA462" s="141">
        <f>IF(ISERROR(SEARCH(AA$1,$Q462)),0,1)</f>
        <v>1</v>
      </c>
      <c r="AB462" s="141">
        <f>IF(ISERROR(SEARCH(AB$1,$Q462)),0,1)</f>
        <v>0</v>
      </c>
      <c r="AC462" s="141">
        <f>IF(ISERROR(SEARCH(AC$1,$Q462)),0,1)</f>
        <v>0</v>
      </c>
      <c r="AD462" s="141">
        <f>IF(ISERROR(SEARCH(AD$1,$Q462)),0,1)</f>
        <v>0</v>
      </c>
      <c r="AE462" s="141">
        <f>IF(ISERROR(SEARCH(AE$1,$Q462)),0,1)</f>
        <v>0</v>
      </c>
      <c r="AF462" s="141">
        <f>IF(ISERROR(SEARCH(AF$1,$Q462)),0,1)</f>
        <v>0</v>
      </c>
      <c r="AG462" s="141">
        <f>IF(ISERROR(SEARCH(AG$1,$Q462)),0,1)</f>
        <v>0</v>
      </c>
      <c r="AH462" t="s">
        <v>1075</v>
      </c>
      <c r="AI462" s="141" t="str">
        <f>_xlfn.XLOOKUP(I462,'api2.3'!B:B,'api2.3'!D:D,"")</f>
        <v>Environmental Burden Indicators</v>
      </c>
      <c r="AJ462" t="s">
        <v>140</v>
      </c>
      <c r="AK462" s="41" t="s">
        <v>140</v>
      </c>
      <c r="AL462" s="210">
        <f>_xlfn.XLOOKUP(AK462,sortorder!$I$15:$I$20,sortorder!$J$15:$J$20)</f>
        <v>3</v>
      </c>
      <c r="AM462" t="s">
        <v>1784</v>
      </c>
      <c r="AN462" t="s">
        <v>1784</v>
      </c>
      <c r="AO462" t="s">
        <v>1785</v>
      </c>
      <c r="AP462" s="32">
        <v>3</v>
      </c>
      <c r="AQ462" t="s">
        <v>1779</v>
      </c>
      <c r="AR462" t="s">
        <v>1111</v>
      </c>
      <c r="AS462" t="s">
        <v>1102</v>
      </c>
      <c r="AT462" t="s">
        <v>1111</v>
      </c>
      <c r="AV462" s="39" t="str">
        <f>IFERROR(_xlfn.XLOOKUP(Q462,wtd!$B:$B,wtd!$C:$C),"")</f>
        <v/>
      </c>
      <c r="AW462" s="141" t="b">
        <f>IFERROR(Q462=_xlfn.XLOOKUP(Q462,wtd!$B:$B,wtd!$B:$B),FALSE)</f>
        <v>0</v>
      </c>
      <c r="AX462" t="s">
        <v>1103</v>
      </c>
      <c r="AY462">
        <v>2</v>
      </c>
      <c r="AZ462">
        <v>0</v>
      </c>
      <c r="BA462" t="b">
        <v>0</v>
      </c>
      <c r="BB462" t="b">
        <v>0</v>
      </c>
      <c r="BC462" t="b">
        <v>0</v>
      </c>
      <c r="BE462" t="s">
        <v>1925</v>
      </c>
      <c r="BF462" t="s">
        <v>1926</v>
      </c>
      <c r="BG462" t="s">
        <v>1926</v>
      </c>
      <c r="BH462" s="59" t="s">
        <v>1927</v>
      </c>
      <c r="BJ462" s="618" t="s">
        <v>2887</v>
      </c>
      <c r="BK462" s="534" t="s">
        <v>1928</v>
      </c>
      <c r="BL462" s="59" t="s">
        <v>1723</v>
      </c>
      <c r="BN462" s="222">
        <v>130</v>
      </c>
      <c r="BP462" s="639" t="s">
        <v>1256</v>
      </c>
      <c r="BQ462" s="639" t="s">
        <v>1295</v>
      </c>
      <c r="BR462" s="639" t="s">
        <v>1924</v>
      </c>
      <c r="BS462" s="639" t="s">
        <v>411</v>
      </c>
    </row>
    <row r="463" spans="1:72">
      <c r="A463">
        <v>462</v>
      </c>
      <c r="B463" s="158" t="str">
        <f>IFERROR(TEXT(AL463,"00"),"99")&amp;IFERROR(TEXT(W463,"00"),"99")&amp;IFERROR(TEXT(S463,"00"),"99")&amp;IFERROR(TEXT(BN463,"000"),"999")</f>
        <v>033809131</v>
      </c>
      <c r="C463" s="158" t="str">
        <f>IFERROR(TEXT(AL463,"00"),"99")&amp;IFERROR(TEXT(V463,"00"),"99")&amp;IFERROR(TEXT(R463,"000"),"999")</f>
        <v>0338105</v>
      </c>
      <c r="D463" s="29">
        <v>1</v>
      </c>
      <c r="E463" s="645">
        <f>IF(NOT(ISBLANK(L463)),1,0)</f>
        <v>0</v>
      </c>
      <c r="F463" s="645">
        <f>IF(NOT(ISBLANK(O463)),1,0)</f>
        <v>1</v>
      </c>
      <c r="G463" s="364" t="str">
        <f>IF(ISBLANK(H463), IF(OR(NOT(ISBLANK(L463)),NOT(ISBLANK(I463)), NOT(ISBLANK(O463))),"no oldname but should be",""),IF(H463=I463,"api",IF(H463=O463,"csv","no match or acs")))</f>
        <v>api</v>
      </c>
      <c r="H463" t="s">
        <v>1970</v>
      </c>
      <c r="I463" t="s">
        <v>1970</v>
      </c>
      <c r="J463" s="59" t="s">
        <v>1970</v>
      </c>
      <c r="N463" s="59" t="s">
        <v>1971</v>
      </c>
      <c r="O463" t="s">
        <v>1971</v>
      </c>
      <c r="P463" s="59" t="s">
        <v>1971</v>
      </c>
      <c r="Q463" s="64" t="s">
        <v>1969</v>
      </c>
      <c r="R463" s="147">
        <f>IFERROR(_xlfn.XLOOKUP(T463,sortorder!$E$62:$E$136,sortorder!$F$62:$F$136),999)</f>
        <v>105</v>
      </c>
      <c r="S463" s="147">
        <f>IFERROR(_xlfn.XLOOKUP(T463,sortorder!$E$62:$E$136,sortorder!$D$62:$D$136),99)</f>
        <v>9</v>
      </c>
      <c r="T463" s="127" t="s">
        <v>265</v>
      </c>
      <c r="U463" s="59" t="s">
        <v>265</v>
      </c>
      <c r="V463" s="152">
        <f>IFERROR(_xlfn.XLOOKUP(X463,sortorder!$E$4:$E$55,sortorder!$D$4:$D$55),99)</f>
        <v>38</v>
      </c>
      <c r="W463" s="152">
        <f>IFERROR(_xlfn.XLOOKUP(X463,sortorder!$E$4:$E$55,sortorder!$D$4:$D$55),99)</f>
        <v>38</v>
      </c>
      <c r="X463" s="22" t="s">
        <v>1879</v>
      </c>
      <c r="Y463" s="141">
        <f>IF(ISERROR(SEARCH(Y$1,$Q463)),0,1)</f>
        <v>0</v>
      </c>
      <c r="Z463" s="141">
        <f>IF(ISERROR(SEARCH(Z$1,$Q463)),0,1)</f>
        <v>1</v>
      </c>
      <c r="AA463" s="141">
        <f>IF(ISERROR(SEARCH(AA$1,$Q463)),0,1)</f>
        <v>1</v>
      </c>
      <c r="AB463" s="141">
        <f>IF(ISERROR(SEARCH(AB$1,$Q463)),0,1)</f>
        <v>0</v>
      </c>
      <c r="AC463" s="141">
        <f>IF(ISERROR(SEARCH(AC$1,$Q463)),0,1)</f>
        <v>0</v>
      </c>
      <c r="AD463" s="141">
        <f>IF(ISERROR(SEARCH(AD$1,$Q463)),0,1)</f>
        <v>0</v>
      </c>
      <c r="AE463" s="141">
        <f>IF(ISERROR(SEARCH(AE$1,$Q463)),0,1)</f>
        <v>0</v>
      </c>
      <c r="AF463" s="141">
        <f>IF(ISERROR(SEARCH(AF$1,$Q463)),0,1)</f>
        <v>0</v>
      </c>
      <c r="AG463" s="141">
        <f>IF(ISERROR(SEARCH(AG$1,$Q463)),0,1)</f>
        <v>0</v>
      </c>
      <c r="AH463" t="s">
        <v>1075</v>
      </c>
      <c r="AI463" s="141" t="str">
        <f>_xlfn.XLOOKUP(I463,'api2.3'!B:B,'api2.3'!D:D,"")</f>
        <v>Environmental Burden Indicators</v>
      </c>
      <c r="AJ463" t="s">
        <v>140</v>
      </c>
      <c r="AK463" s="41" t="s">
        <v>140</v>
      </c>
      <c r="AL463" s="210">
        <f>_xlfn.XLOOKUP(AK463,sortorder!$I$15:$I$20,sortorder!$J$15:$J$20)</f>
        <v>3</v>
      </c>
      <c r="AM463" t="s">
        <v>1784</v>
      </c>
      <c r="AN463" t="s">
        <v>1784</v>
      </c>
      <c r="AO463" t="s">
        <v>1785</v>
      </c>
      <c r="AP463" s="32">
        <v>3</v>
      </c>
      <c r="AQ463" t="s">
        <v>1779</v>
      </c>
      <c r="AR463" t="s">
        <v>1111</v>
      </c>
      <c r="AS463" t="s">
        <v>1102</v>
      </c>
      <c r="AT463" t="s">
        <v>1111</v>
      </c>
      <c r="AV463" s="39" t="str">
        <f>IFERROR(_xlfn.XLOOKUP(Q463,wtd!$B:$B,wtd!$C:$C),"")</f>
        <v/>
      </c>
      <c r="AW463" s="141" t="b">
        <f>IFERROR(Q463=_xlfn.XLOOKUP(Q463,wtd!$B:$B,wtd!$B:$B),FALSE)</f>
        <v>0</v>
      </c>
      <c r="AX463" t="s">
        <v>1103</v>
      </c>
      <c r="AY463">
        <v>2</v>
      </c>
      <c r="AZ463">
        <v>0</v>
      </c>
      <c r="BA463" t="b">
        <v>0</v>
      </c>
      <c r="BB463" t="b">
        <v>0</v>
      </c>
      <c r="BC463" t="b">
        <v>0</v>
      </c>
      <c r="BE463" t="s">
        <v>1972</v>
      </c>
      <c r="BF463" t="s">
        <v>1973</v>
      </c>
      <c r="BG463" t="s">
        <v>1973</v>
      </c>
      <c r="BH463" s="59" t="s">
        <v>1974</v>
      </c>
      <c r="BJ463" s="618" t="s">
        <v>2887</v>
      </c>
      <c r="BK463" s="534" t="s">
        <v>1975</v>
      </c>
      <c r="BL463" s="59" t="s">
        <v>5396</v>
      </c>
      <c r="BN463" s="222">
        <v>131</v>
      </c>
      <c r="BP463" s="639" t="s">
        <v>1645</v>
      </c>
      <c r="BQ463" s="639" t="s">
        <v>1204</v>
      </c>
      <c r="BR463" s="639" t="s">
        <v>1971</v>
      </c>
      <c r="BS463" s="639" t="s">
        <v>411</v>
      </c>
    </row>
    <row r="464" spans="1:72">
      <c r="A464">
        <v>463</v>
      </c>
      <c r="B464" s="158" t="str">
        <f>IFERROR(TEXT(AL464,"00"),"99")&amp;IFERROR(TEXT(W464,"00"),"99")&amp;IFERROR(TEXT(S464,"00"),"99")&amp;IFERROR(TEXT(BN464,"000"),"999")</f>
        <v>033810132</v>
      </c>
      <c r="C464" s="158" t="str">
        <f>IFERROR(TEXT(AL464,"00"),"99")&amp;IFERROR(TEXT(V464,"00"),"99")&amp;IFERROR(TEXT(R464,"000"),"999")</f>
        <v>0338106</v>
      </c>
      <c r="D464" s="29">
        <v>1</v>
      </c>
      <c r="E464" s="645">
        <f>IF(NOT(ISBLANK(L464)),1,0)</f>
        <v>0</v>
      </c>
      <c r="F464" s="645">
        <f>IF(NOT(ISBLANK(O464)),1,0)</f>
        <v>1</v>
      </c>
      <c r="G464" s="364" t="str">
        <f>IF(ISBLANK(H464), IF(OR(NOT(ISBLANK(L464)),NOT(ISBLANK(I464)), NOT(ISBLANK(O464))),"no oldname but should be",""),IF(H464=I464,"api",IF(H464=O464,"csv","no match or acs")))</f>
        <v>api</v>
      </c>
      <c r="H464" t="s">
        <v>2003</v>
      </c>
      <c r="I464" t="s">
        <v>2003</v>
      </c>
      <c r="J464" s="59" t="s">
        <v>2003</v>
      </c>
      <c r="L464" s="122"/>
      <c r="M464" s="197"/>
      <c r="N464" s="59" t="s">
        <v>2004</v>
      </c>
      <c r="O464" t="s">
        <v>2004</v>
      </c>
      <c r="P464" s="59" t="s">
        <v>2004</v>
      </c>
      <c r="Q464" s="123" t="s">
        <v>2002</v>
      </c>
      <c r="R464" s="147">
        <f>IFERROR(_xlfn.XLOOKUP(T464,sortorder!$E$62:$E$136,sortorder!$F$62:$F$136),999)</f>
        <v>106</v>
      </c>
      <c r="S464" s="147">
        <f>IFERROR(_xlfn.XLOOKUP(T464,sortorder!$E$62:$E$136,sortorder!$D$62:$D$136),99)</f>
        <v>10</v>
      </c>
      <c r="T464" s="127" t="s">
        <v>95</v>
      </c>
      <c r="U464" s="59" t="s">
        <v>95</v>
      </c>
      <c r="V464" s="152">
        <f>IFERROR(_xlfn.XLOOKUP(X464,sortorder!$E$4:$E$55,sortorder!$D$4:$D$55),99)</f>
        <v>38</v>
      </c>
      <c r="W464" s="152">
        <f>IFERROR(_xlfn.XLOOKUP(X464,sortorder!$E$4:$E$55,sortorder!$D$4:$D$55),99)</f>
        <v>38</v>
      </c>
      <c r="X464" s="22" t="s">
        <v>1879</v>
      </c>
      <c r="Y464" s="141">
        <f>IF(ISERROR(SEARCH(Y$1,$Q464)),0,1)</f>
        <v>0</v>
      </c>
      <c r="Z464" s="141">
        <f>IF(ISERROR(SEARCH(Z$1,$Q464)),0,1)</f>
        <v>1</v>
      </c>
      <c r="AA464" s="141">
        <f>IF(ISERROR(SEARCH(AA$1,$Q464)),0,1)</f>
        <v>1</v>
      </c>
      <c r="AB464" s="141">
        <f>IF(ISERROR(SEARCH(AB$1,$Q464)),0,1)</f>
        <v>0</v>
      </c>
      <c r="AC464" s="141">
        <f>IF(ISERROR(SEARCH(AC$1,$Q464)),0,1)</f>
        <v>0</v>
      </c>
      <c r="AD464" s="141">
        <f>IF(ISERROR(SEARCH(AD$1,$Q464)),0,1)</f>
        <v>0</v>
      </c>
      <c r="AE464" s="141">
        <f>IF(ISERROR(SEARCH(AE$1,$Q464)),0,1)</f>
        <v>0</v>
      </c>
      <c r="AF464" s="141">
        <f>IF(ISERROR(SEARCH(AF$1,$Q464)),0,1)</f>
        <v>0</v>
      </c>
      <c r="AG464" s="141">
        <f>IF(ISERROR(SEARCH(AG$1,$Q464)),0,1)</f>
        <v>0</v>
      </c>
      <c r="AH464" t="s">
        <v>1075</v>
      </c>
      <c r="AI464" s="141" t="str">
        <f>_xlfn.XLOOKUP(I464,'api2.3'!B:B,'api2.3'!D:D,"")</f>
        <v>Environmental Burden Indicators</v>
      </c>
      <c r="AJ464" t="s">
        <v>140</v>
      </c>
      <c r="AK464" s="41" t="s">
        <v>140</v>
      </c>
      <c r="AL464" s="210">
        <f>_xlfn.XLOOKUP(AK464,sortorder!$I$15:$I$20,sortorder!$J$15:$J$20)</f>
        <v>3</v>
      </c>
      <c r="AM464" t="s">
        <v>1784</v>
      </c>
      <c r="AN464" t="s">
        <v>1784</v>
      </c>
      <c r="AO464" t="s">
        <v>1785</v>
      </c>
      <c r="AP464" s="32">
        <v>3</v>
      </c>
      <c r="AQ464" t="s">
        <v>1779</v>
      </c>
      <c r="AR464" t="s">
        <v>1111</v>
      </c>
      <c r="AS464" t="s">
        <v>1102</v>
      </c>
      <c r="AT464" t="s">
        <v>1111</v>
      </c>
      <c r="AV464" s="39" t="str">
        <f>IFERROR(_xlfn.XLOOKUP(Q464,wtd!$B:$B,wtd!$C:$C),"")</f>
        <v/>
      </c>
      <c r="AW464" s="141" t="b">
        <f>IFERROR(Q464=_xlfn.XLOOKUP(Q464,wtd!$B:$B,wtd!$B:$B),FALSE)</f>
        <v>0</v>
      </c>
      <c r="AX464" t="s">
        <v>1103</v>
      </c>
      <c r="AY464">
        <v>2</v>
      </c>
      <c r="AZ464">
        <v>0</v>
      </c>
      <c r="BA464" t="b">
        <v>0</v>
      </c>
      <c r="BB464" t="b">
        <v>0</v>
      </c>
      <c r="BC464" t="b">
        <v>0</v>
      </c>
      <c r="BE464" t="s">
        <v>2005</v>
      </c>
      <c r="BF464" t="s">
        <v>2006</v>
      </c>
      <c r="BG464" t="s">
        <v>2006</v>
      </c>
      <c r="BH464" s="59" t="s">
        <v>2007</v>
      </c>
      <c r="BJ464" s="618" t="s">
        <v>2887</v>
      </c>
      <c r="BK464" s="534" t="s">
        <v>2008</v>
      </c>
      <c r="BL464" s="59" t="s">
        <v>5397</v>
      </c>
      <c r="BN464" s="222">
        <v>132</v>
      </c>
      <c r="BP464" s="639" t="s">
        <v>53</v>
      </c>
      <c r="BQ464" s="639" t="s">
        <v>1385</v>
      </c>
      <c r="BR464" s="639" t="s">
        <v>2004</v>
      </c>
      <c r="BS464" s="639" t="s">
        <v>411</v>
      </c>
    </row>
    <row r="465" spans="1:72">
      <c r="A465">
        <v>464</v>
      </c>
      <c r="B465" s="158" t="str">
        <f>IFERROR(TEXT(AL465,"00"),"99")&amp;IFERROR(TEXT(W465,"00"),"99")&amp;IFERROR(TEXT(S465,"00"),"99")&amp;IFERROR(TEXT(BN465,"000"),"999")</f>
        <v>033811133</v>
      </c>
      <c r="C465" s="158" t="str">
        <f>IFERROR(TEXT(AL465,"00"),"99")&amp;IFERROR(TEXT(V465,"00"),"99")&amp;IFERROR(TEXT(R465,"000"),"999")</f>
        <v>0338107</v>
      </c>
      <c r="D465" s="29">
        <v>1</v>
      </c>
      <c r="E465" s="645">
        <f>IF(NOT(ISBLANK(L465)),1,0)</f>
        <v>0</v>
      </c>
      <c r="F465" s="645">
        <f>IF(NOT(ISBLANK(O465)),1,0)</f>
        <v>1</v>
      </c>
      <c r="G465" s="364" t="str">
        <f>IF(ISBLANK(H465), IF(OR(NOT(ISBLANK(L465)),NOT(ISBLANK(I465)), NOT(ISBLANK(O465))),"no oldname but should be",""),IF(H465=I465,"api",IF(H465=O465,"csv","no match or acs")))</f>
        <v>api</v>
      </c>
      <c r="H465" t="s">
        <v>2016</v>
      </c>
      <c r="I465" t="s">
        <v>2016</v>
      </c>
      <c r="J465" s="59" t="s">
        <v>2016</v>
      </c>
      <c r="N465" s="59" t="s">
        <v>2017</v>
      </c>
      <c r="O465" t="s">
        <v>2017</v>
      </c>
      <c r="P465" s="59" t="s">
        <v>2017</v>
      </c>
      <c r="Q465" s="64" t="s">
        <v>2015</v>
      </c>
      <c r="R465" s="147">
        <f>IFERROR(_xlfn.XLOOKUP(T465,sortorder!$E$62:$E$136,sortorder!$F$62:$F$136),999)</f>
        <v>107</v>
      </c>
      <c r="S465" s="147">
        <f>IFERROR(_xlfn.XLOOKUP(T465,sortorder!$E$62:$E$136,sortorder!$D$62:$D$136),99)</f>
        <v>11</v>
      </c>
      <c r="T465" s="127" t="s">
        <v>134</v>
      </c>
      <c r="U465" s="59" t="s">
        <v>134</v>
      </c>
      <c r="V465" s="152">
        <f>IFERROR(_xlfn.XLOOKUP(X465,sortorder!$E$4:$E$55,sortorder!$D$4:$D$55),99)</f>
        <v>38</v>
      </c>
      <c r="W465" s="152">
        <f>IFERROR(_xlfn.XLOOKUP(X465,sortorder!$E$4:$E$55,sortorder!$D$4:$D$55),99)</f>
        <v>38</v>
      </c>
      <c r="X465" s="22" t="s">
        <v>1879</v>
      </c>
      <c r="Y465" s="141">
        <f>IF(ISERROR(SEARCH(Y$1,$Q465)),0,1)</f>
        <v>0</v>
      </c>
      <c r="Z465" s="141">
        <f>IF(ISERROR(SEARCH(Z$1,$Q465)),0,1)</f>
        <v>1</v>
      </c>
      <c r="AA465" s="141">
        <f>IF(ISERROR(SEARCH(AA$1,$Q465)),0,1)</f>
        <v>1</v>
      </c>
      <c r="AB465" s="141">
        <f>IF(ISERROR(SEARCH(AB$1,$Q465)),0,1)</f>
        <v>0</v>
      </c>
      <c r="AC465" s="141">
        <f>IF(ISERROR(SEARCH(AC$1,$Q465)),0,1)</f>
        <v>0</v>
      </c>
      <c r="AD465" s="141">
        <f>IF(ISERROR(SEARCH(AD$1,$Q465)),0,1)</f>
        <v>0</v>
      </c>
      <c r="AE465" s="141">
        <f>IF(ISERROR(SEARCH(AE$1,$Q465)),0,1)</f>
        <v>0</v>
      </c>
      <c r="AF465" s="141">
        <f>IF(ISERROR(SEARCH(AF$1,$Q465)),0,1)</f>
        <v>0</v>
      </c>
      <c r="AG465" s="141">
        <f>IF(ISERROR(SEARCH(AG$1,$Q465)),0,1)</f>
        <v>0</v>
      </c>
      <c r="AH465" t="s">
        <v>1075</v>
      </c>
      <c r="AI465" s="141" t="str">
        <f>_xlfn.XLOOKUP(I465,'api2.3'!B:B,'api2.3'!D:D,"")</f>
        <v>Environmental Burden Indicators</v>
      </c>
      <c r="AJ465" t="s">
        <v>140</v>
      </c>
      <c r="AK465" s="41" t="s">
        <v>140</v>
      </c>
      <c r="AL465" s="210">
        <f>_xlfn.XLOOKUP(AK465,sortorder!$I$15:$I$20,sortorder!$J$15:$J$20)</f>
        <v>3</v>
      </c>
      <c r="AM465" t="s">
        <v>1784</v>
      </c>
      <c r="AN465" t="s">
        <v>1784</v>
      </c>
      <c r="AO465" t="s">
        <v>1785</v>
      </c>
      <c r="AP465" s="32">
        <v>3</v>
      </c>
      <c r="AQ465" t="s">
        <v>1779</v>
      </c>
      <c r="AR465" t="s">
        <v>1111</v>
      </c>
      <c r="AS465" t="s">
        <v>1102</v>
      </c>
      <c r="AT465" t="s">
        <v>1111</v>
      </c>
      <c r="AV465" s="39" t="str">
        <f>IFERROR(_xlfn.XLOOKUP(Q465,wtd!$B:$B,wtd!$C:$C),"")</f>
        <v/>
      </c>
      <c r="AW465" s="141" t="b">
        <f>IFERROR(Q465=_xlfn.XLOOKUP(Q465,wtd!$B:$B,wtd!$B:$B),FALSE)</f>
        <v>0</v>
      </c>
      <c r="AX465" t="s">
        <v>1103</v>
      </c>
      <c r="AY465">
        <v>2</v>
      </c>
      <c r="AZ465">
        <v>0</v>
      </c>
      <c r="BA465" t="b">
        <v>0</v>
      </c>
      <c r="BB465" t="b">
        <v>0</v>
      </c>
      <c r="BC465" t="b">
        <v>0</v>
      </c>
      <c r="BE465" t="s">
        <v>2018</v>
      </c>
      <c r="BF465" t="s">
        <v>2019</v>
      </c>
      <c r="BG465" t="s">
        <v>2019</v>
      </c>
      <c r="BH465" s="59" t="s">
        <v>2020</v>
      </c>
      <c r="BJ465" s="618" t="s">
        <v>2887</v>
      </c>
      <c r="BK465" s="534" t="s">
        <v>2021</v>
      </c>
      <c r="BL465" s="59" t="s">
        <v>5399</v>
      </c>
      <c r="BN465" s="222">
        <v>133</v>
      </c>
      <c r="BP465" s="639" t="s">
        <v>55</v>
      </c>
      <c r="BQ465" s="639" t="s">
        <v>1007</v>
      </c>
      <c r="BR465" s="639" t="s">
        <v>2017</v>
      </c>
      <c r="BS465" s="639" t="s">
        <v>411</v>
      </c>
    </row>
    <row r="466" spans="1:72">
      <c r="A466">
        <v>465</v>
      </c>
      <c r="B466" s="158" t="str">
        <f>IFERROR(TEXT(AL466,"00"),"99")&amp;IFERROR(TEXT(W466,"00"),"99")&amp;IFERROR(TEXT(S466,"00"),"99")&amp;IFERROR(TEXT(BN466,"000"),"999")</f>
        <v>033812134</v>
      </c>
      <c r="C466" s="158" t="str">
        <f>IFERROR(TEXT(AL466,"00"),"99")&amp;IFERROR(TEXT(V466,"00"),"99")&amp;IFERROR(TEXT(R466,"000"),"999")</f>
        <v>0338108</v>
      </c>
      <c r="D466" s="29">
        <v>1</v>
      </c>
      <c r="E466" s="645">
        <f>IF(NOT(ISBLANK(L466)),1,0)</f>
        <v>0</v>
      </c>
      <c r="F466" s="645">
        <f>IF(NOT(ISBLANK(O466)),1,0)</f>
        <v>1</v>
      </c>
      <c r="G466" s="364" t="str">
        <f>IF(ISBLANK(H466), IF(OR(NOT(ISBLANK(L466)),NOT(ISBLANK(I466)), NOT(ISBLANK(O466))),"no oldname but should be",""),IF(H466=I466,"api",IF(H466=O466,"csv","no match or acs")))</f>
        <v>api</v>
      </c>
      <c r="H466" t="s">
        <v>1910</v>
      </c>
      <c r="I466" t="s">
        <v>1910</v>
      </c>
      <c r="J466" s="59" t="s">
        <v>1910</v>
      </c>
      <c r="N466" s="59" t="s">
        <v>1911</v>
      </c>
      <c r="O466" t="s">
        <v>1911</v>
      </c>
      <c r="P466" s="59" t="s">
        <v>1911</v>
      </c>
      <c r="Q466" s="64" t="s">
        <v>1909</v>
      </c>
      <c r="R466" s="147">
        <f>IFERROR(_xlfn.XLOOKUP(T466,sortorder!$E$62:$E$136,sortorder!$F$62:$F$136),999)</f>
        <v>108</v>
      </c>
      <c r="S466" s="147">
        <f>IFERROR(_xlfn.XLOOKUP(T466,sortorder!$E$62:$E$136,sortorder!$D$62:$D$136),99)</f>
        <v>12</v>
      </c>
      <c r="T466" s="127" t="s">
        <v>244</v>
      </c>
      <c r="U466" s="59" t="s">
        <v>244</v>
      </c>
      <c r="V466" s="152">
        <f>IFERROR(_xlfn.XLOOKUP(X466,sortorder!$E$4:$E$55,sortorder!$D$4:$D$55),99)</f>
        <v>38</v>
      </c>
      <c r="W466" s="152">
        <f>IFERROR(_xlfn.XLOOKUP(X466,sortorder!$E$4:$E$55,sortorder!$D$4:$D$55),99)</f>
        <v>38</v>
      </c>
      <c r="X466" s="22" t="s">
        <v>1879</v>
      </c>
      <c r="Y466" s="141">
        <f>IF(ISERROR(SEARCH(Y$1,$Q466)),0,1)</f>
        <v>0</v>
      </c>
      <c r="Z466" s="141">
        <f>IF(ISERROR(SEARCH(Z$1,$Q466)),0,1)</f>
        <v>1</v>
      </c>
      <c r="AA466" s="141">
        <f>IF(ISERROR(SEARCH(AA$1,$Q466)),0,1)</f>
        <v>1</v>
      </c>
      <c r="AB466" s="141">
        <f>IF(ISERROR(SEARCH(AB$1,$Q466)),0,1)</f>
        <v>0</v>
      </c>
      <c r="AC466" s="141">
        <f>IF(ISERROR(SEARCH(AC$1,$Q466)),0,1)</f>
        <v>0</v>
      </c>
      <c r="AD466" s="141">
        <f>IF(ISERROR(SEARCH(AD$1,$Q466)),0,1)</f>
        <v>0</v>
      </c>
      <c r="AE466" s="141">
        <f>IF(ISERROR(SEARCH(AE$1,$Q466)),0,1)</f>
        <v>0</v>
      </c>
      <c r="AF466" s="141">
        <f>IF(ISERROR(SEARCH(AF$1,$Q466)),0,1)</f>
        <v>0</v>
      </c>
      <c r="AG466" s="141">
        <f>IF(ISERROR(SEARCH(AG$1,$Q466)),0,1)</f>
        <v>0</v>
      </c>
      <c r="AH466" t="s">
        <v>1075</v>
      </c>
      <c r="AI466" s="141" t="str">
        <f>_xlfn.XLOOKUP(I466,'api2.3'!B:B,'api2.3'!D:D,"")</f>
        <v>Environmental Burden Indicators</v>
      </c>
      <c r="AJ466" t="s">
        <v>140</v>
      </c>
      <c r="AK466" s="41" t="s">
        <v>140</v>
      </c>
      <c r="AL466" s="210">
        <f>_xlfn.XLOOKUP(AK466,sortorder!$I$15:$I$20,sortorder!$J$15:$J$20)</f>
        <v>3</v>
      </c>
      <c r="AM466" t="s">
        <v>1784</v>
      </c>
      <c r="AN466" t="s">
        <v>1784</v>
      </c>
      <c r="AO466" t="s">
        <v>1785</v>
      </c>
      <c r="AP466" s="32">
        <v>3</v>
      </c>
      <c r="AQ466" t="s">
        <v>1779</v>
      </c>
      <c r="AR466" t="s">
        <v>1111</v>
      </c>
      <c r="AS466" t="s">
        <v>1102</v>
      </c>
      <c r="AT466" t="s">
        <v>1111</v>
      </c>
      <c r="AV466" s="39" t="str">
        <f>IFERROR(_xlfn.XLOOKUP(Q466,wtd!$B:$B,wtd!$C:$C),"")</f>
        <v/>
      </c>
      <c r="AW466" s="141" t="b">
        <f>IFERROR(Q466=_xlfn.XLOOKUP(Q466,wtd!$B:$B,wtd!$B:$B),FALSE)</f>
        <v>0</v>
      </c>
      <c r="AX466" t="s">
        <v>1103</v>
      </c>
      <c r="AY466">
        <v>2</v>
      </c>
      <c r="AZ466">
        <v>0</v>
      </c>
      <c r="BA466" t="b">
        <v>0</v>
      </c>
      <c r="BB466" t="b">
        <v>0</v>
      </c>
      <c r="BC466" t="b">
        <v>0</v>
      </c>
      <c r="BE466" t="s">
        <v>1912</v>
      </c>
      <c r="BF466" t="s">
        <v>1913</v>
      </c>
      <c r="BG466" t="s">
        <v>1913</v>
      </c>
      <c r="BH466" s="59" t="s">
        <v>1914</v>
      </c>
      <c r="BJ466" s="618" t="s">
        <v>2887</v>
      </c>
      <c r="BK466" s="534" t="s">
        <v>1915</v>
      </c>
      <c r="BL466" s="59" t="s">
        <v>5398</v>
      </c>
      <c r="BN466" s="222">
        <v>134</v>
      </c>
      <c r="BP466" s="639" t="s">
        <v>1147</v>
      </c>
      <c r="BQ466" s="639" t="s">
        <v>1155</v>
      </c>
      <c r="BR466" s="639" t="s">
        <v>1911</v>
      </c>
      <c r="BS466" s="639" t="s">
        <v>411</v>
      </c>
    </row>
    <row r="467" spans="1:72">
      <c r="A467">
        <v>466</v>
      </c>
      <c r="B467" s="158" t="str">
        <f>IFERROR(TEXT(AL467,"00"),"99")&amp;IFERROR(TEXT(W467,"00"),"99")&amp;IFERROR(TEXT(S467,"00"),"99")&amp;IFERROR(TEXT(BN467,"000"),"999")</f>
        <v>033813135</v>
      </c>
      <c r="C467" s="158" t="str">
        <f>IFERROR(TEXT(AL467,"00"),"99")&amp;IFERROR(TEXT(V467,"00"),"99")&amp;IFERROR(TEXT(R467,"000"),"999")</f>
        <v>0338109</v>
      </c>
      <c r="D467" s="251">
        <v>1</v>
      </c>
      <c r="E467" s="645">
        <f>IF(NOT(ISBLANK(L467)),1,0)</f>
        <v>0</v>
      </c>
      <c r="F467" s="645">
        <f>IF(NOT(ISBLANK(O467)),1,0)</f>
        <v>1</v>
      </c>
      <c r="G467" s="364" t="str">
        <f>IF(ISBLANK(H467), IF(OR(NOT(ISBLANK(L467)),NOT(ISBLANK(I467)), NOT(ISBLANK(O467))),"no oldname but should be",""),IF(H467=I467,"api",IF(H467=O467,"csv","no match or acs")))</f>
        <v>csv</v>
      </c>
      <c r="H467" s="122" t="s">
        <v>5644</v>
      </c>
      <c r="I467" s="503" t="s">
        <v>5919</v>
      </c>
      <c r="J467" s="624"/>
      <c r="K467" s="122"/>
      <c r="L467" s="122"/>
      <c r="M467" s="197"/>
      <c r="N467" s="197"/>
      <c r="O467" s="122" t="s">
        <v>5644</v>
      </c>
      <c r="P467" s="197"/>
      <c r="Q467" s="123" t="s">
        <v>5645</v>
      </c>
      <c r="R467" s="147">
        <f>IFERROR(_xlfn.XLOOKUP(T467,sortorder!$E$62:$E$136,sortorder!$F$62:$F$136),999)</f>
        <v>109</v>
      </c>
      <c r="S467" s="147">
        <f>IFERROR(_xlfn.XLOOKUP(T467,sortorder!$E$62:$E$136,sortorder!$D$62:$D$136),99)</f>
        <v>13</v>
      </c>
      <c r="T467" s="196" t="s">
        <v>5614</v>
      </c>
      <c r="U467" s="197"/>
      <c r="V467" s="152">
        <f>IFERROR(_xlfn.XLOOKUP(X467,sortorder!$E$4:$E$55,sortorder!$D$4:$D$55),99)</f>
        <v>38</v>
      </c>
      <c r="W467" s="152">
        <f>IFERROR(_xlfn.XLOOKUP(X467,sortorder!$E$4:$E$55,sortorder!$D$4:$D$55),99)</f>
        <v>38</v>
      </c>
      <c r="X467" s="198" t="s">
        <v>1879</v>
      </c>
      <c r="Y467" s="141">
        <f>IF(ISERROR(SEARCH(Y$1,$Q467)),0,1)</f>
        <v>0</v>
      </c>
      <c r="Z467" s="141">
        <f>IF(ISERROR(SEARCH(Z$1,$Q467)),0,1)</f>
        <v>1</v>
      </c>
      <c r="AA467" s="141">
        <f>IF(ISERROR(SEARCH(AA$1,$Q467)),0,1)</f>
        <v>1</v>
      </c>
      <c r="AB467" s="141">
        <f>IF(ISERROR(SEARCH(AB$1,$Q467)),0,1)</f>
        <v>0</v>
      </c>
      <c r="AC467" s="141">
        <f>IF(ISERROR(SEARCH(AC$1,$Q467)),0,1)</f>
        <v>0</v>
      </c>
      <c r="AD467" s="141">
        <f>IF(ISERROR(SEARCH(AD$1,$Q467)),0,1)</f>
        <v>0</v>
      </c>
      <c r="AE467" s="141">
        <f>IF(ISERROR(SEARCH(AE$1,$Q467)),0,1)</f>
        <v>0</v>
      </c>
      <c r="AF467" s="141">
        <f>IF(ISERROR(SEARCH(AF$1,$Q467)),0,1)</f>
        <v>0</v>
      </c>
      <c r="AG467" s="141">
        <f>IF(ISERROR(SEARCH(AG$1,$Q467)),0,1)</f>
        <v>0</v>
      </c>
      <c r="AH467" s="122" t="s">
        <v>1075</v>
      </c>
      <c r="AI467" s="141" t="str">
        <f>_xlfn.XLOOKUP(I467,'api2.3'!B:B,'api2.3'!D:D,"")</f>
        <v>Environmental Burden Indicators</v>
      </c>
      <c r="AJ467" s="122" t="s">
        <v>140</v>
      </c>
      <c r="AK467" s="212" t="s">
        <v>140</v>
      </c>
      <c r="AL467" s="210">
        <f>_xlfn.XLOOKUP(AK467,sortorder!$I$15:$I$20,sortorder!$J$15:$J$20)</f>
        <v>3</v>
      </c>
      <c r="AM467" s="122" t="s">
        <v>1784</v>
      </c>
      <c r="AN467" s="122" t="s">
        <v>1784</v>
      </c>
      <c r="AO467" s="122" t="s">
        <v>1785</v>
      </c>
      <c r="AP467" s="112">
        <v>3</v>
      </c>
      <c r="AQ467" s="122" t="s">
        <v>1779</v>
      </c>
      <c r="AR467" s="122" t="s">
        <v>1111</v>
      </c>
      <c r="AS467" s="122" t="s">
        <v>1102</v>
      </c>
      <c r="AT467" s="122" t="s">
        <v>1111</v>
      </c>
      <c r="AU467" s="122"/>
      <c r="AV467" s="39" t="str">
        <f>IFERROR(_xlfn.XLOOKUP(Q467,wtd!$B:$B,wtd!$C:$C),"")</f>
        <v/>
      </c>
      <c r="AW467" s="141" t="b">
        <f>IFERROR(Q467=_xlfn.XLOOKUP(Q467,wtd!$B:$B,wtd!$B:$B),FALSE)</f>
        <v>0</v>
      </c>
      <c r="AX467" s="236" t="s">
        <v>1103</v>
      </c>
      <c r="AY467" s="122">
        <v>2</v>
      </c>
      <c r="AZ467" s="122">
        <v>0</v>
      </c>
      <c r="BA467" s="122" t="b">
        <v>0</v>
      </c>
      <c r="BB467" s="122" t="b">
        <v>0</v>
      </c>
      <c r="BC467" s="122" t="b">
        <v>0</v>
      </c>
      <c r="BD467" s="122"/>
      <c r="BE467" s="259" t="s">
        <v>5646</v>
      </c>
      <c r="BF467" s="259" t="s">
        <v>5647</v>
      </c>
      <c r="BG467" s="259" t="s">
        <v>5647</v>
      </c>
      <c r="BH467" s="197"/>
      <c r="BI467" s="197"/>
      <c r="BJ467" s="618" t="s">
        <v>2887</v>
      </c>
      <c r="BK467" s="534" t="s">
        <v>5920</v>
      </c>
      <c r="BL467" s="197"/>
      <c r="BM467" s="197"/>
      <c r="BN467" s="260">
        <v>135</v>
      </c>
      <c r="BO467" s="122"/>
      <c r="BP467" s="641"/>
      <c r="BQ467" s="641"/>
      <c r="BR467" s="641"/>
      <c r="BS467" s="641"/>
      <c r="BT467" s="641"/>
    </row>
    <row r="468" spans="1:72">
      <c r="A468">
        <v>467</v>
      </c>
      <c r="B468" s="158" t="str">
        <f>IFERROR(TEXT(AL468,"00"),"99")&amp;IFERROR(TEXT(W468,"00"),"99")&amp;IFERROR(TEXT(S468,"00"),"99")&amp;IFERROR(TEXT(BN468,"000"),"999")</f>
        <v>033901136</v>
      </c>
      <c r="C468" s="158" t="str">
        <f>IFERROR(TEXT(AL468,"00"),"99")&amp;IFERROR(TEXT(V468,"00"),"99")&amp;IFERROR(TEXT(R468,"000"),"999")</f>
        <v>0339096</v>
      </c>
      <c r="D468" s="29">
        <v>1</v>
      </c>
      <c r="E468" s="645">
        <f>IF(NOT(ISBLANK(L468)),1,0)</f>
        <v>0</v>
      </c>
      <c r="F468" s="645">
        <f>IF(NOT(ISBLANK(O468)),1,0)</f>
        <v>0</v>
      </c>
      <c r="G468" s="364" t="str">
        <f>IF(ISBLANK(H468), IF(OR(NOT(ISBLANK(L468)),NOT(ISBLANK(I468)), NOT(ISBLANK(O468))),"no oldname but should be",""),IF(H468=I468,"api",IF(H468=O468,"csv","no match or acs")))</f>
        <v>api</v>
      </c>
      <c r="H468" s="185" t="s">
        <v>1311</v>
      </c>
      <c r="I468" s="185" t="s">
        <v>1311</v>
      </c>
      <c r="J468" s="59" t="s">
        <v>1311</v>
      </c>
      <c r="Q468" s="64" t="s">
        <v>1310</v>
      </c>
      <c r="R468" s="147">
        <f>IFERROR(_xlfn.XLOOKUP(T468,sortorder!$E$62:$E$136,sortorder!$F$62:$F$136),999)</f>
        <v>96</v>
      </c>
      <c r="S468" s="147">
        <f>IFERROR(_xlfn.XLOOKUP(T468,sortorder!$E$62:$E$136,sortorder!$D$62:$D$136),99)</f>
        <v>1</v>
      </c>
      <c r="T468" s="127" t="s">
        <v>181</v>
      </c>
      <c r="U468" s="59" t="s">
        <v>181</v>
      </c>
      <c r="V468" s="152">
        <f>IFERROR(_xlfn.XLOOKUP(X468,sortorder!$E$4:$E$55,sortorder!$D$4:$D$55),99)</f>
        <v>39</v>
      </c>
      <c r="W468" s="152">
        <f>IFERROR(_xlfn.XLOOKUP(X468,sortorder!$E$4:$E$55,sortorder!$D$4:$D$55),99)</f>
        <v>39</v>
      </c>
      <c r="X468" s="373" t="s">
        <v>1235</v>
      </c>
      <c r="Y468" s="141">
        <f>IF(ISERROR(SEARCH(Y$1,$Q468)),0,1)</f>
        <v>0</v>
      </c>
      <c r="Z468" s="141">
        <f>IF(ISERROR(SEARCH(Z$1,$Q468)),0,1)</f>
        <v>0</v>
      </c>
      <c r="AA468" s="141">
        <f>IF(ISERROR(SEARCH(AA$1,$Q468)),0,1)</f>
        <v>0</v>
      </c>
      <c r="AB468" s="141">
        <f>IF(ISERROR(SEARCH(AB$1,$Q468)),0,1)</f>
        <v>0</v>
      </c>
      <c r="AC468" s="141">
        <f>IF(ISERROR(SEARCH(AC$1,$Q468)),0,1)</f>
        <v>1</v>
      </c>
      <c r="AD468" s="141">
        <f>IF(ISERROR(SEARCH(AD$1,$Q468)),0,1)</f>
        <v>0</v>
      </c>
      <c r="AE468" s="141">
        <f>IF(ISERROR(SEARCH(AE$1,$Q468)),0,1)</f>
        <v>0</v>
      </c>
      <c r="AF468" s="141">
        <f>IF(ISERROR(SEARCH(AF$1,$Q468)),0,1)</f>
        <v>0</v>
      </c>
      <c r="AG468" s="141">
        <f>IF(ISERROR(SEARCH(AG$1,$Q468)),0,1)</f>
        <v>0</v>
      </c>
      <c r="AH468" t="s">
        <v>1075</v>
      </c>
      <c r="AI468" s="141" t="str">
        <f>_xlfn.XLOOKUP(I468,'api2.3'!B:B,'api2.3'!D:D,"")</f>
        <v>Environmental Burden Indicators</v>
      </c>
      <c r="AJ468" t="s">
        <v>140</v>
      </c>
      <c r="AK468" s="41" t="s">
        <v>140</v>
      </c>
      <c r="AL468" s="210">
        <f>_xlfn.XLOOKUP(AK468,sortorder!$I$15:$I$20,sortorder!$J$15:$J$20)</f>
        <v>3</v>
      </c>
      <c r="AM468" t="s">
        <v>423</v>
      </c>
      <c r="AN468" t="s">
        <v>423</v>
      </c>
      <c r="AO468" t="s">
        <v>424</v>
      </c>
      <c r="AP468" s="32">
        <v>1</v>
      </c>
      <c r="AQ468" t="s">
        <v>1125</v>
      </c>
      <c r="AR468" t="s">
        <v>1132</v>
      </c>
      <c r="AS468" t="s">
        <v>1126</v>
      </c>
      <c r="AT468" t="s">
        <v>1132</v>
      </c>
      <c r="AV468" s="39" t="str">
        <f>IFERROR(_xlfn.XLOOKUP(Q468,wtd!$B:$B,wtd!$C:$C),"")</f>
        <v/>
      </c>
      <c r="AW468" s="141" t="b">
        <f>IFERROR(Q468=_xlfn.XLOOKUP(Q468,wtd!$B:$B,wtd!$B:$B),FALSE)</f>
        <v>0</v>
      </c>
      <c r="AX468" t="s">
        <v>2797</v>
      </c>
      <c r="AY468" s="11">
        <v>3</v>
      </c>
      <c r="AZ468">
        <v>2</v>
      </c>
      <c r="BA468" t="b">
        <v>0</v>
      </c>
      <c r="BB468" t="b">
        <v>0</v>
      </c>
      <c r="BC468" t="b">
        <v>0</v>
      </c>
      <c r="BE468" t="s">
        <v>1312</v>
      </c>
      <c r="BF468" t="s">
        <v>1313</v>
      </c>
      <c r="BG468" t="s">
        <v>1313</v>
      </c>
      <c r="BJ468" s="618" t="s">
        <v>2887</v>
      </c>
      <c r="BK468" s="534" t="s">
        <v>1314</v>
      </c>
      <c r="BL468" s="59" t="s">
        <v>5392</v>
      </c>
      <c r="BN468" s="222">
        <v>136</v>
      </c>
      <c r="BP468" s="639" t="s">
        <v>1315</v>
      </c>
      <c r="BS468" s="639" t="s">
        <v>411</v>
      </c>
    </row>
    <row r="469" spans="1:72">
      <c r="A469">
        <v>468</v>
      </c>
      <c r="B469" s="158" t="str">
        <f>IFERROR(TEXT(AL469,"00"),"99")&amp;IFERROR(TEXT(W469,"00"),"99")&amp;IFERROR(TEXT(S469,"00"),"99")&amp;IFERROR(TEXT(BN469,"000"),"999")</f>
        <v>033902137</v>
      </c>
      <c r="C469" s="158" t="str">
        <f>IFERROR(TEXT(AL469,"00"),"99")&amp;IFERROR(TEXT(V469,"00"),"99")&amp;IFERROR(TEXT(R469,"000"),"999")</f>
        <v>0339097</v>
      </c>
      <c r="D469" s="29">
        <v>1</v>
      </c>
      <c r="E469" s="645">
        <f>IF(NOT(ISBLANK(L469)),1,0)</f>
        <v>0</v>
      </c>
      <c r="F469" s="645">
        <f>IF(NOT(ISBLANK(O469)),1,0)</f>
        <v>0</v>
      </c>
      <c r="G469" s="364" t="str">
        <f>IF(ISBLANK(H469), IF(OR(NOT(ISBLANK(L469)),NOT(ISBLANK(I469)), NOT(ISBLANK(O469))),"no oldname but should be",""),IF(H469=I469,"api",IF(H469=O469,"csv","no match or acs")))</f>
        <v>api</v>
      </c>
      <c r="H469" t="s">
        <v>1297</v>
      </c>
      <c r="I469" t="s">
        <v>1297</v>
      </c>
      <c r="J469" s="59" t="s">
        <v>1297</v>
      </c>
      <c r="Q469" s="64" t="s">
        <v>1296</v>
      </c>
      <c r="R469" s="147">
        <f>IFERROR(_xlfn.XLOOKUP(T469,sortorder!$E$62:$E$136,sortorder!$F$62:$F$136),999)</f>
        <v>97</v>
      </c>
      <c r="S469" s="147">
        <f>IFERROR(_xlfn.XLOOKUP(T469,sortorder!$E$62:$E$136,sortorder!$D$62:$D$136),99)</f>
        <v>2</v>
      </c>
      <c r="T469" s="127" t="s">
        <v>144</v>
      </c>
      <c r="U469" s="59" t="s">
        <v>144</v>
      </c>
      <c r="V469" s="152">
        <f>IFERROR(_xlfn.XLOOKUP(X469,sortorder!$E$4:$E$55,sortorder!$D$4:$D$55),99)</f>
        <v>39</v>
      </c>
      <c r="W469" s="152">
        <f>IFERROR(_xlfn.XLOOKUP(X469,sortorder!$E$4:$E$55,sortorder!$D$4:$D$55),99)</f>
        <v>39</v>
      </c>
      <c r="X469" s="373" t="s">
        <v>1235</v>
      </c>
      <c r="Y469" s="141">
        <f>IF(ISERROR(SEARCH(Y$1,$Q469)),0,1)</f>
        <v>0</v>
      </c>
      <c r="Z469" s="141">
        <f>IF(ISERROR(SEARCH(Z$1,$Q469)),0,1)</f>
        <v>0</v>
      </c>
      <c r="AA469" s="141">
        <f>IF(ISERROR(SEARCH(AA$1,$Q469)),0,1)</f>
        <v>0</v>
      </c>
      <c r="AB469" s="141">
        <f>IF(ISERROR(SEARCH(AB$1,$Q469)),0,1)</f>
        <v>0</v>
      </c>
      <c r="AC469" s="141">
        <f>IF(ISERROR(SEARCH(AC$1,$Q469)),0,1)</f>
        <v>1</v>
      </c>
      <c r="AD469" s="141">
        <f>IF(ISERROR(SEARCH(AD$1,$Q469)),0,1)</f>
        <v>0</v>
      </c>
      <c r="AE469" s="141">
        <f>IF(ISERROR(SEARCH(AE$1,$Q469)),0,1)</f>
        <v>0</v>
      </c>
      <c r="AF469" s="141">
        <f>IF(ISERROR(SEARCH(AF$1,$Q469)),0,1)</f>
        <v>0</v>
      </c>
      <c r="AG469" s="141">
        <f>IF(ISERROR(SEARCH(AG$1,$Q469)),0,1)</f>
        <v>0</v>
      </c>
      <c r="AH469" t="s">
        <v>1075</v>
      </c>
      <c r="AI469" s="141" t="str">
        <f>_xlfn.XLOOKUP(I469,'api2.3'!B:B,'api2.3'!D:D,"")</f>
        <v>Environmental Burden Indicators</v>
      </c>
      <c r="AJ469" t="s">
        <v>140</v>
      </c>
      <c r="AK469" s="41" t="s">
        <v>140</v>
      </c>
      <c r="AL469" s="210">
        <f>_xlfn.XLOOKUP(AK469,sortorder!$I$15:$I$20,sortorder!$J$15:$J$20)</f>
        <v>3</v>
      </c>
      <c r="AM469" t="s">
        <v>423</v>
      </c>
      <c r="AN469" t="s">
        <v>423</v>
      </c>
      <c r="AO469" t="s">
        <v>424</v>
      </c>
      <c r="AP469" s="32">
        <v>1</v>
      </c>
      <c r="AQ469" t="s">
        <v>1125</v>
      </c>
      <c r="AR469" t="s">
        <v>1132</v>
      </c>
      <c r="AS469" t="s">
        <v>1126</v>
      </c>
      <c r="AT469" t="s">
        <v>1132</v>
      </c>
      <c r="AV469" s="39" t="str">
        <f>IFERROR(_xlfn.XLOOKUP(Q469,wtd!$B:$B,wtd!$C:$C),"")</f>
        <v/>
      </c>
      <c r="AW469" s="141" t="b">
        <f>IFERROR(Q469=_xlfn.XLOOKUP(Q469,wtd!$B:$B,wtd!$B:$B),FALSE)</f>
        <v>0</v>
      </c>
      <c r="AX469" t="s">
        <v>2797</v>
      </c>
      <c r="AY469" s="11">
        <v>3</v>
      </c>
      <c r="AZ469">
        <v>1</v>
      </c>
      <c r="BA469" t="b">
        <v>0</v>
      </c>
      <c r="BB469" t="b">
        <v>0</v>
      </c>
      <c r="BC469" t="b">
        <v>0</v>
      </c>
      <c r="BE469" t="s">
        <v>1298</v>
      </c>
      <c r="BF469" t="s">
        <v>1299</v>
      </c>
      <c r="BG469" t="s">
        <v>1299</v>
      </c>
      <c r="BJ469" s="618" t="s">
        <v>2887</v>
      </c>
      <c r="BK469" s="534" t="s">
        <v>1300</v>
      </c>
      <c r="BL469" s="59" t="s">
        <v>1728</v>
      </c>
      <c r="BN469" s="222">
        <v>137</v>
      </c>
      <c r="BP469" s="639" t="s">
        <v>1301</v>
      </c>
      <c r="BS469" s="639" t="s">
        <v>411</v>
      </c>
      <c r="BT469" s="639" t="s">
        <v>55</v>
      </c>
    </row>
    <row r="470" spans="1:72">
      <c r="A470">
        <v>469</v>
      </c>
      <c r="B470" s="158" t="str">
        <f>IFERROR(TEXT(AL470,"00"),"99")&amp;IFERROR(TEXT(W470,"00"),"99")&amp;IFERROR(TEXT(S470,"00"),"99")&amp;IFERROR(TEXT(BN470,"000"),"999")</f>
        <v>033903138</v>
      </c>
      <c r="C470" s="158" t="str">
        <f>IFERROR(TEXT(AL470,"00"),"99")&amp;IFERROR(TEXT(V470,"00"),"99")&amp;IFERROR(TEXT(R470,"000"),"999")</f>
        <v>0339098</v>
      </c>
      <c r="D470" s="251">
        <v>1</v>
      </c>
      <c r="E470" s="645">
        <f>IF(NOT(ISBLANK(L470)),1,0)</f>
        <v>0</v>
      </c>
      <c r="F470" s="645">
        <f>IF(NOT(ISBLANK(O470)),1,0)</f>
        <v>0</v>
      </c>
      <c r="G470" s="364" t="str">
        <f>IF(ISBLANK(H470), IF(OR(NOT(ISBLANK(L470)),NOT(ISBLANK(I470)), NOT(ISBLANK(O470))),"no oldname but should be",""),IF(H470=I470,"api",IF(H470=O470,"csv","no match or acs")))</f>
        <v>api</v>
      </c>
      <c r="H470" s="122" t="s">
        <v>5723</v>
      </c>
      <c r="I470" s="122" t="s">
        <v>5723</v>
      </c>
      <c r="J470" s="197"/>
      <c r="K470" s="122"/>
      <c r="L470" s="122"/>
      <c r="M470" s="197"/>
      <c r="N470" s="197"/>
      <c r="O470" s="122"/>
      <c r="P470" s="197"/>
      <c r="Q470" s="123" t="s">
        <v>5724</v>
      </c>
      <c r="R470" s="147">
        <f>IFERROR(_xlfn.XLOOKUP(T470,sortorder!$E$62:$E$136,sortorder!$F$62:$F$136),999)</f>
        <v>98</v>
      </c>
      <c r="S470" s="147">
        <f>IFERROR(_xlfn.XLOOKUP(T470,sortorder!$E$62:$E$136,sortorder!$D$62:$D$136),99)</f>
        <v>3</v>
      </c>
      <c r="T470" s="196" t="s">
        <v>5618</v>
      </c>
      <c r="U470" s="197"/>
      <c r="V470" s="152">
        <f>IFERROR(_xlfn.XLOOKUP(X470,sortorder!$E$4:$E$55,sortorder!$D$4:$D$55),99)</f>
        <v>39</v>
      </c>
      <c r="W470" s="152">
        <f>IFERROR(_xlfn.XLOOKUP(X470,sortorder!$E$4:$E$55,sortorder!$D$4:$D$55),99)</f>
        <v>39</v>
      </c>
      <c r="X470" s="326" t="s">
        <v>1235</v>
      </c>
      <c r="Y470" s="141">
        <f>IF(ISERROR(SEARCH(Y$1,$Q470)),0,1)</f>
        <v>0</v>
      </c>
      <c r="Z470" s="141">
        <f>IF(ISERROR(SEARCH(Z$1,$Q470)),0,1)</f>
        <v>0</v>
      </c>
      <c r="AA470" s="141">
        <f>IF(ISERROR(SEARCH(AA$1,$Q470)),0,1)</f>
        <v>0</v>
      </c>
      <c r="AB470" s="141">
        <f>IF(ISERROR(SEARCH(AB$1,$Q470)),0,1)</f>
        <v>0</v>
      </c>
      <c r="AC470" s="141">
        <f>IF(ISERROR(SEARCH(AC$1,$Q470)),0,1)</f>
        <v>1</v>
      </c>
      <c r="AD470" s="141">
        <f>IF(ISERROR(SEARCH(AD$1,$Q470)),0,1)</f>
        <v>0</v>
      </c>
      <c r="AE470" s="141">
        <f>IF(ISERROR(SEARCH(AE$1,$Q470)),0,1)</f>
        <v>0</v>
      </c>
      <c r="AF470" s="141">
        <f>IF(ISERROR(SEARCH(AF$1,$Q470)),0,1)</f>
        <v>0</v>
      </c>
      <c r="AG470" s="141">
        <f>IF(ISERROR(SEARCH(AG$1,$Q470)),0,1)</f>
        <v>0</v>
      </c>
      <c r="AH470" s="122" t="s">
        <v>1075</v>
      </c>
      <c r="AI470" s="141" t="str">
        <f>_xlfn.XLOOKUP(I470,'api2.3'!B:B,'api2.3'!D:D,"")</f>
        <v>Environmental Burden Indicators</v>
      </c>
      <c r="AJ470" s="122" t="s">
        <v>140</v>
      </c>
      <c r="AK470" s="212" t="s">
        <v>140</v>
      </c>
      <c r="AL470" s="210">
        <f>_xlfn.XLOOKUP(AK470,sortorder!$I$15:$I$20,sortorder!$J$15:$J$20)</f>
        <v>3</v>
      </c>
      <c r="AM470" s="122" t="s">
        <v>423</v>
      </c>
      <c r="AN470" s="122" t="s">
        <v>423</v>
      </c>
      <c r="AO470" s="122" t="s">
        <v>424</v>
      </c>
      <c r="AP470" s="112">
        <v>1</v>
      </c>
      <c r="AQ470" s="122" t="s">
        <v>1125</v>
      </c>
      <c r="AR470" s="122" t="s">
        <v>1132</v>
      </c>
      <c r="AS470" s="122" t="s">
        <v>1126</v>
      </c>
      <c r="AT470" s="122" t="s">
        <v>1132</v>
      </c>
      <c r="AU470" s="122"/>
      <c r="AV470" s="39" t="str">
        <f>IFERROR(_xlfn.XLOOKUP(Q470,wtd!$B:$B,wtd!$C:$C),"")</f>
        <v/>
      </c>
      <c r="AW470" s="141" t="b">
        <f>IFERROR(Q470=_xlfn.XLOOKUP(Q470,wtd!$B:$B,wtd!$B:$B),FALSE)</f>
        <v>0</v>
      </c>
      <c r="AX470" s="236" t="s">
        <v>2797</v>
      </c>
      <c r="AY470" s="122">
        <v>3</v>
      </c>
      <c r="AZ470" s="122">
        <v>1</v>
      </c>
      <c r="BA470" s="122" t="b">
        <v>0</v>
      </c>
      <c r="BB470" s="122" t="b">
        <v>0</v>
      </c>
      <c r="BC470" s="122" t="b">
        <v>0</v>
      </c>
      <c r="BD470" s="122"/>
      <c r="BE470" s="122" t="s">
        <v>5725</v>
      </c>
      <c r="BF470" s="122" t="s">
        <v>5726</v>
      </c>
      <c r="BG470" s="122" t="s">
        <v>5726</v>
      </c>
      <c r="BH470" s="197"/>
      <c r="BI470" s="197"/>
      <c r="BJ470" s="618" t="s">
        <v>2887</v>
      </c>
      <c r="BK470" s="534" t="s">
        <v>6782</v>
      </c>
      <c r="BL470" s="197"/>
      <c r="BM470" s="197"/>
      <c r="BN470" s="396">
        <v>138</v>
      </c>
      <c r="BO470" s="122"/>
      <c r="BP470" s="641"/>
      <c r="BQ470" s="641"/>
      <c r="BR470" s="641"/>
      <c r="BS470" s="641"/>
      <c r="BT470" s="641"/>
    </row>
    <row r="471" spans="1:72">
      <c r="A471">
        <v>470</v>
      </c>
      <c r="B471" s="158" t="str">
        <f>IFERROR(TEXT(AL471,"00"),"99")&amp;IFERROR(TEXT(W471,"00"),"99")&amp;IFERROR(TEXT(S471,"00"),"99")&amp;IFERROR(TEXT(BN471,"000"),"999")</f>
        <v>033904138</v>
      </c>
      <c r="C471" s="158" t="str">
        <f>IFERROR(TEXT(AL471,"00"),"99")&amp;IFERROR(TEXT(V471,"00"),"99")&amp;IFERROR(TEXT(R471,"000"),"999")</f>
        <v>0339099</v>
      </c>
      <c r="D471" s="29">
        <v>1</v>
      </c>
      <c r="E471" s="645">
        <f>IF(NOT(ISBLANK(L471)),1,0)</f>
        <v>0</v>
      </c>
      <c r="F471" s="645">
        <f>IF(NOT(ISBLANK(O471)),1,0)</f>
        <v>0</v>
      </c>
      <c r="G471" s="364" t="str">
        <f>IF(ISBLANK(H471), IF(OR(NOT(ISBLANK(L471)),NOT(ISBLANK(I471)), NOT(ISBLANK(O471))),"no oldname but should be",""),IF(H471=I471,"api",IF(H471=O471,"csv","no match or acs")))</f>
        <v>api</v>
      </c>
      <c r="H471" t="s">
        <v>1247</v>
      </c>
      <c r="I471" t="s">
        <v>1247</v>
      </c>
      <c r="J471" s="59" t="s">
        <v>1247</v>
      </c>
      <c r="Q471" s="64" t="s">
        <v>1246</v>
      </c>
      <c r="R471" s="147">
        <f>IFERROR(_xlfn.XLOOKUP(T471,sortorder!$E$62:$E$136,sortorder!$F$62:$F$136),999)</f>
        <v>99</v>
      </c>
      <c r="S471" s="147">
        <f>IFERROR(_xlfn.XLOOKUP(T471,sortorder!$E$62:$E$136,sortorder!$D$62:$D$136),99)</f>
        <v>4</v>
      </c>
      <c r="T471" s="127" t="s">
        <v>196</v>
      </c>
      <c r="U471" s="59" t="s">
        <v>196</v>
      </c>
      <c r="V471" s="152">
        <f>IFERROR(_xlfn.XLOOKUP(X471,sortorder!$E$4:$E$55,sortorder!$D$4:$D$55),99)</f>
        <v>39</v>
      </c>
      <c r="W471" s="152">
        <f>IFERROR(_xlfn.XLOOKUP(X471,sortorder!$E$4:$E$55,sortorder!$D$4:$D$55),99)</f>
        <v>39</v>
      </c>
      <c r="X471" s="373" t="s">
        <v>1235</v>
      </c>
      <c r="Y471" s="141">
        <f>IF(ISERROR(SEARCH(Y$1,$Q471)),0,1)</f>
        <v>0</v>
      </c>
      <c r="Z471" s="141">
        <f>IF(ISERROR(SEARCH(Z$1,$Q471)),0,1)</f>
        <v>0</v>
      </c>
      <c r="AA471" s="141">
        <f>IF(ISERROR(SEARCH(AA$1,$Q471)),0,1)</f>
        <v>0</v>
      </c>
      <c r="AB471" s="141">
        <f>IF(ISERROR(SEARCH(AB$1,$Q471)),0,1)</f>
        <v>0</v>
      </c>
      <c r="AC471" s="141">
        <f>IF(ISERROR(SEARCH(AC$1,$Q471)),0,1)</f>
        <v>1</v>
      </c>
      <c r="AD471" s="141">
        <f>IF(ISERROR(SEARCH(AD$1,$Q471)),0,1)</f>
        <v>0</v>
      </c>
      <c r="AE471" s="141">
        <f>IF(ISERROR(SEARCH(AE$1,$Q471)),0,1)</f>
        <v>0</v>
      </c>
      <c r="AF471" s="141">
        <f>IF(ISERROR(SEARCH(AF$1,$Q471)),0,1)</f>
        <v>0</v>
      </c>
      <c r="AG471" s="141">
        <f>IF(ISERROR(SEARCH(AG$1,$Q471)),0,1)</f>
        <v>0</v>
      </c>
      <c r="AH471" t="s">
        <v>1075</v>
      </c>
      <c r="AI471" s="141" t="str">
        <f>_xlfn.XLOOKUP(I471,'api2.3'!B:B,'api2.3'!D:D,"")</f>
        <v>Environmental Burden Indicators</v>
      </c>
      <c r="AJ471" t="s">
        <v>140</v>
      </c>
      <c r="AK471" s="41" t="s">
        <v>140</v>
      </c>
      <c r="AL471" s="210">
        <f>_xlfn.XLOOKUP(AK471,sortorder!$I$15:$I$20,sortorder!$J$15:$J$20)</f>
        <v>3</v>
      </c>
      <c r="AM471" t="s">
        <v>423</v>
      </c>
      <c r="AN471" t="s">
        <v>423</v>
      </c>
      <c r="AO471" t="s">
        <v>424</v>
      </c>
      <c r="AP471" s="32">
        <v>1</v>
      </c>
      <c r="AQ471" t="s">
        <v>1125</v>
      </c>
      <c r="AR471" t="s">
        <v>1132</v>
      </c>
      <c r="AS471" t="s">
        <v>1126</v>
      </c>
      <c r="AT471" t="s">
        <v>1132</v>
      </c>
      <c r="AV471" s="39" t="str">
        <f>IFERROR(_xlfn.XLOOKUP(Q471,wtd!$B:$B,wtd!$C:$C),"")</f>
        <v/>
      </c>
      <c r="AW471" s="141" t="b">
        <f>IFERROR(Q471=_xlfn.XLOOKUP(Q471,wtd!$B:$B,wtd!$B:$B),FALSE)</f>
        <v>0</v>
      </c>
      <c r="AX471" t="s">
        <v>2797</v>
      </c>
      <c r="AY471" s="11">
        <v>3</v>
      </c>
      <c r="AZ471">
        <v>2</v>
      </c>
      <c r="BA471" t="b">
        <v>0</v>
      </c>
      <c r="BB471" t="b">
        <v>0</v>
      </c>
      <c r="BC471" t="b">
        <v>0</v>
      </c>
      <c r="BE471" t="s">
        <v>1248</v>
      </c>
      <c r="BF471" t="s">
        <v>5408</v>
      </c>
      <c r="BG471" t="s">
        <v>5408</v>
      </c>
      <c r="BJ471" s="618" t="s">
        <v>2887</v>
      </c>
      <c r="BK471" s="534" t="s">
        <v>1249</v>
      </c>
      <c r="BL471" s="59" t="s">
        <v>5393</v>
      </c>
      <c r="BN471" s="393">
        <v>138</v>
      </c>
      <c r="BP471" s="639" t="s">
        <v>1250</v>
      </c>
      <c r="BS471" s="639" t="s">
        <v>411</v>
      </c>
    </row>
    <row r="472" spans="1:72">
      <c r="A472">
        <v>471</v>
      </c>
      <c r="B472" s="158" t="str">
        <f>IFERROR(TEXT(AL472,"00"),"99")&amp;IFERROR(TEXT(W472,"00"),"99")&amp;IFERROR(TEXT(S472,"00"),"99")&amp;IFERROR(TEXT(BN472,"000"),"999")</f>
        <v>033905140</v>
      </c>
      <c r="C472" s="158" t="str">
        <f>IFERROR(TEXT(AL472,"00"),"99")&amp;IFERROR(TEXT(V472,"00"),"99")&amp;IFERROR(TEXT(R472,"000"),"999")</f>
        <v>0339101</v>
      </c>
      <c r="D472" s="29">
        <v>1</v>
      </c>
      <c r="E472" s="645">
        <f>IF(NOT(ISBLANK(L472)),1,0)</f>
        <v>0</v>
      </c>
      <c r="F472" s="645">
        <f>IF(NOT(ISBLANK(O472)),1,0)</f>
        <v>0</v>
      </c>
      <c r="G472" s="364" t="str">
        <f>IF(ISBLANK(H472), IF(OR(NOT(ISBLANK(L472)),NOT(ISBLANK(I472)), NOT(ISBLANK(O472))),"no oldname but should be",""),IF(H472=I472,"api",IF(H472=O472,"csv","no match or acs")))</f>
        <v>api</v>
      </c>
      <c r="H472" t="s">
        <v>1348</v>
      </c>
      <c r="I472" t="s">
        <v>1348</v>
      </c>
      <c r="J472" s="59" t="s">
        <v>1348</v>
      </c>
      <c r="Q472" s="64" t="s">
        <v>1347</v>
      </c>
      <c r="R472" s="147">
        <f>IFERROR(_xlfn.XLOOKUP(T472,sortorder!$E$62:$E$136,sortorder!$F$62:$F$136),999)</f>
        <v>101</v>
      </c>
      <c r="S472" s="147">
        <f>IFERROR(_xlfn.XLOOKUP(T472,sortorder!$E$62:$E$136,sortorder!$D$62:$D$136),99)</f>
        <v>5</v>
      </c>
      <c r="T472" s="127" t="s">
        <v>1753</v>
      </c>
      <c r="U472" s="59" t="s">
        <v>1753</v>
      </c>
      <c r="V472" s="152">
        <f>IFERROR(_xlfn.XLOOKUP(X472,sortorder!$E$4:$E$55,sortorder!$D$4:$D$55),99)</f>
        <v>39</v>
      </c>
      <c r="W472" s="152">
        <f>IFERROR(_xlfn.XLOOKUP(X472,sortorder!$E$4:$E$55,sortorder!$D$4:$D$55),99)</f>
        <v>39</v>
      </c>
      <c r="X472" s="373" t="s">
        <v>1235</v>
      </c>
      <c r="Y472" s="141">
        <f>IF(ISERROR(SEARCH(Y$1,$Q472)),0,1)</f>
        <v>0</v>
      </c>
      <c r="Z472" s="141">
        <f>IF(ISERROR(SEARCH(Z$1,$Q472)),0,1)</f>
        <v>0</v>
      </c>
      <c r="AA472" s="141">
        <f>IF(ISERROR(SEARCH(AA$1,$Q472)),0,1)</f>
        <v>0</v>
      </c>
      <c r="AB472" s="141">
        <f>IF(ISERROR(SEARCH(AB$1,$Q472)),0,1)</f>
        <v>0</v>
      </c>
      <c r="AC472" s="141">
        <f>IF(ISERROR(SEARCH(AC$1,$Q472)),0,1)</f>
        <v>1</v>
      </c>
      <c r="AD472" s="141">
        <f>IF(ISERROR(SEARCH(AD$1,$Q472)),0,1)</f>
        <v>0</v>
      </c>
      <c r="AE472" s="141">
        <f>IF(ISERROR(SEARCH(AE$1,$Q472)),0,1)</f>
        <v>0</v>
      </c>
      <c r="AF472" s="141">
        <f>IF(ISERROR(SEARCH(AF$1,$Q472)),0,1)</f>
        <v>0</v>
      </c>
      <c r="AG472" s="141">
        <f>IF(ISERROR(SEARCH(AG$1,$Q472)),0,1)</f>
        <v>0</v>
      </c>
      <c r="AH472" t="s">
        <v>1075</v>
      </c>
      <c r="AI472" s="141" t="str">
        <f>_xlfn.XLOOKUP(I472,'api2.3'!B:B,'api2.3'!D:D,"")</f>
        <v>Environmental Burden Indicators</v>
      </c>
      <c r="AJ472" t="s">
        <v>140</v>
      </c>
      <c r="AK472" s="41" t="s">
        <v>140</v>
      </c>
      <c r="AL472" s="210">
        <f>_xlfn.XLOOKUP(AK472,sortorder!$I$15:$I$20,sortorder!$J$15:$J$20)</f>
        <v>3</v>
      </c>
      <c r="AM472" t="s">
        <v>423</v>
      </c>
      <c r="AN472" t="s">
        <v>423</v>
      </c>
      <c r="AO472" t="s">
        <v>424</v>
      </c>
      <c r="AP472" s="32">
        <v>1</v>
      </c>
      <c r="AQ472" t="s">
        <v>1125</v>
      </c>
      <c r="AR472" t="s">
        <v>1132</v>
      </c>
      <c r="AS472" t="s">
        <v>1126</v>
      </c>
      <c r="AT472" t="s">
        <v>1132</v>
      </c>
      <c r="AV472" s="39" t="str">
        <f>IFERROR(_xlfn.XLOOKUP(Q472,wtd!$B:$B,wtd!$C:$C),"")</f>
        <v/>
      </c>
      <c r="AW472" s="141" t="b">
        <f>IFERROR(Q472=_xlfn.XLOOKUP(Q472,wtd!$B:$B,wtd!$B:$B),FALSE)</f>
        <v>0</v>
      </c>
      <c r="AX472" t="s">
        <v>2797</v>
      </c>
      <c r="AY472">
        <v>2</v>
      </c>
      <c r="AZ472">
        <v>0</v>
      </c>
      <c r="BA472" t="b">
        <v>0</v>
      </c>
      <c r="BB472" t="b">
        <v>0</v>
      </c>
      <c r="BC472" t="b">
        <v>0</v>
      </c>
      <c r="BE472" t="s">
        <v>4828</v>
      </c>
      <c r="BF472" t="s">
        <v>4828</v>
      </c>
      <c r="BG472" t="s">
        <v>4828</v>
      </c>
      <c r="BJ472" s="618" t="s">
        <v>2887</v>
      </c>
      <c r="BK472" s="534" t="s">
        <v>1349</v>
      </c>
      <c r="BL472" s="59" t="s">
        <v>1350</v>
      </c>
      <c r="BN472" s="222">
        <v>140</v>
      </c>
      <c r="BP472" s="639" t="s">
        <v>1351</v>
      </c>
    </row>
    <row r="473" spans="1:72">
      <c r="A473">
        <v>472</v>
      </c>
      <c r="B473" s="158" t="str">
        <f>IFERROR(TEXT(AL473,"00"),"99")&amp;IFERROR(TEXT(W473,"00"),"99")&amp;IFERROR(TEXT(S473,"00"),"99")&amp;IFERROR(TEXT(BN473,"000"),"999")</f>
        <v>033906141</v>
      </c>
      <c r="C473" s="158" t="str">
        <f>IFERROR(TEXT(AL473,"00"),"99")&amp;IFERROR(TEXT(V473,"00"),"99")&amp;IFERROR(TEXT(R473,"000"),"999")</f>
        <v>0339102</v>
      </c>
      <c r="D473" s="29">
        <v>1</v>
      </c>
      <c r="E473" s="645">
        <f>IF(NOT(ISBLANK(L473)),1,0)</f>
        <v>0</v>
      </c>
      <c r="F473" s="645">
        <f>IF(NOT(ISBLANK(O473)),1,0)</f>
        <v>0</v>
      </c>
      <c r="G473" s="364" t="str">
        <f>IF(ISBLANK(H473), IF(OR(NOT(ISBLANK(L473)),NOT(ISBLANK(I473)), NOT(ISBLANK(O473))),"no oldname but should be",""),IF(H473=I473,"api",IF(H473=O473,"csv","no match or acs")))</f>
        <v>api</v>
      </c>
      <c r="H473" t="s">
        <v>1359</v>
      </c>
      <c r="I473" t="s">
        <v>1359</v>
      </c>
      <c r="J473" s="59" t="s">
        <v>1359</v>
      </c>
      <c r="Q473" s="64" t="s">
        <v>1358</v>
      </c>
      <c r="R473" s="147">
        <f>IFERROR(_xlfn.XLOOKUP(T473,sortorder!$E$62:$E$136,sortorder!$F$62:$F$136),999)</f>
        <v>102</v>
      </c>
      <c r="S473" s="147">
        <f>IFERROR(_xlfn.XLOOKUP(T473,sortorder!$E$62:$E$136,sortorder!$D$62:$D$136),99)</f>
        <v>6</v>
      </c>
      <c r="T473" s="127" t="s">
        <v>307</v>
      </c>
      <c r="U473" s="59" t="s">
        <v>307</v>
      </c>
      <c r="V473" s="152">
        <f>IFERROR(_xlfn.XLOOKUP(X473,sortorder!$E$4:$E$55,sortorder!$D$4:$D$55),99)</f>
        <v>39</v>
      </c>
      <c r="W473" s="152">
        <f>IFERROR(_xlfn.XLOOKUP(X473,sortorder!$E$4:$E$55,sortorder!$D$4:$D$55),99)</f>
        <v>39</v>
      </c>
      <c r="X473" s="373" t="s">
        <v>1235</v>
      </c>
      <c r="Y473" s="141">
        <f>IF(ISERROR(SEARCH(Y$1,$Q473)),0,1)</f>
        <v>0</v>
      </c>
      <c r="Z473" s="141">
        <f>IF(ISERROR(SEARCH(Z$1,$Q473)),0,1)</f>
        <v>0</v>
      </c>
      <c r="AA473" s="141">
        <f>IF(ISERROR(SEARCH(AA$1,$Q473)),0,1)</f>
        <v>0</v>
      </c>
      <c r="AB473" s="141">
        <f>IF(ISERROR(SEARCH(AB$1,$Q473)),0,1)</f>
        <v>0</v>
      </c>
      <c r="AC473" s="141">
        <f>IF(ISERROR(SEARCH(AC$1,$Q473)),0,1)</f>
        <v>1</v>
      </c>
      <c r="AD473" s="141">
        <f>IF(ISERROR(SEARCH(AD$1,$Q473)),0,1)</f>
        <v>0</v>
      </c>
      <c r="AE473" s="141">
        <f>IF(ISERROR(SEARCH(AE$1,$Q473)),0,1)</f>
        <v>0</v>
      </c>
      <c r="AF473" s="141">
        <f>IF(ISERROR(SEARCH(AF$1,$Q473)),0,1)</f>
        <v>0</v>
      </c>
      <c r="AG473" s="141">
        <f>IF(ISERROR(SEARCH(AG$1,$Q473)),0,1)</f>
        <v>0</v>
      </c>
      <c r="AH473" t="s">
        <v>1075</v>
      </c>
      <c r="AI473" s="141" t="str">
        <f>_xlfn.XLOOKUP(I473,'api2.3'!B:B,'api2.3'!D:D,"")</f>
        <v>Environmental Burden Indicators</v>
      </c>
      <c r="AJ473" t="s">
        <v>140</v>
      </c>
      <c r="AK473" s="41" t="s">
        <v>140</v>
      </c>
      <c r="AL473" s="210">
        <f>_xlfn.XLOOKUP(AK473,sortorder!$I$15:$I$20,sortorder!$J$15:$J$20)</f>
        <v>3</v>
      </c>
      <c r="AM473" t="s">
        <v>423</v>
      </c>
      <c r="AN473" t="s">
        <v>423</v>
      </c>
      <c r="AO473" t="s">
        <v>424</v>
      </c>
      <c r="AP473" s="32">
        <v>1</v>
      </c>
      <c r="AQ473" t="s">
        <v>1125</v>
      </c>
      <c r="AR473" t="s">
        <v>1132</v>
      </c>
      <c r="AS473" t="s">
        <v>1126</v>
      </c>
      <c r="AT473" t="s">
        <v>1132</v>
      </c>
      <c r="AV473" s="39" t="str">
        <f>IFERROR(_xlfn.XLOOKUP(Q473,wtd!$B:$B,wtd!$C:$C),"")</f>
        <v/>
      </c>
      <c r="AW473" s="141" t="b">
        <f>IFERROR(Q473=_xlfn.XLOOKUP(Q473,wtd!$B:$B,wtd!$B:$B),FALSE)</f>
        <v>0</v>
      </c>
      <c r="AX473" t="s">
        <v>2797</v>
      </c>
      <c r="AY473" s="11">
        <v>2</v>
      </c>
      <c r="AZ473">
        <v>0</v>
      </c>
      <c r="BA473" t="b">
        <v>0</v>
      </c>
      <c r="BB473" t="b">
        <v>0</v>
      </c>
      <c r="BC473" t="b">
        <v>0</v>
      </c>
      <c r="BE473" t="s">
        <v>1360</v>
      </c>
      <c r="BF473" t="s">
        <v>1361</v>
      </c>
      <c r="BG473" t="s">
        <v>1361</v>
      </c>
      <c r="BJ473" s="618" t="s">
        <v>2887</v>
      </c>
      <c r="BK473" s="534" t="s">
        <v>1362</v>
      </c>
      <c r="BL473" s="59" t="s">
        <v>5395</v>
      </c>
      <c r="BN473" s="222">
        <v>141</v>
      </c>
      <c r="BP473" s="639" t="s">
        <v>1363</v>
      </c>
      <c r="BS473" s="639" t="s">
        <v>411</v>
      </c>
      <c r="BT473" s="639" t="s">
        <v>55</v>
      </c>
    </row>
    <row r="474" spans="1:72">
      <c r="A474">
        <v>473</v>
      </c>
      <c r="B474" s="158" t="str">
        <f>IFERROR(TEXT(AL474,"00"),"99")&amp;IFERROR(TEXT(W474,"00"),"99")&amp;IFERROR(TEXT(S474,"00"),"99")&amp;IFERROR(TEXT(BN474,"000"),"999")</f>
        <v>033907142</v>
      </c>
      <c r="C474" s="158" t="str">
        <f>IFERROR(TEXT(AL474,"00"),"99")&amp;IFERROR(TEXT(V474,"00"),"99")&amp;IFERROR(TEXT(R474,"000"),"999")</f>
        <v>0339103</v>
      </c>
      <c r="D474" s="29">
        <v>1</v>
      </c>
      <c r="E474" s="645">
        <f>IF(NOT(ISBLANK(L474)),1,0)</f>
        <v>0</v>
      </c>
      <c r="F474" s="645">
        <f>IF(NOT(ISBLANK(O474)),1,0)</f>
        <v>0</v>
      </c>
      <c r="G474" s="364" t="str">
        <f>IF(ISBLANK(H474), IF(OR(NOT(ISBLANK(L474)),NOT(ISBLANK(I474)), NOT(ISBLANK(O474))),"no oldname but should be",""),IF(H474=I474,"api",IF(H474=O474,"csv","no match or acs")))</f>
        <v>api</v>
      </c>
      <c r="H474" t="s">
        <v>1258</v>
      </c>
      <c r="I474" t="s">
        <v>1258</v>
      </c>
      <c r="J474" s="59" t="s">
        <v>1258</v>
      </c>
      <c r="Q474" s="64" t="s">
        <v>1257</v>
      </c>
      <c r="R474" s="147">
        <f>IFERROR(_xlfn.XLOOKUP(T474,sortorder!$E$62:$E$136,sortorder!$F$62:$F$136),999)</f>
        <v>103</v>
      </c>
      <c r="S474" s="147">
        <f>IFERROR(_xlfn.XLOOKUP(T474,sortorder!$E$62:$E$136,sortorder!$D$62:$D$136),99)</f>
        <v>7</v>
      </c>
      <c r="T474" s="127" t="s">
        <v>80</v>
      </c>
      <c r="U474" s="59" t="s">
        <v>80</v>
      </c>
      <c r="V474" s="152">
        <f>IFERROR(_xlfn.XLOOKUP(X474,sortorder!$E$4:$E$55,sortorder!$D$4:$D$55),99)</f>
        <v>39</v>
      </c>
      <c r="W474" s="152">
        <f>IFERROR(_xlfn.XLOOKUP(X474,sortorder!$E$4:$E$55,sortorder!$D$4:$D$55),99)</f>
        <v>39</v>
      </c>
      <c r="X474" s="373" t="s">
        <v>1235</v>
      </c>
      <c r="Y474" s="141">
        <f>IF(ISERROR(SEARCH(Y$1,$Q474)),0,1)</f>
        <v>0</v>
      </c>
      <c r="Z474" s="141">
        <f>IF(ISERROR(SEARCH(Z$1,$Q474)),0,1)</f>
        <v>0</v>
      </c>
      <c r="AA474" s="141">
        <f>IF(ISERROR(SEARCH(AA$1,$Q474)),0,1)</f>
        <v>0</v>
      </c>
      <c r="AB474" s="141">
        <f>IF(ISERROR(SEARCH(AB$1,$Q474)),0,1)</f>
        <v>0</v>
      </c>
      <c r="AC474" s="141">
        <f>IF(ISERROR(SEARCH(AC$1,$Q474)),0,1)</f>
        <v>1</v>
      </c>
      <c r="AD474" s="141">
        <f>IF(ISERROR(SEARCH(AD$1,$Q474)),0,1)</f>
        <v>0</v>
      </c>
      <c r="AE474" s="141">
        <f>IF(ISERROR(SEARCH(AE$1,$Q474)),0,1)</f>
        <v>0</v>
      </c>
      <c r="AF474" s="141">
        <f>IF(ISERROR(SEARCH(AF$1,$Q474)),0,1)</f>
        <v>0</v>
      </c>
      <c r="AG474" s="141">
        <f>IF(ISERROR(SEARCH(AG$1,$Q474)),0,1)</f>
        <v>0</v>
      </c>
      <c r="AH474" t="s">
        <v>1075</v>
      </c>
      <c r="AI474" s="141" t="str">
        <f>_xlfn.XLOOKUP(I474,'api2.3'!B:B,'api2.3'!D:D,"")</f>
        <v>Environmental Burden Indicators</v>
      </c>
      <c r="AJ474" t="s">
        <v>140</v>
      </c>
      <c r="AK474" s="41" t="s">
        <v>140</v>
      </c>
      <c r="AL474" s="210">
        <f>_xlfn.XLOOKUP(AK474,sortorder!$I$15:$I$20,sortorder!$J$15:$J$20)</f>
        <v>3</v>
      </c>
      <c r="AM474" t="s">
        <v>423</v>
      </c>
      <c r="AN474" t="s">
        <v>423</v>
      </c>
      <c r="AO474" t="s">
        <v>424</v>
      </c>
      <c r="AP474" s="32">
        <v>1</v>
      </c>
      <c r="AQ474" t="s">
        <v>1125</v>
      </c>
      <c r="AR474" t="s">
        <v>1132</v>
      </c>
      <c r="AS474" t="s">
        <v>1126</v>
      </c>
      <c r="AT474" t="s">
        <v>1132</v>
      </c>
      <c r="AU474">
        <v>1</v>
      </c>
      <c r="AV474" s="39" t="str">
        <f>IFERROR(_xlfn.XLOOKUP(Q474,wtd!$B:$B,wtd!$C:$C),"")</f>
        <v/>
      </c>
      <c r="AW474" s="141" t="b">
        <f>IFERROR(Q474=_xlfn.XLOOKUP(Q474,wtd!$B:$B,wtd!$B:$B),FALSE)</f>
        <v>0</v>
      </c>
      <c r="AX474" t="s">
        <v>2797</v>
      </c>
      <c r="AY474" s="11">
        <v>3</v>
      </c>
      <c r="AZ474">
        <v>1</v>
      </c>
      <c r="BA474" t="b">
        <v>1</v>
      </c>
      <c r="BB474" t="b">
        <v>0</v>
      </c>
      <c r="BC474" t="b">
        <v>0</v>
      </c>
      <c r="BE474" t="s">
        <v>5131</v>
      </c>
      <c r="BF474" t="s">
        <v>1259</v>
      </c>
      <c r="BG474" t="s">
        <v>1259</v>
      </c>
      <c r="BJ474" s="618" t="s">
        <v>2887</v>
      </c>
      <c r="BK474" s="534" t="s">
        <v>1260</v>
      </c>
      <c r="BL474" s="59" t="s">
        <v>5394</v>
      </c>
      <c r="BN474" s="222">
        <v>142</v>
      </c>
      <c r="BP474" s="639" t="s">
        <v>1261</v>
      </c>
      <c r="BS474" s="639" t="s">
        <v>411</v>
      </c>
    </row>
    <row r="475" spans="1:72">
      <c r="A475">
        <v>474</v>
      </c>
      <c r="B475" s="158" t="str">
        <f>IFERROR(TEXT(AL475,"00"),"99")&amp;IFERROR(TEXT(W475,"00"),"99")&amp;IFERROR(TEXT(S475,"00"),"99")&amp;IFERROR(TEXT(BN475,"000"),"999")</f>
        <v>033908143</v>
      </c>
      <c r="C475" s="158" t="str">
        <f>IFERROR(TEXT(AL475,"00"),"99")&amp;IFERROR(TEXT(V475,"00"),"99")&amp;IFERROR(TEXT(R475,"000"),"999")</f>
        <v>0339104</v>
      </c>
      <c r="D475" s="29">
        <v>1</v>
      </c>
      <c r="E475" s="645">
        <f>IF(NOT(ISBLANK(L475)),1,0)</f>
        <v>0</v>
      </c>
      <c r="F475" s="645">
        <f>IF(NOT(ISBLANK(O475)),1,0)</f>
        <v>0</v>
      </c>
      <c r="G475" s="364" t="str">
        <f>IF(ISBLANK(H475), IF(OR(NOT(ISBLANK(L475)),NOT(ISBLANK(I475)), NOT(ISBLANK(O475))),"no oldname but should be",""),IF(H475=I475,"api",IF(H475=O475,"csv","no match or acs")))</f>
        <v>api</v>
      </c>
      <c r="H475" t="s">
        <v>1283</v>
      </c>
      <c r="I475" t="s">
        <v>1283</v>
      </c>
      <c r="J475" s="59" t="s">
        <v>1283</v>
      </c>
      <c r="Q475" s="64" t="s">
        <v>1282</v>
      </c>
      <c r="R475" s="147">
        <f>IFERROR(_xlfn.XLOOKUP(T475,sortorder!$E$62:$E$136,sortorder!$F$62:$F$136),999)</f>
        <v>104</v>
      </c>
      <c r="S475" s="147">
        <f>IFERROR(_xlfn.XLOOKUP(T475,sortorder!$E$62:$E$136,sortorder!$D$62:$D$136),99)</f>
        <v>8</v>
      </c>
      <c r="T475" s="127" t="s">
        <v>255</v>
      </c>
      <c r="U475" s="59" t="s">
        <v>255</v>
      </c>
      <c r="V475" s="152">
        <f>IFERROR(_xlfn.XLOOKUP(X475,sortorder!$E$4:$E$55,sortorder!$D$4:$D$55),99)</f>
        <v>39</v>
      </c>
      <c r="W475" s="152">
        <f>IFERROR(_xlfn.XLOOKUP(X475,sortorder!$E$4:$E$55,sortorder!$D$4:$D$55),99)</f>
        <v>39</v>
      </c>
      <c r="X475" s="373" t="s">
        <v>1235</v>
      </c>
      <c r="Y475" s="141">
        <f>IF(ISERROR(SEARCH(Y$1,$Q475)),0,1)</f>
        <v>0</v>
      </c>
      <c r="Z475" s="141">
        <f>IF(ISERROR(SEARCH(Z$1,$Q475)),0,1)</f>
        <v>0</v>
      </c>
      <c r="AA475" s="141">
        <f>IF(ISERROR(SEARCH(AA$1,$Q475)),0,1)</f>
        <v>0</v>
      </c>
      <c r="AB475" s="141">
        <f>IF(ISERROR(SEARCH(AB$1,$Q475)),0,1)</f>
        <v>0</v>
      </c>
      <c r="AC475" s="141">
        <f>IF(ISERROR(SEARCH(AC$1,$Q475)),0,1)</f>
        <v>1</v>
      </c>
      <c r="AD475" s="141">
        <f>IF(ISERROR(SEARCH(AD$1,$Q475)),0,1)</f>
        <v>0</v>
      </c>
      <c r="AE475" s="141">
        <f>IF(ISERROR(SEARCH(AE$1,$Q475)),0,1)</f>
        <v>0</v>
      </c>
      <c r="AF475" s="141">
        <f>IF(ISERROR(SEARCH(AF$1,$Q475)),0,1)</f>
        <v>0</v>
      </c>
      <c r="AG475" s="141">
        <f>IF(ISERROR(SEARCH(AG$1,$Q475)),0,1)</f>
        <v>0</v>
      </c>
      <c r="AH475" t="s">
        <v>1075</v>
      </c>
      <c r="AI475" s="141" t="str">
        <f>_xlfn.XLOOKUP(I475,'api2.3'!B:B,'api2.3'!D:D,"")</f>
        <v>Environmental Burden Indicators</v>
      </c>
      <c r="AJ475" t="s">
        <v>140</v>
      </c>
      <c r="AK475" s="41" t="s">
        <v>140</v>
      </c>
      <c r="AL475" s="210">
        <f>_xlfn.XLOOKUP(AK475,sortorder!$I$15:$I$20,sortorder!$J$15:$J$20)</f>
        <v>3</v>
      </c>
      <c r="AM475" t="s">
        <v>423</v>
      </c>
      <c r="AN475" t="s">
        <v>423</v>
      </c>
      <c r="AO475" t="s">
        <v>424</v>
      </c>
      <c r="AP475" s="32">
        <v>1</v>
      </c>
      <c r="AQ475" t="s">
        <v>1125</v>
      </c>
      <c r="AR475" t="s">
        <v>1132</v>
      </c>
      <c r="AS475" t="s">
        <v>1126</v>
      </c>
      <c r="AT475" t="s">
        <v>1132</v>
      </c>
      <c r="AV475" s="39" t="str">
        <f>IFERROR(_xlfn.XLOOKUP(Q475,wtd!$B:$B,wtd!$C:$C),"")</f>
        <v/>
      </c>
      <c r="AW475" s="141" t="b">
        <f>IFERROR(Q475=_xlfn.XLOOKUP(Q475,wtd!$B:$B,wtd!$B:$B),FALSE)</f>
        <v>0</v>
      </c>
      <c r="AX475" t="s">
        <v>2797</v>
      </c>
      <c r="AY475" s="11">
        <v>2</v>
      </c>
      <c r="AZ475">
        <v>2</v>
      </c>
      <c r="BA475" t="b">
        <v>0</v>
      </c>
      <c r="BB475" t="b">
        <v>0</v>
      </c>
      <c r="BC475" t="b">
        <v>0</v>
      </c>
      <c r="BE475" t="s">
        <v>1284</v>
      </c>
      <c r="BF475" t="s">
        <v>1285</v>
      </c>
      <c r="BG475" t="s">
        <v>1285</v>
      </c>
      <c r="BJ475" s="618" t="s">
        <v>2887</v>
      </c>
      <c r="BK475" s="534" t="s">
        <v>1286</v>
      </c>
      <c r="BL475" s="59" t="s">
        <v>1723</v>
      </c>
      <c r="BN475" s="222">
        <v>143</v>
      </c>
      <c r="BP475" s="639" t="s">
        <v>1287</v>
      </c>
      <c r="BS475" s="639" t="s">
        <v>411</v>
      </c>
    </row>
    <row r="476" spans="1:72">
      <c r="A476">
        <v>475</v>
      </c>
      <c r="B476" s="158" t="str">
        <f>IFERROR(TEXT(AL476,"00"),"99")&amp;IFERROR(TEXT(W476,"00"),"99")&amp;IFERROR(TEXT(S476,"00"),"99")&amp;IFERROR(TEXT(BN476,"000"),"999")</f>
        <v>033909144</v>
      </c>
      <c r="C476" s="158" t="str">
        <f>IFERROR(TEXT(AL476,"00"),"99")&amp;IFERROR(TEXT(V476,"00"),"99")&amp;IFERROR(TEXT(R476,"000"),"999")</f>
        <v>0339105</v>
      </c>
      <c r="D476" s="29">
        <v>1</v>
      </c>
      <c r="E476" s="645">
        <f>IF(NOT(ISBLANK(L476)),1,0)</f>
        <v>0</v>
      </c>
      <c r="F476" s="645">
        <f>IF(NOT(ISBLANK(O476)),1,0)</f>
        <v>0</v>
      </c>
      <c r="G476" s="364" t="str">
        <f>IF(ISBLANK(H476), IF(OR(NOT(ISBLANK(L476)),NOT(ISBLANK(I476)), NOT(ISBLANK(O476))),"no oldname but should be",""),IF(H476=I476,"api",IF(H476=O476,"csv","no match or acs")))</f>
        <v>api</v>
      </c>
      <c r="H476" t="s">
        <v>1335</v>
      </c>
      <c r="I476" t="s">
        <v>1335</v>
      </c>
      <c r="J476" s="59" t="s">
        <v>1335</v>
      </c>
      <c r="Q476" s="64" t="s">
        <v>1334</v>
      </c>
      <c r="R476" s="147">
        <f>IFERROR(_xlfn.XLOOKUP(T476,sortorder!$E$62:$E$136,sortorder!$F$62:$F$136),999)</f>
        <v>105</v>
      </c>
      <c r="S476" s="147">
        <f>IFERROR(_xlfn.XLOOKUP(T476,sortorder!$E$62:$E$136,sortorder!$D$62:$D$136),99)</f>
        <v>9</v>
      </c>
      <c r="T476" s="127" t="s">
        <v>265</v>
      </c>
      <c r="U476" s="59" t="s">
        <v>265</v>
      </c>
      <c r="V476" s="152">
        <f>IFERROR(_xlfn.XLOOKUP(X476,sortorder!$E$4:$E$55,sortorder!$D$4:$D$55),99)</f>
        <v>39</v>
      </c>
      <c r="W476" s="152">
        <f>IFERROR(_xlfn.XLOOKUP(X476,sortorder!$E$4:$E$55,sortorder!$D$4:$D$55),99)</f>
        <v>39</v>
      </c>
      <c r="X476" s="373" t="s">
        <v>1235</v>
      </c>
      <c r="Y476" s="141">
        <f>IF(ISERROR(SEARCH(Y$1,$Q476)),0,1)</f>
        <v>0</v>
      </c>
      <c r="Z476" s="141">
        <f>IF(ISERROR(SEARCH(Z$1,$Q476)),0,1)</f>
        <v>0</v>
      </c>
      <c r="AA476" s="141">
        <f>IF(ISERROR(SEARCH(AA$1,$Q476)),0,1)</f>
        <v>0</v>
      </c>
      <c r="AB476" s="141">
        <f>IF(ISERROR(SEARCH(AB$1,$Q476)),0,1)</f>
        <v>0</v>
      </c>
      <c r="AC476" s="141">
        <f>IF(ISERROR(SEARCH(AC$1,$Q476)),0,1)</f>
        <v>1</v>
      </c>
      <c r="AD476" s="141">
        <f>IF(ISERROR(SEARCH(AD$1,$Q476)),0,1)</f>
        <v>0</v>
      </c>
      <c r="AE476" s="141">
        <f>IF(ISERROR(SEARCH(AE$1,$Q476)),0,1)</f>
        <v>0</v>
      </c>
      <c r="AF476" s="141">
        <f>IF(ISERROR(SEARCH(AF$1,$Q476)),0,1)</f>
        <v>0</v>
      </c>
      <c r="AG476" s="141">
        <f>IF(ISERROR(SEARCH(AG$1,$Q476)),0,1)</f>
        <v>0</v>
      </c>
      <c r="AH476" t="s">
        <v>1075</v>
      </c>
      <c r="AI476" s="141" t="str">
        <f>_xlfn.XLOOKUP(I476,'api2.3'!B:B,'api2.3'!D:D,"")</f>
        <v>Environmental Burden Indicators</v>
      </c>
      <c r="AJ476" t="s">
        <v>140</v>
      </c>
      <c r="AK476" s="41" t="s">
        <v>140</v>
      </c>
      <c r="AL476" s="210">
        <f>_xlfn.XLOOKUP(AK476,sortorder!$I$15:$I$20,sortorder!$J$15:$J$20)</f>
        <v>3</v>
      </c>
      <c r="AM476" t="s">
        <v>423</v>
      </c>
      <c r="AN476" t="s">
        <v>423</v>
      </c>
      <c r="AO476" t="s">
        <v>424</v>
      </c>
      <c r="AP476" s="32">
        <v>1</v>
      </c>
      <c r="AQ476" t="s">
        <v>1125</v>
      </c>
      <c r="AR476" t="s">
        <v>1132</v>
      </c>
      <c r="AS476" t="s">
        <v>1126</v>
      </c>
      <c r="AT476" t="s">
        <v>1132</v>
      </c>
      <c r="AV476" s="39" t="str">
        <f>IFERROR(_xlfn.XLOOKUP(Q476,wtd!$B:$B,wtd!$C:$C),"")</f>
        <v/>
      </c>
      <c r="AW476" s="141" t="b">
        <f>IFERROR(Q476=_xlfn.XLOOKUP(Q476,wtd!$B:$B,wtd!$B:$B),FALSE)</f>
        <v>0</v>
      </c>
      <c r="AX476" t="s">
        <v>2797</v>
      </c>
      <c r="AY476" s="11">
        <v>2</v>
      </c>
      <c r="AZ476">
        <v>2</v>
      </c>
      <c r="BA476" t="b">
        <v>0</v>
      </c>
      <c r="BB476" t="b">
        <v>0</v>
      </c>
      <c r="BC476" t="b">
        <v>0</v>
      </c>
      <c r="BE476" t="s">
        <v>1336</v>
      </c>
      <c r="BF476" t="s">
        <v>1337</v>
      </c>
      <c r="BG476" t="s">
        <v>1337</v>
      </c>
      <c r="BJ476" s="618" t="s">
        <v>2887</v>
      </c>
      <c r="BK476" s="534" t="s">
        <v>1338</v>
      </c>
      <c r="BL476" s="59" t="s">
        <v>5396</v>
      </c>
      <c r="BN476" s="222">
        <v>144</v>
      </c>
      <c r="BP476" s="639" t="s">
        <v>1339</v>
      </c>
      <c r="BS476" s="639" t="s">
        <v>411</v>
      </c>
    </row>
    <row r="477" spans="1:72">
      <c r="A477">
        <v>476</v>
      </c>
      <c r="B477" s="158" t="str">
        <f>IFERROR(TEXT(AL477,"00"),"99")&amp;IFERROR(TEXT(W477,"00"),"99")&amp;IFERROR(TEXT(S477,"00"),"99")&amp;IFERROR(TEXT(BN477,"000"),"999")</f>
        <v>033910145</v>
      </c>
      <c r="C477" s="158" t="str">
        <f>IFERROR(TEXT(AL477,"00"),"99")&amp;IFERROR(TEXT(V477,"00"),"99")&amp;IFERROR(TEXT(R477,"000"),"999")</f>
        <v>0339106</v>
      </c>
      <c r="D477" s="29">
        <v>1</v>
      </c>
      <c r="E477" s="645">
        <f>IF(NOT(ISBLANK(L477)),1,0)</f>
        <v>0</v>
      </c>
      <c r="F477" s="645">
        <f>IF(NOT(ISBLANK(O477)),1,0)</f>
        <v>0</v>
      </c>
      <c r="G477" s="364" t="str">
        <f>IF(ISBLANK(H477), IF(OR(NOT(ISBLANK(L477)),NOT(ISBLANK(I477)), NOT(ISBLANK(O477))),"no oldname but should be",""),IF(H477=I477,"api",IF(H477=O477,"csv","no match or acs")))</f>
        <v>api</v>
      </c>
      <c r="H477" t="s">
        <v>1373</v>
      </c>
      <c r="I477" t="s">
        <v>1373</v>
      </c>
      <c r="J477" s="59" t="s">
        <v>1373</v>
      </c>
      <c r="Q477" s="64" t="s">
        <v>1372</v>
      </c>
      <c r="R477" s="147">
        <f>IFERROR(_xlfn.XLOOKUP(T477,sortorder!$E$62:$E$136,sortorder!$F$62:$F$136),999)</f>
        <v>106</v>
      </c>
      <c r="S477" s="147">
        <f>IFERROR(_xlfn.XLOOKUP(T477,sortorder!$E$62:$E$136,sortorder!$D$62:$D$136),99)</f>
        <v>10</v>
      </c>
      <c r="T477" s="127" t="s">
        <v>95</v>
      </c>
      <c r="U477" s="59" t="s">
        <v>95</v>
      </c>
      <c r="V477" s="152">
        <f>IFERROR(_xlfn.XLOOKUP(X477,sortorder!$E$4:$E$55,sortorder!$D$4:$D$55),99)</f>
        <v>39</v>
      </c>
      <c r="W477" s="152">
        <f>IFERROR(_xlfn.XLOOKUP(X477,sortorder!$E$4:$E$55,sortorder!$D$4:$D$55),99)</f>
        <v>39</v>
      </c>
      <c r="X477" s="373" t="s">
        <v>1235</v>
      </c>
      <c r="Y477" s="141">
        <f>IF(ISERROR(SEARCH(Y$1,$Q477)),0,1)</f>
        <v>0</v>
      </c>
      <c r="Z477" s="141">
        <f>IF(ISERROR(SEARCH(Z$1,$Q477)),0,1)</f>
        <v>0</v>
      </c>
      <c r="AA477" s="141">
        <f>IF(ISERROR(SEARCH(AA$1,$Q477)),0,1)</f>
        <v>0</v>
      </c>
      <c r="AB477" s="141">
        <f>IF(ISERROR(SEARCH(AB$1,$Q477)),0,1)</f>
        <v>0</v>
      </c>
      <c r="AC477" s="141">
        <f>IF(ISERROR(SEARCH(AC$1,$Q477)),0,1)</f>
        <v>1</v>
      </c>
      <c r="AD477" s="141">
        <f>IF(ISERROR(SEARCH(AD$1,$Q477)),0,1)</f>
        <v>0</v>
      </c>
      <c r="AE477" s="141">
        <f>IF(ISERROR(SEARCH(AE$1,$Q477)),0,1)</f>
        <v>0</v>
      </c>
      <c r="AF477" s="141">
        <f>IF(ISERROR(SEARCH(AF$1,$Q477)),0,1)</f>
        <v>0</v>
      </c>
      <c r="AG477" s="141">
        <f>IF(ISERROR(SEARCH(AG$1,$Q477)),0,1)</f>
        <v>0</v>
      </c>
      <c r="AH477" t="s">
        <v>1075</v>
      </c>
      <c r="AI477" s="141" t="str">
        <f>_xlfn.XLOOKUP(I477,'api2.3'!B:B,'api2.3'!D:D,"")</f>
        <v>Environmental Burden Indicators</v>
      </c>
      <c r="AJ477" t="s">
        <v>140</v>
      </c>
      <c r="AK477" s="41" t="s">
        <v>140</v>
      </c>
      <c r="AL477" s="210">
        <f>_xlfn.XLOOKUP(AK477,sortorder!$I$15:$I$20,sortorder!$J$15:$J$20)</f>
        <v>3</v>
      </c>
      <c r="AM477" t="s">
        <v>423</v>
      </c>
      <c r="AN477" t="s">
        <v>423</v>
      </c>
      <c r="AO477" t="s">
        <v>424</v>
      </c>
      <c r="AP477" s="32">
        <v>1</v>
      </c>
      <c r="AQ477" t="s">
        <v>1125</v>
      </c>
      <c r="AR477" t="s">
        <v>1132</v>
      </c>
      <c r="AS477" t="s">
        <v>1126</v>
      </c>
      <c r="AT477" t="s">
        <v>1132</v>
      </c>
      <c r="AV477" s="39" t="str">
        <f>IFERROR(_xlfn.XLOOKUP(Q477,wtd!$B:$B,wtd!$C:$C),"")</f>
        <v/>
      </c>
      <c r="AW477" s="141" t="b">
        <f>IFERROR(Q477=_xlfn.XLOOKUP(Q477,wtd!$B:$B,wtd!$B:$B),FALSE)</f>
        <v>0</v>
      </c>
      <c r="AX477" t="s">
        <v>2797</v>
      </c>
      <c r="AY477" s="11">
        <v>2</v>
      </c>
      <c r="AZ477">
        <v>1</v>
      </c>
      <c r="BA477" t="b">
        <v>0</v>
      </c>
      <c r="BB477" t="b">
        <v>0</v>
      </c>
      <c r="BC477" t="b">
        <v>0</v>
      </c>
      <c r="BE477" t="s">
        <v>1374</v>
      </c>
      <c r="BF477" t="s">
        <v>1375</v>
      </c>
      <c r="BG477" t="s">
        <v>1375</v>
      </c>
      <c r="BJ477" s="618" t="s">
        <v>2887</v>
      </c>
      <c r="BK477" s="534" t="s">
        <v>1376</v>
      </c>
      <c r="BL477" s="59" t="s">
        <v>5397</v>
      </c>
      <c r="BN477" s="222">
        <v>145</v>
      </c>
      <c r="BP477" s="639" t="s">
        <v>1377</v>
      </c>
      <c r="BS477" s="639" t="s">
        <v>411</v>
      </c>
    </row>
    <row r="478" spans="1:72">
      <c r="A478">
        <v>477</v>
      </c>
      <c r="B478" s="158" t="str">
        <f>IFERROR(TEXT(AL478,"00"),"99")&amp;IFERROR(TEXT(W478,"00"),"99")&amp;IFERROR(TEXT(S478,"00"),"99")&amp;IFERROR(TEXT(BN478,"000"),"999")</f>
        <v>033911146</v>
      </c>
      <c r="C478" s="158" t="str">
        <f>IFERROR(TEXT(AL478,"00"),"99")&amp;IFERROR(TEXT(V478,"00"),"99")&amp;IFERROR(TEXT(R478,"000"),"999")</f>
        <v>0339107</v>
      </c>
      <c r="D478" s="29">
        <v>1</v>
      </c>
      <c r="E478" s="645">
        <f>IF(NOT(ISBLANK(L478)),1,0)</f>
        <v>0</v>
      </c>
      <c r="F478" s="645">
        <f>IF(NOT(ISBLANK(O478)),1,0)</f>
        <v>0</v>
      </c>
      <c r="G478" s="364" t="str">
        <f>IF(ISBLANK(H478), IF(OR(NOT(ISBLANK(L478)),NOT(ISBLANK(I478)), NOT(ISBLANK(O478))),"no oldname but should be",""),IF(H478=I478,"api",IF(H478=O478,"csv","no match or acs")))</f>
        <v>api</v>
      </c>
      <c r="H478" t="s">
        <v>1387</v>
      </c>
      <c r="I478" t="s">
        <v>1387</v>
      </c>
      <c r="J478" s="59" t="s">
        <v>1387</v>
      </c>
      <c r="Q478" s="64" t="s">
        <v>1386</v>
      </c>
      <c r="R478" s="147">
        <f>IFERROR(_xlfn.XLOOKUP(T478,sortorder!$E$62:$E$136,sortorder!$F$62:$F$136),999)</f>
        <v>107</v>
      </c>
      <c r="S478" s="147">
        <f>IFERROR(_xlfn.XLOOKUP(T478,sortorder!$E$62:$E$136,sortorder!$D$62:$D$136),99)</f>
        <v>11</v>
      </c>
      <c r="T478" s="127" t="s">
        <v>134</v>
      </c>
      <c r="U478" s="59" t="s">
        <v>134</v>
      </c>
      <c r="V478" s="152">
        <f>IFERROR(_xlfn.XLOOKUP(X478,sortorder!$E$4:$E$55,sortorder!$D$4:$D$55),99)</f>
        <v>39</v>
      </c>
      <c r="W478" s="152">
        <f>IFERROR(_xlfn.XLOOKUP(X478,sortorder!$E$4:$E$55,sortorder!$D$4:$D$55),99)</f>
        <v>39</v>
      </c>
      <c r="X478" s="373" t="s">
        <v>1235</v>
      </c>
      <c r="Y478" s="141">
        <f>IF(ISERROR(SEARCH(Y$1,$Q478)),0,1)</f>
        <v>0</v>
      </c>
      <c r="Z478" s="141">
        <f>IF(ISERROR(SEARCH(Z$1,$Q478)),0,1)</f>
        <v>0</v>
      </c>
      <c r="AA478" s="141">
        <f>IF(ISERROR(SEARCH(AA$1,$Q478)),0,1)</f>
        <v>0</v>
      </c>
      <c r="AB478" s="141">
        <f>IF(ISERROR(SEARCH(AB$1,$Q478)),0,1)</f>
        <v>0</v>
      </c>
      <c r="AC478" s="141">
        <f>IF(ISERROR(SEARCH(AC$1,$Q478)),0,1)</f>
        <v>1</v>
      </c>
      <c r="AD478" s="141">
        <f>IF(ISERROR(SEARCH(AD$1,$Q478)),0,1)</f>
        <v>0</v>
      </c>
      <c r="AE478" s="141">
        <f>IF(ISERROR(SEARCH(AE$1,$Q478)),0,1)</f>
        <v>0</v>
      </c>
      <c r="AF478" s="141">
        <f>IF(ISERROR(SEARCH(AF$1,$Q478)),0,1)</f>
        <v>0</v>
      </c>
      <c r="AG478" s="141">
        <f>IF(ISERROR(SEARCH(AG$1,$Q478)),0,1)</f>
        <v>0</v>
      </c>
      <c r="AH478" t="s">
        <v>1075</v>
      </c>
      <c r="AI478" s="141" t="str">
        <f>_xlfn.XLOOKUP(I478,'api2.3'!B:B,'api2.3'!D:D,"")</f>
        <v>Environmental Burden Indicators</v>
      </c>
      <c r="AJ478" t="s">
        <v>140</v>
      </c>
      <c r="AK478" s="41" t="s">
        <v>140</v>
      </c>
      <c r="AL478" s="210">
        <f>_xlfn.XLOOKUP(AK478,sortorder!$I$15:$I$20,sortorder!$J$15:$J$20)</f>
        <v>3</v>
      </c>
      <c r="AM478" t="s">
        <v>423</v>
      </c>
      <c r="AN478" t="s">
        <v>423</v>
      </c>
      <c r="AO478" t="s">
        <v>424</v>
      </c>
      <c r="AP478" s="32">
        <v>1</v>
      </c>
      <c r="AQ478" t="s">
        <v>1125</v>
      </c>
      <c r="AR478" t="s">
        <v>1132</v>
      </c>
      <c r="AS478" t="s">
        <v>1126</v>
      </c>
      <c r="AT478" t="s">
        <v>1132</v>
      </c>
      <c r="AV478" s="39" t="str">
        <f>IFERROR(_xlfn.XLOOKUP(Q478,wtd!$B:$B,wtd!$C:$C),"")</f>
        <v/>
      </c>
      <c r="AW478" s="141" t="b">
        <f>IFERROR(Q478=_xlfn.XLOOKUP(Q478,wtd!$B:$B,wtd!$B:$B),FALSE)</f>
        <v>0</v>
      </c>
      <c r="AX478" t="s">
        <v>2797</v>
      </c>
      <c r="AY478" s="11">
        <v>2</v>
      </c>
      <c r="AZ478">
        <v>1</v>
      </c>
      <c r="BA478" t="b">
        <v>0</v>
      </c>
      <c r="BB478" t="b">
        <v>0</v>
      </c>
      <c r="BC478" t="b">
        <v>0</v>
      </c>
      <c r="BE478" t="s">
        <v>1388</v>
      </c>
      <c r="BF478" t="s">
        <v>1389</v>
      </c>
      <c r="BG478" t="s">
        <v>1389</v>
      </c>
      <c r="BJ478" s="618" t="s">
        <v>2887</v>
      </c>
      <c r="BK478" s="534" t="s">
        <v>1390</v>
      </c>
      <c r="BL478" s="59" t="s">
        <v>5399</v>
      </c>
      <c r="BN478" s="222">
        <v>146</v>
      </c>
      <c r="BP478" s="639" t="s">
        <v>1391</v>
      </c>
      <c r="BS478" s="639" t="s">
        <v>411</v>
      </c>
    </row>
    <row r="479" spans="1:72">
      <c r="A479">
        <v>478</v>
      </c>
      <c r="B479" s="158" t="str">
        <f>IFERROR(TEXT(AL479,"00"),"99")&amp;IFERROR(TEXT(W479,"00"),"99")&amp;IFERROR(TEXT(S479,"00"),"99")&amp;IFERROR(TEXT(BN479,"000"),"999")</f>
        <v>033912147</v>
      </c>
      <c r="C479" s="158" t="str">
        <f>IFERROR(TEXT(AL479,"00"),"99")&amp;IFERROR(TEXT(V479,"00"),"99")&amp;IFERROR(TEXT(R479,"000"),"999")</f>
        <v>0339108</v>
      </c>
      <c r="D479" s="29">
        <v>1</v>
      </c>
      <c r="E479" s="645">
        <f>IF(NOT(ISBLANK(L479)),1,0)</f>
        <v>0</v>
      </c>
      <c r="F479" s="645">
        <f>IF(NOT(ISBLANK(O479)),1,0)</f>
        <v>0</v>
      </c>
      <c r="G479" s="364" t="str">
        <f>IF(ISBLANK(H479), IF(OR(NOT(ISBLANK(L479)),NOT(ISBLANK(I479)), NOT(ISBLANK(O479))),"no oldname but should be",""),IF(H479=I479,"api",IF(H479=O479,"csv","no match or acs")))</f>
        <v>api</v>
      </c>
      <c r="H479" t="s">
        <v>1269</v>
      </c>
      <c r="I479" t="s">
        <v>1269</v>
      </c>
      <c r="J479" s="59" t="s">
        <v>1269</v>
      </c>
      <c r="Q479" s="64" t="s">
        <v>1268</v>
      </c>
      <c r="R479" s="147">
        <f>IFERROR(_xlfn.XLOOKUP(T479,sortorder!$E$62:$E$136,sortorder!$F$62:$F$136),999)</f>
        <v>108</v>
      </c>
      <c r="S479" s="147">
        <f>IFERROR(_xlfn.XLOOKUP(T479,sortorder!$E$62:$E$136,sortorder!$D$62:$D$136),99)</f>
        <v>12</v>
      </c>
      <c r="T479" s="127" t="s">
        <v>244</v>
      </c>
      <c r="U479" s="59" t="s">
        <v>244</v>
      </c>
      <c r="V479" s="152">
        <f>IFERROR(_xlfn.XLOOKUP(X479,sortorder!$E$4:$E$55,sortorder!$D$4:$D$55),99)</f>
        <v>39</v>
      </c>
      <c r="W479" s="152">
        <f>IFERROR(_xlfn.XLOOKUP(X479,sortorder!$E$4:$E$55,sortorder!$D$4:$D$55),99)</f>
        <v>39</v>
      </c>
      <c r="X479" s="373" t="s">
        <v>1235</v>
      </c>
      <c r="Y479" s="141">
        <f>IF(ISERROR(SEARCH(Y$1,$Q479)),0,1)</f>
        <v>0</v>
      </c>
      <c r="Z479" s="141">
        <f>IF(ISERROR(SEARCH(Z$1,$Q479)),0,1)</f>
        <v>0</v>
      </c>
      <c r="AA479" s="141">
        <f>IF(ISERROR(SEARCH(AA$1,$Q479)),0,1)</f>
        <v>0</v>
      </c>
      <c r="AB479" s="141">
        <f>IF(ISERROR(SEARCH(AB$1,$Q479)),0,1)</f>
        <v>0</v>
      </c>
      <c r="AC479" s="141">
        <f>IF(ISERROR(SEARCH(AC$1,$Q479)),0,1)</f>
        <v>1</v>
      </c>
      <c r="AD479" s="141">
        <f>IF(ISERROR(SEARCH(AD$1,$Q479)),0,1)</f>
        <v>0</v>
      </c>
      <c r="AE479" s="141">
        <f>IF(ISERROR(SEARCH(AE$1,$Q479)),0,1)</f>
        <v>0</v>
      </c>
      <c r="AF479" s="141">
        <f>IF(ISERROR(SEARCH(AF$1,$Q479)),0,1)</f>
        <v>0</v>
      </c>
      <c r="AG479" s="141">
        <f>IF(ISERROR(SEARCH(AG$1,$Q479)),0,1)</f>
        <v>0</v>
      </c>
      <c r="AH479" t="s">
        <v>1075</v>
      </c>
      <c r="AI479" s="141" t="str">
        <f>_xlfn.XLOOKUP(I479,'api2.3'!B:B,'api2.3'!D:D,"")</f>
        <v>Environmental Burden Indicators</v>
      </c>
      <c r="AJ479" t="s">
        <v>140</v>
      </c>
      <c r="AK479" s="41" t="s">
        <v>140</v>
      </c>
      <c r="AL479" s="210">
        <f>_xlfn.XLOOKUP(AK479,sortorder!$I$15:$I$20,sortorder!$J$15:$J$20)</f>
        <v>3</v>
      </c>
      <c r="AM479" t="s">
        <v>423</v>
      </c>
      <c r="AN479" t="s">
        <v>423</v>
      </c>
      <c r="AO479" t="s">
        <v>424</v>
      </c>
      <c r="AP479" s="32">
        <v>1</v>
      </c>
      <c r="AQ479" t="s">
        <v>1125</v>
      </c>
      <c r="AR479" t="s">
        <v>1132</v>
      </c>
      <c r="AS479" t="s">
        <v>1126</v>
      </c>
      <c r="AT479" t="s">
        <v>1132</v>
      </c>
      <c r="AV479" s="39" t="str">
        <f>IFERROR(_xlfn.XLOOKUP(Q479,wtd!$B:$B,wtd!$C:$C),"")</f>
        <v/>
      </c>
      <c r="AW479" s="141" t="b">
        <f>IFERROR(Q479=_xlfn.XLOOKUP(Q479,wtd!$B:$B,wtd!$B:$B),FALSE)</f>
        <v>0</v>
      </c>
      <c r="AX479" t="s">
        <v>2797</v>
      </c>
      <c r="AY479" s="11">
        <v>2</v>
      </c>
      <c r="AZ479">
        <v>0</v>
      </c>
      <c r="BA479" t="b">
        <v>0</v>
      </c>
      <c r="BB479" t="b">
        <v>0</v>
      </c>
      <c r="BC479" t="b">
        <v>0</v>
      </c>
      <c r="BE479" t="s">
        <v>1270</v>
      </c>
      <c r="BF479" t="s">
        <v>1271</v>
      </c>
      <c r="BG479" t="s">
        <v>1271</v>
      </c>
      <c r="BJ479" s="618" t="s">
        <v>2887</v>
      </c>
      <c r="BK479" s="534" t="s">
        <v>1272</v>
      </c>
      <c r="BL479" s="59" t="s">
        <v>5398</v>
      </c>
      <c r="BN479" s="222">
        <v>147</v>
      </c>
      <c r="BP479" s="639" t="s">
        <v>1273</v>
      </c>
      <c r="BS479" s="639" t="s">
        <v>411</v>
      </c>
    </row>
    <row r="480" spans="1:72">
      <c r="A480">
        <v>479</v>
      </c>
      <c r="B480" s="158" t="str">
        <f>IFERROR(TEXT(AL480,"00"),"99")&amp;IFERROR(TEXT(W480,"00"),"99")&amp;IFERROR(TEXT(S480,"00"),"99")&amp;IFERROR(TEXT(BN480,"000"),"999")</f>
        <v>033913148</v>
      </c>
      <c r="C480" s="158" t="str">
        <f>IFERROR(TEXT(AL480,"00"),"99")&amp;IFERROR(TEXT(V480,"00"),"99")&amp;IFERROR(TEXT(R480,"000"),"999")</f>
        <v>0339109</v>
      </c>
      <c r="D480" s="251">
        <v>1</v>
      </c>
      <c r="E480" s="645">
        <f>IF(NOT(ISBLANK(L480)),1,0)</f>
        <v>0</v>
      </c>
      <c r="F480" s="645">
        <f>IF(NOT(ISBLANK(O480)),1,0)</f>
        <v>0</v>
      </c>
      <c r="G480" s="364" t="str">
        <f>IF(ISBLANK(H480), IF(OR(NOT(ISBLANK(L480)),NOT(ISBLANK(I480)), NOT(ISBLANK(O480))),"no oldname but should be",""),IF(H480=I480,"api",IF(H480=O480,"csv","no match or acs")))</f>
        <v>api</v>
      </c>
      <c r="H480" s="521" t="s">
        <v>5875</v>
      </c>
      <c r="I480" s="521" t="s">
        <v>5875</v>
      </c>
      <c r="J480" s="197"/>
      <c r="K480" s="122"/>
      <c r="L480" s="122"/>
      <c r="M480" s="197"/>
      <c r="N480" s="197"/>
      <c r="O480" s="122"/>
      <c r="P480" s="197"/>
      <c r="Q480" s="123" t="s">
        <v>5651</v>
      </c>
      <c r="R480" s="147">
        <f>IFERROR(_xlfn.XLOOKUP(T480,sortorder!$E$62:$E$136,sortorder!$F$62:$F$136),999)</f>
        <v>109</v>
      </c>
      <c r="S480" s="147">
        <f>IFERROR(_xlfn.XLOOKUP(T480,sortorder!$E$62:$E$136,sortorder!$D$62:$D$136),99)</f>
        <v>13</v>
      </c>
      <c r="T480" s="196" t="s">
        <v>5614</v>
      </c>
      <c r="U480" s="197"/>
      <c r="V480" s="152">
        <f>IFERROR(_xlfn.XLOOKUP(X480,sortorder!$E$4:$E$55,sortorder!$D$4:$D$55),99)</f>
        <v>39</v>
      </c>
      <c r="W480" s="152">
        <f>IFERROR(_xlfn.XLOOKUP(X480,sortorder!$E$4:$E$55,sortorder!$D$4:$D$55),99)</f>
        <v>39</v>
      </c>
      <c r="X480" s="326" t="s">
        <v>1235</v>
      </c>
      <c r="Y480" s="141">
        <f>IF(ISERROR(SEARCH(Y$1,$Q480)),0,1)</f>
        <v>0</v>
      </c>
      <c r="Z480" s="141">
        <f>IF(ISERROR(SEARCH(Z$1,$Q480)),0,1)</f>
        <v>0</v>
      </c>
      <c r="AA480" s="141">
        <f>IF(ISERROR(SEARCH(AA$1,$Q480)),0,1)</f>
        <v>0</v>
      </c>
      <c r="AB480" s="141">
        <f>IF(ISERROR(SEARCH(AB$1,$Q480)),0,1)</f>
        <v>0</v>
      </c>
      <c r="AC480" s="141">
        <f>IF(ISERROR(SEARCH(AC$1,$Q480)),0,1)</f>
        <v>1</v>
      </c>
      <c r="AD480" s="141">
        <f>IF(ISERROR(SEARCH(AD$1,$Q480)),0,1)</f>
        <v>0</v>
      </c>
      <c r="AE480" s="141">
        <f>IF(ISERROR(SEARCH(AE$1,$Q480)),0,1)</f>
        <v>0</v>
      </c>
      <c r="AF480" s="141">
        <f>IF(ISERROR(SEARCH(AF$1,$Q480)),0,1)</f>
        <v>0</v>
      </c>
      <c r="AG480" s="141">
        <f>IF(ISERROR(SEARCH(AG$1,$Q480)),0,1)</f>
        <v>0</v>
      </c>
      <c r="AH480" s="122" t="s">
        <v>1075</v>
      </c>
      <c r="AI480" s="141" t="str">
        <f>_xlfn.XLOOKUP(I480,'api2.3'!B:B,'api2.3'!D:D,"")</f>
        <v>Environmental Burden Indicators</v>
      </c>
      <c r="AJ480" s="122" t="s">
        <v>140</v>
      </c>
      <c r="AK480" s="212" t="s">
        <v>140</v>
      </c>
      <c r="AL480" s="210">
        <f>_xlfn.XLOOKUP(AK480,sortorder!$I$15:$I$20,sortorder!$J$15:$J$20)</f>
        <v>3</v>
      </c>
      <c r="AM480" s="122" t="s">
        <v>423</v>
      </c>
      <c r="AN480" s="122" t="s">
        <v>423</v>
      </c>
      <c r="AO480" s="122" t="s">
        <v>424</v>
      </c>
      <c r="AP480" s="112">
        <v>1</v>
      </c>
      <c r="AQ480" s="122" t="s">
        <v>1125</v>
      </c>
      <c r="AR480" s="122" t="s">
        <v>1132</v>
      </c>
      <c r="AS480" s="122" t="s">
        <v>1126</v>
      </c>
      <c r="AT480" s="122" t="s">
        <v>1132</v>
      </c>
      <c r="AU480" s="122"/>
      <c r="AV480" s="39" t="str">
        <f>IFERROR(_xlfn.XLOOKUP(Q480,wtd!$B:$B,wtd!$C:$C),"")</f>
        <v/>
      </c>
      <c r="AW480" s="141" t="b">
        <f>IFERROR(Q480=_xlfn.XLOOKUP(Q480,wtd!$B:$B,wtd!$B:$B),FALSE)</f>
        <v>0</v>
      </c>
      <c r="AX480" s="236" t="s">
        <v>2797</v>
      </c>
      <c r="AY480" s="122">
        <v>3</v>
      </c>
      <c r="AZ480" s="122">
        <v>1</v>
      </c>
      <c r="BA480" s="122" t="b">
        <v>0</v>
      </c>
      <c r="BB480" s="122" t="b">
        <v>0</v>
      </c>
      <c r="BC480" s="122" t="b">
        <v>0</v>
      </c>
      <c r="BD480" s="122"/>
      <c r="BE480" s="259" t="s">
        <v>5652</v>
      </c>
      <c r="BF480" s="259" t="s">
        <v>5653</v>
      </c>
      <c r="BG480" s="259" t="s">
        <v>5653</v>
      </c>
      <c r="BH480" s="197"/>
      <c r="BI480" s="197"/>
      <c r="BJ480" s="618" t="s">
        <v>2887</v>
      </c>
      <c r="BK480" s="534" t="s">
        <v>5874</v>
      </c>
      <c r="BL480" s="197"/>
      <c r="BM480" s="197"/>
      <c r="BN480" s="260">
        <v>148</v>
      </c>
      <c r="BO480" s="122"/>
      <c r="BP480" s="641"/>
      <c r="BQ480" s="641"/>
      <c r="BR480" s="641"/>
      <c r="BS480" s="641"/>
      <c r="BT480" s="641"/>
    </row>
    <row r="481" spans="1:72">
      <c r="A481">
        <v>480</v>
      </c>
      <c r="B481" s="158" t="str">
        <f>IFERROR(TEXT(AL481,"00"),"99")&amp;IFERROR(TEXT(W481,"00"),"99")&amp;IFERROR(TEXT(S481,"00"),"99")&amp;IFERROR(TEXT(BN481,"000"),"999")</f>
        <v>034001110</v>
      </c>
      <c r="C481" s="158" t="str">
        <f>IFERROR(TEXT(AL481,"00"),"99")&amp;IFERROR(TEXT(V481,"00"),"99")&amp;IFERROR(TEXT(R481,"000"),"999")</f>
        <v>0340096</v>
      </c>
      <c r="D481" s="29">
        <v>1</v>
      </c>
      <c r="E481" s="645">
        <f>IF(NOT(ISBLANK(L481)),1,0)</f>
        <v>0</v>
      </c>
      <c r="F481" s="645">
        <f>IF(NOT(ISBLANK(O481)),1,0)</f>
        <v>0</v>
      </c>
      <c r="G481" s="364" t="str">
        <f>IF(ISBLANK(H481), IF(OR(NOT(ISBLANK(L481)),NOT(ISBLANK(I481)), NOT(ISBLANK(O481))),"no oldname but should be",""),IF(H481=I481,"api",IF(H481=O481,"csv","no match or acs")))</f>
        <v>api</v>
      </c>
      <c r="H481" s="185" t="s">
        <v>1943</v>
      </c>
      <c r="I481" s="185" t="s">
        <v>1943</v>
      </c>
      <c r="J481" s="59" t="s">
        <v>1943</v>
      </c>
      <c r="Q481" s="64" t="s">
        <v>1942</v>
      </c>
      <c r="R481" s="147">
        <f>IFERROR(_xlfn.XLOOKUP(T481,sortorder!$E$62:$E$136,sortorder!$F$62:$F$136),999)</f>
        <v>96</v>
      </c>
      <c r="S481" s="147">
        <f>IFERROR(_xlfn.XLOOKUP(T481,sortorder!$E$62:$E$136,sortorder!$D$62:$D$136),99)</f>
        <v>1</v>
      </c>
      <c r="T481" s="127" t="s">
        <v>181</v>
      </c>
      <c r="U481" s="59" t="s">
        <v>181</v>
      </c>
      <c r="V481" s="152">
        <f>IFERROR(_xlfn.XLOOKUP(X481,sortorder!$E$4:$E$55,sortorder!$D$4:$D$55),99)</f>
        <v>40</v>
      </c>
      <c r="W481" s="152">
        <f>IFERROR(_xlfn.XLOOKUP(X481,sortorder!$E$4:$E$55,sortorder!$D$4:$D$55),99)</f>
        <v>40</v>
      </c>
      <c r="X481" s="373" t="s">
        <v>1874</v>
      </c>
      <c r="Y481" s="141">
        <f>IF(ISERROR(SEARCH(Y$1,$Q481)),0,1)</f>
        <v>0</v>
      </c>
      <c r="Z481" s="141">
        <f>IF(ISERROR(SEARCH(Z$1,$Q481)),0,1)</f>
        <v>1</v>
      </c>
      <c r="AA481" s="141">
        <f>IF(ISERROR(SEARCH(AA$1,$Q481)),0,1)</f>
        <v>0</v>
      </c>
      <c r="AB481" s="141">
        <f>IF(ISERROR(SEARCH(AB$1,$Q481)),0,1)</f>
        <v>0</v>
      </c>
      <c r="AC481" s="141">
        <f>IF(ISERROR(SEARCH(AC$1,$Q481)),0,1)</f>
        <v>1</v>
      </c>
      <c r="AD481" s="141">
        <f>IF(ISERROR(SEARCH(AD$1,$Q481)),0,1)</f>
        <v>0</v>
      </c>
      <c r="AE481" s="141">
        <f>IF(ISERROR(SEARCH(AE$1,$Q481)),0,1)</f>
        <v>0</v>
      </c>
      <c r="AF481" s="141">
        <f>IF(ISERROR(SEARCH(AF$1,$Q481)),0,1)</f>
        <v>0</v>
      </c>
      <c r="AG481" s="141">
        <f>IF(ISERROR(SEARCH(AG$1,$Q481)),0,1)</f>
        <v>0</v>
      </c>
      <c r="AH481" t="s">
        <v>1075</v>
      </c>
      <c r="AI481" s="141" t="str">
        <f>_xlfn.XLOOKUP(I481,'api2.3'!B:B,'api2.3'!D:D,"")</f>
        <v>Environmental Burden Indicators</v>
      </c>
      <c r="AJ481" t="s">
        <v>140</v>
      </c>
      <c r="AK481" s="41" t="s">
        <v>140</v>
      </c>
      <c r="AL481" s="210">
        <f>_xlfn.XLOOKUP(AK481,sortorder!$I$15:$I$20,sortorder!$J$15:$J$20)</f>
        <v>3</v>
      </c>
      <c r="AM481" t="s">
        <v>1784</v>
      </c>
      <c r="AN481" t="s">
        <v>1784</v>
      </c>
      <c r="AO481" t="s">
        <v>1785</v>
      </c>
      <c r="AP481" s="32">
        <v>3</v>
      </c>
      <c r="AQ481" t="s">
        <v>1795</v>
      </c>
      <c r="AR481" t="s">
        <v>1132</v>
      </c>
      <c r="AS481" t="s">
        <v>1126</v>
      </c>
      <c r="AT481" t="s">
        <v>1132</v>
      </c>
      <c r="AV481" s="39" t="str">
        <f>IFERROR(_xlfn.XLOOKUP(Q481,wtd!$B:$B,wtd!$C:$C),"")</f>
        <v/>
      </c>
      <c r="AW481" s="141" t="b">
        <f>IFERROR(Q481=_xlfn.XLOOKUP(Q481,wtd!$B:$B,wtd!$B:$B),FALSE)</f>
        <v>0</v>
      </c>
      <c r="AX481" t="s">
        <v>2797</v>
      </c>
      <c r="AY481" s="11">
        <v>3</v>
      </c>
      <c r="AZ481">
        <v>2</v>
      </c>
      <c r="BA481" t="b">
        <v>0</v>
      </c>
      <c r="BB481" t="b">
        <v>0</v>
      </c>
      <c r="BC481" t="b">
        <v>0</v>
      </c>
      <c r="BE481" t="s">
        <v>1944</v>
      </c>
      <c r="BF481" t="s">
        <v>1945</v>
      </c>
      <c r="BG481" t="s">
        <v>1945</v>
      </c>
      <c r="BJ481" s="618" t="s">
        <v>2887</v>
      </c>
      <c r="BK481" s="534" t="s">
        <v>1946</v>
      </c>
      <c r="BL481" s="59" t="s">
        <v>5392</v>
      </c>
      <c r="BN481" s="222">
        <v>110</v>
      </c>
      <c r="BP481" s="639" t="s">
        <v>1947</v>
      </c>
      <c r="BS481" s="639" t="s">
        <v>411</v>
      </c>
      <c r="BT481" s="639" t="s">
        <v>55</v>
      </c>
    </row>
    <row r="482" spans="1:72">
      <c r="A482">
        <v>481</v>
      </c>
      <c r="B482" s="158" t="str">
        <f>IFERROR(TEXT(AL482,"00"),"99")&amp;IFERROR(TEXT(W482,"00"),"99")&amp;IFERROR(TEXT(S482,"00"),"99")&amp;IFERROR(TEXT(BN482,"000"),"999")</f>
        <v>034002111</v>
      </c>
      <c r="C482" s="158" t="str">
        <f>IFERROR(TEXT(AL482,"00"),"99")&amp;IFERROR(TEXT(V482,"00"),"99")&amp;IFERROR(TEXT(R482,"000"),"999")</f>
        <v>0340097</v>
      </c>
      <c r="D482" s="29">
        <v>1</v>
      </c>
      <c r="E482" s="645">
        <f>IF(NOT(ISBLANK(L482)),1,0)</f>
        <v>0</v>
      </c>
      <c r="F482" s="645">
        <f>IF(NOT(ISBLANK(O482)),1,0)</f>
        <v>0</v>
      </c>
      <c r="G482" s="364" t="str">
        <f>IF(ISBLANK(H482), IF(OR(NOT(ISBLANK(L482)),NOT(ISBLANK(I482)), NOT(ISBLANK(O482))),"no oldname but should be",""),IF(H482=I482,"api",IF(H482=O482,"csv","no match or acs")))</f>
        <v>api</v>
      </c>
      <c r="H482" t="s">
        <v>1930</v>
      </c>
      <c r="I482" t="s">
        <v>1930</v>
      </c>
      <c r="J482" s="59" t="s">
        <v>1930</v>
      </c>
      <c r="Q482" s="64" t="s">
        <v>1929</v>
      </c>
      <c r="R482" s="147">
        <f>IFERROR(_xlfn.XLOOKUP(T482,sortorder!$E$62:$E$136,sortorder!$F$62:$F$136),999)</f>
        <v>97</v>
      </c>
      <c r="S482" s="147">
        <f>IFERROR(_xlfn.XLOOKUP(T482,sortorder!$E$62:$E$136,sortorder!$D$62:$D$136),99)</f>
        <v>2</v>
      </c>
      <c r="T482" s="127" t="s">
        <v>144</v>
      </c>
      <c r="U482" s="59" t="s">
        <v>144</v>
      </c>
      <c r="V482" s="152">
        <f>IFERROR(_xlfn.XLOOKUP(X482,sortorder!$E$4:$E$55,sortorder!$D$4:$D$55),99)</f>
        <v>40</v>
      </c>
      <c r="W482" s="152">
        <f>IFERROR(_xlfn.XLOOKUP(X482,sortorder!$E$4:$E$55,sortorder!$D$4:$D$55),99)</f>
        <v>40</v>
      </c>
      <c r="X482" s="373" t="s">
        <v>1874</v>
      </c>
      <c r="Y482" s="141">
        <f>IF(ISERROR(SEARCH(Y$1,$Q482)),0,1)</f>
        <v>0</v>
      </c>
      <c r="Z482" s="141">
        <f>IF(ISERROR(SEARCH(Z$1,$Q482)),0,1)</f>
        <v>1</v>
      </c>
      <c r="AA482" s="141">
        <f>IF(ISERROR(SEARCH(AA$1,$Q482)),0,1)</f>
        <v>0</v>
      </c>
      <c r="AB482" s="141">
        <f>IF(ISERROR(SEARCH(AB$1,$Q482)),0,1)</f>
        <v>0</v>
      </c>
      <c r="AC482" s="141">
        <f>IF(ISERROR(SEARCH(AC$1,$Q482)),0,1)</f>
        <v>1</v>
      </c>
      <c r="AD482" s="141">
        <f>IF(ISERROR(SEARCH(AD$1,$Q482)),0,1)</f>
        <v>0</v>
      </c>
      <c r="AE482" s="141">
        <f>IF(ISERROR(SEARCH(AE$1,$Q482)),0,1)</f>
        <v>0</v>
      </c>
      <c r="AF482" s="141">
        <f>IF(ISERROR(SEARCH(AF$1,$Q482)),0,1)</f>
        <v>0</v>
      </c>
      <c r="AG482" s="141">
        <f>IF(ISERROR(SEARCH(AG$1,$Q482)),0,1)</f>
        <v>0</v>
      </c>
      <c r="AH482" t="s">
        <v>1075</v>
      </c>
      <c r="AI482" s="141" t="str">
        <f>_xlfn.XLOOKUP(I482,'api2.3'!B:B,'api2.3'!D:D,"")</f>
        <v>Environmental Burden Indicators</v>
      </c>
      <c r="AJ482" t="s">
        <v>140</v>
      </c>
      <c r="AK482" s="41" t="s">
        <v>140</v>
      </c>
      <c r="AL482" s="210">
        <f>_xlfn.XLOOKUP(AK482,sortorder!$I$15:$I$20,sortorder!$J$15:$J$20)</f>
        <v>3</v>
      </c>
      <c r="AM482" t="s">
        <v>1784</v>
      </c>
      <c r="AN482" t="s">
        <v>1784</v>
      </c>
      <c r="AO482" t="s">
        <v>1785</v>
      </c>
      <c r="AP482" s="32">
        <v>3</v>
      </c>
      <c r="AQ482" t="s">
        <v>1795</v>
      </c>
      <c r="AR482" t="s">
        <v>1132</v>
      </c>
      <c r="AS482" t="s">
        <v>1126</v>
      </c>
      <c r="AT482" t="s">
        <v>1132</v>
      </c>
      <c r="AV482" s="39" t="str">
        <f>IFERROR(_xlfn.XLOOKUP(Q482,wtd!$B:$B,wtd!$C:$C),"")</f>
        <v/>
      </c>
      <c r="AW482" s="141" t="b">
        <f>IFERROR(Q482=_xlfn.XLOOKUP(Q482,wtd!$B:$B,wtd!$B:$B),FALSE)</f>
        <v>0</v>
      </c>
      <c r="AX482" t="s">
        <v>2797</v>
      </c>
      <c r="AY482" s="11">
        <v>3</v>
      </c>
      <c r="AZ482">
        <v>1</v>
      </c>
      <c r="BA482" t="b">
        <v>0</v>
      </c>
      <c r="BB482" t="b">
        <v>0</v>
      </c>
      <c r="BC482" t="b">
        <v>0</v>
      </c>
      <c r="BE482" t="s">
        <v>1931</v>
      </c>
      <c r="BF482" t="s">
        <v>1932</v>
      </c>
      <c r="BG482" t="s">
        <v>1932</v>
      </c>
      <c r="BJ482" s="618" t="s">
        <v>2887</v>
      </c>
      <c r="BK482" s="534" t="s">
        <v>1933</v>
      </c>
      <c r="BL482" s="59" t="s">
        <v>1728</v>
      </c>
      <c r="BN482" s="222">
        <v>111</v>
      </c>
      <c r="BP482" s="639" t="s">
        <v>1934</v>
      </c>
      <c r="BS482" s="639" t="s">
        <v>411</v>
      </c>
      <c r="BT482" s="639" t="s">
        <v>55</v>
      </c>
    </row>
    <row r="483" spans="1:72">
      <c r="A483">
        <v>482</v>
      </c>
      <c r="B483" s="158" t="str">
        <f>IFERROR(TEXT(AL483,"00"),"99")&amp;IFERROR(TEXT(W483,"00"),"99")&amp;IFERROR(TEXT(S483,"00"),"99")&amp;IFERROR(TEXT(BN483,"000"),"999")</f>
        <v>034003112</v>
      </c>
      <c r="C483" s="158" t="str">
        <f>IFERROR(TEXT(AL483,"00"),"99")&amp;IFERROR(TEXT(V483,"00"),"99")&amp;IFERROR(TEXT(R483,"000"),"999")</f>
        <v>0340098</v>
      </c>
      <c r="D483" s="251">
        <v>1</v>
      </c>
      <c r="E483" s="645">
        <f>IF(NOT(ISBLANK(L483)),1,0)</f>
        <v>0</v>
      </c>
      <c r="F483" s="645">
        <f>IF(NOT(ISBLANK(O483)),1,0)</f>
        <v>0</v>
      </c>
      <c r="G483" s="364" t="str">
        <f>IF(ISBLANK(H483), IF(OR(NOT(ISBLANK(L483)),NOT(ISBLANK(I483)), NOT(ISBLANK(O483))),"no oldname but should be",""),IF(H483=I483,"api",IF(H483=O483,"csv","no match or acs")))</f>
        <v>api</v>
      </c>
      <c r="H483" s="122" t="s">
        <v>5727</v>
      </c>
      <c r="I483" s="122" t="s">
        <v>5727</v>
      </c>
      <c r="J483" s="197"/>
      <c r="K483" s="122"/>
      <c r="L483" s="122"/>
      <c r="M483" s="197"/>
      <c r="N483" s="197"/>
      <c r="O483" s="122"/>
      <c r="P483" s="197"/>
      <c r="Q483" s="123" t="s">
        <v>5728</v>
      </c>
      <c r="R483" s="147">
        <f>IFERROR(_xlfn.XLOOKUP(T483,sortorder!$E$62:$E$136,sortorder!$F$62:$F$136),999)</f>
        <v>98</v>
      </c>
      <c r="S483" s="147">
        <f>IFERROR(_xlfn.XLOOKUP(T483,sortorder!$E$62:$E$136,sortorder!$D$62:$D$136),99)</f>
        <v>3</v>
      </c>
      <c r="T483" s="196" t="s">
        <v>5618</v>
      </c>
      <c r="U483" s="197"/>
      <c r="V483" s="152">
        <f>IFERROR(_xlfn.XLOOKUP(X483,sortorder!$E$4:$E$55,sortorder!$D$4:$D$55),99)</f>
        <v>40</v>
      </c>
      <c r="W483" s="152">
        <f>IFERROR(_xlfn.XLOOKUP(X483,sortorder!$E$4:$E$55,sortorder!$D$4:$D$55),99)</f>
        <v>40</v>
      </c>
      <c r="X483" s="326" t="s">
        <v>1874</v>
      </c>
      <c r="Y483" s="141">
        <f>IF(ISERROR(SEARCH(Y$1,$Q483)),0,1)</f>
        <v>0</v>
      </c>
      <c r="Z483" s="141">
        <f>IF(ISERROR(SEARCH(Z$1,$Q483)),0,1)</f>
        <v>1</v>
      </c>
      <c r="AA483" s="141">
        <f>IF(ISERROR(SEARCH(AA$1,$Q483)),0,1)</f>
        <v>0</v>
      </c>
      <c r="AB483" s="141">
        <f>IF(ISERROR(SEARCH(AB$1,$Q483)),0,1)</f>
        <v>0</v>
      </c>
      <c r="AC483" s="141">
        <f>IF(ISERROR(SEARCH(AC$1,$Q483)),0,1)</f>
        <v>1</v>
      </c>
      <c r="AD483" s="141">
        <f>IF(ISERROR(SEARCH(AD$1,$Q483)),0,1)</f>
        <v>0</v>
      </c>
      <c r="AE483" s="141">
        <f>IF(ISERROR(SEARCH(AE$1,$Q483)),0,1)</f>
        <v>0</v>
      </c>
      <c r="AF483" s="141">
        <f>IF(ISERROR(SEARCH(AF$1,$Q483)),0,1)</f>
        <v>0</v>
      </c>
      <c r="AG483" s="141">
        <f>IF(ISERROR(SEARCH(AG$1,$Q483)),0,1)</f>
        <v>0</v>
      </c>
      <c r="AH483" s="122" t="s">
        <v>1075</v>
      </c>
      <c r="AI483" s="141" t="str">
        <f>_xlfn.XLOOKUP(I483,'api2.3'!B:B,'api2.3'!D:D,"")</f>
        <v>Environmental Burden Indicators</v>
      </c>
      <c r="AJ483" s="122" t="s">
        <v>140</v>
      </c>
      <c r="AK483" s="212" t="s">
        <v>140</v>
      </c>
      <c r="AL483" s="210">
        <f>_xlfn.XLOOKUP(AK483,sortorder!$I$15:$I$20,sortorder!$J$15:$J$20)</f>
        <v>3</v>
      </c>
      <c r="AM483" s="122" t="s">
        <v>1784</v>
      </c>
      <c r="AN483" s="122" t="s">
        <v>1784</v>
      </c>
      <c r="AO483" s="122" t="s">
        <v>1785</v>
      </c>
      <c r="AP483" s="112">
        <v>3</v>
      </c>
      <c r="AQ483" s="122" t="s">
        <v>1795</v>
      </c>
      <c r="AR483" s="122" t="s">
        <v>1132</v>
      </c>
      <c r="AS483" s="122" t="s">
        <v>1126</v>
      </c>
      <c r="AT483" s="122" t="s">
        <v>1132</v>
      </c>
      <c r="AU483" s="122"/>
      <c r="AV483" s="39" t="str">
        <f>IFERROR(_xlfn.XLOOKUP(Q483,wtd!$B:$B,wtd!$C:$C),"")</f>
        <v/>
      </c>
      <c r="AW483" s="141" t="b">
        <f>IFERROR(Q483=_xlfn.XLOOKUP(Q483,wtd!$B:$B,wtd!$B:$B),FALSE)</f>
        <v>0</v>
      </c>
      <c r="AX483" s="236" t="s">
        <v>2797</v>
      </c>
      <c r="AY483" s="122">
        <v>3</v>
      </c>
      <c r="AZ483" s="122">
        <v>1</v>
      </c>
      <c r="BA483" s="122" t="b">
        <v>0</v>
      </c>
      <c r="BB483" s="122" t="b">
        <v>0</v>
      </c>
      <c r="BC483" s="122" t="b">
        <v>0</v>
      </c>
      <c r="BD483" s="122"/>
      <c r="BE483" s="122" t="s">
        <v>5729</v>
      </c>
      <c r="BF483" s="122" t="s">
        <v>5730</v>
      </c>
      <c r="BG483" s="122" t="s">
        <v>5730</v>
      </c>
      <c r="BH483" s="197"/>
      <c r="BI483" s="197"/>
      <c r="BJ483" s="618" t="s">
        <v>2887</v>
      </c>
      <c r="BK483" s="534" t="s">
        <v>6783</v>
      </c>
      <c r="BL483" s="197"/>
      <c r="BM483" s="197"/>
      <c r="BN483" s="396">
        <v>112</v>
      </c>
      <c r="BO483" s="122"/>
      <c r="BP483" s="641"/>
      <c r="BQ483" s="641"/>
      <c r="BR483" s="641"/>
      <c r="BS483" s="641"/>
      <c r="BT483" s="641"/>
    </row>
    <row r="484" spans="1:72">
      <c r="A484">
        <v>483</v>
      </c>
      <c r="B484" s="158" t="str">
        <f>IFERROR(TEXT(AL484,"00"),"99")&amp;IFERROR(TEXT(W484,"00"),"99")&amp;IFERROR(TEXT(S484,"00"),"99")&amp;IFERROR(TEXT(BN484,"000"),"999")</f>
        <v>034004113</v>
      </c>
      <c r="C484" s="158" t="str">
        <f>IFERROR(TEXT(AL484,"00"),"99")&amp;IFERROR(TEXT(V484,"00"),"99")&amp;IFERROR(TEXT(R484,"000"),"999")</f>
        <v>0340099</v>
      </c>
      <c r="D484" s="29">
        <v>1</v>
      </c>
      <c r="E484" s="645">
        <f>IF(NOT(ISBLANK(L484)),1,0)</f>
        <v>0</v>
      </c>
      <c r="F484" s="645">
        <f>IF(NOT(ISBLANK(O484)),1,0)</f>
        <v>0</v>
      </c>
      <c r="G484" s="364" t="str">
        <f>IF(ISBLANK(H484), IF(OR(NOT(ISBLANK(L484)),NOT(ISBLANK(I484)), NOT(ISBLANK(O484))),"no oldname but should be",""),IF(H484=I484,"api",IF(H484=O484,"csv","no match or acs")))</f>
        <v>api</v>
      </c>
      <c r="H484" t="s">
        <v>1883</v>
      </c>
      <c r="I484" t="s">
        <v>1883</v>
      </c>
      <c r="J484" s="59" t="s">
        <v>1883</v>
      </c>
      <c r="Q484" s="64" t="s">
        <v>1882</v>
      </c>
      <c r="R484" s="147">
        <f>IFERROR(_xlfn.XLOOKUP(T484,sortorder!$E$62:$E$136,sortorder!$F$62:$F$136),999)</f>
        <v>99</v>
      </c>
      <c r="S484" s="147">
        <f>IFERROR(_xlfn.XLOOKUP(T484,sortorder!$E$62:$E$136,sortorder!$D$62:$D$136),99)</f>
        <v>4</v>
      </c>
      <c r="T484" s="127" t="s">
        <v>196</v>
      </c>
      <c r="U484" s="59" t="s">
        <v>196</v>
      </c>
      <c r="V484" s="152">
        <f>IFERROR(_xlfn.XLOOKUP(X484,sortorder!$E$4:$E$55,sortorder!$D$4:$D$55),99)</f>
        <v>40</v>
      </c>
      <c r="W484" s="152">
        <f>IFERROR(_xlfn.XLOOKUP(X484,sortorder!$E$4:$E$55,sortorder!$D$4:$D$55),99)</f>
        <v>40</v>
      </c>
      <c r="X484" s="373" t="s">
        <v>1874</v>
      </c>
      <c r="Y484" s="141">
        <f>IF(ISERROR(SEARCH(Y$1,$Q484)),0,1)</f>
        <v>0</v>
      </c>
      <c r="Z484" s="141">
        <f>IF(ISERROR(SEARCH(Z$1,$Q484)),0,1)</f>
        <v>1</v>
      </c>
      <c r="AA484" s="141">
        <f>IF(ISERROR(SEARCH(AA$1,$Q484)),0,1)</f>
        <v>0</v>
      </c>
      <c r="AB484" s="141">
        <f>IF(ISERROR(SEARCH(AB$1,$Q484)),0,1)</f>
        <v>0</v>
      </c>
      <c r="AC484" s="141">
        <f>IF(ISERROR(SEARCH(AC$1,$Q484)),0,1)</f>
        <v>1</v>
      </c>
      <c r="AD484" s="141">
        <f>IF(ISERROR(SEARCH(AD$1,$Q484)),0,1)</f>
        <v>0</v>
      </c>
      <c r="AE484" s="141">
        <f>IF(ISERROR(SEARCH(AE$1,$Q484)),0,1)</f>
        <v>0</v>
      </c>
      <c r="AF484" s="141">
        <f>IF(ISERROR(SEARCH(AF$1,$Q484)),0,1)</f>
        <v>0</v>
      </c>
      <c r="AG484" s="141">
        <f>IF(ISERROR(SEARCH(AG$1,$Q484)),0,1)</f>
        <v>0</v>
      </c>
      <c r="AH484" t="s">
        <v>1075</v>
      </c>
      <c r="AI484" s="141" t="str">
        <f>_xlfn.XLOOKUP(I484,'api2.3'!B:B,'api2.3'!D:D,"")</f>
        <v>Environmental Burden Indicators</v>
      </c>
      <c r="AJ484" t="s">
        <v>140</v>
      </c>
      <c r="AK484" s="41" t="s">
        <v>140</v>
      </c>
      <c r="AL484" s="210">
        <f>_xlfn.XLOOKUP(AK484,sortorder!$I$15:$I$20,sortorder!$J$15:$J$20)</f>
        <v>3</v>
      </c>
      <c r="AM484" t="s">
        <v>1784</v>
      </c>
      <c r="AN484" t="s">
        <v>1784</v>
      </c>
      <c r="AO484" t="s">
        <v>1785</v>
      </c>
      <c r="AP484" s="32">
        <v>3</v>
      </c>
      <c r="AQ484" t="s">
        <v>1795</v>
      </c>
      <c r="AR484" t="s">
        <v>1132</v>
      </c>
      <c r="AS484" t="s">
        <v>1126</v>
      </c>
      <c r="AT484" t="s">
        <v>1132</v>
      </c>
      <c r="AV484" s="39" t="str">
        <f>IFERROR(_xlfn.XLOOKUP(Q484,wtd!$B:$B,wtd!$C:$C),"")</f>
        <v/>
      </c>
      <c r="AW484" s="141" t="b">
        <f>IFERROR(Q484=_xlfn.XLOOKUP(Q484,wtd!$B:$B,wtd!$B:$B),FALSE)</f>
        <v>0</v>
      </c>
      <c r="AX484" t="s">
        <v>2797</v>
      </c>
      <c r="AY484" s="11">
        <v>3</v>
      </c>
      <c r="AZ484">
        <v>2</v>
      </c>
      <c r="BA484" t="b">
        <v>0</v>
      </c>
      <c r="BB484" t="b">
        <v>0</v>
      </c>
      <c r="BC484" t="b">
        <v>0</v>
      </c>
      <c r="BE484" t="s">
        <v>1884</v>
      </c>
      <c r="BF484" t="s">
        <v>5409</v>
      </c>
      <c r="BG484" t="s">
        <v>5409</v>
      </c>
      <c r="BJ484" s="618" t="s">
        <v>2887</v>
      </c>
      <c r="BK484" s="534" t="s">
        <v>1885</v>
      </c>
      <c r="BL484" s="59" t="s">
        <v>5393</v>
      </c>
      <c r="BN484" s="394">
        <v>113</v>
      </c>
      <c r="BP484" s="639" t="s">
        <v>1886</v>
      </c>
      <c r="BS484" s="639" t="s">
        <v>411</v>
      </c>
    </row>
    <row r="485" spans="1:72">
      <c r="A485">
        <v>484</v>
      </c>
      <c r="B485" s="158" t="str">
        <f>IFERROR(TEXT(AL485,"00"),"99")&amp;IFERROR(TEXT(W485,"00"),"99")&amp;IFERROR(TEXT(S485,"00"),"99")&amp;IFERROR(TEXT(BN485,"000"),"999")</f>
        <v>034005114</v>
      </c>
      <c r="C485" s="158" t="str">
        <f>IFERROR(TEXT(AL485,"00"),"99")&amp;IFERROR(TEXT(V485,"00"),"99")&amp;IFERROR(TEXT(R485,"000"),"999")</f>
        <v>0340101</v>
      </c>
      <c r="D485" s="29">
        <v>1</v>
      </c>
      <c r="E485" s="645">
        <f>IF(NOT(ISBLANK(L485)),1,0)</f>
        <v>0</v>
      </c>
      <c r="F485" s="645">
        <f>IF(NOT(ISBLANK(O485)),1,0)</f>
        <v>0</v>
      </c>
      <c r="G485" s="364" t="str">
        <f>IF(ISBLANK(H485), IF(OR(NOT(ISBLANK(L485)),NOT(ISBLANK(I485)), NOT(ISBLANK(O485))),"no oldname but should be",""),IF(H485=I485,"api",IF(H485=O485,"csv","no match or acs")))</f>
        <v>api</v>
      </c>
      <c r="H485" t="s">
        <v>1977</v>
      </c>
      <c r="I485" t="s">
        <v>1977</v>
      </c>
      <c r="J485" s="59" t="s">
        <v>1977</v>
      </c>
      <c r="Q485" s="64" t="s">
        <v>1976</v>
      </c>
      <c r="R485" s="147">
        <f>IFERROR(_xlfn.XLOOKUP(T485,sortorder!$E$62:$E$136,sortorder!$F$62:$F$136),999)</f>
        <v>101</v>
      </c>
      <c r="S485" s="147">
        <f>IFERROR(_xlfn.XLOOKUP(T485,sortorder!$E$62:$E$136,sortorder!$D$62:$D$136),99)</f>
        <v>5</v>
      </c>
      <c r="T485" s="127" t="s">
        <v>1753</v>
      </c>
      <c r="U485" s="59" t="s">
        <v>1753</v>
      </c>
      <c r="V485" s="152">
        <f>IFERROR(_xlfn.XLOOKUP(X485,sortorder!$E$4:$E$55,sortorder!$D$4:$D$55),99)</f>
        <v>40</v>
      </c>
      <c r="W485" s="152">
        <f>IFERROR(_xlfn.XLOOKUP(X485,sortorder!$E$4:$E$55,sortorder!$D$4:$D$55),99)</f>
        <v>40</v>
      </c>
      <c r="X485" s="373" t="s">
        <v>1874</v>
      </c>
      <c r="Y485" s="141">
        <f>IF(ISERROR(SEARCH(Y$1,$Q485)),0,1)</f>
        <v>0</v>
      </c>
      <c r="Z485" s="141">
        <f>IF(ISERROR(SEARCH(Z$1,$Q485)),0,1)</f>
        <v>1</v>
      </c>
      <c r="AA485" s="141">
        <f>IF(ISERROR(SEARCH(AA$1,$Q485)),0,1)</f>
        <v>0</v>
      </c>
      <c r="AB485" s="141">
        <f>IF(ISERROR(SEARCH(AB$1,$Q485)),0,1)</f>
        <v>0</v>
      </c>
      <c r="AC485" s="141">
        <f>IF(ISERROR(SEARCH(AC$1,$Q485)),0,1)</f>
        <v>1</v>
      </c>
      <c r="AD485" s="141">
        <f>IF(ISERROR(SEARCH(AD$1,$Q485)),0,1)</f>
        <v>0</v>
      </c>
      <c r="AE485" s="141">
        <f>IF(ISERROR(SEARCH(AE$1,$Q485)),0,1)</f>
        <v>0</v>
      </c>
      <c r="AF485" s="141">
        <f>IF(ISERROR(SEARCH(AF$1,$Q485)),0,1)</f>
        <v>0</v>
      </c>
      <c r="AG485" s="141">
        <f>IF(ISERROR(SEARCH(AG$1,$Q485)),0,1)</f>
        <v>0</v>
      </c>
      <c r="AH485" t="s">
        <v>1075</v>
      </c>
      <c r="AI485" s="141" t="str">
        <f>_xlfn.XLOOKUP(I485,'api2.3'!B:B,'api2.3'!D:D,"")</f>
        <v>Environmental Burden Indicators</v>
      </c>
      <c r="AJ485" t="s">
        <v>140</v>
      </c>
      <c r="AK485" s="41" t="s">
        <v>140</v>
      </c>
      <c r="AL485" s="210">
        <f>_xlfn.XLOOKUP(AK485,sortorder!$I$15:$I$20,sortorder!$J$15:$J$20)</f>
        <v>3</v>
      </c>
      <c r="AM485" t="s">
        <v>1784</v>
      </c>
      <c r="AN485" t="s">
        <v>1784</v>
      </c>
      <c r="AO485" t="s">
        <v>1785</v>
      </c>
      <c r="AP485" s="32">
        <v>3</v>
      </c>
      <c r="AQ485" t="s">
        <v>1795</v>
      </c>
      <c r="AR485" t="s">
        <v>1132</v>
      </c>
      <c r="AS485" t="s">
        <v>1126</v>
      </c>
      <c r="AT485" t="s">
        <v>1132</v>
      </c>
      <c r="AV485" s="39" t="str">
        <f>IFERROR(_xlfn.XLOOKUP(Q485,wtd!$B:$B,wtd!$C:$C),"")</f>
        <v/>
      </c>
      <c r="AW485" s="141" t="b">
        <f>IFERROR(Q485=_xlfn.XLOOKUP(Q485,wtd!$B:$B,wtd!$B:$B),FALSE)</f>
        <v>0</v>
      </c>
      <c r="AX485" t="s">
        <v>2797</v>
      </c>
      <c r="AY485">
        <v>2</v>
      </c>
      <c r="AZ485">
        <v>0</v>
      </c>
      <c r="BA485" t="b">
        <v>0</v>
      </c>
      <c r="BB485" t="b">
        <v>0</v>
      </c>
      <c r="BC485" t="b">
        <v>0</v>
      </c>
      <c r="BE485" t="s">
        <v>4830</v>
      </c>
      <c r="BF485" t="s">
        <v>4830</v>
      </c>
      <c r="BG485" t="s">
        <v>4830</v>
      </c>
      <c r="BJ485" s="618" t="s">
        <v>2887</v>
      </c>
      <c r="BK485" s="534" t="s">
        <v>1978</v>
      </c>
      <c r="BL485" s="59" t="s">
        <v>1350</v>
      </c>
      <c r="BN485" s="222">
        <v>114</v>
      </c>
      <c r="BP485" s="639" t="s">
        <v>1979</v>
      </c>
    </row>
    <row r="486" spans="1:72">
      <c r="A486">
        <v>485</v>
      </c>
      <c r="B486" s="158" t="str">
        <f>IFERROR(TEXT(AL486,"00"),"99")&amp;IFERROR(TEXT(W486,"00"),"99")&amp;IFERROR(TEXT(S486,"00"),"99")&amp;IFERROR(TEXT(BN486,"000"),"999")</f>
        <v>034006115</v>
      </c>
      <c r="C486" s="158" t="str">
        <f>IFERROR(TEXT(AL486,"00"),"99")&amp;IFERROR(TEXT(V486,"00"),"99")&amp;IFERROR(TEXT(R486,"000"),"999")</f>
        <v>0340102</v>
      </c>
      <c r="D486" s="29">
        <v>1</v>
      </c>
      <c r="E486" s="645">
        <f>IF(NOT(ISBLANK(L486)),1,0)</f>
        <v>0</v>
      </c>
      <c r="F486" s="645">
        <f>IF(NOT(ISBLANK(O486)),1,0)</f>
        <v>0</v>
      </c>
      <c r="G486" s="364" t="str">
        <f>IF(ISBLANK(H486), IF(OR(NOT(ISBLANK(L486)),NOT(ISBLANK(I486)), NOT(ISBLANK(O486))),"no oldname but should be",""),IF(H486=I486,"api",IF(H486=O486,"csv","no match or acs")))</f>
        <v>api</v>
      </c>
      <c r="H486" t="s">
        <v>1986</v>
      </c>
      <c r="I486" t="s">
        <v>1986</v>
      </c>
      <c r="J486" s="59" t="s">
        <v>1986</v>
      </c>
      <c r="Q486" s="64" t="s">
        <v>1985</v>
      </c>
      <c r="R486" s="147">
        <f>IFERROR(_xlfn.XLOOKUP(T486,sortorder!$E$62:$E$136,sortorder!$F$62:$F$136),999)</f>
        <v>102</v>
      </c>
      <c r="S486" s="147">
        <f>IFERROR(_xlfn.XLOOKUP(T486,sortorder!$E$62:$E$136,sortorder!$D$62:$D$136),99)</f>
        <v>6</v>
      </c>
      <c r="T486" s="127" t="s">
        <v>307</v>
      </c>
      <c r="U486" s="59" t="s">
        <v>307</v>
      </c>
      <c r="V486" s="152">
        <f>IFERROR(_xlfn.XLOOKUP(X486,sortorder!$E$4:$E$55,sortorder!$D$4:$D$55),99)</f>
        <v>40</v>
      </c>
      <c r="W486" s="152">
        <f>IFERROR(_xlfn.XLOOKUP(X486,sortorder!$E$4:$E$55,sortorder!$D$4:$D$55),99)</f>
        <v>40</v>
      </c>
      <c r="X486" s="373" t="s">
        <v>1874</v>
      </c>
      <c r="Y486" s="141">
        <f>IF(ISERROR(SEARCH(Y$1,$Q486)),0,1)</f>
        <v>0</v>
      </c>
      <c r="Z486" s="141">
        <f>IF(ISERROR(SEARCH(Z$1,$Q486)),0,1)</f>
        <v>1</v>
      </c>
      <c r="AA486" s="141">
        <f>IF(ISERROR(SEARCH(AA$1,$Q486)),0,1)</f>
        <v>0</v>
      </c>
      <c r="AB486" s="141">
        <f>IF(ISERROR(SEARCH(AB$1,$Q486)),0,1)</f>
        <v>0</v>
      </c>
      <c r="AC486" s="141">
        <f>IF(ISERROR(SEARCH(AC$1,$Q486)),0,1)</f>
        <v>1</v>
      </c>
      <c r="AD486" s="141">
        <f>IF(ISERROR(SEARCH(AD$1,$Q486)),0,1)</f>
        <v>0</v>
      </c>
      <c r="AE486" s="141">
        <f>IF(ISERROR(SEARCH(AE$1,$Q486)),0,1)</f>
        <v>0</v>
      </c>
      <c r="AF486" s="141">
        <f>IF(ISERROR(SEARCH(AF$1,$Q486)),0,1)</f>
        <v>0</v>
      </c>
      <c r="AG486" s="141">
        <f>IF(ISERROR(SEARCH(AG$1,$Q486)),0,1)</f>
        <v>0</v>
      </c>
      <c r="AH486" t="s">
        <v>1075</v>
      </c>
      <c r="AI486" s="141" t="str">
        <f>_xlfn.XLOOKUP(I486,'api2.3'!B:B,'api2.3'!D:D,"")</f>
        <v>Environmental Burden Indicators</v>
      </c>
      <c r="AJ486" t="s">
        <v>140</v>
      </c>
      <c r="AK486" s="41" t="s">
        <v>140</v>
      </c>
      <c r="AL486" s="210">
        <f>_xlfn.XLOOKUP(AK486,sortorder!$I$15:$I$20,sortorder!$J$15:$J$20)</f>
        <v>3</v>
      </c>
      <c r="AM486" t="s">
        <v>1784</v>
      </c>
      <c r="AN486" t="s">
        <v>1784</v>
      </c>
      <c r="AO486" t="s">
        <v>1785</v>
      </c>
      <c r="AP486" s="32">
        <v>3</v>
      </c>
      <c r="AQ486" t="s">
        <v>1795</v>
      </c>
      <c r="AR486" t="s">
        <v>1132</v>
      </c>
      <c r="AS486" t="s">
        <v>1126</v>
      </c>
      <c r="AT486" t="s">
        <v>1132</v>
      </c>
      <c r="AV486" s="39" t="str">
        <f>IFERROR(_xlfn.XLOOKUP(Q486,wtd!$B:$B,wtd!$C:$C),"")</f>
        <v/>
      </c>
      <c r="AW486" s="141" t="b">
        <f>IFERROR(Q486=_xlfn.XLOOKUP(Q486,wtd!$B:$B,wtd!$B:$B),FALSE)</f>
        <v>0</v>
      </c>
      <c r="AX486" t="s">
        <v>2797</v>
      </c>
      <c r="AY486" s="11">
        <v>2</v>
      </c>
      <c r="AZ486">
        <v>0</v>
      </c>
      <c r="BA486" t="b">
        <v>0</v>
      </c>
      <c r="BB486" t="b">
        <v>0</v>
      </c>
      <c r="BC486" t="b">
        <v>0</v>
      </c>
      <c r="BE486" t="s">
        <v>1987</v>
      </c>
      <c r="BF486" t="s">
        <v>1988</v>
      </c>
      <c r="BG486" t="s">
        <v>1988</v>
      </c>
      <c r="BJ486" s="618" t="s">
        <v>2887</v>
      </c>
      <c r="BK486" s="534" t="s">
        <v>1989</v>
      </c>
      <c r="BL486" s="59" t="s">
        <v>5395</v>
      </c>
      <c r="BN486" s="222">
        <v>115</v>
      </c>
      <c r="BP486" s="639" t="s">
        <v>1154</v>
      </c>
      <c r="BS486" s="639" t="s">
        <v>411</v>
      </c>
      <c r="BT486" s="639" t="s">
        <v>55</v>
      </c>
    </row>
    <row r="487" spans="1:72">
      <c r="A487">
        <v>486</v>
      </c>
      <c r="B487" s="158" t="str">
        <f>IFERROR(TEXT(AL487,"00"),"99")&amp;IFERROR(TEXT(W487,"00"),"99")&amp;IFERROR(TEXT(S487,"00"),"99")&amp;IFERROR(TEXT(BN487,"000"),"999")</f>
        <v>034007116</v>
      </c>
      <c r="C487" s="158" t="str">
        <f>IFERROR(TEXT(AL487,"00"),"99")&amp;IFERROR(TEXT(V487,"00"),"99")&amp;IFERROR(TEXT(R487,"000"),"999")</f>
        <v>0340103</v>
      </c>
      <c r="D487" s="29">
        <v>1</v>
      </c>
      <c r="E487" s="645">
        <f>IF(NOT(ISBLANK(L487)),1,0)</f>
        <v>0</v>
      </c>
      <c r="F487" s="645">
        <f>IF(NOT(ISBLANK(O487)),1,0)</f>
        <v>0</v>
      </c>
      <c r="G487" s="364" t="str">
        <f>IF(ISBLANK(H487), IF(OR(NOT(ISBLANK(L487)),NOT(ISBLANK(I487)), NOT(ISBLANK(O487))),"no oldname but should be",""),IF(H487=I487,"api",IF(H487=O487,"csv","no match or acs")))</f>
        <v>api</v>
      </c>
      <c r="H487" t="s">
        <v>1893</v>
      </c>
      <c r="I487" t="s">
        <v>1893</v>
      </c>
      <c r="J487" s="59" t="s">
        <v>1893</v>
      </c>
      <c r="Q487" s="64" t="s">
        <v>1892</v>
      </c>
      <c r="R487" s="147">
        <f>IFERROR(_xlfn.XLOOKUP(T487,sortorder!$E$62:$E$136,sortorder!$F$62:$F$136),999)</f>
        <v>103</v>
      </c>
      <c r="S487" s="147">
        <f>IFERROR(_xlfn.XLOOKUP(T487,sortorder!$E$62:$E$136,sortorder!$D$62:$D$136),99)</f>
        <v>7</v>
      </c>
      <c r="T487" s="127" t="s">
        <v>80</v>
      </c>
      <c r="U487" s="59" t="s">
        <v>80</v>
      </c>
      <c r="V487" s="152">
        <f>IFERROR(_xlfn.XLOOKUP(X487,sortorder!$E$4:$E$55,sortorder!$D$4:$D$55),99)</f>
        <v>40</v>
      </c>
      <c r="W487" s="152">
        <f>IFERROR(_xlfn.XLOOKUP(X487,sortorder!$E$4:$E$55,sortorder!$D$4:$D$55),99)</f>
        <v>40</v>
      </c>
      <c r="X487" s="373" t="s">
        <v>1874</v>
      </c>
      <c r="Y487" s="141">
        <f>IF(ISERROR(SEARCH(Y$1,$Q487)),0,1)</f>
        <v>0</v>
      </c>
      <c r="Z487" s="141">
        <f>IF(ISERROR(SEARCH(Z$1,$Q487)),0,1)</f>
        <v>1</v>
      </c>
      <c r="AA487" s="141">
        <f>IF(ISERROR(SEARCH(AA$1,$Q487)),0,1)</f>
        <v>0</v>
      </c>
      <c r="AB487" s="141">
        <f>IF(ISERROR(SEARCH(AB$1,$Q487)),0,1)</f>
        <v>0</v>
      </c>
      <c r="AC487" s="141">
        <f>IF(ISERROR(SEARCH(AC$1,$Q487)),0,1)</f>
        <v>1</v>
      </c>
      <c r="AD487" s="141">
        <f>IF(ISERROR(SEARCH(AD$1,$Q487)),0,1)</f>
        <v>0</v>
      </c>
      <c r="AE487" s="141">
        <f>IF(ISERROR(SEARCH(AE$1,$Q487)),0,1)</f>
        <v>0</v>
      </c>
      <c r="AF487" s="141">
        <f>IF(ISERROR(SEARCH(AF$1,$Q487)),0,1)</f>
        <v>0</v>
      </c>
      <c r="AG487" s="141">
        <f>IF(ISERROR(SEARCH(AG$1,$Q487)),0,1)</f>
        <v>0</v>
      </c>
      <c r="AH487" t="s">
        <v>1075</v>
      </c>
      <c r="AI487" s="141" t="str">
        <f>_xlfn.XLOOKUP(I487,'api2.3'!B:B,'api2.3'!D:D,"")</f>
        <v>Environmental Burden Indicators</v>
      </c>
      <c r="AJ487" t="s">
        <v>140</v>
      </c>
      <c r="AK487" s="41" t="s">
        <v>140</v>
      </c>
      <c r="AL487" s="210">
        <f>_xlfn.XLOOKUP(AK487,sortorder!$I$15:$I$20,sortorder!$J$15:$J$20)</f>
        <v>3</v>
      </c>
      <c r="AM487" t="s">
        <v>1784</v>
      </c>
      <c r="AN487" t="s">
        <v>1784</v>
      </c>
      <c r="AO487" t="s">
        <v>1785</v>
      </c>
      <c r="AP487" s="32">
        <v>3</v>
      </c>
      <c r="AQ487" t="s">
        <v>1795</v>
      </c>
      <c r="AR487" t="s">
        <v>1132</v>
      </c>
      <c r="AS487" t="s">
        <v>1126</v>
      </c>
      <c r="AT487" t="s">
        <v>1132</v>
      </c>
      <c r="AU487">
        <v>1</v>
      </c>
      <c r="AV487" s="39" t="str">
        <f>IFERROR(_xlfn.XLOOKUP(Q487,wtd!$B:$B,wtd!$C:$C),"")</f>
        <v/>
      </c>
      <c r="AW487" s="141" t="b">
        <f>IFERROR(Q487=_xlfn.XLOOKUP(Q487,wtd!$B:$B,wtd!$B:$B),FALSE)</f>
        <v>0</v>
      </c>
      <c r="AX487" t="s">
        <v>2797</v>
      </c>
      <c r="AY487" s="11">
        <v>3</v>
      </c>
      <c r="AZ487" s="9">
        <v>2</v>
      </c>
      <c r="BA487" s="9" t="b">
        <v>1</v>
      </c>
      <c r="BB487" t="b">
        <v>0</v>
      </c>
      <c r="BC487" t="b">
        <v>0</v>
      </c>
      <c r="BE487" t="s">
        <v>5132</v>
      </c>
      <c r="BF487" t="s">
        <v>1894</v>
      </c>
      <c r="BG487" t="s">
        <v>1894</v>
      </c>
      <c r="BJ487" s="618" t="s">
        <v>2887</v>
      </c>
      <c r="BK487" s="534" t="s">
        <v>1895</v>
      </c>
      <c r="BL487" s="59" t="s">
        <v>5394</v>
      </c>
      <c r="BN487" s="222">
        <v>116</v>
      </c>
      <c r="BP487" s="639" t="s">
        <v>1896</v>
      </c>
      <c r="BS487" s="639" t="s">
        <v>411</v>
      </c>
    </row>
    <row r="488" spans="1:72">
      <c r="A488">
        <v>487</v>
      </c>
      <c r="B488" s="158" t="str">
        <f>IFERROR(TEXT(AL488,"00"),"99")&amp;IFERROR(TEXT(W488,"00"),"99")&amp;IFERROR(TEXT(S488,"00"),"99")&amp;IFERROR(TEXT(BN488,"000"),"999")</f>
        <v>034008117</v>
      </c>
      <c r="C488" s="158" t="str">
        <f>IFERROR(TEXT(AL488,"00"),"99")&amp;IFERROR(TEXT(V488,"00"),"99")&amp;IFERROR(TEXT(R488,"000"),"999")</f>
        <v>0340104</v>
      </c>
      <c r="D488" s="29">
        <v>1</v>
      </c>
      <c r="E488" s="645">
        <f>IF(NOT(ISBLANK(L488)),1,0)</f>
        <v>0</v>
      </c>
      <c r="F488" s="645">
        <f>IF(NOT(ISBLANK(O488)),1,0)</f>
        <v>0</v>
      </c>
      <c r="G488" s="364" t="str">
        <f>IF(ISBLANK(H488), IF(OR(NOT(ISBLANK(L488)),NOT(ISBLANK(I488)), NOT(ISBLANK(O488))),"no oldname but should be",""),IF(H488=I488,"api",IF(H488=O488,"csv","no match or acs")))</f>
        <v>api</v>
      </c>
      <c r="H488" t="s">
        <v>1917</v>
      </c>
      <c r="I488" t="s">
        <v>1917</v>
      </c>
      <c r="J488" s="59" t="s">
        <v>1917</v>
      </c>
      <c r="Q488" s="64" t="s">
        <v>1916</v>
      </c>
      <c r="R488" s="147">
        <f>IFERROR(_xlfn.XLOOKUP(T488,sortorder!$E$62:$E$136,sortorder!$F$62:$F$136),999)</f>
        <v>104</v>
      </c>
      <c r="S488" s="147">
        <f>IFERROR(_xlfn.XLOOKUP(T488,sortorder!$E$62:$E$136,sortorder!$D$62:$D$136),99)</f>
        <v>8</v>
      </c>
      <c r="T488" s="127" t="s">
        <v>255</v>
      </c>
      <c r="U488" s="59" t="s">
        <v>255</v>
      </c>
      <c r="V488" s="152">
        <f>IFERROR(_xlfn.XLOOKUP(X488,sortorder!$E$4:$E$55,sortorder!$D$4:$D$55),99)</f>
        <v>40</v>
      </c>
      <c r="W488" s="152">
        <f>IFERROR(_xlfn.XLOOKUP(X488,sortorder!$E$4:$E$55,sortorder!$D$4:$D$55),99)</f>
        <v>40</v>
      </c>
      <c r="X488" s="373" t="s">
        <v>1874</v>
      </c>
      <c r="Y488" s="141">
        <f>IF(ISERROR(SEARCH(Y$1,$Q488)),0,1)</f>
        <v>0</v>
      </c>
      <c r="Z488" s="141">
        <f>IF(ISERROR(SEARCH(Z$1,$Q488)),0,1)</f>
        <v>1</v>
      </c>
      <c r="AA488" s="141">
        <f>IF(ISERROR(SEARCH(AA$1,$Q488)),0,1)</f>
        <v>0</v>
      </c>
      <c r="AB488" s="141">
        <f>IF(ISERROR(SEARCH(AB$1,$Q488)),0,1)</f>
        <v>0</v>
      </c>
      <c r="AC488" s="141">
        <f>IF(ISERROR(SEARCH(AC$1,$Q488)),0,1)</f>
        <v>1</v>
      </c>
      <c r="AD488" s="141">
        <f>IF(ISERROR(SEARCH(AD$1,$Q488)),0,1)</f>
        <v>0</v>
      </c>
      <c r="AE488" s="141">
        <f>IF(ISERROR(SEARCH(AE$1,$Q488)),0,1)</f>
        <v>0</v>
      </c>
      <c r="AF488" s="141">
        <f>IF(ISERROR(SEARCH(AF$1,$Q488)),0,1)</f>
        <v>0</v>
      </c>
      <c r="AG488" s="141">
        <f>IF(ISERROR(SEARCH(AG$1,$Q488)),0,1)</f>
        <v>0</v>
      </c>
      <c r="AH488" t="s">
        <v>1075</v>
      </c>
      <c r="AI488" s="141" t="str">
        <f>_xlfn.XLOOKUP(I488,'api2.3'!B:B,'api2.3'!D:D,"")</f>
        <v>Environmental Burden Indicators</v>
      </c>
      <c r="AJ488" t="s">
        <v>140</v>
      </c>
      <c r="AK488" s="41" t="s">
        <v>140</v>
      </c>
      <c r="AL488" s="210">
        <f>_xlfn.XLOOKUP(AK488,sortorder!$I$15:$I$20,sortorder!$J$15:$J$20)</f>
        <v>3</v>
      </c>
      <c r="AM488" t="s">
        <v>1784</v>
      </c>
      <c r="AN488" t="s">
        <v>1784</v>
      </c>
      <c r="AO488" t="s">
        <v>1785</v>
      </c>
      <c r="AP488" s="32">
        <v>3</v>
      </c>
      <c r="AQ488" t="s">
        <v>1795</v>
      </c>
      <c r="AR488" t="s">
        <v>1132</v>
      </c>
      <c r="AS488" t="s">
        <v>1126</v>
      </c>
      <c r="AT488" t="s">
        <v>1132</v>
      </c>
      <c r="AV488" s="39" t="str">
        <f>IFERROR(_xlfn.XLOOKUP(Q488,wtd!$B:$B,wtd!$C:$C),"")</f>
        <v/>
      </c>
      <c r="AW488" s="141" t="b">
        <f>IFERROR(Q488=_xlfn.XLOOKUP(Q488,wtd!$B:$B,wtd!$B:$B),FALSE)</f>
        <v>0</v>
      </c>
      <c r="AX488" t="s">
        <v>2797</v>
      </c>
      <c r="AY488" s="11">
        <v>2</v>
      </c>
      <c r="AZ488">
        <v>2</v>
      </c>
      <c r="BA488" t="b">
        <v>0</v>
      </c>
      <c r="BB488" t="b">
        <v>0</v>
      </c>
      <c r="BC488" t="b">
        <v>0</v>
      </c>
      <c r="BE488" t="s">
        <v>1918</v>
      </c>
      <c r="BF488" t="s">
        <v>1919</v>
      </c>
      <c r="BG488" t="s">
        <v>1919</v>
      </c>
      <c r="BJ488" s="618" t="s">
        <v>2887</v>
      </c>
      <c r="BK488" s="534" t="s">
        <v>1920</v>
      </c>
      <c r="BL488" s="59" t="s">
        <v>1723</v>
      </c>
      <c r="BN488" s="222">
        <v>117</v>
      </c>
      <c r="BP488" s="639" t="s">
        <v>1921</v>
      </c>
      <c r="BS488" s="639" t="s">
        <v>411</v>
      </c>
    </row>
    <row r="489" spans="1:72">
      <c r="A489">
        <v>488</v>
      </c>
      <c r="B489" s="158" t="str">
        <f>IFERROR(TEXT(AL489,"00"),"99")&amp;IFERROR(TEXT(W489,"00"),"99")&amp;IFERROR(TEXT(S489,"00"),"99")&amp;IFERROR(TEXT(BN489,"000"),"999")</f>
        <v>034009118</v>
      </c>
      <c r="C489" s="158" t="str">
        <f>IFERROR(TEXT(AL489,"00"),"99")&amp;IFERROR(TEXT(V489,"00"),"99")&amp;IFERROR(TEXT(R489,"000"),"999")</f>
        <v>0340105</v>
      </c>
      <c r="D489" s="29">
        <v>1</v>
      </c>
      <c r="E489" s="645">
        <f>IF(NOT(ISBLANK(L489)),1,0)</f>
        <v>0</v>
      </c>
      <c r="F489" s="645">
        <f>IF(NOT(ISBLANK(O489)),1,0)</f>
        <v>0</v>
      </c>
      <c r="G489" s="364" t="str">
        <f>IF(ISBLANK(H489), IF(OR(NOT(ISBLANK(L489)),NOT(ISBLANK(I489)), NOT(ISBLANK(O489))),"no oldname but should be",""),IF(H489=I489,"api",IF(H489=O489,"csv","no match or acs")))</f>
        <v>api</v>
      </c>
      <c r="H489" t="s">
        <v>1964</v>
      </c>
      <c r="I489" t="s">
        <v>1964</v>
      </c>
      <c r="J489" s="59" t="s">
        <v>1964</v>
      </c>
      <c r="Q489" s="64" t="s">
        <v>1963</v>
      </c>
      <c r="R489" s="147">
        <f>IFERROR(_xlfn.XLOOKUP(T489,sortorder!$E$62:$E$136,sortorder!$F$62:$F$136),999)</f>
        <v>105</v>
      </c>
      <c r="S489" s="147">
        <f>IFERROR(_xlfn.XLOOKUP(T489,sortorder!$E$62:$E$136,sortorder!$D$62:$D$136),99)</f>
        <v>9</v>
      </c>
      <c r="T489" s="127" t="s">
        <v>265</v>
      </c>
      <c r="U489" s="59" t="s">
        <v>265</v>
      </c>
      <c r="V489" s="152">
        <f>IFERROR(_xlfn.XLOOKUP(X489,sortorder!$E$4:$E$55,sortorder!$D$4:$D$55),99)</f>
        <v>40</v>
      </c>
      <c r="W489" s="152">
        <f>IFERROR(_xlfn.XLOOKUP(X489,sortorder!$E$4:$E$55,sortorder!$D$4:$D$55),99)</f>
        <v>40</v>
      </c>
      <c r="X489" s="373" t="s">
        <v>1874</v>
      </c>
      <c r="Y489" s="141">
        <f>IF(ISERROR(SEARCH(Y$1,$Q489)),0,1)</f>
        <v>0</v>
      </c>
      <c r="Z489" s="141">
        <f>IF(ISERROR(SEARCH(Z$1,$Q489)),0,1)</f>
        <v>1</v>
      </c>
      <c r="AA489" s="141">
        <f>IF(ISERROR(SEARCH(AA$1,$Q489)),0,1)</f>
        <v>0</v>
      </c>
      <c r="AB489" s="141">
        <f>IF(ISERROR(SEARCH(AB$1,$Q489)),0,1)</f>
        <v>0</v>
      </c>
      <c r="AC489" s="141">
        <f>IF(ISERROR(SEARCH(AC$1,$Q489)),0,1)</f>
        <v>1</v>
      </c>
      <c r="AD489" s="141">
        <f>IF(ISERROR(SEARCH(AD$1,$Q489)),0,1)</f>
        <v>0</v>
      </c>
      <c r="AE489" s="141">
        <f>IF(ISERROR(SEARCH(AE$1,$Q489)),0,1)</f>
        <v>0</v>
      </c>
      <c r="AF489" s="141">
        <f>IF(ISERROR(SEARCH(AF$1,$Q489)),0,1)</f>
        <v>0</v>
      </c>
      <c r="AG489" s="141">
        <f>IF(ISERROR(SEARCH(AG$1,$Q489)),0,1)</f>
        <v>0</v>
      </c>
      <c r="AH489" t="s">
        <v>1075</v>
      </c>
      <c r="AI489" s="141" t="str">
        <f>_xlfn.XLOOKUP(I489,'api2.3'!B:B,'api2.3'!D:D,"")</f>
        <v>Environmental Burden Indicators</v>
      </c>
      <c r="AJ489" t="s">
        <v>140</v>
      </c>
      <c r="AK489" s="41" t="s">
        <v>140</v>
      </c>
      <c r="AL489" s="210">
        <f>_xlfn.XLOOKUP(AK489,sortorder!$I$15:$I$20,sortorder!$J$15:$J$20)</f>
        <v>3</v>
      </c>
      <c r="AM489" t="s">
        <v>1784</v>
      </c>
      <c r="AN489" t="s">
        <v>1784</v>
      </c>
      <c r="AO489" t="s">
        <v>1785</v>
      </c>
      <c r="AP489" s="32">
        <v>3</v>
      </c>
      <c r="AQ489" t="s">
        <v>1795</v>
      </c>
      <c r="AR489" t="s">
        <v>1132</v>
      </c>
      <c r="AS489" t="s">
        <v>1126</v>
      </c>
      <c r="AT489" t="s">
        <v>1132</v>
      </c>
      <c r="AV489" s="39" t="str">
        <f>IFERROR(_xlfn.XLOOKUP(Q489,wtd!$B:$B,wtd!$C:$C),"")</f>
        <v/>
      </c>
      <c r="AW489" s="141" t="b">
        <f>IFERROR(Q489=_xlfn.XLOOKUP(Q489,wtd!$B:$B,wtd!$B:$B),FALSE)</f>
        <v>0</v>
      </c>
      <c r="AX489" t="s">
        <v>2797</v>
      </c>
      <c r="AY489" s="11">
        <v>2</v>
      </c>
      <c r="AZ489">
        <v>2</v>
      </c>
      <c r="BA489" t="b">
        <v>0</v>
      </c>
      <c r="BB489" t="b">
        <v>0</v>
      </c>
      <c r="BC489" t="b">
        <v>0</v>
      </c>
      <c r="BE489" t="s">
        <v>1965</v>
      </c>
      <c r="BF489" t="s">
        <v>1966</v>
      </c>
      <c r="BG489" t="s">
        <v>1966</v>
      </c>
      <c r="BJ489" s="618" t="s">
        <v>2887</v>
      </c>
      <c r="BK489" s="534" t="s">
        <v>1967</v>
      </c>
      <c r="BL489" s="59" t="s">
        <v>5396</v>
      </c>
      <c r="BN489" s="222">
        <v>118</v>
      </c>
      <c r="BP489" s="639" t="s">
        <v>1968</v>
      </c>
      <c r="BS489" s="639" t="s">
        <v>411</v>
      </c>
    </row>
    <row r="490" spans="1:72">
      <c r="A490">
        <v>489</v>
      </c>
      <c r="B490" s="158" t="str">
        <f>IFERROR(TEXT(AL490,"00"),"99")&amp;IFERROR(TEXT(W490,"00"),"99")&amp;IFERROR(TEXT(S490,"00"),"99")&amp;IFERROR(TEXT(BN490,"000"),"999")</f>
        <v>034010119</v>
      </c>
      <c r="C490" s="158" t="str">
        <f>IFERROR(TEXT(AL490,"00"),"99")&amp;IFERROR(TEXT(V490,"00"),"99")&amp;IFERROR(TEXT(R490,"000"),"999")</f>
        <v>0340106</v>
      </c>
      <c r="D490" s="29">
        <v>1</v>
      </c>
      <c r="E490" s="645">
        <f>IF(NOT(ISBLANK(L490)),1,0)</f>
        <v>0</v>
      </c>
      <c r="F490" s="645">
        <f>IF(NOT(ISBLANK(O490)),1,0)</f>
        <v>0</v>
      </c>
      <c r="G490" s="364" t="str">
        <f>IF(ISBLANK(H490), IF(OR(NOT(ISBLANK(L490)),NOT(ISBLANK(I490)), NOT(ISBLANK(O490))),"no oldname but should be",""),IF(H490=I490,"api",IF(H490=O490,"csv","no match or acs")))</f>
        <v>api</v>
      </c>
      <c r="H490" t="s">
        <v>1998</v>
      </c>
      <c r="I490" t="s">
        <v>1998</v>
      </c>
      <c r="J490" s="59" t="s">
        <v>1998</v>
      </c>
      <c r="Q490" s="64" t="s">
        <v>1997</v>
      </c>
      <c r="R490" s="147">
        <f>IFERROR(_xlfn.XLOOKUP(T490,sortorder!$E$62:$E$136,sortorder!$F$62:$F$136),999)</f>
        <v>106</v>
      </c>
      <c r="S490" s="147">
        <f>IFERROR(_xlfn.XLOOKUP(T490,sortorder!$E$62:$E$136,sortorder!$D$62:$D$136),99)</f>
        <v>10</v>
      </c>
      <c r="T490" s="127" t="s">
        <v>95</v>
      </c>
      <c r="U490" s="59" t="s">
        <v>95</v>
      </c>
      <c r="V490" s="152">
        <f>IFERROR(_xlfn.XLOOKUP(X490,sortorder!$E$4:$E$55,sortorder!$D$4:$D$55),99)</f>
        <v>40</v>
      </c>
      <c r="W490" s="152">
        <f>IFERROR(_xlfn.XLOOKUP(X490,sortorder!$E$4:$E$55,sortorder!$D$4:$D$55),99)</f>
        <v>40</v>
      </c>
      <c r="X490" s="373" t="s">
        <v>1874</v>
      </c>
      <c r="Y490" s="141">
        <f>IF(ISERROR(SEARCH(Y$1,$Q490)),0,1)</f>
        <v>0</v>
      </c>
      <c r="Z490" s="141">
        <f>IF(ISERROR(SEARCH(Z$1,$Q490)),0,1)</f>
        <v>1</v>
      </c>
      <c r="AA490" s="141">
        <f>IF(ISERROR(SEARCH(AA$1,$Q490)),0,1)</f>
        <v>0</v>
      </c>
      <c r="AB490" s="141">
        <f>IF(ISERROR(SEARCH(AB$1,$Q490)),0,1)</f>
        <v>0</v>
      </c>
      <c r="AC490" s="141">
        <f>IF(ISERROR(SEARCH(AC$1,$Q490)),0,1)</f>
        <v>1</v>
      </c>
      <c r="AD490" s="141">
        <f>IF(ISERROR(SEARCH(AD$1,$Q490)),0,1)</f>
        <v>0</v>
      </c>
      <c r="AE490" s="141">
        <f>IF(ISERROR(SEARCH(AE$1,$Q490)),0,1)</f>
        <v>0</v>
      </c>
      <c r="AF490" s="141">
        <f>IF(ISERROR(SEARCH(AF$1,$Q490)),0,1)</f>
        <v>0</v>
      </c>
      <c r="AG490" s="141">
        <f>IF(ISERROR(SEARCH(AG$1,$Q490)),0,1)</f>
        <v>0</v>
      </c>
      <c r="AH490" t="s">
        <v>1075</v>
      </c>
      <c r="AI490" s="141" t="str">
        <f>_xlfn.XLOOKUP(I490,'api2.3'!B:B,'api2.3'!D:D,"")</f>
        <v>Environmental Burden Indicators</v>
      </c>
      <c r="AJ490" t="s">
        <v>140</v>
      </c>
      <c r="AK490" s="41" t="s">
        <v>140</v>
      </c>
      <c r="AL490" s="210">
        <f>_xlfn.XLOOKUP(AK490,sortorder!$I$15:$I$20,sortorder!$J$15:$J$20)</f>
        <v>3</v>
      </c>
      <c r="AM490" t="s">
        <v>1784</v>
      </c>
      <c r="AN490" t="s">
        <v>1784</v>
      </c>
      <c r="AO490" t="s">
        <v>1785</v>
      </c>
      <c r="AP490" s="32">
        <v>3</v>
      </c>
      <c r="AQ490" t="s">
        <v>1795</v>
      </c>
      <c r="AR490" t="s">
        <v>1132</v>
      </c>
      <c r="AS490" t="s">
        <v>1126</v>
      </c>
      <c r="AT490" t="s">
        <v>1132</v>
      </c>
      <c r="AV490" s="39" t="str">
        <f>IFERROR(_xlfn.XLOOKUP(Q490,wtd!$B:$B,wtd!$C:$C),"")</f>
        <v/>
      </c>
      <c r="AW490" s="141" t="b">
        <f>IFERROR(Q490=_xlfn.XLOOKUP(Q490,wtd!$B:$B,wtd!$B:$B),FALSE)</f>
        <v>0</v>
      </c>
      <c r="AX490" t="s">
        <v>2797</v>
      </c>
      <c r="AY490" s="11">
        <v>2</v>
      </c>
      <c r="AZ490">
        <v>1</v>
      </c>
      <c r="BA490" t="b">
        <v>0</v>
      </c>
      <c r="BB490" t="b">
        <v>0</v>
      </c>
      <c r="BC490" t="b">
        <v>0</v>
      </c>
      <c r="BE490" t="s">
        <v>1999</v>
      </c>
      <c r="BF490" t="s">
        <v>2000</v>
      </c>
      <c r="BG490" t="s">
        <v>2000</v>
      </c>
      <c r="BJ490" s="618" t="s">
        <v>2887</v>
      </c>
      <c r="BK490" s="534" t="s">
        <v>2001</v>
      </c>
      <c r="BL490" s="59" t="s">
        <v>5397</v>
      </c>
      <c r="BN490" s="222">
        <v>119</v>
      </c>
      <c r="BP490" s="639" t="s">
        <v>1339</v>
      </c>
      <c r="BS490" s="639" t="s">
        <v>411</v>
      </c>
    </row>
    <row r="491" spans="1:72">
      <c r="A491">
        <v>490</v>
      </c>
      <c r="B491" s="158" t="str">
        <f>IFERROR(TEXT(AL491,"00"),"99")&amp;IFERROR(TEXT(W491,"00"),"99")&amp;IFERROR(TEXT(S491,"00"),"99")&amp;IFERROR(TEXT(BN491,"000"),"999")</f>
        <v>034011120</v>
      </c>
      <c r="C491" s="158" t="str">
        <f>IFERROR(TEXT(AL491,"00"),"99")&amp;IFERROR(TEXT(V491,"00"),"99")&amp;IFERROR(TEXT(R491,"000"),"999")</f>
        <v>0340107</v>
      </c>
      <c r="D491" s="29">
        <v>1</v>
      </c>
      <c r="E491" s="645">
        <f>IF(NOT(ISBLANK(L491)),1,0)</f>
        <v>0</v>
      </c>
      <c r="F491" s="645">
        <f>IF(NOT(ISBLANK(O491)),1,0)</f>
        <v>0</v>
      </c>
      <c r="G491" s="364" t="str">
        <f>IF(ISBLANK(H491), IF(OR(NOT(ISBLANK(L491)),NOT(ISBLANK(I491)), NOT(ISBLANK(O491))),"no oldname but should be",""),IF(H491=I491,"api",IF(H491=O491,"csv","no match or acs")))</f>
        <v>api</v>
      </c>
      <c r="H491" t="s">
        <v>2010</v>
      </c>
      <c r="I491" t="s">
        <v>2010</v>
      </c>
      <c r="J491" s="59" t="s">
        <v>2010</v>
      </c>
      <c r="Q491" s="64" t="s">
        <v>2009</v>
      </c>
      <c r="R491" s="147">
        <f>IFERROR(_xlfn.XLOOKUP(T491,sortorder!$E$62:$E$136,sortorder!$F$62:$F$136),999)</f>
        <v>107</v>
      </c>
      <c r="S491" s="147">
        <f>IFERROR(_xlfn.XLOOKUP(T491,sortorder!$E$62:$E$136,sortorder!$D$62:$D$136),99)</f>
        <v>11</v>
      </c>
      <c r="T491" s="127" t="s">
        <v>134</v>
      </c>
      <c r="U491" s="59" t="s">
        <v>134</v>
      </c>
      <c r="V491" s="152">
        <f>IFERROR(_xlfn.XLOOKUP(X491,sortorder!$E$4:$E$55,sortorder!$D$4:$D$55),99)</f>
        <v>40</v>
      </c>
      <c r="W491" s="152">
        <f>IFERROR(_xlfn.XLOOKUP(X491,sortorder!$E$4:$E$55,sortorder!$D$4:$D$55),99)</f>
        <v>40</v>
      </c>
      <c r="X491" s="373" t="s">
        <v>1874</v>
      </c>
      <c r="Y491" s="141">
        <f>IF(ISERROR(SEARCH(Y$1,$Q491)),0,1)</f>
        <v>0</v>
      </c>
      <c r="Z491" s="141">
        <f>IF(ISERROR(SEARCH(Z$1,$Q491)),0,1)</f>
        <v>1</v>
      </c>
      <c r="AA491" s="141">
        <f>IF(ISERROR(SEARCH(AA$1,$Q491)),0,1)</f>
        <v>0</v>
      </c>
      <c r="AB491" s="141">
        <f>IF(ISERROR(SEARCH(AB$1,$Q491)),0,1)</f>
        <v>0</v>
      </c>
      <c r="AC491" s="141">
        <f>IF(ISERROR(SEARCH(AC$1,$Q491)),0,1)</f>
        <v>1</v>
      </c>
      <c r="AD491" s="141">
        <f>IF(ISERROR(SEARCH(AD$1,$Q491)),0,1)</f>
        <v>0</v>
      </c>
      <c r="AE491" s="141">
        <f>IF(ISERROR(SEARCH(AE$1,$Q491)),0,1)</f>
        <v>0</v>
      </c>
      <c r="AF491" s="141">
        <f>IF(ISERROR(SEARCH(AF$1,$Q491)),0,1)</f>
        <v>0</v>
      </c>
      <c r="AG491" s="141">
        <f>IF(ISERROR(SEARCH(AG$1,$Q491)),0,1)</f>
        <v>0</v>
      </c>
      <c r="AH491" t="s">
        <v>1075</v>
      </c>
      <c r="AI491" s="141" t="str">
        <f>_xlfn.XLOOKUP(I491,'api2.3'!B:B,'api2.3'!D:D,"")</f>
        <v>Environmental Burden Indicators</v>
      </c>
      <c r="AJ491" t="s">
        <v>140</v>
      </c>
      <c r="AK491" s="41" t="s">
        <v>140</v>
      </c>
      <c r="AL491" s="210">
        <f>_xlfn.XLOOKUP(AK491,sortorder!$I$15:$I$20,sortorder!$J$15:$J$20)</f>
        <v>3</v>
      </c>
      <c r="AM491" t="s">
        <v>1784</v>
      </c>
      <c r="AN491" t="s">
        <v>1784</v>
      </c>
      <c r="AO491" t="s">
        <v>1785</v>
      </c>
      <c r="AP491" s="32">
        <v>3</v>
      </c>
      <c r="AQ491" t="s">
        <v>1795</v>
      </c>
      <c r="AR491" t="s">
        <v>1132</v>
      </c>
      <c r="AS491" t="s">
        <v>1126</v>
      </c>
      <c r="AT491" t="s">
        <v>1132</v>
      </c>
      <c r="AV491" s="39" t="str">
        <f>IFERROR(_xlfn.XLOOKUP(Q491,wtd!$B:$B,wtd!$C:$C),"")</f>
        <v/>
      </c>
      <c r="AW491" s="141" t="b">
        <f>IFERROR(Q491=_xlfn.XLOOKUP(Q491,wtd!$B:$B,wtd!$B:$B),FALSE)</f>
        <v>0</v>
      </c>
      <c r="AX491" t="s">
        <v>2797</v>
      </c>
      <c r="AY491" s="11">
        <v>2</v>
      </c>
      <c r="AZ491">
        <v>1</v>
      </c>
      <c r="BA491" t="b">
        <v>0</v>
      </c>
      <c r="BB491" t="b">
        <v>0</v>
      </c>
      <c r="BC491" t="b">
        <v>0</v>
      </c>
      <c r="BE491" t="s">
        <v>2011</v>
      </c>
      <c r="BF491" t="s">
        <v>2012</v>
      </c>
      <c r="BG491" t="s">
        <v>2012</v>
      </c>
      <c r="BJ491" s="618" t="s">
        <v>2887</v>
      </c>
      <c r="BK491" s="534" t="s">
        <v>2013</v>
      </c>
      <c r="BL491" s="59" t="s">
        <v>5399</v>
      </c>
      <c r="BN491" s="222">
        <v>120</v>
      </c>
      <c r="BP491" s="639" t="s">
        <v>2014</v>
      </c>
      <c r="BS491" s="639" t="s">
        <v>411</v>
      </c>
    </row>
    <row r="492" spans="1:72">
      <c r="A492">
        <v>491</v>
      </c>
      <c r="B492" s="158" t="str">
        <f>IFERROR(TEXT(AL492,"00"),"99")&amp;IFERROR(TEXT(W492,"00"),"99")&amp;IFERROR(TEXT(S492,"00"),"99")&amp;IFERROR(TEXT(BN492,"000"),"999")</f>
        <v>034012121</v>
      </c>
      <c r="C492" s="158" t="str">
        <f>IFERROR(TEXT(AL492,"00"),"99")&amp;IFERROR(TEXT(V492,"00"),"99")&amp;IFERROR(TEXT(R492,"000"),"999")</f>
        <v>0340108</v>
      </c>
      <c r="D492" s="29">
        <v>1</v>
      </c>
      <c r="E492" s="645">
        <f>IF(NOT(ISBLANK(L492)),1,0)</f>
        <v>0</v>
      </c>
      <c r="F492" s="645">
        <f>IF(NOT(ISBLANK(O492)),1,0)</f>
        <v>0</v>
      </c>
      <c r="G492" s="364" t="str">
        <f>IF(ISBLANK(H492), IF(OR(NOT(ISBLANK(L492)),NOT(ISBLANK(I492)), NOT(ISBLANK(O492))),"no oldname but should be",""),IF(H492=I492,"api",IF(H492=O492,"csv","no match or acs")))</f>
        <v>api</v>
      </c>
      <c r="H492" t="s">
        <v>1904</v>
      </c>
      <c r="I492" t="s">
        <v>1904</v>
      </c>
      <c r="J492" s="59" t="s">
        <v>1904</v>
      </c>
      <c r="Q492" s="64" t="s">
        <v>1903</v>
      </c>
      <c r="R492" s="147">
        <f>IFERROR(_xlfn.XLOOKUP(T492,sortorder!$E$62:$E$136,sortorder!$F$62:$F$136),999)</f>
        <v>108</v>
      </c>
      <c r="S492" s="147">
        <f>IFERROR(_xlfn.XLOOKUP(T492,sortorder!$E$62:$E$136,sortorder!$D$62:$D$136),99)</f>
        <v>12</v>
      </c>
      <c r="T492" s="127" t="s">
        <v>244</v>
      </c>
      <c r="U492" s="59" t="s">
        <v>244</v>
      </c>
      <c r="V492" s="152">
        <f>IFERROR(_xlfn.XLOOKUP(X492,sortorder!$E$4:$E$55,sortorder!$D$4:$D$55),99)</f>
        <v>40</v>
      </c>
      <c r="W492" s="152">
        <f>IFERROR(_xlfn.XLOOKUP(X492,sortorder!$E$4:$E$55,sortorder!$D$4:$D$55),99)</f>
        <v>40</v>
      </c>
      <c r="X492" s="373" t="s">
        <v>1874</v>
      </c>
      <c r="Y492" s="141">
        <f>IF(ISERROR(SEARCH(Y$1,$Q492)),0,1)</f>
        <v>0</v>
      </c>
      <c r="Z492" s="141">
        <f>IF(ISERROR(SEARCH(Z$1,$Q492)),0,1)</f>
        <v>1</v>
      </c>
      <c r="AA492" s="141">
        <f>IF(ISERROR(SEARCH(AA$1,$Q492)),0,1)</f>
        <v>0</v>
      </c>
      <c r="AB492" s="141">
        <f>IF(ISERROR(SEARCH(AB$1,$Q492)),0,1)</f>
        <v>0</v>
      </c>
      <c r="AC492" s="141">
        <f>IF(ISERROR(SEARCH(AC$1,$Q492)),0,1)</f>
        <v>1</v>
      </c>
      <c r="AD492" s="141">
        <f>IF(ISERROR(SEARCH(AD$1,$Q492)),0,1)</f>
        <v>0</v>
      </c>
      <c r="AE492" s="141">
        <f>IF(ISERROR(SEARCH(AE$1,$Q492)),0,1)</f>
        <v>0</v>
      </c>
      <c r="AF492" s="141">
        <f>IF(ISERROR(SEARCH(AF$1,$Q492)),0,1)</f>
        <v>0</v>
      </c>
      <c r="AG492" s="141">
        <f>IF(ISERROR(SEARCH(AG$1,$Q492)),0,1)</f>
        <v>0</v>
      </c>
      <c r="AH492" t="s">
        <v>1075</v>
      </c>
      <c r="AI492" s="141" t="str">
        <f>_xlfn.XLOOKUP(I492,'api2.3'!B:B,'api2.3'!D:D,"")</f>
        <v>Environmental Burden Indicators</v>
      </c>
      <c r="AJ492" t="s">
        <v>140</v>
      </c>
      <c r="AK492" s="41" t="s">
        <v>140</v>
      </c>
      <c r="AL492" s="210">
        <f>_xlfn.XLOOKUP(AK492,sortorder!$I$15:$I$20,sortorder!$J$15:$J$20)</f>
        <v>3</v>
      </c>
      <c r="AM492" t="s">
        <v>1784</v>
      </c>
      <c r="AN492" t="s">
        <v>1784</v>
      </c>
      <c r="AO492" t="s">
        <v>1785</v>
      </c>
      <c r="AP492" s="32">
        <v>3</v>
      </c>
      <c r="AQ492" t="s">
        <v>1795</v>
      </c>
      <c r="AR492" t="s">
        <v>1132</v>
      </c>
      <c r="AS492" t="s">
        <v>1126</v>
      </c>
      <c r="AT492" t="s">
        <v>1132</v>
      </c>
      <c r="AV492" s="39" t="str">
        <f>IFERROR(_xlfn.XLOOKUP(Q492,wtd!$B:$B,wtd!$C:$C),"")</f>
        <v/>
      </c>
      <c r="AW492" s="141" t="b">
        <f>IFERROR(Q492=_xlfn.XLOOKUP(Q492,wtd!$B:$B,wtd!$B:$B),FALSE)</f>
        <v>0</v>
      </c>
      <c r="AX492" t="s">
        <v>2797</v>
      </c>
      <c r="AY492" s="11">
        <v>2</v>
      </c>
      <c r="AZ492">
        <v>0</v>
      </c>
      <c r="BA492" t="b">
        <v>0</v>
      </c>
      <c r="BB492" t="b">
        <v>0</v>
      </c>
      <c r="BC492" t="b">
        <v>0</v>
      </c>
      <c r="BE492" t="s">
        <v>1905</v>
      </c>
      <c r="BF492" t="s">
        <v>1906</v>
      </c>
      <c r="BG492" t="s">
        <v>1906</v>
      </c>
      <c r="BJ492" s="618" t="s">
        <v>2887</v>
      </c>
      <c r="BK492" s="534" t="s">
        <v>1907</v>
      </c>
      <c r="BL492" s="59" t="s">
        <v>5398</v>
      </c>
      <c r="BN492" s="222">
        <v>121</v>
      </c>
      <c r="BP492" s="639" t="s">
        <v>1908</v>
      </c>
      <c r="BS492" s="639" t="s">
        <v>411</v>
      </c>
    </row>
    <row r="493" spans="1:72">
      <c r="A493">
        <v>492</v>
      </c>
      <c r="B493" s="158" t="str">
        <f>IFERROR(TEXT(AL493,"00"),"99")&amp;IFERROR(TEXT(W493,"00"),"99")&amp;IFERROR(TEXT(S493,"00"),"99")&amp;IFERROR(TEXT(BN493,"000"),"999")</f>
        <v>034013122</v>
      </c>
      <c r="C493" s="158" t="str">
        <f>IFERROR(TEXT(AL493,"00"),"99")&amp;IFERROR(TEXT(V493,"00"),"99")&amp;IFERROR(TEXT(R493,"000"),"999")</f>
        <v>0340109</v>
      </c>
      <c r="D493" s="251">
        <v>1</v>
      </c>
      <c r="E493" s="645">
        <f>IF(NOT(ISBLANK(L493)),1,0)</f>
        <v>0</v>
      </c>
      <c r="F493" s="645">
        <f>IF(NOT(ISBLANK(O493)),1,0)</f>
        <v>0</v>
      </c>
      <c r="G493" s="364" t="str">
        <f>IF(ISBLANK(H493), IF(OR(NOT(ISBLANK(L493)),NOT(ISBLANK(I493)), NOT(ISBLANK(O493))),"no oldname but should be",""),IF(H493=I493,"api",IF(H493=O493,"csv","no match or acs")))</f>
        <v>api</v>
      </c>
      <c r="H493" s="521" t="s">
        <v>5886</v>
      </c>
      <c r="I493" s="521" t="s">
        <v>5886</v>
      </c>
      <c r="J493" s="197"/>
      <c r="K493" s="122"/>
      <c r="L493" s="122"/>
      <c r="M493" s="197"/>
      <c r="N493" s="197"/>
      <c r="O493" s="122"/>
      <c r="P493" s="197"/>
      <c r="Q493" s="123" t="s">
        <v>5657</v>
      </c>
      <c r="R493" s="147">
        <f>IFERROR(_xlfn.XLOOKUP(T493,sortorder!$E$62:$E$136,sortorder!$F$62:$F$136),999)</f>
        <v>109</v>
      </c>
      <c r="S493" s="147">
        <f>IFERROR(_xlfn.XLOOKUP(T493,sortorder!$E$62:$E$136,sortorder!$D$62:$D$136),99)</f>
        <v>13</v>
      </c>
      <c r="T493" s="196" t="s">
        <v>5614</v>
      </c>
      <c r="U493" s="197"/>
      <c r="V493" s="152">
        <f>IFERROR(_xlfn.XLOOKUP(X493,sortorder!$E$4:$E$55,sortorder!$D$4:$D$55),99)</f>
        <v>40</v>
      </c>
      <c r="W493" s="152">
        <f>IFERROR(_xlfn.XLOOKUP(X493,sortorder!$E$4:$E$55,sortorder!$D$4:$D$55),99)</f>
        <v>40</v>
      </c>
      <c r="X493" s="326" t="s">
        <v>1874</v>
      </c>
      <c r="Y493" s="141">
        <f>IF(ISERROR(SEARCH(Y$1,$Q493)),0,1)</f>
        <v>0</v>
      </c>
      <c r="Z493" s="141">
        <f>IF(ISERROR(SEARCH(Z$1,$Q493)),0,1)</f>
        <v>1</v>
      </c>
      <c r="AA493" s="141">
        <f>IF(ISERROR(SEARCH(AA$1,$Q493)),0,1)</f>
        <v>0</v>
      </c>
      <c r="AB493" s="141">
        <f>IF(ISERROR(SEARCH(AB$1,$Q493)),0,1)</f>
        <v>0</v>
      </c>
      <c r="AC493" s="141">
        <f>IF(ISERROR(SEARCH(AC$1,$Q493)),0,1)</f>
        <v>1</v>
      </c>
      <c r="AD493" s="141">
        <f>IF(ISERROR(SEARCH(AD$1,$Q493)),0,1)</f>
        <v>0</v>
      </c>
      <c r="AE493" s="141">
        <f>IF(ISERROR(SEARCH(AE$1,$Q493)),0,1)</f>
        <v>0</v>
      </c>
      <c r="AF493" s="141">
        <f>IF(ISERROR(SEARCH(AF$1,$Q493)),0,1)</f>
        <v>0</v>
      </c>
      <c r="AG493" s="141">
        <f>IF(ISERROR(SEARCH(AG$1,$Q493)),0,1)</f>
        <v>0</v>
      </c>
      <c r="AH493" s="122" t="s">
        <v>1075</v>
      </c>
      <c r="AI493" s="141" t="str">
        <f>_xlfn.XLOOKUP(I493,'api2.3'!B:B,'api2.3'!D:D,"")</f>
        <v>Environmental Burden Indicators</v>
      </c>
      <c r="AJ493" s="122" t="s">
        <v>140</v>
      </c>
      <c r="AK493" s="212" t="s">
        <v>140</v>
      </c>
      <c r="AL493" s="210">
        <f>_xlfn.XLOOKUP(AK493,sortorder!$I$15:$I$20,sortorder!$J$15:$J$20)</f>
        <v>3</v>
      </c>
      <c r="AM493" s="122" t="s">
        <v>1784</v>
      </c>
      <c r="AN493" s="122" t="s">
        <v>1784</v>
      </c>
      <c r="AO493" s="122" t="s">
        <v>1785</v>
      </c>
      <c r="AP493" s="112">
        <v>3</v>
      </c>
      <c r="AQ493" s="122" t="s">
        <v>1795</v>
      </c>
      <c r="AR493" s="122" t="s">
        <v>1132</v>
      </c>
      <c r="AS493" s="122" t="s">
        <v>1126</v>
      </c>
      <c r="AT493" s="122" t="s">
        <v>1132</v>
      </c>
      <c r="AU493" s="122"/>
      <c r="AV493" s="39" t="str">
        <f>IFERROR(_xlfn.XLOOKUP(Q493,wtd!$B:$B,wtd!$C:$C),"")</f>
        <v/>
      </c>
      <c r="AW493" s="141" t="b">
        <f>IFERROR(Q493=_xlfn.XLOOKUP(Q493,wtd!$B:$B,wtd!$B:$B),FALSE)</f>
        <v>0</v>
      </c>
      <c r="AX493" s="236" t="s">
        <v>2797</v>
      </c>
      <c r="AY493" s="122">
        <v>3</v>
      </c>
      <c r="AZ493" s="122">
        <v>1</v>
      </c>
      <c r="BA493" s="122" t="b">
        <v>0</v>
      </c>
      <c r="BB493" s="122" t="b">
        <v>0</v>
      </c>
      <c r="BC493" s="122" t="b">
        <v>0</v>
      </c>
      <c r="BD493" s="122"/>
      <c r="BE493" s="259" t="s">
        <v>5658</v>
      </c>
      <c r="BF493" s="259" t="s">
        <v>5659</v>
      </c>
      <c r="BG493" s="259" t="s">
        <v>5659</v>
      </c>
      <c r="BH493" s="197"/>
      <c r="BI493" s="197"/>
      <c r="BJ493" s="618" t="s">
        <v>2887</v>
      </c>
      <c r="BK493" s="534" t="s">
        <v>5885</v>
      </c>
      <c r="BL493" s="197"/>
      <c r="BM493" s="197"/>
      <c r="BN493" s="260">
        <v>122</v>
      </c>
      <c r="BO493" s="122"/>
      <c r="BP493" s="641"/>
      <c r="BQ493" s="641"/>
      <c r="BR493" s="641"/>
      <c r="BS493" s="641"/>
      <c r="BT493" s="641"/>
    </row>
    <row r="494" spans="1:72">
      <c r="A494">
        <v>493</v>
      </c>
      <c r="B494" s="158" t="str">
        <f>IFERROR(TEXT(AL494,"00"),"99")&amp;IFERROR(TEXT(W494,"00"),"99")&amp;IFERROR(TEXT(S494,"00"),"99")&amp;IFERROR(TEXT(BN494,"000"),"999")</f>
        <v>037070098</v>
      </c>
      <c r="C494" s="158" t="str">
        <f>IFERROR(TEXT(AL494,"00"),"99")&amp;IFERROR(TEXT(V494,"00"),"99")&amp;IFERROR(TEXT(R494,"000"),"999")</f>
        <v>0370999</v>
      </c>
      <c r="D494" s="29">
        <v>1</v>
      </c>
      <c r="E494" s="645">
        <f>IF(NOT(ISBLANK(L494)),1,0)</f>
        <v>0</v>
      </c>
      <c r="F494" s="645">
        <f>IF(NOT(ISBLANK(O494)),1,0)</f>
        <v>1</v>
      </c>
      <c r="G494" s="364" t="str">
        <f>IF(ISBLANK(H494), IF(OR(NOT(ISBLANK(L494)),NOT(ISBLANK(I494)), NOT(ISBLANK(O494))),"no oldname but should be",""),IF(H494=I494,"api",IF(H494=O494,"csv","no match or acs")))</f>
        <v>api</v>
      </c>
      <c r="H494" t="s">
        <v>1697</v>
      </c>
      <c r="I494" t="s">
        <v>1697</v>
      </c>
      <c r="J494" s="59" t="s">
        <v>1697</v>
      </c>
      <c r="N494" s="59" t="s">
        <v>1698</v>
      </c>
      <c r="O494" t="s">
        <v>1698</v>
      </c>
      <c r="P494" s="59" t="s">
        <v>1698</v>
      </c>
      <c r="Q494" s="64" t="s">
        <v>185</v>
      </c>
      <c r="R494" s="147">
        <f>IFERROR(_xlfn.XLOOKUP(T494,sortorder!$E$62:$E$136,sortorder!$F$62:$F$136),999)</f>
        <v>999</v>
      </c>
      <c r="S494" s="147">
        <f>IFERROR(_xlfn.XLOOKUP(T494,sortorder!$E$62:$E$136,sortorder!$D$62:$D$136),99)</f>
        <v>70</v>
      </c>
      <c r="T494" s="127" t="s">
        <v>185</v>
      </c>
      <c r="U494" s="59" t="s">
        <v>185</v>
      </c>
      <c r="V494" s="152">
        <f>IFERROR(_xlfn.XLOOKUP(X494,sortorder!$E$4:$E$55,sortorder!$D$4:$D$55),99)</f>
        <v>70</v>
      </c>
      <c r="W494" s="152">
        <f>IFERROR(_xlfn.XLOOKUP(X494,sortorder!$E$4:$E$55,sortorder!$D$4:$D$55),99)</f>
        <v>70</v>
      </c>
      <c r="X494" s="22" t="s">
        <v>2854</v>
      </c>
      <c r="Y494" s="141">
        <f>IF(ISERROR(SEARCH(Y$1,$Q494)),0,1)</f>
        <v>0</v>
      </c>
      <c r="Z494" s="141">
        <f>IF(ISERROR(SEARCH(Z$1,$Q494)),0,1)</f>
        <v>0</v>
      </c>
      <c r="AA494" s="141">
        <f>IF(ISERROR(SEARCH(AA$1,$Q494)),0,1)</f>
        <v>0</v>
      </c>
      <c r="AB494" s="141">
        <f>IF(ISERROR(SEARCH(AB$1,$Q494)),0,1)</f>
        <v>0</v>
      </c>
      <c r="AC494" s="141">
        <f>IF(ISERROR(SEARCH(AC$1,$Q494)),0,1)</f>
        <v>0</v>
      </c>
      <c r="AD494" s="141">
        <f>IF(ISERROR(SEARCH(AD$1,$Q494)),0,1)</f>
        <v>0</v>
      </c>
      <c r="AE494" s="141">
        <f>IF(ISERROR(SEARCH(AE$1,$Q494)),0,1)</f>
        <v>0</v>
      </c>
      <c r="AF494" s="141">
        <f>IF(ISERROR(SEARCH(AF$1,$Q494)),0,1)</f>
        <v>0</v>
      </c>
      <c r="AG494" s="141">
        <f>IF(ISERROR(SEARCH(AG$1,$Q494)),0,1)</f>
        <v>0</v>
      </c>
      <c r="AH494" t="s">
        <v>1075</v>
      </c>
      <c r="AI494" s="141" t="str">
        <f>_xlfn.XLOOKUP(I494,'api2.3'!B:B,'api2.3'!D:D,"")</f>
        <v/>
      </c>
      <c r="AJ494" t="s">
        <v>140</v>
      </c>
      <c r="AK494" s="41" t="s">
        <v>140</v>
      </c>
      <c r="AL494" s="210">
        <f>_xlfn.XLOOKUP(AK494,sortorder!$I$15:$I$20,sortorder!$J$15:$J$20)</f>
        <v>3</v>
      </c>
      <c r="AP494" s="30">
        <v>0</v>
      </c>
      <c r="AQ494" t="s">
        <v>43</v>
      </c>
      <c r="AR494" t="s">
        <v>43</v>
      </c>
      <c r="AS494" t="s">
        <v>286</v>
      </c>
      <c r="AT494" t="s">
        <v>43</v>
      </c>
      <c r="AV494" s="39" t="str">
        <f>IFERROR(_xlfn.XLOOKUP(Q494,wtd!$B:$B,wtd!$C:$C),"")</f>
        <v>pop</v>
      </c>
      <c r="AW494" s="141" t="b">
        <f>IFERROR(Q494=_xlfn.XLOOKUP(Q494,wtd!$B:$B,wtd!$B:$B),FALSE)</f>
        <v>1</v>
      </c>
      <c r="AX494" s="234" t="s">
        <v>1616</v>
      </c>
      <c r="AY494" s="11">
        <v>2</v>
      </c>
      <c r="AZ494">
        <v>0</v>
      </c>
      <c r="BA494" t="b">
        <v>0</v>
      </c>
      <c r="BB494" t="b">
        <v>0</v>
      </c>
      <c r="BC494" t="b">
        <v>0</v>
      </c>
      <c r="BD494" t="s">
        <v>1702</v>
      </c>
      <c r="BE494" t="s">
        <v>1700</v>
      </c>
      <c r="BF494" t="s">
        <v>4940</v>
      </c>
      <c r="BG494" t="s">
        <v>4940</v>
      </c>
      <c r="BH494" s="59" t="s">
        <v>1701</v>
      </c>
      <c r="BI494" s="59" t="s">
        <v>1701</v>
      </c>
      <c r="BJ494" s="618" t="s">
        <v>2887</v>
      </c>
      <c r="BK494" s="534" t="s">
        <v>2887</v>
      </c>
      <c r="BL494" s="59" t="s">
        <v>1238</v>
      </c>
      <c r="BM494" s="59" t="s">
        <v>1405</v>
      </c>
      <c r="BN494" s="393">
        <v>98</v>
      </c>
      <c r="BP494" s="639" t="s">
        <v>1554</v>
      </c>
      <c r="BQ494" s="639" t="s">
        <v>1224</v>
      </c>
      <c r="BR494" s="639" t="s">
        <v>1698</v>
      </c>
      <c r="BS494" s="639" t="s">
        <v>411</v>
      </c>
    </row>
    <row r="495" spans="1:72">
      <c r="A495">
        <v>494</v>
      </c>
      <c r="B495" s="158" t="str">
        <f>IFERROR(TEXT(AL495,"00"),"99")&amp;IFERROR(TEXT(W495,"00"),"99")&amp;IFERROR(TEXT(S495,"00"),"99")&amp;IFERROR(TEXT(BN495,"000"),"999")</f>
        <v>037070112</v>
      </c>
      <c r="C495" s="158" t="str">
        <f>IFERROR(TEXT(AL495,"00"),"99")&amp;IFERROR(TEXT(V495,"00"),"99")&amp;IFERROR(TEXT(R495,"000"),"999")</f>
        <v>0370999</v>
      </c>
      <c r="D495" s="29">
        <v>1</v>
      </c>
      <c r="E495" s="645">
        <f>IF(NOT(ISBLANK(L495)),1,0)</f>
        <v>0</v>
      </c>
      <c r="F495" s="645">
        <f>IF(NOT(ISBLANK(O495)),1,0)</f>
        <v>0</v>
      </c>
      <c r="G495" s="364" t="str">
        <f>IF(ISBLANK(H495), IF(OR(NOT(ISBLANK(L495)),NOT(ISBLANK(I495)), NOT(ISBLANK(O495))),"no oldname but should be",""),IF(H495=I495,"api",IF(H495=O495,"csv","no match or acs")))</f>
        <v>api</v>
      </c>
      <c r="H495" t="s">
        <v>1873</v>
      </c>
      <c r="I495" t="s">
        <v>1873</v>
      </c>
      <c r="J495" s="59" t="s">
        <v>1873</v>
      </c>
      <c r="Q495" s="64" t="s">
        <v>1872</v>
      </c>
      <c r="R495" s="147">
        <f>IFERROR(_xlfn.XLOOKUP(T495,sortorder!$E$62:$E$136,sortorder!$F$62:$F$136),999)</f>
        <v>999</v>
      </c>
      <c r="S495" s="147">
        <f>IFERROR(_xlfn.XLOOKUP(T495,sortorder!$E$62:$E$136,sortorder!$D$62:$D$136),99)</f>
        <v>70</v>
      </c>
      <c r="T495" s="127" t="s">
        <v>185</v>
      </c>
      <c r="U495" s="59" t="s">
        <v>185</v>
      </c>
      <c r="V495" s="152">
        <f>IFERROR(_xlfn.XLOOKUP(X495,sortorder!$E$4:$E$55,sortorder!$D$4:$D$55),99)</f>
        <v>70</v>
      </c>
      <c r="W495" s="152">
        <f>IFERROR(_xlfn.XLOOKUP(X495,sortorder!$E$4:$E$55,sortorder!$D$4:$D$55),99)</f>
        <v>70</v>
      </c>
      <c r="X495" s="22" t="s">
        <v>2854</v>
      </c>
      <c r="Y495" s="141">
        <f>IF(ISERROR(SEARCH(Y$1,$Q495)),0,1)</f>
        <v>0</v>
      </c>
      <c r="Z495" s="141">
        <f>IF(ISERROR(SEARCH(Z$1,$Q495)),0,1)</f>
        <v>1</v>
      </c>
      <c r="AA495" s="141">
        <f>IF(ISERROR(SEARCH(AA$1,$Q495)),0,1)</f>
        <v>0</v>
      </c>
      <c r="AB495" s="141">
        <f>IF(ISERROR(SEARCH(AB$1,$Q495)),0,1)</f>
        <v>0</v>
      </c>
      <c r="AC495" s="141">
        <f>IF(ISERROR(SEARCH(AC$1,$Q495)),0,1)</f>
        <v>1</v>
      </c>
      <c r="AD495" s="141">
        <f>IF(ISERROR(SEARCH(AD$1,$Q495)),0,1)</f>
        <v>0</v>
      </c>
      <c r="AE495" s="141">
        <f>IF(ISERROR(SEARCH(AE$1,$Q495)),0,1)</f>
        <v>0</v>
      </c>
      <c r="AF495" s="141">
        <f>IF(ISERROR(SEARCH(AF$1,$Q495)),0,1)</f>
        <v>0</v>
      </c>
      <c r="AG495" s="141">
        <f>IF(ISERROR(SEARCH(AG$1,$Q495)),0,1)</f>
        <v>0</v>
      </c>
      <c r="AH495" t="s">
        <v>1075</v>
      </c>
      <c r="AI495" s="141" t="str">
        <f>_xlfn.XLOOKUP(I495,'api2.3'!B:B,'api2.3'!D:D,"")</f>
        <v/>
      </c>
      <c r="AJ495" t="s">
        <v>140</v>
      </c>
      <c r="AK495" s="41" t="s">
        <v>140</v>
      </c>
      <c r="AL495" s="210">
        <f>_xlfn.XLOOKUP(AK495,sortorder!$I$15:$I$20,sortorder!$J$15:$J$20)</f>
        <v>3</v>
      </c>
      <c r="AM495" t="s">
        <v>1784</v>
      </c>
      <c r="AN495" t="s">
        <v>1784</v>
      </c>
      <c r="AO495" t="s">
        <v>1785</v>
      </c>
      <c r="AP495" s="32">
        <v>3</v>
      </c>
      <c r="AQ495" t="s">
        <v>1795</v>
      </c>
      <c r="AR495" t="s">
        <v>1132</v>
      </c>
      <c r="AS495" t="s">
        <v>1126</v>
      </c>
      <c r="AT495" t="s">
        <v>1132</v>
      </c>
      <c r="AV495" s="39" t="str">
        <f>IFERROR(_xlfn.XLOOKUP(Q495,wtd!$B:$B,wtd!$C:$C),"")</f>
        <v/>
      </c>
      <c r="AW495" s="141" t="b">
        <f>IFERROR(Q495=_xlfn.XLOOKUP(Q495,wtd!$B:$B,wtd!$B:$B),FALSE)</f>
        <v>0</v>
      </c>
      <c r="AX495" t="s">
        <v>2797</v>
      </c>
      <c r="AY495" s="11">
        <v>2</v>
      </c>
      <c r="AZ495">
        <v>0</v>
      </c>
      <c r="BA495" t="b">
        <v>0</v>
      </c>
      <c r="BB495" t="b">
        <v>0</v>
      </c>
      <c r="BC495" t="b">
        <v>0</v>
      </c>
      <c r="BE495" t="s">
        <v>1875</v>
      </c>
      <c r="BF495" t="s">
        <v>4946</v>
      </c>
      <c r="BG495" t="s">
        <v>4946</v>
      </c>
      <c r="BJ495" s="618" t="s">
        <v>2887</v>
      </c>
      <c r="BK495" s="534" t="s">
        <v>2887</v>
      </c>
      <c r="BL495" s="59" t="s">
        <v>1238</v>
      </c>
      <c r="BN495" s="393">
        <v>112</v>
      </c>
      <c r="BP495" s="639" t="s">
        <v>1139</v>
      </c>
      <c r="BS495" s="639" t="s">
        <v>411</v>
      </c>
    </row>
    <row r="496" spans="1:72">
      <c r="A496">
        <v>495</v>
      </c>
      <c r="B496" s="158" t="str">
        <f>IFERROR(TEXT(AL496,"00"),"99")&amp;IFERROR(TEXT(W496,"00"),"99")&amp;IFERROR(TEXT(S496,"00"),"99")&amp;IFERROR(TEXT(BN496,"000"),"999")</f>
        <v>037070125</v>
      </c>
      <c r="C496" s="158" t="str">
        <f>IFERROR(TEXT(AL496,"00"),"99")&amp;IFERROR(TEXT(V496,"00"),"99")&amp;IFERROR(TEXT(R496,"000"),"999")</f>
        <v>0370999</v>
      </c>
      <c r="D496" s="29">
        <v>1</v>
      </c>
      <c r="E496" s="645">
        <f>IF(NOT(ISBLANK(L496)),1,0)</f>
        <v>0</v>
      </c>
      <c r="F496" s="645">
        <f>IF(NOT(ISBLANK(O496)),1,0)</f>
        <v>1</v>
      </c>
      <c r="G496" s="364" t="str">
        <f>IF(ISBLANK(H496), IF(OR(NOT(ISBLANK(L496)),NOT(ISBLANK(I496)), NOT(ISBLANK(O496))),"no oldname but should be",""),IF(H496=I496,"api",IF(H496=O496,"csv","no match or acs")))</f>
        <v>api</v>
      </c>
      <c r="H496" t="s">
        <v>1877</v>
      </c>
      <c r="I496" t="s">
        <v>1877</v>
      </c>
      <c r="J496" s="59" t="s">
        <v>1877</v>
      </c>
      <c r="L496" s="122"/>
      <c r="M496" s="197"/>
      <c r="N496" s="59" t="s">
        <v>1878</v>
      </c>
      <c r="O496" t="s">
        <v>1878</v>
      </c>
      <c r="P496" s="59" t="s">
        <v>1878</v>
      </c>
      <c r="Q496" s="64" t="s">
        <v>1876</v>
      </c>
      <c r="R496" s="147">
        <f>IFERROR(_xlfn.XLOOKUP(T496,sortorder!$E$62:$E$136,sortorder!$F$62:$F$136),999)</f>
        <v>999</v>
      </c>
      <c r="S496" s="147">
        <f>IFERROR(_xlfn.XLOOKUP(T496,sortorder!$E$62:$E$136,sortorder!$D$62:$D$136),99)</f>
        <v>70</v>
      </c>
      <c r="T496" s="127" t="s">
        <v>185</v>
      </c>
      <c r="U496" s="59" t="s">
        <v>185</v>
      </c>
      <c r="V496" s="152">
        <f>IFERROR(_xlfn.XLOOKUP(X496,sortorder!$E$4:$E$55,sortorder!$D$4:$D$55),99)</f>
        <v>70</v>
      </c>
      <c r="W496" s="152">
        <f>IFERROR(_xlfn.XLOOKUP(X496,sortorder!$E$4:$E$55,sortorder!$D$4:$D$55),99)</f>
        <v>70</v>
      </c>
      <c r="X496" s="22" t="s">
        <v>2854</v>
      </c>
      <c r="Y496" s="141">
        <f>IF(ISERROR(SEARCH(Y$1,$Q496)),0,1)</f>
        <v>0</v>
      </c>
      <c r="Z496" s="141">
        <f>IF(ISERROR(SEARCH(Z$1,$Q496)),0,1)</f>
        <v>1</v>
      </c>
      <c r="AA496" s="141">
        <f>IF(ISERROR(SEARCH(AA$1,$Q496)),0,1)</f>
        <v>1</v>
      </c>
      <c r="AB496" s="141">
        <f>IF(ISERROR(SEARCH(AB$1,$Q496)),0,1)</f>
        <v>0</v>
      </c>
      <c r="AC496" s="141">
        <f>IF(ISERROR(SEARCH(AC$1,$Q496)),0,1)</f>
        <v>0</v>
      </c>
      <c r="AD496" s="141">
        <f>IF(ISERROR(SEARCH(AD$1,$Q496)),0,1)</f>
        <v>0</v>
      </c>
      <c r="AE496" s="141">
        <f>IF(ISERROR(SEARCH(AE$1,$Q496)),0,1)</f>
        <v>0</v>
      </c>
      <c r="AF496" s="141">
        <f>IF(ISERROR(SEARCH(AF$1,$Q496)),0,1)</f>
        <v>0</v>
      </c>
      <c r="AG496" s="141">
        <f>IF(ISERROR(SEARCH(AG$1,$Q496)),0,1)</f>
        <v>0</v>
      </c>
      <c r="AH496" t="s">
        <v>1075</v>
      </c>
      <c r="AI496" s="141" t="str">
        <f>_xlfn.XLOOKUP(I496,'api2.3'!B:B,'api2.3'!D:D,"")</f>
        <v>Environmental Burden Indicators</v>
      </c>
      <c r="AJ496" t="s">
        <v>140</v>
      </c>
      <c r="AK496" s="41" t="s">
        <v>140</v>
      </c>
      <c r="AL496" s="210">
        <f>_xlfn.XLOOKUP(AK496,sortorder!$I$15:$I$20,sortorder!$J$15:$J$20)</f>
        <v>3</v>
      </c>
      <c r="AM496" t="s">
        <v>1784</v>
      </c>
      <c r="AN496" t="s">
        <v>1784</v>
      </c>
      <c r="AO496" t="s">
        <v>1785</v>
      </c>
      <c r="AP496" s="32">
        <v>3</v>
      </c>
      <c r="AQ496" t="s">
        <v>1779</v>
      </c>
      <c r="AR496" t="s">
        <v>1111</v>
      </c>
      <c r="AS496" t="s">
        <v>1102</v>
      </c>
      <c r="AT496" t="s">
        <v>1111</v>
      </c>
      <c r="AV496" s="39" t="str">
        <f>IFERROR(_xlfn.XLOOKUP(Q496,wtd!$B:$B,wtd!$C:$C),"")</f>
        <v/>
      </c>
      <c r="AW496" s="141" t="b">
        <f>IFERROR(Q496=_xlfn.XLOOKUP(Q496,wtd!$B:$B,wtd!$B:$B),FALSE)</f>
        <v>0</v>
      </c>
      <c r="AX496" t="s">
        <v>1103</v>
      </c>
      <c r="AY496">
        <v>2</v>
      </c>
      <c r="AZ496">
        <v>0</v>
      </c>
      <c r="BA496" t="b">
        <v>0</v>
      </c>
      <c r="BB496" t="b">
        <v>0</v>
      </c>
      <c r="BC496" t="b">
        <v>0</v>
      </c>
      <c r="BE496" t="s">
        <v>1880</v>
      </c>
      <c r="BF496" t="s">
        <v>4944</v>
      </c>
      <c r="BG496" t="s">
        <v>4944</v>
      </c>
      <c r="BH496" s="59" t="s">
        <v>5404</v>
      </c>
      <c r="BJ496" s="618" t="s">
        <v>2887</v>
      </c>
      <c r="BK496" s="534" t="s">
        <v>1881</v>
      </c>
      <c r="BL496" s="59" t="s">
        <v>1238</v>
      </c>
      <c r="BN496" s="395">
        <v>125</v>
      </c>
      <c r="BP496" s="639" t="s">
        <v>53</v>
      </c>
      <c r="BQ496" s="639" t="s">
        <v>1245</v>
      </c>
      <c r="BR496" s="639" t="s">
        <v>1878</v>
      </c>
      <c r="BS496" s="639" t="s">
        <v>411</v>
      </c>
      <c r="BT496" s="639" t="s">
        <v>55</v>
      </c>
    </row>
    <row r="497" spans="1:72">
      <c r="A497">
        <v>496</v>
      </c>
      <c r="B497" s="158" t="str">
        <f>IFERROR(TEXT(AL497,"00"),"99")&amp;IFERROR(TEXT(W497,"00"),"99")&amp;IFERROR(TEXT(S497,"00"),"99")&amp;IFERROR(TEXT(BN497,"000"),"999")</f>
        <v>037070138</v>
      </c>
      <c r="C497" s="158" t="str">
        <f>IFERROR(TEXT(AL497,"00"),"99")&amp;IFERROR(TEXT(V497,"00"),"99")&amp;IFERROR(TEXT(R497,"000"),"999")</f>
        <v>0370999</v>
      </c>
      <c r="D497" s="29">
        <v>1</v>
      </c>
      <c r="E497" s="645">
        <f>IF(NOT(ISBLANK(L497)),1,0)</f>
        <v>0</v>
      </c>
      <c r="F497" s="645">
        <f>IF(NOT(ISBLANK(O497)),1,0)</f>
        <v>0</v>
      </c>
      <c r="G497" s="364" t="str">
        <f>IF(ISBLANK(H497), IF(OR(NOT(ISBLANK(L497)),NOT(ISBLANK(I497)), NOT(ISBLANK(O497))),"no oldname but should be",""),IF(H497=I497,"api",IF(H497=O497,"csv","no match or acs")))</f>
        <v>api</v>
      </c>
      <c r="H497" t="s">
        <v>1234</v>
      </c>
      <c r="I497" t="s">
        <v>1234</v>
      </c>
      <c r="J497" s="59" t="s">
        <v>1234</v>
      </c>
      <c r="Q497" s="64" t="s">
        <v>1233</v>
      </c>
      <c r="R497" s="147">
        <f>IFERROR(_xlfn.XLOOKUP(T497,sortorder!$E$62:$E$136,sortorder!$F$62:$F$136),999)</f>
        <v>999</v>
      </c>
      <c r="S497" s="147">
        <f>IFERROR(_xlfn.XLOOKUP(T497,sortorder!$E$62:$E$136,sortorder!$D$62:$D$136),99)</f>
        <v>70</v>
      </c>
      <c r="T497" s="127" t="s">
        <v>185</v>
      </c>
      <c r="U497" s="59" t="s">
        <v>185</v>
      </c>
      <c r="V497" s="152">
        <f>IFERROR(_xlfn.XLOOKUP(X497,sortorder!$E$4:$E$55,sortorder!$D$4:$D$55),99)</f>
        <v>70</v>
      </c>
      <c r="W497" s="152">
        <f>IFERROR(_xlfn.XLOOKUP(X497,sortorder!$E$4:$E$55,sortorder!$D$4:$D$55),99)</f>
        <v>70</v>
      </c>
      <c r="X497" s="22" t="s">
        <v>2854</v>
      </c>
      <c r="Y497" s="141">
        <f>IF(ISERROR(SEARCH(Y$1,$Q497)),0,1)</f>
        <v>0</v>
      </c>
      <c r="Z497" s="141">
        <f>IF(ISERROR(SEARCH(Z$1,$Q497)),0,1)</f>
        <v>0</v>
      </c>
      <c r="AA497" s="141">
        <f>IF(ISERROR(SEARCH(AA$1,$Q497)),0,1)</f>
        <v>0</v>
      </c>
      <c r="AB497" s="141">
        <f>IF(ISERROR(SEARCH(AB$1,$Q497)),0,1)</f>
        <v>0</v>
      </c>
      <c r="AC497" s="141">
        <f>IF(ISERROR(SEARCH(AC$1,$Q497)),0,1)</f>
        <v>1</v>
      </c>
      <c r="AD497" s="141">
        <f>IF(ISERROR(SEARCH(AD$1,$Q497)),0,1)</f>
        <v>0</v>
      </c>
      <c r="AE497" s="141">
        <f>IF(ISERROR(SEARCH(AE$1,$Q497)),0,1)</f>
        <v>0</v>
      </c>
      <c r="AF497" s="141">
        <f>IF(ISERROR(SEARCH(AF$1,$Q497)),0,1)</f>
        <v>0</v>
      </c>
      <c r="AG497" s="141">
        <f>IF(ISERROR(SEARCH(AG$1,$Q497)),0,1)</f>
        <v>0</v>
      </c>
      <c r="AH497" t="s">
        <v>1075</v>
      </c>
      <c r="AI497" s="141" t="str">
        <f>_xlfn.XLOOKUP(I497,'api2.3'!B:B,'api2.3'!D:D,"")</f>
        <v/>
      </c>
      <c r="AJ497" t="s">
        <v>140</v>
      </c>
      <c r="AK497" s="41" t="s">
        <v>140</v>
      </c>
      <c r="AL497" s="210">
        <f>_xlfn.XLOOKUP(AK497,sortorder!$I$15:$I$20,sortorder!$J$15:$J$20)</f>
        <v>3</v>
      </c>
      <c r="AM497" t="s">
        <v>423</v>
      </c>
      <c r="AN497" t="s">
        <v>423</v>
      </c>
      <c r="AO497" t="s">
        <v>424</v>
      </c>
      <c r="AP497" s="32">
        <v>1</v>
      </c>
      <c r="AQ497" t="s">
        <v>1125</v>
      </c>
      <c r="AR497" t="s">
        <v>1132</v>
      </c>
      <c r="AS497" t="s">
        <v>1126</v>
      </c>
      <c r="AT497" t="s">
        <v>1132</v>
      </c>
      <c r="AV497" s="39" t="str">
        <f>IFERROR(_xlfn.XLOOKUP(Q497,wtd!$B:$B,wtd!$C:$C),"")</f>
        <v/>
      </c>
      <c r="AW497" s="141" t="b">
        <f>IFERROR(Q497=_xlfn.XLOOKUP(Q497,wtd!$B:$B,wtd!$B:$B),FALSE)</f>
        <v>0</v>
      </c>
      <c r="AX497" t="s">
        <v>2797</v>
      </c>
      <c r="AY497" s="11">
        <v>2</v>
      </c>
      <c r="AZ497">
        <v>0</v>
      </c>
      <c r="BA497" t="b">
        <v>0</v>
      </c>
      <c r="BB497" t="b">
        <v>0</v>
      </c>
      <c r="BC497" t="b">
        <v>0</v>
      </c>
      <c r="BE497" t="s">
        <v>1237</v>
      </c>
      <c r="BF497" t="s">
        <v>4945</v>
      </c>
      <c r="BG497" t="s">
        <v>4945</v>
      </c>
      <c r="BJ497" s="618" t="s">
        <v>2887</v>
      </c>
      <c r="BK497" s="534" t="s">
        <v>2887</v>
      </c>
      <c r="BL497" s="59" t="s">
        <v>1238</v>
      </c>
      <c r="BN497" s="393">
        <v>138</v>
      </c>
      <c r="BP497" s="639" t="s">
        <v>1239</v>
      </c>
      <c r="BS497" s="639" t="s">
        <v>411</v>
      </c>
      <c r="BT497" s="639" t="s">
        <v>55</v>
      </c>
    </row>
    <row r="498" spans="1:72">
      <c r="A498">
        <v>497</v>
      </c>
      <c r="B498" s="158" t="str">
        <f>IFERROR(TEXT(AL498,"00"),"99")&amp;IFERROR(TEXT(W498,"00"),"99")&amp;IFERROR(TEXT(S498,"00"),"99")&amp;IFERROR(TEXT(BN498,"000"),"999")</f>
        <v>037070151</v>
      </c>
      <c r="C498" s="158" t="str">
        <f>IFERROR(TEXT(AL498,"00"),"99")&amp;IFERROR(TEXT(V498,"00"),"99")&amp;IFERROR(TEXT(R498,"000"),"999")</f>
        <v>0370999</v>
      </c>
      <c r="D498" s="29">
        <v>1</v>
      </c>
      <c r="E498" s="645">
        <f>IF(NOT(ISBLANK(L498)),1,0)</f>
        <v>0</v>
      </c>
      <c r="F498" s="645">
        <f>IF(NOT(ISBLANK(O498)),1,0)</f>
        <v>1</v>
      </c>
      <c r="G498" s="364" t="str">
        <f>IF(ISBLANK(H498), IF(OR(NOT(ISBLANK(L498)),NOT(ISBLANK(I498)), NOT(ISBLANK(O498))),"no oldname but should be",""),IF(H498=I498,"api",IF(H498=O498,"csv","no match or acs")))</f>
        <v>api</v>
      </c>
      <c r="H498" t="s">
        <v>1241</v>
      </c>
      <c r="I498" t="s">
        <v>1241</v>
      </c>
      <c r="J498" s="59" t="s">
        <v>1241</v>
      </c>
      <c r="N498" s="59" t="s">
        <v>1242</v>
      </c>
      <c r="O498" t="s">
        <v>1242</v>
      </c>
      <c r="P498" s="59" t="s">
        <v>1242</v>
      </c>
      <c r="Q498" s="64" t="s">
        <v>1240</v>
      </c>
      <c r="R498" s="147">
        <f>IFERROR(_xlfn.XLOOKUP(T498,sortorder!$E$62:$E$136,sortorder!$F$62:$F$136),999)</f>
        <v>999</v>
      </c>
      <c r="S498" s="147">
        <f>IFERROR(_xlfn.XLOOKUP(T498,sortorder!$E$62:$E$136,sortorder!$D$62:$D$136),99)</f>
        <v>70</v>
      </c>
      <c r="T498" s="127" t="s">
        <v>185</v>
      </c>
      <c r="U498" s="59" t="s">
        <v>185</v>
      </c>
      <c r="V498" s="152">
        <f>IFERROR(_xlfn.XLOOKUP(X498,sortorder!$E$4:$E$55,sortorder!$D$4:$D$55),99)</f>
        <v>70</v>
      </c>
      <c r="W498" s="152">
        <f>IFERROR(_xlfn.XLOOKUP(X498,sortorder!$E$4:$E$55,sortorder!$D$4:$D$55),99)</f>
        <v>70</v>
      </c>
      <c r="X498" s="22" t="s">
        <v>2854</v>
      </c>
      <c r="Y498" s="141">
        <f>IF(ISERROR(SEARCH(Y$1,$Q498)),0,1)</f>
        <v>0</v>
      </c>
      <c r="Z498" s="141">
        <f>IF(ISERROR(SEARCH(Z$1,$Q498)),0,1)</f>
        <v>0</v>
      </c>
      <c r="AA498" s="141">
        <f>IF(ISERROR(SEARCH(AA$1,$Q498)),0,1)</f>
        <v>1</v>
      </c>
      <c r="AB498" s="141">
        <f>IF(ISERROR(SEARCH(AB$1,$Q498)),0,1)</f>
        <v>0</v>
      </c>
      <c r="AC498" s="141">
        <f>IF(ISERROR(SEARCH(AC$1,$Q498)),0,1)</f>
        <v>0</v>
      </c>
      <c r="AD498" s="141">
        <f>IF(ISERROR(SEARCH(AD$1,$Q498)),0,1)</f>
        <v>0</v>
      </c>
      <c r="AE498" s="141">
        <f>IF(ISERROR(SEARCH(AE$1,$Q498)),0,1)</f>
        <v>0</v>
      </c>
      <c r="AF498" s="141">
        <f>IF(ISERROR(SEARCH(AF$1,$Q498)),0,1)</f>
        <v>0</v>
      </c>
      <c r="AG498" s="141">
        <f>IF(ISERROR(SEARCH(AG$1,$Q498)),0,1)</f>
        <v>0</v>
      </c>
      <c r="AH498" t="s">
        <v>1075</v>
      </c>
      <c r="AI498" s="141" t="str">
        <f>_xlfn.XLOOKUP(I498,'api2.3'!B:B,'api2.3'!D:D,"")</f>
        <v/>
      </c>
      <c r="AJ498" t="s">
        <v>140</v>
      </c>
      <c r="AK498" s="41" t="s">
        <v>140</v>
      </c>
      <c r="AL498" s="210">
        <f>_xlfn.XLOOKUP(AK498,sortorder!$I$15:$I$20,sortorder!$J$15:$J$20)</f>
        <v>3</v>
      </c>
      <c r="AM498" t="s">
        <v>423</v>
      </c>
      <c r="AN498" t="s">
        <v>423</v>
      </c>
      <c r="AO498" t="s">
        <v>424</v>
      </c>
      <c r="AP498" s="32">
        <v>1</v>
      </c>
      <c r="AQ498" t="s">
        <v>1101</v>
      </c>
      <c r="AR498" t="s">
        <v>1111</v>
      </c>
      <c r="AS498" t="s">
        <v>1102</v>
      </c>
      <c r="AT498" t="s">
        <v>1111</v>
      </c>
      <c r="AV498" s="39" t="str">
        <f>IFERROR(_xlfn.XLOOKUP(Q498,wtd!$B:$B,wtd!$C:$C),"")</f>
        <v/>
      </c>
      <c r="AW498" s="141" t="b">
        <f>IFERROR(Q498=_xlfn.XLOOKUP(Q498,wtd!$B:$B,wtd!$B:$B),FALSE)</f>
        <v>0</v>
      </c>
      <c r="AX498" t="s">
        <v>1103</v>
      </c>
      <c r="AY498">
        <v>2</v>
      </c>
      <c r="AZ498">
        <v>0</v>
      </c>
      <c r="BA498" t="b">
        <v>0</v>
      </c>
      <c r="BB498" t="b">
        <v>0</v>
      </c>
      <c r="BC498" t="b">
        <v>0</v>
      </c>
      <c r="BE498" t="s">
        <v>1244</v>
      </c>
      <c r="BF498" t="s">
        <v>4943</v>
      </c>
      <c r="BG498" t="s">
        <v>4943</v>
      </c>
      <c r="BH498" s="59" t="s">
        <v>5400</v>
      </c>
      <c r="BI498" s="59" t="s">
        <v>5400</v>
      </c>
      <c r="BJ498" s="618" t="s">
        <v>2887</v>
      </c>
      <c r="BK498" s="534" t="s">
        <v>2887</v>
      </c>
      <c r="BL498" s="59" t="s">
        <v>1238</v>
      </c>
      <c r="BN498" s="393">
        <v>151</v>
      </c>
      <c r="BP498" s="639" t="s">
        <v>86</v>
      </c>
      <c r="BQ498" s="639" t="s">
        <v>1245</v>
      </c>
      <c r="BR498" s="639" t="s">
        <v>1242</v>
      </c>
      <c r="BS498" s="639" t="s">
        <v>411</v>
      </c>
    </row>
    <row r="499" spans="1:72">
      <c r="A499">
        <v>498</v>
      </c>
      <c r="B499" s="158" t="str">
        <f>IFERROR(TEXT(AL499,"00"),"99")&amp;IFERROR(TEXT(W499,"00"),"99")&amp;IFERROR(TEXT(S499,"00"),"99")&amp;IFERROR(TEXT(BN499,"000"),"999")</f>
        <v>037070999</v>
      </c>
      <c r="C499" s="158" t="str">
        <f>IFERROR(TEXT(AL499,"00"),"99")&amp;IFERROR(TEXT(V499,"00"),"99")&amp;IFERROR(TEXT(R499,"000"),"999")</f>
        <v>0370999</v>
      </c>
      <c r="D499" s="29">
        <v>0</v>
      </c>
      <c r="E499" s="645">
        <f>IF(NOT(ISBLANK(L499)),1,0)</f>
        <v>0</v>
      </c>
      <c r="F499" s="645">
        <f>IF(NOT(ISBLANK(O499)),1,0)</f>
        <v>0</v>
      </c>
      <c r="G499" s="364" t="str">
        <f>IF(ISBLANK(H499), IF(OR(NOT(ISBLANK(L499)),NOT(ISBLANK(I499)), NOT(ISBLANK(O499))),"no oldname but should be",""),IF(H499=I499,"api",IF(H499=O499,"csv","no match or acs")))</f>
        <v/>
      </c>
      <c r="L499" s="122"/>
      <c r="M499" s="197"/>
      <c r="Q499" s="123" t="s">
        <v>2455</v>
      </c>
      <c r="R499" s="147">
        <f>IFERROR(_xlfn.XLOOKUP(T499,sortorder!$E$62:$E$136,sortorder!$F$62:$F$136),999)</f>
        <v>999</v>
      </c>
      <c r="S499" s="147">
        <f>IFERROR(_xlfn.XLOOKUP(T499,sortorder!$E$62:$E$136,sortorder!$D$62:$D$136),99)</f>
        <v>70</v>
      </c>
      <c r="T499" s="127" t="s">
        <v>185</v>
      </c>
      <c r="U499" s="59" t="s">
        <v>185</v>
      </c>
      <c r="V499" s="152">
        <f>IFERROR(_xlfn.XLOOKUP(X499,sortorder!$E$4:$E$55,sortorder!$D$4:$D$55),99)</f>
        <v>70</v>
      </c>
      <c r="W499" s="152">
        <f>IFERROR(_xlfn.XLOOKUP(X499,sortorder!$E$4:$E$55,sortorder!$D$4:$D$55),99)</f>
        <v>70</v>
      </c>
      <c r="X499" s="22" t="s">
        <v>2854</v>
      </c>
      <c r="Y499" s="141">
        <f>IF(ISERROR(SEARCH(Y$1,$Q499)),0,1)</f>
        <v>1</v>
      </c>
      <c r="Z499" s="141">
        <f>IF(ISERROR(SEARCH(Z$1,$Q499)),0,1)</f>
        <v>0</v>
      </c>
      <c r="AA499" s="141">
        <f>IF(ISERROR(SEARCH(AA$1,$Q499)),0,1)</f>
        <v>0</v>
      </c>
      <c r="AB499" s="141">
        <f>IF(ISERROR(SEARCH(AB$1,$Q499)),0,1)</f>
        <v>0</v>
      </c>
      <c r="AC499" s="141">
        <f>IF(ISERROR(SEARCH(AC$1,$Q499)),0,1)</f>
        <v>1</v>
      </c>
      <c r="AD499" s="141">
        <f>IF(ISERROR(SEARCH(AD$1,$Q499)),0,1)</f>
        <v>0</v>
      </c>
      <c r="AE499" s="141">
        <f>IF(ISERROR(SEARCH(AE$1,$Q499)),0,1)</f>
        <v>0</v>
      </c>
      <c r="AF499" s="141">
        <f>IF(ISERROR(SEARCH(AF$1,$Q499)),0,1)</f>
        <v>0</v>
      </c>
      <c r="AG499" s="141">
        <f>IF(ISERROR(SEARCH(AG$1,$Q499)),0,1)</f>
        <v>0</v>
      </c>
      <c r="AI499" s="141" t="str">
        <f>_xlfn.XLOOKUP(I499,'api2.3'!B:B,'api2.3'!D:D,"")</f>
        <v/>
      </c>
      <c r="AJ499" t="s">
        <v>140</v>
      </c>
      <c r="AK499" s="41" t="s">
        <v>140</v>
      </c>
      <c r="AL499" s="210">
        <f>_xlfn.XLOOKUP(AK499,sortorder!$I$15:$I$20,sortorder!$J$15:$J$20)</f>
        <v>3</v>
      </c>
      <c r="AM499" t="s">
        <v>423</v>
      </c>
      <c r="AN499" t="s">
        <v>423</v>
      </c>
      <c r="AO499" t="s">
        <v>424</v>
      </c>
      <c r="AP499" s="32">
        <v>1</v>
      </c>
      <c r="AQ499" t="s">
        <v>2420</v>
      </c>
      <c r="AR499" t="s">
        <v>1743</v>
      </c>
      <c r="AS499" t="s">
        <v>1743</v>
      </c>
      <c r="AT499" t="s">
        <v>1743</v>
      </c>
      <c r="AV499" s="39" t="str">
        <f>IFERROR(_xlfn.XLOOKUP(Q499,wtd!$B:$B,wtd!$C:$C),"")</f>
        <v/>
      </c>
      <c r="AW499" s="141" t="b">
        <f>IFERROR(Q499=_xlfn.XLOOKUP(Q499,wtd!$B:$B,wtd!$B:$B),FALSE)</f>
        <v>0</v>
      </c>
      <c r="AX499" t="s">
        <v>3036</v>
      </c>
      <c r="AY499">
        <v>2</v>
      </c>
      <c r="AZ499">
        <v>1</v>
      </c>
      <c r="BA499" t="b">
        <v>0</v>
      </c>
      <c r="BB499" t="b">
        <v>0</v>
      </c>
      <c r="BC499" t="b">
        <v>0</v>
      </c>
      <c r="BE499" t="s">
        <v>2456</v>
      </c>
      <c r="BF499" t="s">
        <v>2456</v>
      </c>
      <c r="BG499" t="s">
        <v>2456</v>
      </c>
      <c r="BJ499" s="618" t="s">
        <v>2887</v>
      </c>
      <c r="BK499" s="534" t="s">
        <v>2887</v>
      </c>
      <c r="BN499" s="400">
        <v>999</v>
      </c>
      <c r="BS499" s="639" t="s">
        <v>411</v>
      </c>
      <c r="BT499" s="639" t="s">
        <v>55</v>
      </c>
    </row>
    <row r="500" spans="1:72">
      <c r="A500">
        <v>499</v>
      </c>
      <c r="B500" s="158" t="str">
        <f>IFERROR(TEXT(AL500,"00"),"99")&amp;IFERROR(TEXT(W500,"00"),"99")&amp;IFERROR(TEXT(S500,"00"),"99")&amp;IFERROR(TEXT(BN500,"000"),"999")</f>
        <v>037070999</v>
      </c>
      <c r="C500" s="158" t="str">
        <f>IFERROR(TEXT(AL500,"00"),"99")&amp;IFERROR(TEXT(V500,"00"),"99")&amp;IFERROR(TEXT(R500,"000"),"999")</f>
        <v>0370999</v>
      </c>
      <c r="D500" s="29">
        <v>0</v>
      </c>
      <c r="E500" s="645">
        <f>IF(NOT(ISBLANK(L500)),1,0)</f>
        <v>0</v>
      </c>
      <c r="F500" s="645">
        <f>IF(NOT(ISBLANK(O500)),1,0)</f>
        <v>0</v>
      </c>
      <c r="G500" s="364" t="str">
        <f>IF(ISBLANK(H500), IF(OR(NOT(ISBLANK(L500)),NOT(ISBLANK(I500)), NOT(ISBLANK(O500))),"no oldname but should be",""),IF(H500=I500,"api",IF(H500=O500,"csv","no match or acs")))</f>
        <v/>
      </c>
      <c r="L500" s="122"/>
      <c r="M500" s="197"/>
      <c r="Q500" s="123" t="s">
        <v>2514</v>
      </c>
      <c r="R500" s="147">
        <f>IFERROR(_xlfn.XLOOKUP(T500,sortorder!$E$62:$E$136,sortorder!$F$62:$F$136),999)</f>
        <v>999</v>
      </c>
      <c r="S500" s="147">
        <f>IFERROR(_xlfn.XLOOKUP(T500,sortorder!$E$62:$E$136,sortorder!$D$62:$D$136),99)</f>
        <v>70</v>
      </c>
      <c r="T500" s="127" t="s">
        <v>185</v>
      </c>
      <c r="U500" s="59" t="s">
        <v>185</v>
      </c>
      <c r="V500" s="152">
        <f>IFERROR(_xlfn.XLOOKUP(X500,sortorder!$E$4:$E$55,sortorder!$D$4:$D$55),99)</f>
        <v>70</v>
      </c>
      <c r="W500" s="152">
        <f>IFERROR(_xlfn.XLOOKUP(X500,sortorder!$E$4:$E$55,sortorder!$D$4:$D$55),99)</f>
        <v>70</v>
      </c>
      <c r="X500" s="22" t="s">
        <v>2854</v>
      </c>
      <c r="Y500" s="141">
        <f>IF(ISERROR(SEARCH(Y$1,$Q500)),0,1)</f>
        <v>1</v>
      </c>
      <c r="Z500" s="141">
        <f>IF(ISERROR(SEARCH(Z$1,$Q500)),0,1)</f>
        <v>1</v>
      </c>
      <c r="AA500" s="141">
        <f>IF(ISERROR(SEARCH(AA$1,$Q500)),0,1)</f>
        <v>0</v>
      </c>
      <c r="AB500" s="141">
        <f>IF(ISERROR(SEARCH(AB$1,$Q500)),0,1)</f>
        <v>0</v>
      </c>
      <c r="AC500" s="141">
        <f>IF(ISERROR(SEARCH(AC$1,$Q500)),0,1)</f>
        <v>1</v>
      </c>
      <c r="AD500" s="141">
        <f>IF(ISERROR(SEARCH(AD$1,$Q500)),0,1)</f>
        <v>0</v>
      </c>
      <c r="AE500" s="141">
        <f>IF(ISERROR(SEARCH(AE$1,$Q500)),0,1)</f>
        <v>0</v>
      </c>
      <c r="AF500" s="141">
        <f>IF(ISERROR(SEARCH(AF$1,$Q500)),0,1)</f>
        <v>0</v>
      </c>
      <c r="AG500" s="141">
        <f>IF(ISERROR(SEARCH(AG$1,$Q500)),0,1)</f>
        <v>0</v>
      </c>
      <c r="AI500" s="141" t="str">
        <f>_xlfn.XLOOKUP(I500,'api2.3'!B:B,'api2.3'!D:D,"")</f>
        <v/>
      </c>
      <c r="AJ500" t="s">
        <v>140</v>
      </c>
      <c r="AK500" s="41" t="s">
        <v>140</v>
      </c>
      <c r="AL500" s="210">
        <f>_xlfn.XLOOKUP(AK500,sortorder!$I$15:$I$20,sortorder!$J$15:$J$20)</f>
        <v>3</v>
      </c>
      <c r="AM500" t="s">
        <v>1784</v>
      </c>
      <c r="AN500" t="s">
        <v>1784</v>
      </c>
      <c r="AO500" t="s">
        <v>1785</v>
      </c>
      <c r="AP500" s="32">
        <v>3</v>
      </c>
      <c r="AQ500" t="s">
        <v>2478</v>
      </c>
      <c r="AR500" t="s">
        <v>1743</v>
      </c>
      <c r="AS500" t="s">
        <v>1743</v>
      </c>
      <c r="AT500" t="s">
        <v>1743</v>
      </c>
      <c r="AV500" s="39" t="str">
        <f>IFERROR(_xlfn.XLOOKUP(Q500,wtd!$B:$B,wtd!$C:$C),"")</f>
        <v/>
      </c>
      <c r="AW500" s="141" t="b">
        <f>IFERROR(Q500=_xlfn.XLOOKUP(Q500,wtd!$B:$B,wtd!$B:$B),FALSE)</f>
        <v>0</v>
      </c>
      <c r="AX500" t="s">
        <v>3036</v>
      </c>
      <c r="AY500">
        <v>2</v>
      </c>
      <c r="AZ500">
        <v>1</v>
      </c>
      <c r="BA500" t="b">
        <v>0</v>
      </c>
      <c r="BB500" t="b">
        <v>0</v>
      </c>
      <c r="BC500" t="b">
        <v>0</v>
      </c>
      <c r="BE500" t="s">
        <v>2515</v>
      </c>
      <c r="BF500" s="122" t="s">
        <v>2515</v>
      </c>
      <c r="BG500" t="s">
        <v>2515</v>
      </c>
      <c r="BJ500" s="618" t="s">
        <v>2887</v>
      </c>
      <c r="BK500" s="534" t="s">
        <v>2887</v>
      </c>
      <c r="BN500" s="400">
        <v>999</v>
      </c>
      <c r="BS500" s="639" t="s">
        <v>411</v>
      </c>
      <c r="BT500" s="639" t="s">
        <v>55</v>
      </c>
    </row>
    <row r="501" spans="1:72">
      <c r="A501">
        <v>500</v>
      </c>
      <c r="B501" s="158" t="str">
        <f>IFERROR(TEXT(AL501,"00"),"99")&amp;IFERROR(TEXT(W501,"00"),"99")&amp;IFERROR(TEXT(S501,"00"),"99")&amp;IFERROR(TEXT(BN501,"000"),"999")</f>
        <v>037070999</v>
      </c>
      <c r="C501" s="158" t="str">
        <f>IFERROR(TEXT(AL501,"00"),"99")&amp;IFERROR(TEXT(V501,"00"),"99")&amp;IFERROR(TEXT(R501,"000"),"999")</f>
        <v>0370999</v>
      </c>
      <c r="D501" s="29">
        <v>0</v>
      </c>
      <c r="E501" s="645">
        <f>IF(NOT(ISBLANK(L501)),1,0)</f>
        <v>0</v>
      </c>
      <c r="F501" s="645">
        <f>IF(NOT(ISBLANK(O501)),1,0)</f>
        <v>1</v>
      </c>
      <c r="G501" s="364" t="str">
        <f>IF(ISBLANK(H501), IF(OR(NOT(ISBLANK(L501)),NOT(ISBLANK(I501)), NOT(ISBLANK(O501))),"no oldname but should be",""),IF(H501=I501,"api",IF(H501=O501,"csv","no match or acs")))</f>
        <v>csv</v>
      </c>
      <c r="H501" t="s">
        <v>183</v>
      </c>
      <c r="L501" s="122"/>
      <c r="M501" s="197"/>
      <c r="N501" s="59" t="s">
        <v>183</v>
      </c>
      <c r="O501" t="s">
        <v>183</v>
      </c>
      <c r="P501" s="59" t="s">
        <v>183</v>
      </c>
      <c r="Q501" s="123" t="s">
        <v>182</v>
      </c>
      <c r="R501" s="147">
        <f>IFERROR(_xlfn.XLOOKUP(T501,sortorder!$E$62:$E$136,sortorder!$F$62:$F$136),999)</f>
        <v>999</v>
      </c>
      <c r="S501" s="147">
        <f>IFERROR(_xlfn.XLOOKUP(T501,sortorder!$E$62:$E$136,sortorder!$D$62:$D$136),99)</f>
        <v>70</v>
      </c>
      <c r="T501" s="127" t="s">
        <v>185</v>
      </c>
      <c r="U501" s="59" t="s">
        <v>185</v>
      </c>
      <c r="V501" s="152">
        <f>IFERROR(_xlfn.XLOOKUP(X501,sortorder!$E$4:$E$55,sortorder!$D$4:$D$55),99)</f>
        <v>70</v>
      </c>
      <c r="W501" s="152">
        <f>IFERROR(_xlfn.XLOOKUP(X501,sortorder!$E$4:$E$55,sortorder!$D$4:$D$55),99)</f>
        <v>70</v>
      </c>
      <c r="X501" s="22" t="s">
        <v>2854</v>
      </c>
      <c r="Y501" s="141">
        <f>IF(ISERROR(SEARCH(Y$1,$Q501)),0,1)</f>
        <v>0</v>
      </c>
      <c r="Z501" s="141">
        <f>IF(ISERROR(SEARCH(Z$1,$Q501)),0,1)</f>
        <v>0</v>
      </c>
      <c r="AA501" s="141">
        <f>IF(ISERROR(SEARCH(AA$1,$Q501)),0,1)</f>
        <v>0</v>
      </c>
      <c r="AB501" s="141">
        <f>IF(ISERROR(SEARCH(AB$1,$Q501)),0,1)</f>
        <v>0</v>
      </c>
      <c r="AC501" s="141">
        <f>IF(ISERROR(SEARCH(AC$1,$Q501)),0,1)</f>
        <v>0</v>
      </c>
      <c r="AD501" s="141">
        <f>IF(ISERROR(SEARCH(AD$1,$Q501)),0,1)</f>
        <v>1</v>
      </c>
      <c r="AE501" s="141">
        <f>IF(ISERROR(SEARCH(AE$1,$Q501)),0,1)</f>
        <v>0</v>
      </c>
      <c r="AF501" s="141">
        <f>IF(ISERROR(SEARCH(AF$1,$Q501)),0,1)</f>
        <v>0</v>
      </c>
      <c r="AG501" s="141">
        <f>IF(ISERROR(SEARCH(AG$1,$Q501)),0,1)</f>
        <v>0</v>
      </c>
      <c r="AI501" s="141">
        <f>_xlfn.XLOOKUP(I501,'api2.3'!B:B,'api2.3'!D:D,"")</f>
        <v>0</v>
      </c>
      <c r="AJ501" t="s">
        <v>140</v>
      </c>
      <c r="AK501" s="41" t="s">
        <v>140</v>
      </c>
      <c r="AL501" s="210">
        <f>_xlfn.XLOOKUP(AK501,sortorder!$I$15:$I$20,sortorder!$J$15:$J$20)</f>
        <v>3</v>
      </c>
      <c r="AM501" t="s">
        <v>423</v>
      </c>
      <c r="AN501" t="s">
        <v>423</v>
      </c>
      <c r="AO501" t="s">
        <v>424</v>
      </c>
      <c r="AP501" s="32">
        <v>1</v>
      </c>
      <c r="AQ501" t="s">
        <v>83</v>
      </c>
      <c r="AR501" t="s">
        <v>97</v>
      </c>
      <c r="AS501" t="s">
        <v>96</v>
      </c>
      <c r="AT501" t="s">
        <v>97</v>
      </c>
      <c r="AV501" s="39" t="str">
        <f>IFERROR(_xlfn.XLOOKUP(Q501,wtd!$B:$B,wtd!$C:$C),"")</f>
        <v/>
      </c>
      <c r="AW501" s="141" t="b">
        <f>IFERROR(Q501=_xlfn.XLOOKUP(Q501,wtd!$B:$B,wtd!$B:$B),FALSE)</f>
        <v>0</v>
      </c>
      <c r="AX501" t="s">
        <v>89</v>
      </c>
      <c r="BA501" t="b">
        <v>0</v>
      </c>
      <c r="BB501" t="b">
        <v>0</v>
      </c>
      <c r="BC501" t="b">
        <v>0</v>
      </c>
      <c r="BE501" t="s">
        <v>184</v>
      </c>
      <c r="BF501" t="s">
        <v>184</v>
      </c>
      <c r="BG501" t="s">
        <v>184</v>
      </c>
      <c r="BH501" s="59" t="s">
        <v>184</v>
      </c>
      <c r="BI501" s="59" t="s">
        <v>184</v>
      </c>
      <c r="BJ501" s="618" t="s">
        <v>2887</v>
      </c>
      <c r="BK501" s="534" t="s">
        <v>2887</v>
      </c>
      <c r="BN501" s="400">
        <v>999</v>
      </c>
      <c r="BQ501" s="639" t="s">
        <v>103</v>
      </c>
      <c r="BR501" s="639" t="s">
        <v>183</v>
      </c>
    </row>
    <row r="502" spans="1:72">
      <c r="A502">
        <v>501</v>
      </c>
      <c r="B502" s="158" t="str">
        <f>IFERROR(TEXT(AL502,"00"),"99")&amp;IFERROR(TEXT(W502,"00"),"99")&amp;IFERROR(TEXT(S502,"00"),"99")&amp;IFERROR(TEXT(BN502,"000"),"999")</f>
        <v>037070999</v>
      </c>
      <c r="C502" s="158" t="str">
        <f>IFERROR(TEXT(AL502,"00"),"99")&amp;IFERROR(TEXT(V502,"00"),"99")&amp;IFERROR(TEXT(R502,"000"),"999")</f>
        <v>0370999</v>
      </c>
      <c r="D502" s="29">
        <v>0</v>
      </c>
      <c r="E502" s="645">
        <f>IF(NOT(ISBLANK(L502)),1,0)</f>
        <v>0</v>
      </c>
      <c r="F502" s="645">
        <f>IF(NOT(ISBLANK(O502)),1,0)</f>
        <v>1</v>
      </c>
      <c r="G502" s="364" t="str">
        <f>IF(ISBLANK(H502), IF(OR(NOT(ISBLANK(L502)),NOT(ISBLANK(I502)), NOT(ISBLANK(O502))),"no oldname but should be",""),IF(H502=I502,"api",IF(H502=O502,"csv","no match or acs")))</f>
        <v>csv</v>
      </c>
      <c r="H502" t="s">
        <v>512</v>
      </c>
      <c r="L502" s="122"/>
      <c r="M502" s="197"/>
      <c r="N502" s="59" t="s">
        <v>512</v>
      </c>
      <c r="O502" t="s">
        <v>512</v>
      </c>
      <c r="P502" s="59" t="s">
        <v>512</v>
      </c>
      <c r="Q502" s="123" t="s">
        <v>511</v>
      </c>
      <c r="R502" s="147">
        <f>IFERROR(_xlfn.XLOOKUP(T502,sortorder!$E$62:$E$136,sortorder!$F$62:$F$136),999)</f>
        <v>999</v>
      </c>
      <c r="S502" s="147">
        <f>IFERROR(_xlfn.XLOOKUP(T502,sortorder!$E$62:$E$136,sortorder!$D$62:$D$136),99)</f>
        <v>70</v>
      </c>
      <c r="T502" s="196" t="s">
        <v>185</v>
      </c>
      <c r="U502" s="59" t="s">
        <v>185</v>
      </c>
      <c r="V502" s="152">
        <f>IFERROR(_xlfn.XLOOKUP(X502,sortorder!$E$4:$E$55,sortorder!$D$4:$D$55),99)</f>
        <v>70</v>
      </c>
      <c r="W502" s="152">
        <f>IFERROR(_xlfn.XLOOKUP(X502,sortorder!$E$4:$E$55,sortorder!$D$4:$D$55),99)</f>
        <v>70</v>
      </c>
      <c r="X502" s="22" t="s">
        <v>2854</v>
      </c>
      <c r="Y502" s="141">
        <f>IF(ISERROR(SEARCH(Y$1,$Q502)),0,1)</f>
        <v>0</v>
      </c>
      <c r="Z502" s="141">
        <f>IF(ISERROR(SEARCH(Z$1,$Q502)),0,1)</f>
        <v>0</v>
      </c>
      <c r="AA502" s="141">
        <f>IF(ISERROR(SEARCH(AA$1,$Q502)),0,1)</f>
        <v>1</v>
      </c>
      <c r="AB502" s="141">
        <f>IF(ISERROR(SEARCH(AB$1,$Q502)),0,1)</f>
        <v>1</v>
      </c>
      <c r="AC502" s="141">
        <f>IF(ISERROR(SEARCH(AC$1,$Q502)),0,1)</f>
        <v>0</v>
      </c>
      <c r="AD502" s="141">
        <f>IF(ISERROR(SEARCH(AD$1,$Q502)),0,1)</f>
        <v>0</v>
      </c>
      <c r="AE502" s="141">
        <f>IF(ISERROR(SEARCH(AE$1,$Q502)),0,1)</f>
        <v>0</v>
      </c>
      <c r="AF502" s="141">
        <f>IF(ISERROR(SEARCH(AF$1,$Q502)),0,1)</f>
        <v>0</v>
      </c>
      <c r="AG502" s="141">
        <f>IF(ISERROR(SEARCH(AG$1,$Q502)),0,1)</f>
        <v>0</v>
      </c>
      <c r="AI502" s="141">
        <f>_xlfn.XLOOKUP(I502,'api2.3'!B:B,'api2.3'!D:D,"")</f>
        <v>0</v>
      </c>
      <c r="AJ502" t="s">
        <v>140</v>
      </c>
      <c r="AK502" s="41" t="s">
        <v>140</v>
      </c>
      <c r="AL502" s="210">
        <f>_xlfn.XLOOKUP(AK502,sortorder!$I$15:$I$20,sortorder!$J$15:$J$20)</f>
        <v>3</v>
      </c>
      <c r="AM502" t="s">
        <v>423</v>
      </c>
      <c r="AN502" t="s">
        <v>423</v>
      </c>
      <c r="AO502" t="s">
        <v>424</v>
      </c>
      <c r="AP502" s="32">
        <v>1</v>
      </c>
      <c r="AQ502" t="s">
        <v>268</v>
      </c>
      <c r="AR502" t="s">
        <v>2800</v>
      </c>
      <c r="AS502" t="s">
        <v>515</v>
      </c>
      <c r="AT502" t="s">
        <v>516</v>
      </c>
      <c r="AV502" s="39" t="str">
        <f>IFERROR(_xlfn.XLOOKUP(Q502,wtd!$B:$B,wtd!$C:$C),"")</f>
        <v/>
      </c>
      <c r="AW502" s="141" t="b">
        <f>IFERROR(Q502=_xlfn.XLOOKUP(Q502,wtd!$B:$B,wtd!$B:$B),FALSE)</f>
        <v>0</v>
      </c>
      <c r="AX502" t="s">
        <v>1103</v>
      </c>
      <c r="BA502" t="b">
        <v>0</v>
      </c>
      <c r="BB502" t="b">
        <v>0</v>
      </c>
      <c r="BC502" t="b">
        <v>0</v>
      </c>
      <c r="BE502" t="s">
        <v>513</v>
      </c>
      <c r="BF502" t="s">
        <v>513</v>
      </c>
      <c r="BG502" t="s">
        <v>513</v>
      </c>
      <c r="BH502" s="59" t="s">
        <v>513</v>
      </c>
      <c r="BI502" s="59" t="s">
        <v>513</v>
      </c>
      <c r="BJ502" s="618" t="s">
        <v>2887</v>
      </c>
      <c r="BK502" s="534" t="s">
        <v>2887</v>
      </c>
      <c r="BN502" s="400">
        <v>999</v>
      </c>
      <c r="BQ502" s="639" t="s">
        <v>514</v>
      </c>
      <c r="BR502" s="639" t="s">
        <v>512</v>
      </c>
    </row>
    <row r="503" spans="1:72">
      <c r="A503">
        <v>502</v>
      </c>
      <c r="B503" s="158" t="str">
        <f>IFERROR(TEXT(AL503,"00"),"99")&amp;IFERROR(TEXT(W503,"00"),"99")&amp;IFERROR(TEXT(S503,"00"),"99")&amp;IFERROR(TEXT(BN503,"000"),"999")</f>
        <v>037070999</v>
      </c>
      <c r="C503" s="158" t="str">
        <f>IFERROR(TEXT(AL503,"00"),"99")&amp;IFERROR(TEXT(V503,"00"),"99")&amp;IFERROR(TEXT(R503,"000"),"999")</f>
        <v>0370999</v>
      </c>
      <c r="D503" s="29">
        <v>0</v>
      </c>
      <c r="E503" s="645">
        <f>IF(NOT(ISBLANK(L503)),1,0)</f>
        <v>0</v>
      </c>
      <c r="F503" s="645">
        <f>IF(NOT(ISBLANK(O503)),1,0)</f>
        <v>1</v>
      </c>
      <c r="G503" s="364" t="str">
        <f>IF(ISBLANK(H503), IF(OR(NOT(ISBLANK(L503)),NOT(ISBLANK(I503)), NOT(ISBLANK(O503))),"no oldname but should be",""),IF(H503=I503,"api",IF(H503=O503,"csv","no match or acs")))</f>
        <v>csv</v>
      </c>
      <c r="H503" t="s">
        <v>726</v>
      </c>
      <c r="L503" s="122"/>
      <c r="M503" s="197"/>
      <c r="N503" s="59" t="s">
        <v>726</v>
      </c>
      <c r="O503" t="s">
        <v>726</v>
      </c>
      <c r="P503" s="59" t="s">
        <v>726</v>
      </c>
      <c r="Q503" s="123" t="s">
        <v>725</v>
      </c>
      <c r="R503" s="147">
        <f>IFERROR(_xlfn.XLOOKUP(T503,sortorder!$E$62:$E$136,sortorder!$F$62:$F$136),999)</f>
        <v>999</v>
      </c>
      <c r="S503" s="147">
        <f>IFERROR(_xlfn.XLOOKUP(T503,sortorder!$E$62:$E$136,sortorder!$D$62:$D$136),99)</f>
        <v>70</v>
      </c>
      <c r="T503" s="127" t="str">
        <f>SUBSTITUTE(Q503,"state.bin.","")</f>
        <v>cancer</v>
      </c>
      <c r="V503" s="152">
        <f>IFERROR(_xlfn.XLOOKUP(X503,sortorder!$E$4:$E$55,sortorder!$D$4:$D$55),99)</f>
        <v>70</v>
      </c>
      <c r="W503" s="152">
        <f>IFERROR(_xlfn.XLOOKUP(X503,sortorder!$E$4:$E$55,sortorder!$D$4:$D$55),99)</f>
        <v>70</v>
      </c>
      <c r="X503" s="22" t="s">
        <v>2854</v>
      </c>
      <c r="Y503" s="141">
        <f>IF(ISERROR(SEARCH(Y$1,$Q503)),0,1)</f>
        <v>0</v>
      </c>
      <c r="Z503" s="141">
        <f>IF(ISERROR(SEARCH(Z$1,$Q503)),0,1)</f>
        <v>1</v>
      </c>
      <c r="AA503" s="141">
        <f>IF(ISERROR(SEARCH(AA$1,$Q503)),0,1)</f>
        <v>0</v>
      </c>
      <c r="AB503" s="141">
        <f>IF(ISERROR(SEARCH(AB$1,$Q503)),0,1)</f>
        <v>0</v>
      </c>
      <c r="AC503" s="141">
        <f>IF(ISERROR(SEARCH(AC$1,$Q503)),0,1)</f>
        <v>0</v>
      </c>
      <c r="AD503" s="141">
        <f>IF(ISERROR(SEARCH(AD$1,$Q503)),0,1)</f>
        <v>1</v>
      </c>
      <c r="AE503" s="141">
        <f>IF(ISERROR(SEARCH(AE$1,$Q503)),0,1)</f>
        <v>0</v>
      </c>
      <c r="AF503" s="141">
        <f>IF(ISERROR(SEARCH(AF$1,$Q503)),0,1)</f>
        <v>0</v>
      </c>
      <c r="AG503" s="141">
        <f>IF(ISERROR(SEARCH(AG$1,$Q503)),0,1)</f>
        <v>0</v>
      </c>
      <c r="AI503" s="141">
        <f>_xlfn.XLOOKUP(I503,'api2.3'!B:B,'api2.3'!D:D,"")</f>
        <v>0</v>
      </c>
      <c r="AJ503" t="s">
        <v>140</v>
      </c>
      <c r="AK503" s="41" t="s">
        <v>140</v>
      </c>
      <c r="AL503" s="210">
        <f>_xlfn.XLOOKUP(AK503,sortorder!$I$15:$I$20,sortorder!$J$15:$J$20)</f>
        <v>3</v>
      </c>
      <c r="AM503" t="s">
        <v>1784</v>
      </c>
      <c r="AN503" t="s">
        <v>1784</v>
      </c>
      <c r="AO503" t="s">
        <v>1785</v>
      </c>
      <c r="AP503" s="32">
        <v>3</v>
      </c>
      <c r="AQ503" t="s">
        <v>456</v>
      </c>
      <c r="AR503" t="s">
        <v>97</v>
      </c>
      <c r="AS503" t="s">
        <v>96</v>
      </c>
      <c r="AT503" t="s">
        <v>97</v>
      </c>
      <c r="AV503" s="39" t="str">
        <f>IFERROR(_xlfn.XLOOKUP(Q503,wtd!$B:$B,wtd!$C:$C),"")</f>
        <v/>
      </c>
      <c r="AW503" s="141" t="b">
        <f>IFERROR(Q503=_xlfn.XLOOKUP(Q503,wtd!$B:$B,wtd!$B:$B),FALSE)</f>
        <v>0</v>
      </c>
      <c r="AX503" t="s">
        <v>89</v>
      </c>
      <c r="BA503" t="b">
        <v>0</v>
      </c>
      <c r="BB503" t="b">
        <v>0</v>
      </c>
      <c r="BC503" t="b">
        <v>0</v>
      </c>
      <c r="BE503" t="s">
        <v>4831</v>
      </c>
      <c r="BF503" t="s">
        <v>4831</v>
      </c>
      <c r="BG503" t="s">
        <v>4831</v>
      </c>
      <c r="BH503" s="59" t="s">
        <v>4831</v>
      </c>
      <c r="BJ503" s="618" t="s">
        <v>2887</v>
      </c>
      <c r="BK503" s="534" t="s">
        <v>2887</v>
      </c>
      <c r="BN503" s="400">
        <v>999</v>
      </c>
      <c r="BQ503" s="639" t="s">
        <v>103</v>
      </c>
      <c r="BR503" s="639" t="s">
        <v>726</v>
      </c>
    </row>
    <row r="504" spans="1:72">
      <c r="A504">
        <v>503</v>
      </c>
      <c r="B504" s="158" t="str">
        <f>IFERROR(TEXT(AL504,"00"),"99")&amp;IFERROR(TEXT(W504,"00"),"99")&amp;IFERROR(TEXT(S504,"00"),"99")&amp;IFERROR(TEXT(BN504,"000"),"999")</f>
        <v>037070999</v>
      </c>
      <c r="C504" s="158" t="str">
        <f>IFERROR(TEXT(AL504,"00"),"99")&amp;IFERROR(TEXT(V504,"00"),"99")&amp;IFERROR(TEXT(R504,"000"),"999")</f>
        <v>0370999</v>
      </c>
      <c r="D504" s="29">
        <v>0</v>
      </c>
      <c r="E504" s="645">
        <f>IF(NOT(ISBLANK(L504)),1,0)</f>
        <v>0</v>
      </c>
      <c r="F504" s="645">
        <f>IF(NOT(ISBLANK(O504)),1,0)</f>
        <v>1</v>
      </c>
      <c r="G504" s="364" t="str">
        <f>IF(ISBLANK(H504), IF(OR(NOT(ISBLANK(L504)),NOT(ISBLANK(I504)), NOT(ISBLANK(O504))),"no oldname but should be",""),IF(H504=I504,"api",IF(H504=O504,"csv","no match or acs")))</f>
        <v>csv</v>
      </c>
      <c r="H504" t="s">
        <v>964</v>
      </c>
      <c r="L504" s="122"/>
      <c r="M504" s="197"/>
      <c r="N504" s="59" t="s">
        <v>964</v>
      </c>
      <c r="O504" t="s">
        <v>964</v>
      </c>
      <c r="P504" s="59" t="s">
        <v>964</v>
      </c>
      <c r="Q504" s="123" t="s">
        <v>963</v>
      </c>
      <c r="R504" s="147">
        <f>IFERROR(_xlfn.XLOOKUP(T504,sortorder!$E$62:$E$136,sortorder!$F$62:$F$136),999)</f>
        <v>999</v>
      </c>
      <c r="S504" s="147">
        <f>IFERROR(_xlfn.XLOOKUP(T504,sortorder!$E$62:$E$136,sortorder!$D$62:$D$136),99)</f>
        <v>70</v>
      </c>
      <c r="T504" s="127" t="str">
        <f>SUBSTITUTE(Q504,"state.pctile.text.","")</f>
        <v>cancer</v>
      </c>
      <c r="V504" s="152">
        <f>IFERROR(_xlfn.XLOOKUP(X504,sortorder!$E$4:$E$55,sortorder!$D$4:$D$55),99)</f>
        <v>70</v>
      </c>
      <c r="W504" s="152">
        <f>IFERROR(_xlfn.XLOOKUP(X504,sortorder!$E$4:$E$55,sortorder!$D$4:$D$55),99)</f>
        <v>70</v>
      </c>
      <c r="X504" s="22" t="s">
        <v>2854</v>
      </c>
      <c r="Y504" s="141">
        <f>IF(ISERROR(SEARCH(Y$1,$Q504)),0,1)</f>
        <v>0</v>
      </c>
      <c r="Z504" s="141">
        <f>IF(ISERROR(SEARCH(Z$1,$Q504)),0,1)</f>
        <v>1</v>
      </c>
      <c r="AA504" s="141">
        <f>IF(ISERROR(SEARCH(AA$1,$Q504)),0,1)</f>
        <v>1</v>
      </c>
      <c r="AB504" s="141">
        <f>IF(ISERROR(SEARCH(AB$1,$Q504)),0,1)</f>
        <v>1</v>
      </c>
      <c r="AC504" s="141">
        <f>IF(ISERROR(SEARCH(AC$1,$Q504)),0,1)</f>
        <v>0</v>
      </c>
      <c r="AD504" s="141">
        <f>IF(ISERROR(SEARCH(AD$1,$Q504)),0,1)</f>
        <v>0</v>
      </c>
      <c r="AE504" s="141">
        <f>IF(ISERROR(SEARCH(AE$1,$Q504)),0,1)</f>
        <v>0</v>
      </c>
      <c r="AF504" s="141">
        <f>IF(ISERROR(SEARCH(AF$1,$Q504)),0,1)</f>
        <v>0</v>
      </c>
      <c r="AG504" s="141">
        <f>IF(ISERROR(SEARCH(AG$1,$Q504)),0,1)</f>
        <v>0</v>
      </c>
      <c r="AI504" s="141" t="str">
        <f>_xlfn.XLOOKUP(I504,'api2.3'!B:B,'api2.3'!D:D,"")</f>
        <v/>
      </c>
      <c r="AJ504" t="s">
        <v>140</v>
      </c>
      <c r="AK504" s="41" t="s">
        <v>140</v>
      </c>
      <c r="AL504" s="210">
        <f>_xlfn.XLOOKUP(AK504,sortorder!$I$15:$I$20,sortorder!$J$15:$J$20)</f>
        <v>3</v>
      </c>
      <c r="AM504" t="s">
        <v>1784</v>
      </c>
      <c r="AN504" t="s">
        <v>1784</v>
      </c>
      <c r="AO504" t="s">
        <v>1785</v>
      </c>
      <c r="AP504" s="32">
        <v>3</v>
      </c>
      <c r="AQ504" t="s">
        <v>757</v>
      </c>
      <c r="AR504" t="s">
        <v>2800</v>
      </c>
      <c r="AS504" t="s">
        <v>515</v>
      </c>
      <c r="AT504" t="s">
        <v>516</v>
      </c>
      <c r="AV504" s="39" t="str">
        <f>IFERROR(_xlfn.XLOOKUP(Q504,wtd!$B:$B,wtd!$C:$C),"")</f>
        <v/>
      </c>
      <c r="AW504" s="141" t="b">
        <f>IFERROR(Q504=_xlfn.XLOOKUP(Q504,wtd!$B:$B,wtd!$B:$B),FALSE)</f>
        <v>0</v>
      </c>
      <c r="AX504" t="s">
        <v>1103</v>
      </c>
      <c r="BA504" t="b">
        <v>0</v>
      </c>
      <c r="BB504" t="b">
        <v>0</v>
      </c>
      <c r="BC504" t="b">
        <v>0</v>
      </c>
      <c r="BE504" t="s">
        <v>4833</v>
      </c>
      <c r="BF504" s="122" t="s">
        <v>4833</v>
      </c>
      <c r="BG504" t="s">
        <v>4833</v>
      </c>
      <c r="BH504" s="59" t="s">
        <v>4833</v>
      </c>
      <c r="BJ504" s="618" t="s">
        <v>2887</v>
      </c>
      <c r="BK504" s="534" t="s">
        <v>2887</v>
      </c>
      <c r="BN504" s="400">
        <v>999</v>
      </c>
      <c r="BQ504" s="639" t="s">
        <v>514</v>
      </c>
      <c r="BR504" s="639" t="s">
        <v>964</v>
      </c>
    </row>
    <row r="505" spans="1:72">
      <c r="A505">
        <v>504</v>
      </c>
      <c r="B505" s="158" t="str">
        <f>IFERROR(TEXT(AL505,"00"),"99")&amp;IFERROR(TEXT(W505,"00"),"99")&amp;IFERROR(TEXT(S505,"00"),"99")&amp;IFERROR(TEXT(BN505,"000"),"999")</f>
        <v>037071098</v>
      </c>
      <c r="C505" s="158" t="str">
        <f>IFERROR(TEXT(AL505,"00"),"99")&amp;IFERROR(TEXT(V505,"00"),"99")&amp;IFERROR(TEXT(R505,"000"),"999")</f>
        <v>0370999</v>
      </c>
      <c r="D505" s="29">
        <v>1</v>
      </c>
      <c r="E505" s="645">
        <f>IF(NOT(ISBLANK(L505)),1,0)</f>
        <v>0</v>
      </c>
      <c r="F505" s="645">
        <f>IF(NOT(ISBLANK(O505)),1,0)</f>
        <v>1</v>
      </c>
      <c r="G505" s="364" t="str">
        <f>IF(ISBLANK(H505), IF(OR(NOT(ISBLANK(L505)),NOT(ISBLANK(I505)), NOT(ISBLANK(O505))),"no oldname but should be",""),IF(H505=I505,"api",IF(H505=O505,"csv","no match or acs")))</f>
        <v>api</v>
      </c>
      <c r="H505" t="s">
        <v>1739</v>
      </c>
      <c r="I505" t="s">
        <v>1739</v>
      </c>
      <c r="J505" s="59" t="s">
        <v>1739</v>
      </c>
      <c r="N505" s="59" t="s">
        <v>1740</v>
      </c>
      <c r="O505" t="s">
        <v>1740</v>
      </c>
      <c r="P505" s="59" t="s">
        <v>1740</v>
      </c>
      <c r="Q505" s="64" t="s">
        <v>108</v>
      </c>
      <c r="R505" s="147">
        <f>IFERROR(_xlfn.XLOOKUP(T505,sortorder!$E$62:$E$136,sortorder!$F$62:$F$136),999)</f>
        <v>999</v>
      </c>
      <c r="S505" s="147">
        <f>IFERROR(_xlfn.XLOOKUP(T505,sortorder!$E$62:$E$136,sortorder!$D$62:$D$136),99)</f>
        <v>71</v>
      </c>
      <c r="T505" s="127" t="s">
        <v>108</v>
      </c>
      <c r="U505" s="59" t="s">
        <v>108</v>
      </c>
      <c r="V505" s="152">
        <f>IFERROR(_xlfn.XLOOKUP(X505,sortorder!$E$4:$E$55,sortorder!$D$4:$D$55),99)</f>
        <v>70</v>
      </c>
      <c r="W505" s="152">
        <f>IFERROR(_xlfn.XLOOKUP(X505,sortorder!$E$4:$E$55,sortorder!$D$4:$D$55),99)</f>
        <v>70</v>
      </c>
      <c r="X505" s="22" t="s">
        <v>2854</v>
      </c>
      <c r="Y505" s="141">
        <f>IF(ISERROR(SEARCH(Y$1,$Q505)),0,1)</f>
        <v>0</v>
      </c>
      <c r="Z505" s="141">
        <f>IF(ISERROR(SEARCH(Z$1,$Q505)),0,1)</f>
        <v>0</v>
      </c>
      <c r="AA505" s="141">
        <f>IF(ISERROR(SEARCH(AA$1,$Q505)),0,1)</f>
        <v>0</v>
      </c>
      <c r="AB505" s="141">
        <f>IF(ISERROR(SEARCH(AB$1,$Q505)),0,1)</f>
        <v>0</v>
      </c>
      <c r="AC505" s="141">
        <f>IF(ISERROR(SEARCH(AC$1,$Q505)),0,1)</f>
        <v>0</v>
      </c>
      <c r="AD505" s="141">
        <f>IF(ISERROR(SEARCH(AD$1,$Q505)),0,1)</f>
        <v>0</v>
      </c>
      <c r="AE505" s="141">
        <f>IF(ISERROR(SEARCH(AE$1,$Q505)),0,1)</f>
        <v>0</v>
      </c>
      <c r="AF505" s="141">
        <f>IF(ISERROR(SEARCH(AF$1,$Q505)),0,1)</f>
        <v>0</v>
      </c>
      <c r="AG505" s="141">
        <f>IF(ISERROR(SEARCH(AG$1,$Q505)),0,1)</f>
        <v>0</v>
      </c>
      <c r="AH505" t="s">
        <v>1075</v>
      </c>
      <c r="AI505" s="141" t="str">
        <f>_xlfn.XLOOKUP(I505,'api2.3'!B:B,'api2.3'!D:D,"")</f>
        <v/>
      </c>
      <c r="AJ505" t="s">
        <v>140</v>
      </c>
      <c r="AK505" s="41" t="s">
        <v>140</v>
      </c>
      <c r="AL505" s="210">
        <f>_xlfn.XLOOKUP(AK505,sortorder!$I$15:$I$20,sortorder!$J$15:$J$20)</f>
        <v>3</v>
      </c>
      <c r="AP505" s="30">
        <v>0</v>
      </c>
      <c r="AQ505" t="s">
        <v>43</v>
      </c>
      <c r="AR505" t="s">
        <v>43</v>
      </c>
      <c r="AS505" t="s">
        <v>286</v>
      </c>
      <c r="AT505" t="s">
        <v>43</v>
      </c>
      <c r="AV505" s="39" t="str">
        <f>IFERROR(_xlfn.XLOOKUP(Q505,wtd!$B:$B,wtd!$C:$C),"")</f>
        <v>pop</v>
      </c>
      <c r="AW505" s="141" t="b">
        <f>IFERROR(Q505=_xlfn.XLOOKUP(Q505,wtd!$B:$B,wtd!$B:$B),FALSE)</f>
        <v>1</v>
      </c>
      <c r="AX505" s="234" t="s">
        <v>1616</v>
      </c>
      <c r="AY505" s="11">
        <v>2</v>
      </c>
      <c r="AZ505">
        <v>2</v>
      </c>
      <c r="BA505" t="b">
        <v>0</v>
      </c>
      <c r="BB505" t="b">
        <v>0</v>
      </c>
      <c r="BC505" t="b">
        <v>0</v>
      </c>
      <c r="BD505" t="s">
        <v>1743</v>
      </c>
      <c r="BE505" t="s">
        <v>1741</v>
      </c>
      <c r="BF505" t="s">
        <v>4948</v>
      </c>
      <c r="BG505" t="s">
        <v>4948</v>
      </c>
      <c r="BH505" s="59" t="s">
        <v>1742</v>
      </c>
      <c r="BI505" s="59" t="s">
        <v>1742</v>
      </c>
      <c r="BJ505" s="618" t="s">
        <v>2887</v>
      </c>
      <c r="BK505" s="534" t="s">
        <v>2887</v>
      </c>
      <c r="BL505" s="59" t="s">
        <v>1327</v>
      </c>
      <c r="BM505" s="59" t="s">
        <v>1327</v>
      </c>
      <c r="BN505" s="393">
        <v>98</v>
      </c>
      <c r="BP505" s="639" t="s">
        <v>1745</v>
      </c>
      <c r="BQ505" s="639" t="s">
        <v>1746</v>
      </c>
      <c r="BR505" s="639" t="s">
        <v>1740</v>
      </c>
      <c r="BS505" s="639" t="s">
        <v>411</v>
      </c>
    </row>
    <row r="506" spans="1:72">
      <c r="A506">
        <v>505</v>
      </c>
      <c r="B506" s="158" t="str">
        <f>IFERROR(TEXT(AL506,"00"),"99")&amp;IFERROR(TEXT(W506,"00"),"99")&amp;IFERROR(TEXT(S506,"00"),"99")&amp;IFERROR(TEXT(BN506,"000"),"999")</f>
        <v>037071112</v>
      </c>
      <c r="C506" s="158" t="str">
        <f>IFERROR(TEXT(AL506,"00"),"99")&amp;IFERROR(TEXT(V506,"00"),"99")&amp;IFERROR(TEXT(R506,"000"),"999")</f>
        <v>0370999</v>
      </c>
      <c r="D506" s="29">
        <v>1</v>
      </c>
      <c r="E506" s="645">
        <f>IF(NOT(ISBLANK(L506)),1,0)</f>
        <v>0</v>
      </c>
      <c r="F506" s="645">
        <f>IF(NOT(ISBLANK(O506)),1,0)</f>
        <v>0</v>
      </c>
      <c r="G506" s="364" t="str">
        <f>IF(ISBLANK(H506), IF(OR(NOT(ISBLANK(L506)),NOT(ISBLANK(I506)), NOT(ISBLANK(O506))),"no oldname but should be",""),IF(H506=I506,"api",IF(H506=O506,"csv","no match or acs")))</f>
        <v>api</v>
      </c>
      <c r="H506" t="s">
        <v>1956</v>
      </c>
      <c r="I506" t="s">
        <v>1956</v>
      </c>
      <c r="J506" s="59" t="s">
        <v>1956</v>
      </c>
      <c r="Q506" s="64" t="s">
        <v>1955</v>
      </c>
      <c r="R506" s="147">
        <f>IFERROR(_xlfn.XLOOKUP(T506,sortorder!$E$62:$E$136,sortorder!$F$62:$F$136),999)</f>
        <v>999</v>
      </c>
      <c r="S506" s="147">
        <f>IFERROR(_xlfn.XLOOKUP(T506,sortorder!$E$62:$E$136,sortorder!$D$62:$D$136),99)</f>
        <v>71</v>
      </c>
      <c r="T506" s="127" t="s">
        <v>108</v>
      </c>
      <c r="U506" s="59" t="s">
        <v>108</v>
      </c>
      <c r="V506" s="152">
        <f>IFERROR(_xlfn.XLOOKUP(X506,sortorder!$E$4:$E$55,sortorder!$D$4:$D$55),99)</f>
        <v>70</v>
      </c>
      <c r="W506" s="152">
        <f>IFERROR(_xlfn.XLOOKUP(X506,sortorder!$E$4:$E$55,sortorder!$D$4:$D$55),99)</f>
        <v>70</v>
      </c>
      <c r="X506" s="22" t="s">
        <v>2854</v>
      </c>
      <c r="Y506" s="141">
        <f>IF(ISERROR(SEARCH(Y$1,$Q506)),0,1)</f>
        <v>0</v>
      </c>
      <c r="Z506" s="141">
        <f>IF(ISERROR(SEARCH(Z$1,$Q506)),0,1)</f>
        <v>1</v>
      </c>
      <c r="AA506" s="141">
        <f>IF(ISERROR(SEARCH(AA$1,$Q506)),0,1)</f>
        <v>0</v>
      </c>
      <c r="AB506" s="141">
        <f>IF(ISERROR(SEARCH(AB$1,$Q506)),0,1)</f>
        <v>0</v>
      </c>
      <c r="AC506" s="141">
        <f>IF(ISERROR(SEARCH(AC$1,$Q506)),0,1)</f>
        <v>1</v>
      </c>
      <c r="AD506" s="141">
        <f>IF(ISERROR(SEARCH(AD$1,$Q506)),0,1)</f>
        <v>0</v>
      </c>
      <c r="AE506" s="141">
        <f>IF(ISERROR(SEARCH(AE$1,$Q506)),0,1)</f>
        <v>0</v>
      </c>
      <c r="AF506" s="141">
        <f>IF(ISERROR(SEARCH(AF$1,$Q506)),0,1)</f>
        <v>0</v>
      </c>
      <c r="AG506" s="141">
        <f>IF(ISERROR(SEARCH(AG$1,$Q506)),0,1)</f>
        <v>0</v>
      </c>
      <c r="AH506" t="s">
        <v>1075</v>
      </c>
      <c r="AI506" s="141" t="str">
        <f>_xlfn.XLOOKUP(I506,'api2.3'!B:B,'api2.3'!D:D,"")</f>
        <v/>
      </c>
      <c r="AJ506" t="s">
        <v>140</v>
      </c>
      <c r="AK506" s="41" t="s">
        <v>140</v>
      </c>
      <c r="AL506" s="210">
        <f>_xlfn.XLOOKUP(AK506,sortorder!$I$15:$I$20,sortorder!$J$15:$J$20)</f>
        <v>3</v>
      </c>
      <c r="AM506" t="s">
        <v>1784</v>
      </c>
      <c r="AN506" t="s">
        <v>1784</v>
      </c>
      <c r="AO506" t="s">
        <v>1785</v>
      </c>
      <c r="AP506" s="32">
        <v>3</v>
      </c>
      <c r="AQ506" t="s">
        <v>1795</v>
      </c>
      <c r="AR506" t="s">
        <v>1132</v>
      </c>
      <c r="AS506" t="s">
        <v>1126</v>
      </c>
      <c r="AT506" t="s">
        <v>1132</v>
      </c>
      <c r="AV506" s="39" t="str">
        <f>IFERROR(_xlfn.XLOOKUP(Q506,wtd!$B:$B,wtd!$C:$C),"")</f>
        <v/>
      </c>
      <c r="AW506" s="141" t="b">
        <f>IFERROR(Q506=_xlfn.XLOOKUP(Q506,wtd!$B:$B,wtd!$B:$B),FALSE)</f>
        <v>0</v>
      </c>
      <c r="AX506" t="s">
        <v>2797</v>
      </c>
      <c r="AY506" s="11">
        <v>2</v>
      </c>
      <c r="AZ506">
        <v>2</v>
      </c>
      <c r="BA506" t="b">
        <v>0</v>
      </c>
      <c r="BB506" t="b">
        <v>0</v>
      </c>
      <c r="BC506" t="b">
        <v>0</v>
      </c>
      <c r="BE506" t="s">
        <v>1957</v>
      </c>
      <c r="BF506" t="s">
        <v>4953</v>
      </c>
      <c r="BG506" t="s">
        <v>4953</v>
      </c>
      <c r="BJ506" s="618" t="s">
        <v>2887</v>
      </c>
      <c r="BK506" s="534" t="s">
        <v>2887</v>
      </c>
      <c r="BL506" s="59" t="s">
        <v>1327</v>
      </c>
      <c r="BN506" s="395">
        <v>112</v>
      </c>
      <c r="BP506" s="639" t="s">
        <v>1261</v>
      </c>
      <c r="BS506" s="639" t="s">
        <v>411</v>
      </c>
      <c r="BT506" s="639" t="s">
        <v>55</v>
      </c>
    </row>
    <row r="507" spans="1:72">
      <c r="A507">
        <v>506</v>
      </c>
      <c r="B507" s="158" t="str">
        <f>IFERROR(TEXT(AL507,"00"),"99")&amp;IFERROR(TEXT(W507,"00"),"99")&amp;IFERROR(TEXT(S507,"00"),"99")&amp;IFERROR(TEXT(BN507,"000"),"999")</f>
        <v>037071125</v>
      </c>
      <c r="C507" s="158" t="str">
        <f>IFERROR(TEXT(AL507,"00"),"99")&amp;IFERROR(TEXT(V507,"00"),"99")&amp;IFERROR(TEXT(R507,"000"),"999")</f>
        <v>0370999</v>
      </c>
      <c r="D507" s="29">
        <v>1</v>
      </c>
      <c r="E507" s="645">
        <f>IF(NOT(ISBLANK(L507)),1,0)</f>
        <v>0</v>
      </c>
      <c r="F507" s="645">
        <f>IF(NOT(ISBLANK(O507)),1,0)</f>
        <v>1</v>
      </c>
      <c r="G507" s="364" t="str">
        <f>IF(ISBLANK(H507), IF(OR(NOT(ISBLANK(L507)),NOT(ISBLANK(I507)), NOT(ISBLANK(O507))),"no oldname but should be",""),IF(H507=I507,"api",IF(H507=O507,"csv","no match or acs")))</f>
        <v>api</v>
      </c>
      <c r="H507" t="s">
        <v>1959</v>
      </c>
      <c r="I507" t="s">
        <v>1959</v>
      </c>
      <c r="J507" s="59" t="s">
        <v>1959</v>
      </c>
      <c r="L507" s="122"/>
      <c r="M507" s="197"/>
      <c r="N507" s="59" t="s">
        <v>1960</v>
      </c>
      <c r="O507" t="s">
        <v>1960</v>
      </c>
      <c r="P507" s="59" t="s">
        <v>1960</v>
      </c>
      <c r="Q507" s="123" t="s">
        <v>1958</v>
      </c>
      <c r="R507" s="147">
        <f>IFERROR(_xlfn.XLOOKUP(T507,sortorder!$E$62:$E$136,sortorder!$F$62:$F$136),999)</f>
        <v>999</v>
      </c>
      <c r="S507" s="147">
        <f>IFERROR(_xlfn.XLOOKUP(T507,sortorder!$E$62:$E$136,sortorder!$D$62:$D$136),99)</f>
        <v>71</v>
      </c>
      <c r="T507" s="127" t="s">
        <v>108</v>
      </c>
      <c r="U507" s="59" t="s">
        <v>108</v>
      </c>
      <c r="V507" s="152">
        <f>IFERROR(_xlfn.XLOOKUP(X507,sortorder!$E$4:$E$55,sortorder!$D$4:$D$55),99)</f>
        <v>70</v>
      </c>
      <c r="W507" s="152">
        <f>IFERROR(_xlfn.XLOOKUP(X507,sortorder!$E$4:$E$55,sortorder!$D$4:$D$55),99)</f>
        <v>70</v>
      </c>
      <c r="X507" s="22" t="s">
        <v>2854</v>
      </c>
      <c r="Y507" s="141">
        <f>IF(ISERROR(SEARCH(Y$1,$Q507)),0,1)</f>
        <v>0</v>
      </c>
      <c r="Z507" s="141">
        <f>IF(ISERROR(SEARCH(Z$1,$Q507)),0,1)</f>
        <v>1</v>
      </c>
      <c r="AA507" s="141">
        <f>IF(ISERROR(SEARCH(AA$1,$Q507)),0,1)</f>
        <v>1</v>
      </c>
      <c r="AB507" s="141">
        <f>IF(ISERROR(SEARCH(AB$1,$Q507)),0,1)</f>
        <v>0</v>
      </c>
      <c r="AC507" s="141">
        <f>IF(ISERROR(SEARCH(AC$1,$Q507)),0,1)</f>
        <v>0</v>
      </c>
      <c r="AD507" s="141">
        <f>IF(ISERROR(SEARCH(AD$1,$Q507)),0,1)</f>
        <v>0</v>
      </c>
      <c r="AE507" s="141">
        <f>IF(ISERROR(SEARCH(AE$1,$Q507)),0,1)</f>
        <v>0</v>
      </c>
      <c r="AF507" s="141">
        <f>IF(ISERROR(SEARCH(AF$1,$Q507)),0,1)</f>
        <v>0</v>
      </c>
      <c r="AG507" s="141">
        <f>IF(ISERROR(SEARCH(AG$1,$Q507)),0,1)</f>
        <v>0</v>
      </c>
      <c r="AH507" t="s">
        <v>1075</v>
      </c>
      <c r="AI507" s="141" t="str">
        <f>_xlfn.XLOOKUP(I507,'api2.3'!B:B,'api2.3'!D:D,"")</f>
        <v>Environmental Burden Indicators</v>
      </c>
      <c r="AJ507" t="s">
        <v>140</v>
      </c>
      <c r="AK507" s="41" t="s">
        <v>140</v>
      </c>
      <c r="AL507" s="210">
        <f>_xlfn.XLOOKUP(AK507,sortorder!$I$15:$I$20,sortorder!$J$15:$J$20)</f>
        <v>3</v>
      </c>
      <c r="AM507" t="s">
        <v>1784</v>
      </c>
      <c r="AN507" t="s">
        <v>1784</v>
      </c>
      <c r="AO507" t="s">
        <v>1785</v>
      </c>
      <c r="AP507" s="32">
        <v>3</v>
      </c>
      <c r="AQ507" t="s">
        <v>1779</v>
      </c>
      <c r="AR507" t="s">
        <v>1111</v>
      </c>
      <c r="AS507" t="s">
        <v>1102</v>
      </c>
      <c r="AT507" t="s">
        <v>1111</v>
      </c>
      <c r="AV507" s="39" t="str">
        <f>IFERROR(_xlfn.XLOOKUP(Q507,wtd!$B:$B,wtd!$C:$C),"")</f>
        <v/>
      </c>
      <c r="AW507" s="141" t="b">
        <f>IFERROR(Q507=_xlfn.XLOOKUP(Q507,wtd!$B:$B,wtd!$B:$B),FALSE)</f>
        <v>0</v>
      </c>
      <c r="AX507" t="s">
        <v>1103</v>
      </c>
      <c r="AY507">
        <v>2</v>
      </c>
      <c r="AZ507">
        <v>0</v>
      </c>
      <c r="BA507" t="b">
        <v>0</v>
      </c>
      <c r="BB507" t="b">
        <v>0</v>
      </c>
      <c r="BC507" t="b">
        <v>0</v>
      </c>
      <c r="BE507" t="s">
        <v>1961</v>
      </c>
      <c r="BF507" t="s">
        <v>4951</v>
      </c>
      <c r="BG507" t="s">
        <v>4951</v>
      </c>
      <c r="BH507" s="59" t="s">
        <v>5405</v>
      </c>
      <c r="BJ507" s="618" t="s">
        <v>2887</v>
      </c>
      <c r="BK507" s="534" t="s">
        <v>1962</v>
      </c>
      <c r="BL507" s="59" t="s">
        <v>1327</v>
      </c>
      <c r="BN507" s="395">
        <v>125</v>
      </c>
      <c r="BP507" s="639" t="s">
        <v>53</v>
      </c>
      <c r="BQ507" s="639" t="s">
        <v>1333</v>
      </c>
      <c r="BR507" s="639" t="s">
        <v>1960</v>
      </c>
      <c r="BS507" s="639" t="s">
        <v>411</v>
      </c>
    </row>
    <row r="508" spans="1:72">
      <c r="A508">
        <v>507</v>
      </c>
      <c r="B508" s="158" t="str">
        <f>IFERROR(TEXT(AL508,"00"),"99")&amp;IFERROR(TEXT(W508,"00"),"99")&amp;IFERROR(TEXT(S508,"00"),"99")&amp;IFERROR(TEXT(BN508,"000"),"999")</f>
        <v>037071139</v>
      </c>
      <c r="C508" s="158" t="str">
        <f>IFERROR(TEXT(AL508,"00"),"99")&amp;IFERROR(TEXT(V508,"00"),"99")&amp;IFERROR(TEXT(R508,"000"),"999")</f>
        <v>0370999</v>
      </c>
      <c r="D508" s="29">
        <v>1</v>
      </c>
      <c r="E508" s="645">
        <f>IF(NOT(ISBLANK(L508)),1,0)</f>
        <v>0</v>
      </c>
      <c r="F508" s="645">
        <f>IF(NOT(ISBLANK(O508)),1,0)</f>
        <v>0</v>
      </c>
      <c r="G508" s="364" t="str">
        <f>IF(ISBLANK(H508), IF(OR(NOT(ISBLANK(L508)),NOT(ISBLANK(I508)), NOT(ISBLANK(O508))),"no oldname but should be",""),IF(H508=I508,"api",IF(H508=O508,"csv","no match or acs")))</f>
        <v>api</v>
      </c>
      <c r="H508" t="s">
        <v>1325</v>
      </c>
      <c r="I508" t="s">
        <v>1325</v>
      </c>
      <c r="J508" s="59" t="s">
        <v>1325</v>
      </c>
      <c r="Q508" s="64" t="s">
        <v>1324</v>
      </c>
      <c r="R508" s="147">
        <f>IFERROR(_xlfn.XLOOKUP(T508,sortorder!$E$62:$E$136,sortorder!$F$62:$F$136),999)</f>
        <v>999</v>
      </c>
      <c r="S508" s="147">
        <f>IFERROR(_xlfn.XLOOKUP(T508,sortorder!$E$62:$E$136,sortorder!$D$62:$D$136),99)</f>
        <v>71</v>
      </c>
      <c r="T508" s="127" t="s">
        <v>108</v>
      </c>
      <c r="U508" s="59" t="s">
        <v>108</v>
      </c>
      <c r="V508" s="152">
        <f>IFERROR(_xlfn.XLOOKUP(X508,sortorder!$E$4:$E$55,sortorder!$D$4:$D$55),99)</f>
        <v>70</v>
      </c>
      <c r="W508" s="152">
        <f>IFERROR(_xlfn.XLOOKUP(X508,sortorder!$E$4:$E$55,sortorder!$D$4:$D$55),99)</f>
        <v>70</v>
      </c>
      <c r="X508" s="22" t="s">
        <v>2854</v>
      </c>
      <c r="Y508" s="141">
        <f>IF(ISERROR(SEARCH(Y$1,$Q508)),0,1)</f>
        <v>0</v>
      </c>
      <c r="Z508" s="141">
        <f>IF(ISERROR(SEARCH(Z$1,$Q508)),0,1)</f>
        <v>0</v>
      </c>
      <c r="AA508" s="141">
        <f>IF(ISERROR(SEARCH(AA$1,$Q508)),0,1)</f>
        <v>0</v>
      </c>
      <c r="AB508" s="141">
        <f>IF(ISERROR(SEARCH(AB$1,$Q508)),0,1)</f>
        <v>0</v>
      </c>
      <c r="AC508" s="141">
        <f>IF(ISERROR(SEARCH(AC$1,$Q508)),0,1)</f>
        <v>1</v>
      </c>
      <c r="AD508" s="141">
        <f>IF(ISERROR(SEARCH(AD$1,$Q508)),0,1)</f>
        <v>0</v>
      </c>
      <c r="AE508" s="141">
        <f>IF(ISERROR(SEARCH(AE$1,$Q508)),0,1)</f>
        <v>0</v>
      </c>
      <c r="AF508" s="141">
        <f>IF(ISERROR(SEARCH(AF$1,$Q508)),0,1)</f>
        <v>0</v>
      </c>
      <c r="AG508" s="141">
        <f>IF(ISERROR(SEARCH(AG$1,$Q508)),0,1)</f>
        <v>0</v>
      </c>
      <c r="AH508" t="s">
        <v>1075</v>
      </c>
      <c r="AI508" s="141" t="str">
        <f>_xlfn.XLOOKUP(I508,'api2.3'!B:B,'api2.3'!D:D,"")</f>
        <v/>
      </c>
      <c r="AJ508" t="s">
        <v>140</v>
      </c>
      <c r="AK508" s="41" t="s">
        <v>140</v>
      </c>
      <c r="AL508" s="210">
        <f>_xlfn.XLOOKUP(AK508,sortorder!$I$15:$I$20,sortorder!$J$15:$J$20)</f>
        <v>3</v>
      </c>
      <c r="AM508" t="s">
        <v>423</v>
      </c>
      <c r="AN508" t="s">
        <v>423</v>
      </c>
      <c r="AO508" t="s">
        <v>424</v>
      </c>
      <c r="AP508" s="32">
        <v>1</v>
      </c>
      <c r="AQ508" t="s">
        <v>1125</v>
      </c>
      <c r="AR508" t="s">
        <v>1132</v>
      </c>
      <c r="AS508" t="s">
        <v>1126</v>
      </c>
      <c r="AT508" t="s">
        <v>1132</v>
      </c>
      <c r="AV508" s="39" t="str">
        <f>IFERROR(_xlfn.XLOOKUP(Q508,wtd!$B:$B,wtd!$C:$C),"")</f>
        <v/>
      </c>
      <c r="AW508" s="141" t="b">
        <f>IFERROR(Q508=_xlfn.XLOOKUP(Q508,wtd!$B:$B,wtd!$B:$B),FALSE)</f>
        <v>0</v>
      </c>
      <c r="AX508" t="s">
        <v>2797</v>
      </c>
      <c r="AY508" s="11">
        <v>2</v>
      </c>
      <c r="AZ508">
        <v>2</v>
      </c>
      <c r="BA508" t="b">
        <v>0</v>
      </c>
      <c r="BB508" t="b">
        <v>0</v>
      </c>
      <c r="BC508" t="b">
        <v>0</v>
      </c>
      <c r="BE508" t="s">
        <v>1326</v>
      </c>
      <c r="BF508" t="s">
        <v>4952</v>
      </c>
      <c r="BG508" t="s">
        <v>4952</v>
      </c>
      <c r="BJ508" s="618" t="s">
        <v>2887</v>
      </c>
      <c r="BK508" s="534" t="s">
        <v>2887</v>
      </c>
      <c r="BL508" s="59" t="s">
        <v>1327</v>
      </c>
      <c r="BN508" s="395">
        <v>139</v>
      </c>
      <c r="BP508" s="639" t="s">
        <v>1328</v>
      </c>
      <c r="BS508" s="639" t="s">
        <v>411</v>
      </c>
      <c r="BT508" s="639" t="s">
        <v>55</v>
      </c>
    </row>
    <row r="509" spans="1:72">
      <c r="A509">
        <v>508</v>
      </c>
      <c r="B509" s="158" t="str">
        <f>IFERROR(TEXT(AL509,"00"),"99")&amp;IFERROR(TEXT(W509,"00"),"99")&amp;IFERROR(TEXT(S509,"00"),"99")&amp;IFERROR(TEXT(BN509,"000"),"999")</f>
        <v>037071151</v>
      </c>
      <c r="C509" s="158" t="str">
        <f>IFERROR(TEXT(AL509,"00"),"99")&amp;IFERROR(TEXT(V509,"00"),"99")&amp;IFERROR(TEXT(R509,"000"),"999")</f>
        <v>0370999</v>
      </c>
      <c r="D509" s="29">
        <v>1</v>
      </c>
      <c r="E509" s="645">
        <f>IF(NOT(ISBLANK(L509)),1,0)</f>
        <v>0</v>
      </c>
      <c r="F509" s="645">
        <f>IF(NOT(ISBLANK(O509)),1,0)</f>
        <v>1</v>
      </c>
      <c r="G509" s="364" t="str">
        <f>IF(ISBLANK(H509), IF(OR(NOT(ISBLANK(L509)),NOT(ISBLANK(I509)), NOT(ISBLANK(O509))),"no oldname but should be",""),IF(H509=I509,"api",IF(H509=O509,"csv","no match or acs")))</f>
        <v>api</v>
      </c>
      <c r="H509" t="s">
        <v>1330</v>
      </c>
      <c r="I509" t="s">
        <v>1330</v>
      </c>
      <c r="J509" s="59" t="s">
        <v>1330</v>
      </c>
      <c r="N509" s="59" t="s">
        <v>1331</v>
      </c>
      <c r="O509" t="s">
        <v>1331</v>
      </c>
      <c r="P509" s="59" t="s">
        <v>1331</v>
      </c>
      <c r="Q509" s="64" t="s">
        <v>1329</v>
      </c>
      <c r="R509" s="147">
        <f>IFERROR(_xlfn.XLOOKUP(T509,sortorder!$E$62:$E$136,sortorder!$F$62:$F$136),999)</f>
        <v>999</v>
      </c>
      <c r="S509" s="147">
        <f>IFERROR(_xlfn.XLOOKUP(T509,sortorder!$E$62:$E$136,sortorder!$D$62:$D$136),99)</f>
        <v>71</v>
      </c>
      <c r="T509" s="127" t="s">
        <v>108</v>
      </c>
      <c r="U509" s="59" t="s">
        <v>108</v>
      </c>
      <c r="V509" s="152">
        <f>IFERROR(_xlfn.XLOOKUP(X509,sortorder!$E$4:$E$55,sortorder!$D$4:$D$55),99)</f>
        <v>70</v>
      </c>
      <c r="W509" s="152">
        <f>IFERROR(_xlfn.XLOOKUP(X509,sortorder!$E$4:$E$55,sortorder!$D$4:$D$55),99)</f>
        <v>70</v>
      </c>
      <c r="X509" s="22" t="s">
        <v>2854</v>
      </c>
      <c r="Y509" s="141">
        <f>IF(ISERROR(SEARCH(Y$1,$Q509)),0,1)</f>
        <v>0</v>
      </c>
      <c r="Z509" s="141">
        <f>IF(ISERROR(SEARCH(Z$1,$Q509)),0,1)</f>
        <v>0</v>
      </c>
      <c r="AA509" s="141">
        <f>IF(ISERROR(SEARCH(AA$1,$Q509)),0,1)</f>
        <v>1</v>
      </c>
      <c r="AB509" s="141">
        <f>IF(ISERROR(SEARCH(AB$1,$Q509)),0,1)</f>
        <v>0</v>
      </c>
      <c r="AC509" s="141">
        <f>IF(ISERROR(SEARCH(AC$1,$Q509)),0,1)</f>
        <v>0</v>
      </c>
      <c r="AD509" s="141">
        <f>IF(ISERROR(SEARCH(AD$1,$Q509)),0,1)</f>
        <v>0</v>
      </c>
      <c r="AE509" s="141">
        <f>IF(ISERROR(SEARCH(AE$1,$Q509)),0,1)</f>
        <v>0</v>
      </c>
      <c r="AF509" s="141">
        <f>IF(ISERROR(SEARCH(AF$1,$Q509)),0,1)</f>
        <v>0</v>
      </c>
      <c r="AG509" s="141">
        <f>IF(ISERROR(SEARCH(AG$1,$Q509)),0,1)</f>
        <v>0</v>
      </c>
      <c r="AH509" t="s">
        <v>1075</v>
      </c>
      <c r="AI509" s="141" t="str">
        <f>_xlfn.XLOOKUP(I509,'api2.3'!B:B,'api2.3'!D:D,"")</f>
        <v/>
      </c>
      <c r="AJ509" t="s">
        <v>140</v>
      </c>
      <c r="AK509" s="41" t="s">
        <v>140</v>
      </c>
      <c r="AL509" s="210">
        <f>_xlfn.XLOOKUP(AK509,sortorder!$I$15:$I$20,sortorder!$J$15:$J$20)</f>
        <v>3</v>
      </c>
      <c r="AM509" t="s">
        <v>423</v>
      </c>
      <c r="AN509" t="s">
        <v>423</v>
      </c>
      <c r="AO509" t="s">
        <v>424</v>
      </c>
      <c r="AP509" s="32">
        <v>1</v>
      </c>
      <c r="AQ509" t="s">
        <v>1101</v>
      </c>
      <c r="AR509" t="s">
        <v>1111</v>
      </c>
      <c r="AS509" t="s">
        <v>1102</v>
      </c>
      <c r="AT509" t="s">
        <v>1111</v>
      </c>
      <c r="AV509" s="39" t="str">
        <f>IFERROR(_xlfn.XLOOKUP(Q509,wtd!$B:$B,wtd!$C:$C),"")</f>
        <v/>
      </c>
      <c r="AW509" s="141" t="b">
        <f>IFERROR(Q509=_xlfn.XLOOKUP(Q509,wtd!$B:$B,wtd!$B:$B),FALSE)</f>
        <v>0</v>
      </c>
      <c r="AX509" t="s">
        <v>1103</v>
      </c>
      <c r="AY509">
        <v>2</v>
      </c>
      <c r="AZ509">
        <v>0</v>
      </c>
      <c r="BA509" t="b">
        <v>0</v>
      </c>
      <c r="BB509" t="b">
        <v>0</v>
      </c>
      <c r="BC509" t="b">
        <v>0</v>
      </c>
      <c r="BE509" t="s">
        <v>1332</v>
      </c>
      <c r="BF509" t="s">
        <v>4950</v>
      </c>
      <c r="BG509" t="s">
        <v>4950</v>
      </c>
      <c r="BH509" s="59" t="s">
        <v>5401</v>
      </c>
      <c r="BI509" s="59" t="s">
        <v>5401</v>
      </c>
      <c r="BJ509" s="618" t="s">
        <v>2887</v>
      </c>
      <c r="BK509" s="534" t="s">
        <v>2887</v>
      </c>
      <c r="BL509" s="59" t="s">
        <v>1327</v>
      </c>
      <c r="BN509" s="393">
        <v>151</v>
      </c>
      <c r="BP509" s="639" t="s">
        <v>109</v>
      </c>
      <c r="BQ509" s="639" t="s">
        <v>1333</v>
      </c>
      <c r="BR509" s="639" t="s">
        <v>1331</v>
      </c>
      <c r="BS509" s="639" t="s">
        <v>411</v>
      </c>
    </row>
    <row r="510" spans="1:72">
      <c r="A510">
        <v>509</v>
      </c>
      <c r="B510" s="158" t="str">
        <f>IFERROR(TEXT(AL510,"00"),"99")&amp;IFERROR(TEXT(W510,"00"),"99")&amp;IFERROR(TEXT(S510,"00"),"99")&amp;IFERROR(TEXT(BN510,"000"),"999")</f>
        <v>037071999</v>
      </c>
      <c r="C510" s="158" t="str">
        <f>IFERROR(TEXT(AL510,"00"),"99")&amp;IFERROR(TEXT(V510,"00"),"99")&amp;IFERROR(TEXT(R510,"000"),"999")</f>
        <v>0370999</v>
      </c>
      <c r="D510" s="29">
        <v>0</v>
      </c>
      <c r="E510" s="645">
        <f>IF(NOT(ISBLANK(L510)),1,0)</f>
        <v>0</v>
      </c>
      <c r="F510" s="645">
        <f>IF(NOT(ISBLANK(O510)),1,0)</f>
        <v>0</v>
      </c>
      <c r="G510" s="364" t="str">
        <f>IF(ISBLANK(H510), IF(OR(NOT(ISBLANK(L510)),NOT(ISBLANK(I510)), NOT(ISBLANK(O510))),"no oldname but should be",""),IF(H510=I510,"api",IF(H510=O510,"csv","no match or acs")))</f>
        <v/>
      </c>
      <c r="L510" s="122"/>
      <c r="M510" s="197"/>
      <c r="Q510" s="123" t="s">
        <v>2457</v>
      </c>
      <c r="R510" s="147">
        <f>IFERROR(_xlfn.XLOOKUP(T510,sortorder!$E$62:$E$136,sortorder!$F$62:$F$136),999)</f>
        <v>999</v>
      </c>
      <c r="S510" s="147">
        <f>IFERROR(_xlfn.XLOOKUP(T510,sortorder!$E$62:$E$136,sortorder!$D$62:$D$136),99)</f>
        <v>71</v>
      </c>
      <c r="T510" s="127" t="s">
        <v>108</v>
      </c>
      <c r="U510" s="59" t="s">
        <v>108</v>
      </c>
      <c r="V510" s="152">
        <f>IFERROR(_xlfn.XLOOKUP(X510,sortorder!$E$4:$E$55,sortorder!$D$4:$D$55),99)</f>
        <v>70</v>
      </c>
      <c r="W510" s="152">
        <f>IFERROR(_xlfn.XLOOKUP(X510,sortorder!$E$4:$E$55,sortorder!$D$4:$D$55),99)</f>
        <v>70</v>
      </c>
      <c r="X510" s="22" t="s">
        <v>2854</v>
      </c>
      <c r="Y510" s="141">
        <f>IF(ISERROR(SEARCH(Y$1,$Q510)),0,1)</f>
        <v>1</v>
      </c>
      <c r="Z510" s="141">
        <f>IF(ISERROR(SEARCH(Z$1,$Q510)),0,1)</f>
        <v>0</v>
      </c>
      <c r="AA510" s="141">
        <f>IF(ISERROR(SEARCH(AA$1,$Q510)),0,1)</f>
        <v>0</v>
      </c>
      <c r="AB510" s="141">
        <f>IF(ISERROR(SEARCH(AB$1,$Q510)),0,1)</f>
        <v>0</v>
      </c>
      <c r="AC510" s="141">
        <f>IF(ISERROR(SEARCH(AC$1,$Q510)),0,1)</f>
        <v>1</v>
      </c>
      <c r="AD510" s="141">
        <f>IF(ISERROR(SEARCH(AD$1,$Q510)),0,1)</f>
        <v>0</v>
      </c>
      <c r="AE510" s="141">
        <f>IF(ISERROR(SEARCH(AE$1,$Q510)),0,1)</f>
        <v>0</v>
      </c>
      <c r="AF510" s="141">
        <f>IF(ISERROR(SEARCH(AF$1,$Q510)),0,1)</f>
        <v>0</v>
      </c>
      <c r="AG510" s="141">
        <f>IF(ISERROR(SEARCH(AG$1,$Q510)),0,1)</f>
        <v>0</v>
      </c>
      <c r="AI510" s="141" t="str">
        <f>_xlfn.XLOOKUP(I510,'api2.3'!B:B,'api2.3'!D:D,"")</f>
        <v/>
      </c>
      <c r="AJ510" t="s">
        <v>140</v>
      </c>
      <c r="AK510" s="41" t="s">
        <v>140</v>
      </c>
      <c r="AL510" s="210">
        <f>_xlfn.XLOOKUP(AK510,sortorder!$I$15:$I$20,sortorder!$J$15:$J$20)</f>
        <v>3</v>
      </c>
      <c r="AM510" t="s">
        <v>423</v>
      </c>
      <c r="AN510" t="s">
        <v>423</v>
      </c>
      <c r="AO510" t="s">
        <v>424</v>
      </c>
      <c r="AP510" s="32">
        <v>1</v>
      </c>
      <c r="AQ510" t="s">
        <v>2420</v>
      </c>
      <c r="AR510" t="s">
        <v>1743</v>
      </c>
      <c r="AS510" t="s">
        <v>1743</v>
      </c>
      <c r="AT510" t="s">
        <v>1743</v>
      </c>
      <c r="AV510" s="39" t="str">
        <f>IFERROR(_xlfn.XLOOKUP(Q510,wtd!$B:$B,wtd!$C:$C),"")</f>
        <v/>
      </c>
      <c r="AW510" s="141" t="b">
        <f>IFERROR(Q510=_xlfn.XLOOKUP(Q510,wtd!$B:$B,wtd!$B:$B),FALSE)</f>
        <v>0</v>
      </c>
      <c r="AX510" t="s">
        <v>3036</v>
      </c>
      <c r="AY510">
        <v>2</v>
      </c>
      <c r="AZ510">
        <v>1</v>
      </c>
      <c r="BA510" t="b">
        <v>0</v>
      </c>
      <c r="BB510" t="b">
        <v>0</v>
      </c>
      <c r="BC510" t="b">
        <v>0</v>
      </c>
      <c r="BE510" t="s">
        <v>2458</v>
      </c>
      <c r="BF510" t="s">
        <v>2458</v>
      </c>
      <c r="BG510" t="s">
        <v>2458</v>
      </c>
      <c r="BJ510" s="618" t="s">
        <v>2887</v>
      </c>
      <c r="BK510" s="534" t="s">
        <v>2887</v>
      </c>
      <c r="BN510" s="400">
        <v>999</v>
      </c>
      <c r="BS510" s="639" t="s">
        <v>411</v>
      </c>
      <c r="BT510" s="639" t="s">
        <v>55</v>
      </c>
    </row>
    <row r="511" spans="1:72">
      <c r="A511">
        <v>510</v>
      </c>
      <c r="B511" s="158" t="str">
        <f>IFERROR(TEXT(AL511,"00"),"99")&amp;IFERROR(TEXT(W511,"00"),"99")&amp;IFERROR(TEXT(S511,"00"),"99")&amp;IFERROR(TEXT(BN511,"000"),"999")</f>
        <v>037071999</v>
      </c>
      <c r="C511" s="158" t="str">
        <f>IFERROR(TEXT(AL511,"00"),"99")&amp;IFERROR(TEXT(V511,"00"),"99")&amp;IFERROR(TEXT(R511,"000"),"999")</f>
        <v>0370999</v>
      </c>
      <c r="D511" s="29">
        <v>0</v>
      </c>
      <c r="E511" s="645">
        <f>IF(NOT(ISBLANK(L511)),1,0)</f>
        <v>0</v>
      </c>
      <c r="F511" s="645">
        <f>IF(NOT(ISBLANK(O511)),1,0)</f>
        <v>0</v>
      </c>
      <c r="G511" s="364" t="str">
        <f>IF(ISBLANK(H511), IF(OR(NOT(ISBLANK(L511)),NOT(ISBLANK(I511)), NOT(ISBLANK(O511))),"no oldname but should be",""),IF(H511=I511,"api",IF(H511=O511,"csv","no match or acs")))</f>
        <v/>
      </c>
      <c r="L511" s="122"/>
      <c r="M511" s="197"/>
      <c r="Q511" s="123" t="s">
        <v>2516</v>
      </c>
      <c r="R511" s="147">
        <f>IFERROR(_xlfn.XLOOKUP(T511,sortorder!$E$62:$E$136,sortorder!$F$62:$F$136),999)</f>
        <v>999</v>
      </c>
      <c r="S511" s="147">
        <f>IFERROR(_xlfn.XLOOKUP(T511,sortorder!$E$62:$E$136,sortorder!$D$62:$D$136),99)</f>
        <v>71</v>
      </c>
      <c r="T511" s="127" t="s">
        <v>108</v>
      </c>
      <c r="U511" s="59" t="s">
        <v>108</v>
      </c>
      <c r="V511" s="152">
        <f>IFERROR(_xlfn.XLOOKUP(X511,sortorder!$E$4:$E$55,sortorder!$D$4:$D$55),99)</f>
        <v>70</v>
      </c>
      <c r="W511" s="152">
        <f>IFERROR(_xlfn.XLOOKUP(X511,sortorder!$E$4:$E$55,sortorder!$D$4:$D$55),99)</f>
        <v>70</v>
      </c>
      <c r="X511" s="22" t="s">
        <v>2854</v>
      </c>
      <c r="Y511" s="141">
        <f>IF(ISERROR(SEARCH(Y$1,$Q511)),0,1)</f>
        <v>1</v>
      </c>
      <c r="Z511" s="141">
        <f>IF(ISERROR(SEARCH(Z$1,$Q511)),0,1)</f>
        <v>1</v>
      </c>
      <c r="AA511" s="141">
        <f>IF(ISERROR(SEARCH(AA$1,$Q511)),0,1)</f>
        <v>0</v>
      </c>
      <c r="AB511" s="141">
        <f>IF(ISERROR(SEARCH(AB$1,$Q511)),0,1)</f>
        <v>0</v>
      </c>
      <c r="AC511" s="141">
        <f>IF(ISERROR(SEARCH(AC$1,$Q511)),0,1)</f>
        <v>1</v>
      </c>
      <c r="AD511" s="141">
        <f>IF(ISERROR(SEARCH(AD$1,$Q511)),0,1)</f>
        <v>0</v>
      </c>
      <c r="AE511" s="141">
        <f>IF(ISERROR(SEARCH(AE$1,$Q511)),0,1)</f>
        <v>0</v>
      </c>
      <c r="AF511" s="141">
        <f>IF(ISERROR(SEARCH(AF$1,$Q511)),0,1)</f>
        <v>0</v>
      </c>
      <c r="AG511" s="141">
        <f>IF(ISERROR(SEARCH(AG$1,$Q511)),0,1)</f>
        <v>0</v>
      </c>
      <c r="AI511" s="141" t="str">
        <f>_xlfn.XLOOKUP(I511,'api2.3'!B:B,'api2.3'!D:D,"")</f>
        <v/>
      </c>
      <c r="AJ511" t="s">
        <v>140</v>
      </c>
      <c r="AK511" s="41" t="s">
        <v>140</v>
      </c>
      <c r="AL511" s="210">
        <f>_xlfn.XLOOKUP(AK511,sortorder!$I$15:$I$20,sortorder!$J$15:$J$20)</f>
        <v>3</v>
      </c>
      <c r="AM511" t="s">
        <v>1784</v>
      </c>
      <c r="AN511" t="s">
        <v>1784</v>
      </c>
      <c r="AO511" t="s">
        <v>1785</v>
      </c>
      <c r="AP511" s="32">
        <v>3</v>
      </c>
      <c r="AQ511" t="s">
        <v>2478</v>
      </c>
      <c r="AR511" t="s">
        <v>1743</v>
      </c>
      <c r="AS511" t="s">
        <v>1743</v>
      </c>
      <c r="AT511" t="s">
        <v>1743</v>
      </c>
      <c r="AV511" s="39" t="str">
        <f>IFERROR(_xlfn.XLOOKUP(Q511,wtd!$B:$B,wtd!$C:$C),"")</f>
        <v/>
      </c>
      <c r="AW511" s="141" t="b">
        <f>IFERROR(Q511=_xlfn.XLOOKUP(Q511,wtd!$B:$B,wtd!$B:$B),FALSE)</f>
        <v>0</v>
      </c>
      <c r="AX511" t="s">
        <v>3036</v>
      </c>
      <c r="AY511">
        <v>2</v>
      </c>
      <c r="AZ511">
        <v>1</v>
      </c>
      <c r="BA511" t="b">
        <v>0</v>
      </c>
      <c r="BB511" t="b">
        <v>0</v>
      </c>
      <c r="BC511" t="b">
        <v>0</v>
      </c>
      <c r="BE511" t="s">
        <v>2517</v>
      </c>
      <c r="BF511" t="s">
        <v>2517</v>
      </c>
      <c r="BG511" t="s">
        <v>2517</v>
      </c>
      <c r="BJ511" s="618" t="s">
        <v>2887</v>
      </c>
      <c r="BK511" s="534" t="s">
        <v>2887</v>
      </c>
      <c r="BN511" s="400">
        <v>999</v>
      </c>
      <c r="BS511" s="639" t="s">
        <v>411</v>
      </c>
      <c r="BT511" s="639" t="s">
        <v>55</v>
      </c>
    </row>
    <row r="512" spans="1:72">
      <c r="A512">
        <v>511</v>
      </c>
      <c r="B512" s="158" t="str">
        <f>IFERROR(TEXT(AL512,"00"),"99")&amp;IFERROR(TEXT(W512,"00"),"99")&amp;IFERROR(TEXT(S512,"00"),"99")&amp;IFERROR(TEXT(BN512,"000"),"999")</f>
        <v>037071999</v>
      </c>
      <c r="C512" s="158" t="str">
        <f>IFERROR(TEXT(AL512,"00"),"99")&amp;IFERROR(TEXT(V512,"00"),"99")&amp;IFERROR(TEXT(R512,"000"),"999")</f>
        <v>0370999</v>
      </c>
      <c r="D512" s="29">
        <v>0</v>
      </c>
      <c r="E512" s="645">
        <f>IF(NOT(ISBLANK(L512)),1,0)</f>
        <v>0</v>
      </c>
      <c r="F512" s="645">
        <f>IF(NOT(ISBLANK(O512)),1,0)</f>
        <v>1</v>
      </c>
      <c r="G512" s="364" t="str">
        <f>IF(ISBLANK(H512), IF(OR(NOT(ISBLANK(L512)),NOT(ISBLANK(I512)), NOT(ISBLANK(O512))),"no oldname but should be",""),IF(H512=I512,"api",IF(H512=O512,"csv","no match or acs")))</f>
        <v>csv</v>
      </c>
      <c r="H512" t="s">
        <v>381</v>
      </c>
      <c r="L512" s="122"/>
      <c r="M512" s="197"/>
      <c r="N512" s="59" t="s">
        <v>381</v>
      </c>
      <c r="O512" t="s">
        <v>381</v>
      </c>
      <c r="P512" s="59" t="s">
        <v>381</v>
      </c>
      <c r="Q512" s="123" t="s">
        <v>380</v>
      </c>
      <c r="R512" s="147">
        <f>IFERROR(_xlfn.XLOOKUP(T512,sortorder!$E$62:$E$136,sortorder!$F$62:$F$136),999)</f>
        <v>999</v>
      </c>
      <c r="S512" s="147">
        <f>IFERROR(_xlfn.XLOOKUP(T512,sortorder!$E$62:$E$136,sortorder!$D$62:$D$136),99)</f>
        <v>71</v>
      </c>
      <c r="T512" s="127" t="s">
        <v>108</v>
      </c>
      <c r="U512" s="59" t="s">
        <v>108</v>
      </c>
      <c r="V512" s="152">
        <f>IFERROR(_xlfn.XLOOKUP(X512,sortorder!$E$4:$E$55,sortorder!$D$4:$D$55),99)</f>
        <v>70</v>
      </c>
      <c r="W512" s="152">
        <f>IFERROR(_xlfn.XLOOKUP(X512,sortorder!$E$4:$E$55,sortorder!$D$4:$D$55),99)</f>
        <v>70</v>
      </c>
      <c r="X512" s="22" t="s">
        <v>2854</v>
      </c>
      <c r="Y512" s="141">
        <f>IF(ISERROR(SEARCH(Y$1,$Q512)),0,1)</f>
        <v>0</v>
      </c>
      <c r="Z512" s="141">
        <f>IF(ISERROR(SEARCH(Z$1,$Q512)),0,1)</f>
        <v>0</v>
      </c>
      <c r="AA512" s="141">
        <f>IF(ISERROR(SEARCH(AA$1,$Q512)),0,1)</f>
        <v>0</v>
      </c>
      <c r="AB512" s="141">
        <f>IF(ISERROR(SEARCH(AB$1,$Q512)),0,1)</f>
        <v>0</v>
      </c>
      <c r="AC512" s="141">
        <f>IF(ISERROR(SEARCH(AC$1,$Q512)),0,1)</f>
        <v>0</v>
      </c>
      <c r="AD512" s="141">
        <f>IF(ISERROR(SEARCH(AD$1,$Q512)),0,1)</f>
        <v>1</v>
      </c>
      <c r="AE512" s="141">
        <f>IF(ISERROR(SEARCH(AE$1,$Q512)),0,1)</f>
        <v>0</v>
      </c>
      <c r="AF512" s="141">
        <f>IF(ISERROR(SEARCH(AF$1,$Q512)),0,1)</f>
        <v>0</v>
      </c>
      <c r="AG512" s="141">
        <f>IF(ISERROR(SEARCH(AG$1,$Q512)),0,1)</f>
        <v>0</v>
      </c>
      <c r="AI512" s="141" t="str">
        <f>_xlfn.XLOOKUP(I512,'api2.3'!B:B,'api2.3'!D:D,"")</f>
        <v/>
      </c>
      <c r="AJ512" t="s">
        <v>140</v>
      </c>
      <c r="AK512" s="41" t="s">
        <v>140</v>
      </c>
      <c r="AL512" s="210">
        <f>_xlfn.XLOOKUP(AK512,sortorder!$I$15:$I$20,sortorder!$J$15:$J$20)</f>
        <v>3</v>
      </c>
      <c r="AM512" t="s">
        <v>423</v>
      </c>
      <c r="AN512" t="s">
        <v>423</v>
      </c>
      <c r="AO512" t="s">
        <v>424</v>
      </c>
      <c r="AP512" s="32">
        <v>1</v>
      </c>
      <c r="AQ512" t="s">
        <v>83</v>
      </c>
      <c r="AR512" t="s">
        <v>97</v>
      </c>
      <c r="AS512" t="s">
        <v>96</v>
      </c>
      <c r="AT512" t="s">
        <v>97</v>
      </c>
      <c r="AV512" s="39" t="str">
        <f>IFERROR(_xlfn.XLOOKUP(Q512,wtd!$B:$B,wtd!$C:$C),"")</f>
        <v/>
      </c>
      <c r="AW512" s="141" t="b">
        <f>IFERROR(Q512=_xlfn.XLOOKUP(Q512,wtd!$B:$B,wtd!$B:$B),FALSE)</f>
        <v>0</v>
      </c>
      <c r="AX512" t="s">
        <v>89</v>
      </c>
      <c r="BA512" t="b">
        <v>0</v>
      </c>
      <c r="BB512" t="b">
        <v>0</v>
      </c>
      <c r="BC512" t="b">
        <v>0</v>
      </c>
      <c r="BE512" t="s">
        <v>382</v>
      </c>
      <c r="BF512" t="s">
        <v>382</v>
      </c>
      <c r="BG512" t="s">
        <v>382</v>
      </c>
      <c r="BH512" s="59" t="s">
        <v>5410</v>
      </c>
      <c r="BI512" s="59" t="s">
        <v>5410</v>
      </c>
      <c r="BJ512" s="618" t="s">
        <v>2887</v>
      </c>
      <c r="BK512" s="534" t="s">
        <v>2887</v>
      </c>
      <c r="BN512" s="400">
        <v>999</v>
      </c>
      <c r="BQ512" s="639" t="s">
        <v>99</v>
      </c>
      <c r="BR512" s="639" t="s">
        <v>381</v>
      </c>
    </row>
    <row r="513" spans="1:70">
      <c r="A513">
        <v>512</v>
      </c>
      <c r="B513" s="158" t="str">
        <f>IFERROR(TEXT(AL513,"00"),"99")&amp;IFERROR(TEXT(W513,"00"),"99")&amp;IFERROR(TEXT(S513,"00"),"99")&amp;IFERROR(TEXT(BN513,"000"),"999")</f>
        <v>037071999</v>
      </c>
      <c r="C513" s="158" t="str">
        <f>IFERROR(TEXT(AL513,"00"),"99")&amp;IFERROR(TEXT(V513,"00"),"99")&amp;IFERROR(TEXT(R513,"000"),"999")</f>
        <v>0370999</v>
      </c>
      <c r="D513" s="29">
        <v>0</v>
      </c>
      <c r="E513" s="645">
        <f>IF(NOT(ISBLANK(L513)),1,0)</f>
        <v>0</v>
      </c>
      <c r="F513" s="645">
        <f>IF(NOT(ISBLANK(O513)),1,0)</f>
        <v>1</v>
      </c>
      <c r="G513" s="364" t="str">
        <f>IF(ISBLANK(H513), IF(OR(NOT(ISBLANK(L513)),NOT(ISBLANK(I513)), NOT(ISBLANK(O513))),"no oldname but should be",""),IF(H513=I513,"api",IF(H513=O513,"csv","no match or acs")))</f>
        <v>csv</v>
      </c>
      <c r="H513" t="s">
        <v>829</v>
      </c>
      <c r="L513" s="122"/>
      <c r="M513" s="197"/>
      <c r="N513" s="59" t="s">
        <v>829</v>
      </c>
      <c r="O513" t="s">
        <v>829</v>
      </c>
      <c r="P513" s="59" t="s">
        <v>829</v>
      </c>
      <c r="Q513" s="123" t="s">
        <v>828</v>
      </c>
      <c r="R513" s="147">
        <f>IFERROR(_xlfn.XLOOKUP(T513,sortorder!$E$62:$E$136,sortorder!$F$62:$F$136),999)</f>
        <v>999</v>
      </c>
      <c r="S513" s="147">
        <f>IFERROR(_xlfn.XLOOKUP(T513,sortorder!$E$62:$E$136,sortorder!$D$62:$D$136),99)</f>
        <v>71</v>
      </c>
      <c r="T513" s="127" t="s">
        <v>108</v>
      </c>
      <c r="U513" s="59" t="s">
        <v>108</v>
      </c>
      <c r="V513" s="152">
        <f>IFERROR(_xlfn.XLOOKUP(X513,sortorder!$E$4:$E$55,sortorder!$D$4:$D$55),99)</f>
        <v>70</v>
      </c>
      <c r="W513" s="152">
        <f>IFERROR(_xlfn.XLOOKUP(X513,sortorder!$E$4:$E$55,sortorder!$D$4:$D$55),99)</f>
        <v>70</v>
      </c>
      <c r="X513" s="22" t="s">
        <v>2854</v>
      </c>
      <c r="Y513" s="141">
        <f>IF(ISERROR(SEARCH(Y$1,$Q513)),0,1)</f>
        <v>0</v>
      </c>
      <c r="Z513" s="141">
        <f>IF(ISERROR(SEARCH(Z$1,$Q513)),0,1)</f>
        <v>0</v>
      </c>
      <c r="AA513" s="141">
        <f>IF(ISERROR(SEARCH(AA$1,$Q513)),0,1)</f>
        <v>1</v>
      </c>
      <c r="AB513" s="141">
        <f>IF(ISERROR(SEARCH(AB$1,$Q513)),0,1)</f>
        <v>1</v>
      </c>
      <c r="AC513" s="141">
        <f>IF(ISERROR(SEARCH(AC$1,$Q513)),0,1)</f>
        <v>0</v>
      </c>
      <c r="AD513" s="141">
        <f>IF(ISERROR(SEARCH(AD$1,$Q513)),0,1)</f>
        <v>0</v>
      </c>
      <c r="AE513" s="141">
        <f>IF(ISERROR(SEARCH(AE$1,$Q513)),0,1)</f>
        <v>0</v>
      </c>
      <c r="AF513" s="141">
        <f>IF(ISERROR(SEARCH(AF$1,$Q513)),0,1)</f>
        <v>0</v>
      </c>
      <c r="AG513" s="141">
        <f>IF(ISERROR(SEARCH(AG$1,$Q513)),0,1)</f>
        <v>0</v>
      </c>
      <c r="AI513" s="141" t="str">
        <f>_xlfn.XLOOKUP(I513,'api2.3'!B:B,'api2.3'!D:D,"")</f>
        <v/>
      </c>
      <c r="AJ513" t="s">
        <v>140</v>
      </c>
      <c r="AK513" s="41" t="s">
        <v>140</v>
      </c>
      <c r="AL513" s="210">
        <f>_xlfn.XLOOKUP(AK513,sortorder!$I$15:$I$20,sortorder!$J$15:$J$20)</f>
        <v>3</v>
      </c>
      <c r="AM513" t="s">
        <v>423</v>
      </c>
      <c r="AN513" t="s">
        <v>423</v>
      </c>
      <c r="AO513" t="s">
        <v>424</v>
      </c>
      <c r="AP513" s="32">
        <v>1</v>
      </c>
      <c r="AQ513" t="s">
        <v>268</v>
      </c>
      <c r="AR513" t="s">
        <v>2800</v>
      </c>
      <c r="AS513" t="s">
        <v>515</v>
      </c>
      <c r="AT513" t="s">
        <v>516</v>
      </c>
      <c r="AV513" s="39" t="str">
        <f>IFERROR(_xlfn.XLOOKUP(Q513,wtd!$B:$B,wtd!$C:$C),"")</f>
        <v/>
      </c>
      <c r="AW513" s="141" t="b">
        <f>IFERROR(Q513=_xlfn.XLOOKUP(Q513,wtd!$B:$B,wtd!$B:$B),FALSE)</f>
        <v>0</v>
      </c>
      <c r="AX513" t="s">
        <v>1103</v>
      </c>
      <c r="BA513" t="b">
        <v>0</v>
      </c>
      <c r="BB513" t="b">
        <v>0</v>
      </c>
      <c r="BC513" t="b">
        <v>0</v>
      </c>
      <c r="BE513" t="s">
        <v>830</v>
      </c>
      <c r="BF513" t="s">
        <v>830</v>
      </c>
      <c r="BG513" t="s">
        <v>830</v>
      </c>
      <c r="BH513" s="59" t="s">
        <v>5411</v>
      </c>
      <c r="BI513" s="59" t="s">
        <v>5411</v>
      </c>
      <c r="BJ513" s="618" t="s">
        <v>2887</v>
      </c>
      <c r="BK513" s="534" t="s">
        <v>2887</v>
      </c>
      <c r="BN513" s="400">
        <v>999</v>
      </c>
      <c r="BQ513" s="639" t="s">
        <v>270</v>
      </c>
      <c r="BR513" s="639" t="s">
        <v>829</v>
      </c>
    </row>
    <row r="514" spans="1:70">
      <c r="A514">
        <v>513</v>
      </c>
      <c r="B514" s="158" t="str">
        <f>IFERROR(TEXT(AL514,"00"),"99")&amp;IFERROR(TEXT(W514,"00"),"99")&amp;IFERROR(TEXT(S514,"00"),"99")&amp;IFERROR(TEXT(BN514,"000"),"999")</f>
        <v>037071999</v>
      </c>
      <c r="C514" s="158" t="str">
        <f>IFERROR(TEXT(AL514,"00"),"99")&amp;IFERROR(TEXT(V514,"00"),"99")&amp;IFERROR(TEXT(R514,"000"),"999")</f>
        <v>0370999</v>
      </c>
      <c r="D514" s="29">
        <v>0</v>
      </c>
      <c r="E514" s="645">
        <f>IF(NOT(ISBLANK(L514)),1,0)</f>
        <v>0</v>
      </c>
      <c r="F514" s="645">
        <f>IF(NOT(ISBLANK(O514)),1,0)</f>
        <v>1</v>
      </c>
      <c r="G514" s="364" t="str">
        <f>IF(ISBLANK(H514), IF(OR(NOT(ISBLANK(L514)),NOT(ISBLANK(I514)), NOT(ISBLANK(O514))),"no oldname but should be",""),IF(H514=I514,"api",IF(H514=O514,"csv","no match or acs")))</f>
        <v>csv</v>
      </c>
      <c r="H514" t="s">
        <v>1042</v>
      </c>
      <c r="L514" s="122"/>
      <c r="M514" s="197"/>
      <c r="N514" s="59" t="s">
        <v>1042</v>
      </c>
      <c r="O514" t="s">
        <v>1042</v>
      </c>
      <c r="P514" s="59" t="s">
        <v>1042</v>
      </c>
      <c r="Q514" s="123" t="s">
        <v>1041</v>
      </c>
      <c r="R514" s="147">
        <f>IFERROR(_xlfn.XLOOKUP(T514,sortorder!$E$62:$E$136,sortorder!$F$62:$F$136),999)</f>
        <v>999</v>
      </c>
      <c r="S514" s="147">
        <f>IFERROR(_xlfn.XLOOKUP(T514,sortorder!$E$62:$E$136,sortorder!$D$62:$D$136),99)</f>
        <v>71</v>
      </c>
      <c r="T514" s="127" t="str">
        <f>SUBSTITUTE(Q514,"state.bin.","")</f>
        <v>resp</v>
      </c>
      <c r="V514" s="152">
        <f>IFERROR(_xlfn.XLOOKUP(X514,sortorder!$E$4:$E$55,sortorder!$D$4:$D$55),99)</f>
        <v>70</v>
      </c>
      <c r="W514" s="152">
        <f>IFERROR(_xlfn.XLOOKUP(X514,sortorder!$E$4:$E$55,sortorder!$D$4:$D$55),99)</f>
        <v>70</v>
      </c>
      <c r="X514" s="22" t="s">
        <v>2854</v>
      </c>
      <c r="Y514" s="141">
        <f>IF(ISERROR(SEARCH(Y$1,$Q514)),0,1)</f>
        <v>0</v>
      </c>
      <c r="Z514" s="141">
        <f>IF(ISERROR(SEARCH(Z$1,$Q514)),0,1)</f>
        <v>1</v>
      </c>
      <c r="AA514" s="141">
        <f>IF(ISERROR(SEARCH(AA$1,$Q514)),0,1)</f>
        <v>0</v>
      </c>
      <c r="AB514" s="141">
        <f>IF(ISERROR(SEARCH(AB$1,$Q514)),0,1)</f>
        <v>0</v>
      </c>
      <c r="AC514" s="141">
        <f>IF(ISERROR(SEARCH(AC$1,$Q514)),0,1)</f>
        <v>0</v>
      </c>
      <c r="AD514" s="141">
        <f>IF(ISERROR(SEARCH(AD$1,$Q514)),0,1)</f>
        <v>1</v>
      </c>
      <c r="AE514" s="141">
        <f>IF(ISERROR(SEARCH(AE$1,$Q514)),0,1)</f>
        <v>0</v>
      </c>
      <c r="AF514" s="141">
        <f>IF(ISERROR(SEARCH(AF$1,$Q514)),0,1)</f>
        <v>0</v>
      </c>
      <c r="AG514" s="141">
        <f>IF(ISERROR(SEARCH(AG$1,$Q514)),0,1)</f>
        <v>0</v>
      </c>
      <c r="AI514" s="141" t="str">
        <f>_xlfn.XLOOKUP(I514,'api2.3'!B:B,'api2.3'!D:D,"")</f>
        <v/>
      </c>
      <c r="AJ514" t="s">
        <v>140</v>
      </c>
      <c r="AK514" s="41" t="s">
        <v>140</v>
      </c>
      <c r="AL514" s="210">
        <f>_xlfn.XLOOKUP(AK514,sortorder!$I$15:$I$20,sortorder!$J$15:$J$20)</f>
        <v>3</v>
      </c>
      <c r="AM514" t="s">
        <v>1784</v>
      </c>
      <c r="AN514" t="s">
        <v>1784</v>
      </c>
      <c r="AO514" t="s">
        <v>1785</v>
      </c>
      <c r="AP514" s="32">
        <v>3</v>
      </c>
      <c r="AQ514" t="s">
        <v>456</v>
      </c>
      <c r="AR514" t="s">
        <v>97</v>
      </c>
      <c r="AS514" t="s">
        <v>96</v>
      </c>
      <c r="AT514" t="s">
        <v>97</v>
      </c>
      <c r="AV514" s="39" t="str">
        <f>IFERROR(_xlfn.XLOOKUP(Q514,wtd!$B:$B,wtd!$C:$C),"")</f>
        <v/>
      </c>
      <c r="AW514" s="141" t="b">
        <f>IFERROR(Q514=_xlfn.XLOOKUP(Q514,wtd!$B:$B,wtd!$B:$B),FALSE)</f>
        <v>0</v>
      </c>
      <c r="AX514" t="s">
        <v>89</v>
      </c>
      <c r="BA514" t="b">
        <v>0</v>
      </c>
      <c r="BB514" t="b">
        <v>0</v>
      </c>
      <c r="BC514" t="b">
        <v>0</v>
      </c>
      <c r="BE514" t="s">
        <v>5412</v>
      </c>
      <c r="BF514" t="s">
        <v>5412</v>
      </c>
      <c r="BG514" t="s">
        <v>5412</v>
      </c>
      <c r="BH514" s="59" t="s">
        <v>5412</v>
      </c>
      <c r="BJ514" s="618" t="s">
        <v>2887</v>
      </c>
      <c r="BK514" s="534" t="s">
        <v>2887</v>
      </c>
      <c r="BN514" s="400">
        <v>999</v>
      </c>
      <c r="BQ514" s="639" t="s">
        <v>99</v>
      </c>
      <c r="BR514" s="639" t="s">
        <v>1042</v>
      </c>
    </row>
    <row r="515" spans="1:70">
      <c r="A515">
        <v>514</v>
      </c>
      <c r="B515" s="158" t="str">
        <f>IFERROR(TEXT(AL515,"00"),"99")&amp;IFERROR(TEXT(W515,"00"),"99")&amp;IFERROR(TEXT(S515,"00"),"99")&amp;IFERROR(TEXT(BN515,"000"),"999")</f>
        <v>037071999</v>
      </c>
      <c r="C515" s="158" t="str">
        <f>IFERROR(TEXT(AL515,"00"),"99")&amp;IFERROR(TEXT(V515,"00"),"99")&amp;IFERROR(TEXT(R515,"000"),"999")</f>
        <v>0370999</v>
      </c>
      <c r="D515" s="29">
        <v>0</v>
      </c>
      <c r="E515" s="645">
        <f>IF(NOT(ISBLANK(L515)),1,0)</f>
        <v>0</v>
      </c>
      <c r="F515" s="645">
        <f>IF(NOT(ISBLANK(O515)),1,0)</f>
        <v>1</v>
      </c>
      <c r="G515" s="364" t="str">
        <f>IF(ISBLANK(H515), IF(OR(NOT(ISBLANK(L515)),NOT(ISBLANK(I515)), NOT(ISBLANK(O515))),"no oldname but should be",""),IF(H515=I515,"api",IF(H515=O515,"csv","no match or acs")))</f>
        <v>csv</v>
      </c>
      <c r="H515" t="s">
        <v>1044</v>
      </c>
      <c r="L515" s="122"/>
      <c r="M515" s="197"/>
      <c r="N515" s="59" t="s">
        <v>1044</v>
      </c>
      <c r="O515" t="s">
        <v>1044</v>
      </c>
      <c r="P515" s="59" t="s">
        <v>1044</v>
      </c>
      <c r="Q515" s="123" t="s">
        <v>1043</v>
      </c>
      <c r="R515" s="147">
        <f>IFERROR(_xlfn.XLOOKUP(T515,sortorder!$E$62:$E$136,sortorder!$F$62:$F$136),999)</f>
        <v>999</v>
      </c>
      <c r="S515" s="147">
        <f>IFERROR(_xlfn.XLOOKUP(T515,sortorder!$E$62:$E$136,sortorder!$D$62:$D$136),99)</f>
        <v>71</v>
      </c>
      <c r="T515" s="127" t="str">
        <f>SUBSTITUTE(Q515,"state.pctile.text.","")</f>
        <v>resp</v>
      </c>
      <c r="V515" s="152">
        <f>IFERROR(_xlfn.XLOOKUP(X515,sortorder!$E$4:$E$55,sortorder!$D$4:$D$55),99)</f>
        <v>70</v>
      </c>
      <c r="W515" s="152">
        <f>IFERROR(_xlfn.XLOOKUP(X515,sortorder!$E$4:$E$55,sortorder!$D$4:$D$55),99)</f>
        <v>70</v>
      </c>
      <c r="X515" s="22" t="s">
        <v>2854</v>
      </c>
      <c r="Y515" s="141">
        <f>IF(ISERROR(SEARCH(Y$1,$Q515)),0,1)</f>
        <v>0</v>
      </c>
      <c r="Z515" s="141">
        <f>IF(ISERROR(SEARCH(Z$1,$Q515)),0,1)</f>
        <v>1</v>
      </c>
      <c r="AA515" s="141">
        <f>IF(ISERROR(SEARCH(AA$1,$Q515)),0,1)</f>
        <v>1</v>
      </c>
      <c r="AB515" s="141">
        <f>IF(ISERROR(SEARCH(AB$1,$Q515)),0,1)</f>
        <v>1</v>
      </c>
      <c r="AC515" s="141">
        <f>IF(ISERROR(SEARCH(AC$1,$Q515)),0,1)</f>
        <v>0</v>
      </c>
      <c r="AD515" s="141">
        <f>IF(ISERROR(SEARCH(AD$1,$Q515)),0,1)</f>
        <v>0</v>
      </c>
      <c r="AE515" s="141">
        <f>IF(ISERROR(SEARCH(AE$1,$Q515)),0,1)</f>
        <v>0</v>
      </c>
      <c r="AF515" s="141">
        <f>IF(ISERROR(SEARCH(AF$1,$Q515)),0,1)</f>
        <v>0</v>
      </c>
      <c r="AG515" s="141">
        <f>IF(ISERROR(SEARCH(AG$1,$Q515)),0,1)</f>
        <v>0</v>
      </c>
      <c r="AI515" s="141" t="str">
        <f>_xlfn.XLOOKUP(I515,'api2.3'!B:B,'api2.3'!D:D,"")</f>
        <v/>
      </c>
      <c r="AJ515" t="s">
        <v>140</v>
      </c>
      <c r="AK515" s="41" t="s">
        <v>140</v>
      </c>
      <c r="AL515" s="210">
        <f>_xlfn.XLOOKUP(AK515,sortorder!$I$15:$I$20,sortorder!$J$15:$J$20)</f>
        <v>3</v>
      </c>
      <c r="AM515" t="s">
        <v>1784</v>
      </c>
      <c r="AN515" t="s">
        <v>1784</v>
      </c>
      <c r="AO515" t="s">
        <v>1785</v>
      </c>
      <c r="AP515" s="32">
        <v>3</v>
      </c>
      <c r="AQ515" t="s">
        <v>757</v>
      </c>
      <c r="AR515" t="s">
        <v>2800</v>
      </c>
      <c r="AS515" t="s">
        <v>515</v>
      </c>
      <c r="AT515" t="s">
        <v>516</v>
      </c>
      <c r="AV515" s="39" t="str">
        <f>IFERROR(_xlfn.XLOOKUP(Q515,wtd!$B:$B,wtd!$C:$C),"")</f>
        <v/>
      </c>
      <c r="AW515" s="141" t="b">
        <f>IFERROR(Q515=_xlfn.XLOOKUP(Q515,wtd!$B:$B,wtd!$B:$B),FALSE)</f>
        <v>0</v>
      </c>
      <c r="AX515" t="s">
        <v>1103</v>
      </c>
      <c r="BA515" t="b">
        <v>0</v>
      </c>
      <c r="BB515" t="b">
        <v>0</v>
      </c>
      <c r="BC515" t="b">
        <v>0</v>
      </c>
      <c r="BE515" t="s">
        <v>5413</v>
      </c>
      <c r="BF515" t="s">
        <v>5413</v>
      </c>
      <c r="BG515" t="s">
        <v>5413</v>
      </c>
      <c r="BH515" s="59" t="s">
        <v>5413</v>
      </c>
      <c r="BJ515" s="618" t="s">
        <v>2887</v>
      </c>
      <c r="BK515" s="534" t="s">
        <v>2887</v>
      </c>
      <c r="BN515" s="400">
        <v>999</v>
      </c>
      <c r="BQ515" s="639" t="s">
        <v>270</v>
      </c>
      <c r="BR515" s="639" t="s">
        <v>1044</v>
      </c>
    </row>
    <row r="516" spans="1:70">
      <c r="A516">
        <v>515</v>
      </c>
      <c r="B516" s="158" t="str">
        <f>IFERROR(TEXT(AL516,"00"),"99")&amp;IFERROR(TEXT(W516,"00"),"99")&amp;IFERROR(TEXT(S516,"00"),"99")&amp;IFERROR(TEXT(BN516,"000"),"999")</f>
        <v>038001999</v>
      </c>
      <c r="C516" s="158" t="str">
        <f>IFERROR(TEXT(AL516,"00"),"99")&amp;IFERROR(TEXT(V516,"00"),"99")&amp;IFERROR(TEXT(R516,"000"),"999")</f>
        <v>0380096</v>
      </c>
      <c r="D516" s="29">
        <v>0</v>
      </c>
      <c r="E516" s="645">
        <f>IF(NOT(ISBLANK(L516)),1,0)</f>
        <v>0</v>
      </c>
      <c r="F516" s="645">
        <f>IF(NOT(ISBLANK(O516)),1,0)</f>
        <v>1</v>
      </c>
      <c r="G516" s="364" t="str">
        <f>IF(ISBLANK(H516), IF(OR(NOT(ISBLANK(L516)),NOT(ISBLANK(I516)), NOT(ISBLANK(O516))),"no oldname but should be",""),IF(H516=I516,"api",IF(H516=O516,"csv","no match or acs")))</f>
        <v>csv</v>
      </c>
      <c r="H516" t="s">
        <v>178</v>
      </c>
      <c r="N516" s="59" t="s">
        <v>178</v>
      </c>
      <c r="O516" t="s">
        <v>178</v>
      </c>
      <c r="P516" s="59" t="s">
        <v>178</v>
      </c>
      <c r="Q516" s="64" t="s">
        <v>177</v>
      </c>
      <c r="R516" s="147">
        <f>IFERROR(_xlfn.XLOOKUP(T516,sortorder!$E$62:$E$136,sortorder!$F$62:$F$136),999)</f>
        <v>96</v>
      </c>
      <c r="S516" s="147">
        <f>IFERROR(_xlfn.XLOOKUP(T516,sortorder!$E$62:$E$136,sortorder!$D$62:$D$136),99)</f>
        <v>1</v>
      </c>
      <c r="T516" s="127" t="s">
        <v>181</v>
      </c>
      <c r="U516" s="59" t="s">
        <v>181</v>
      </c>
      <c r="V516" s="152">
        <f>IFERROR(_xlfn.XLOOKUP(X516,sortorder!$E$4:$E$55,sortorder!$D$4:$D$55),99)</f>
        <v>80</v>
      </c>
      <c r="W516" s="152">
        <f>IFERROR(_xlfn.XLOOKUP(X516,sortorder!$E$4:$E$55,sortorder!$D$4:$D$55),99)</f>
        <v>80</v>
      </c>
      <c r="X516" s="22" t="s">
        <v>2852</v>
      </c>
      <c r="Y516" s="141">
        <f>IF(ISERROR(SEARCH(Y$1,$Q516)),0,1)</f>
        <v>0</v>
      </c>
      <c r="Z516" s="141">
        <f>IF(ISERROR(SEARCH(Z$1,$Q516)),0,1)</f>
        <v>0</v>
      </c>
      <c r="AA516" s="141">
        <f>IF(ISERROR(SEARCH(AA$1,$Q516)),0,1)</f>
        <v>0</v>
      </c>
      <c r="AB516" s="141">
        <f>IF(ISERROR(SEARCH(AB$1,$Q516)),0,1)</f>
        <v>0</v>
      </c>
      <c r="AC516" s="141">
        <f>IF(ISERROR(SEARCH(AC$1,$Q516)),0,1)</f>
        <v>0</v>
      </c>
      <c r="AD516" s="141">
        <f>IF(ISERROR(SEARCH(AD$1,$Q516)),0,1)</f>
        <v>1</v>
      </c>
      <c r="AE516" s="141">
        <f>IF(ISERROR(SEARCH(AE$1,$Q516)),0,1)</f>
        <v>0</v>
      </c>
      <c r="AF516" s="141">
        <f>IF(ISERROR(SEARCH(AF$1,$Q516)),0,1)</f>
        <v>0</v>
      </c>
      <c r="AG516" s="141">
        <f>IF(ISERROR(SEARCH(AG$1,$Q516)),0,1)</f>
        <v>0</v>
      </c>
      <c r="AI516" s="141" t="str">
        <f>_xlfn.XLOOKUP(I516,'api2.3'!B:B,'api2.3'!D:D,"")</f>
        <v/>
      </c>
      <c r="AJ516" t="s">
        <v>140</v>
      </c>
      <c r="AK516" s="41" t="s">
        <v>140</v>
      </c>
      <c r="AL516" s="210">
        <f>_xlfn.XLOOKUP(AK516,sortorder!$I$15:$I$20,sortorder!$J$15:$J$20)</f>
        <v>3</v>
      </c>
      <c r="AM516" t="s">
        <v>423</v>
      </c>
      <c r="AN516" t="s">
        <v>423</v>
      </c>
      <c r="AO516" t="s">
        <v>424</v>
      </c>
      <c r="AP516" s="32">
        <v>1</v>
      </c>
      <c r="AQ516" t="s">
        <v>83</v>
      </c>
      <c r="AR516" t="s">
        <v>97</v>
      </c>
      <c r="AS516" t="s">
        <v>96</v>
      </c>
      <c r="AT516" t="s">
        <v>97</v>
      </c>
      <c r="AV516" s="39" t="str">
        <f>IFERROR(_xlfn.XLOOKUP(Q516,wtd!$B:$B,wtd!$C:$C),"")</f>
        <v/>
      </c>
      <c r="AW516" s="141" t="b">
        <f>IFERROR(Q516=_xlfn.XLOOKUP(Q516,wtd!$B:$B,wtd!$B:$B),FALSE)</f>
        <v>0</v>
      </c>
      <c r="AX516" t="s">
        <v>89</v>
      </c>
      <c r="BA516" t="b">
        <v>0</v>
      </c>
      <c r="BB516" t="b">
        <v>0</v>
      </c>
      <c r="BC516" t="b">
        <v>0</v>
      </c>
      <c r="BE516" t="s">
        <v>179</v>
      </c>
      <c r="BF516" t="s">
        <v>179</v>
      </c>
      <c r="BG516" t="s">
        <v>179</v>
      </c>
      <c r="BH516" s="59" t="s">
        <v>180</v>
      </c>
      <c r="BI516" s="59" t="s">
        <v>180</v>
      </c>
      <c r="BJ516" s="618" t="s">
        <v>2887</v>
      </c>
      <c r="BK516" s="534">
        <v>0</v>
      </c>
      <c r="BN516" s="225">
        <v>999</v>
      </c>
      <c r="BQ516" s="639" t="s">
        <v>103</v>
      </c>
      <c r="BR516" s="639" t="s">
        <v>178</v>
      </c>
    </row>
    <row r="517" spans="1:70">
      <c r="A517">
        <v>516</v>
      </c>
      <c r="B517" s="158" t="str">
        <f>IFERROR(TEXT(AL517,"00"),"99")&amp;IFERROR(TEXT(W517,"00"),"99")&amp;IFERROR(TEXT(S517,"00"),"99")&amp;IFERROR(TEXT(BN517,"000"),"999")</f>
        <v>038001999</v>
      </c>
      <c r="C517" s="158" t="str">
        <f>IFERROR(TEXT(AL517,"00"),"99")&amp;IFERROR(TEXT(V517,"00"),"99")&amp;IFERROR(TEXT(R517,"000"),"999")</f>
        <v>0380096</v>
      </c>
      <c r="D517" s="29">
        <v>0</v>
      </c>
      <c r="E517" s="645">
        <f>IF(NOT(ISBLANK(L517)),1,0)</f>
        <v>0</v>
      </c>
      <c r="F517" s="645">
        <f>IF(NOT(ISBLANK(O517)),1,0)</f>
        <v>1</v>
      </c>
      <c r="G517" s="364" t="str">
        <f>IF(ISBLANK(H517), IF(OR(NOT(ISBLANK(L517)),NOT(ISBLANK(I517)), NOT(ISBLANK(O517))),"no oldname but should be",""),IF(H517=I517,"api",IF(H517=O517,"csv","no match or acs")))</f>
        <v>csv</v>
      </c>
      <c r="H517" t="s">
        <v>682</v>
      </c>
      <c r="N517" s="59" t="s">
        <v>682</v>
      </c>
      <c r="O517" t="s">
        <v>682</v>
      </c>
      <c r="P517" s="59" t="s">
        <v>682</v>
      </c>
      <c r="Q517" s="64" t="s">
        <v>681</v>
      </c>
      <c r="R517" s="147">
        <f>IFERROR(_xlfn.XLOOKUP(T517,sortorder!$E$62:$E$136,sortorder!$F$62:$F$136),999)</f>
        <v>96</v>
      </c>
      <c r="S517" s="147">
        <f>IFERROR(_xlfn.XLOOKUP(T517,sortorder!$E$62:$E$136,sortorder!$D$62:$D$136),99)</f>
        <v>1</v>
      </c>
      <c r="T517" s="127" t="s">
        <v>181</v>
      </c>
      <c r="U517" s="59" t="s">
        <v>181</v>
      </c>
      <c r="V517" s="152">
        <f>IFERROR(_xlfn.XLOOKUP(X517,sortorder!$E$4:$E$55,sortorder!$D$4:$D$55),99)</f>
        <v>80</v>
      </c>
      <c r="W517" s="152">
        <f>IFERROR(_xlfn.XLOOKUP(X517,sortorder!$E$4:$E$55,sortorder!$D$4:$D$55),99)</f>
        <v>80</v>
      </c>
      <c r="X517" s="22" t="s">
        <v>2853</v>
      </c>
      <c r="Y517" s="141">
        <f>IF(ISERROR(SEARCH(Y$1,$Q517)),0,1)</f>
        <v>0</v>
      </c>
      <c r="Z517" s="141">
        <f>IF(ISERROR(SEARCH(Z$1,$Q517)),0,1)</f>
        <v>0</v>
      </c>
      <c r="AA517" s="141">
        <f>IF(ISERROR(SEARCH(AA$1,$Q517)),0,1)</f>
        <v>1</v>
      </c>
      <c r="AB517" s="141">
        <f>IF(ISERROR(SEARCH(AB$1,$Q517)),0,1)</f>
        <v>1</v>
      </c>
      <c r="AC517" s="141">
        <f>IF(ISERROR(SEARCH(AC$1,$Q517)),0,1)</f>
        <v>0</v>
      </c>
      <c r="AD517" s="141">
        <f>IF(ISERROR(SEARCH(AD$1,$Q517)),0,1)</f>
        <v>0</v>
      </c>
      <c r="AE517" s="141">
        <f>IF(ISERROR(SEARCH(AE$1,$Q517)),0,1)</f>
        <v>0</v>
      </c>
      <c r="AF517" s="141">
        <f>IF(ISERROR(SEARCH(AF$1,$Q517)),0,1)</f>
        <v>0</v>
      </c>
      <c r="AG517" s="141">
        <f>IF(ISERROR(SEARCH(AG$1,$Q517)),0,1)</f>
        <v>0</v>
      </c>
      <c r="AI517" s="141">
        <f>_xlfn.XLOOKUP(I517,'api2.3'!B:B,'api2.3'!D:D,"")</f>
        <v>0</v>
      </c>
      <c r="AJ517" t="s">
        <v>140</v>
      </c>
      <c r="AK517" s="41" t="s">
        <v>140</v>
      </c>
      <c r="AL517" s="210">
        <f>_xlfn.XLOOKUP(AK517,sortorder!$I$15:$I$20,sortorder!$J$15:$J$20)</f>
        <v>3</v>
      </c>
      <c r="AM517" t="s">
        <v>423</v>
      </c>
      <c r="AN517" t="s">
        <v>423</v>
      </c>
      <c r="AO517" t="s">
        <v>424</v>
      </c>
      <c r="AP517" s="32">
        <v>1</v>
      </c>
      <c r="AQ517" t="s">
        <v>268</v>
      </c>
      <c r="AR517" t="s">
        <v>2800</v>
      </c>
      <c r="AS517" t="s">
        <v>515</v>
      </c>
      <c r="AT517" t="s">
        <v>516</v>
      </c>
      <c r="AV517" s="39" t="str">
        <f>IFERROR(_xlfn.XLOOKUP(Q517,wtd!$B:$B,wtd!$C:$C),"")</f>
        <v/>
      </c>
      <c r="AW517" s="141" t="b">
        <f>IFERROR(Q517=_xlfn.XLOOKUP(Q517,wtd!$B:$B,wtd!$B:$B),FALSE)</f>
        <v>0</v>
      </c>
      <c r="AX517" t="s">
        <v>1103</v>
      </c>
      <c r="BA517" t="b">
        <v>0</v>
      </c>
      <c r="BB517" t="b">
        <v>0</v>
      </c>
      <c r="BC517" t="b">
        <v>0</v>
      </c>
      <c r="BE517" t="s">
        <v>683</v>
      </c>
      <c r="BF517" t="s">
        <v>683</v>
      </c>
      <c r="BG517" t="s">
        <v>683</v>
      </c>
      <c r="BH517" s="59" t="s">
        <v>684</v>
      </c>
      <c r="BI517" s="59" t="s">
        <v>684</v>
      </c>
      <c r="BJ517" s="618" t="s">
        <v>2887</v>
      </c>
      <c r="BK517" s="534" t="s">
        <v>2887</v>
      </c>
      <c r="BN517" s="225">
        <v>999</v>
      </c>
      <c r="BQ517" s="639" t="s">
        <v>685</v>
      </c>
      <c r="BR517" s="639" t="s">
        <v>682</v>
      </c>
    </row>
    <row r="518" spans="1:70">
      <c r="A518">
        <v>517</v>
      </c>
      <c r="B518" s="158" t="str">
        <f>IFERROR(TEXT(AL518,"00"),"99")&amp;IFERROR(TEXT(W518,"00"),"99")&amp;IFERROR(TEXT(S518,"00"),"99")&amp;IFERROR(TEXT(BN518,"000"),"999")</f>
        <v>038001999</v>
      </c>
      <c r="C518" s="158" t="str">
        <f>IFERROR(TEXT(AL518,"00"),"99")&amp;IFERROR(TEXT(V518,"00"),"99")&amp;IFERROR(TEXT(R518,"000"),"999")</f>
        <v>0380096</v>
      </c>
      <c r="D518" s="29">
        <v>0</v>
      </c>
      <c r="E518" s="645">
        <f>IF(NOT(ISBLANK(L518)),1,0)</f>
        <v>0</v>
      </c>
      <c r="F518" s="645">
        <f>IF(NOT(ISBLANK(O518)),1,0)</f>
        <v>1</v>
      </c>
      <c r="G518" s="364" t="str">
        <f>IF(ISBLANK(H518), IF(OR(NOT(ISBLANK(L518)),NOT(ISBLANK(I518)), NOT(ISBLANK(O518))),"no oldname but should be",""),IF(H518=I518,"api",IF(H518=O518,"csv","no match or acs")))</f>
        <v>csv</v>
      </c>
      <c r="H518" t="s">
        <v>932</v>
      </c>
      <c r="N518" s="59" t="s">
        <v>932</v>
      </c>
      <c r="O518" t="s">
        <v>932</v>
      </c>
      <c r="P518" s="59" t="s">
        <v>932</v>
      </c>
      <c r="Q518" s="64" t="s">
        <v>931</v>
      </c>
      <c r="R518" s="147">
        <f>IFERROR(_xlfn.XLOOKUP(T518,sortorder!$E$62:$E$136,sortorder!$F$62:$F$136),999)</f>
        <v>96</v>
      </c>
      <c r="S518" s="147">
        <f>IFERROR(_xlfn.XLOOKUP(T518,sortorder!$E$62:$E$136,sortorder!$D$62:$D$136),99)</f>
        <v>1</v>
      </c>
      <c r="T518" s="127" t="str">
        <f>SUBSTITUTE(Q518,"state.bin.","")</f>
        <v>pm</v>
      </c>
      <c r="V518" s="152">
        <f>IFERROR(_xlfn.XLOOKUP(X518,sortorder!$E$4:$E$55,sortorder!$D$4:$D$55),99)</f>
        <v>80</v>
      </c>
      <c r="W518" s="152">
        <f>IFERROR(_xlfn.XLOOKUP(X518,sortorder!$E$4:$E$55,sortorder!$D$4:$D$55),99)</f>
        <v>80</v>
      </c>
      <c r="X518" s="22" t="s">
        <v>2852</v>
      </c>
      <c r="Y518" s="141">
        <f>IF(ISERROR(SEARCH(Y$1,$Q518)),0,1)</f>
        <v>0</v>
      </c>
      <c r="Z518" s="141">
        <f>IF(ISERROR(SEARCH(Z$1,$Q518)),0,1)</f>
        <v>1</v>
      </c>
      <c r="AA518" s="141">
        <f>IF(ISERROR(SEARCH(AA$1,$Q518)),0,1)</f>
        <v>0</v>
      </c>
      <c r="AB518" s="141">
        <f>IF(ISERROR(SEARCH(AB$1,$Q518)),0,1)</f>
        <v>0</v>
      </c>
      <c r="AC518" s="141">
        <f>IF(ISERROR(SEARCH(AC$1,$Q518)),0,1)</f>
        <v>0</v>
      </c>
      <c r="AD518" s="141">
        <f>IF(ISERROR(SEARCH(AD$1,$Q518)),0,1)</f>
        <v>1</v>
      </c>
      <c r="AE518" s="141">
        <f>IF(ISERROR(SEARCH(AE$1,$Q518)),0,1)</f>
        <v>0</v>
      </c>
      <c r="AF518" s="141">
        <f>IF(ISERROR(SEARCH(AF$1,$Q518)),0,1)</f>
        <v>0</v>
      </c>
      <c r="AG518" s="141">
        <f>IF(ISERROR(SEARCH(AG$1,$Q518)),0,1)</f>
        <v>0</v>
      </c>
      <c r="AI518" s="141">
        <f>_xlfn.XLOOKUP(I518,'api2.3'!B:B,'api2.3'!D:D,"")</f>
        <v>0</v>
      </c>
      <c r="AJ518" t="s">
        <v>140</v>
      </c>
      <c r="AK518" s="41" t="s">
        <v>140</v>
      </c>
      <c r="AL518" s="210">
        <f>_xlfn.XLOOKUP(AK518,sortorder!$I$15:$I$20,sortorder!$J$15:$J$20)</f>
        <v>3</v>
      </c>
      <c r="AM518" t="s">
        <v>1784</v>
      </c>
      <c r="AN518" t="s">
        <v>1784</v>
      </c>
      <c r="AO518" t="s">
        <v>1785</v>
      </c>
      <c r="AP518" s="32">
        <v>3</v>
      </c>
      <c r="AQ518" t="s">
        <v>456</v>
      </c>
      <c r="AR518" t="s">
        <v>97</v>
      </c>
      <c r="AS518" t="s">
        <v>96</v>
      </c>
      <c r="AT518" t="s">
        <v>97</v>
      </c>
      <c r="AV518" s="39" t="str">
        <f>IFERROR(_xlfn.XLOOKUP(Q518,wtd!$B:$B,wtd!$C:$C),"")</f>
        <v/>
      </c>
      <c r="AW518" s="141" t="b">
        <f>IFERROR(Q518=_xlfn.XLOOKUP(Q518,wtd!$B:$B,wtd!$B:$B),FALSE)</f>
        <v>0</v>
      </c>
      <c r="AX518" t="s">
        <v>89</v>
      </c>
      <c r="BA518" t="b">
        <v>0</v>
      </c>
      <c r="BB518" t="b">
        <v>0</v>
      </c>
      <c r="BC518" t="b">
        <v>0</v>
      </c>
      <c r="BE518" t="s">
        <v>5264</v>
      </c>
      <c r="BF518" t="s">
        <v>933</v>
      </c>
      <c r="BG518" t="s">
        <v>933</v>
      </c>
      <c r="BH518" s="59" t="s">
        <v>933</v>
      </c>
      <c r="BJ518" s="618" t="s">
        <v>2887</v>
      </c>
      <c r="BK518" s="534" t="s">
        <v>2887</v>
      </c>
      <c r="BN518" s="225">
        <v>999</v>
      </c>
      <c r="BQ518" s="639" t="s">
        <v>103</v>
      </c>
      <c r="BR518" s="639" t="s">
        <v>932</v>
      </c>
    </row>
    <row r="519" spans="1:70">
      <c r="A519">
        <v>518</v>
      </c>
      <c r="B519" s="158" t="str">
        <f>IFERROR(TEXT(AL519,"00"),"99")&amp;IFERROR(TEXT(W519,"00"),"99")&amp;IFERROR(TEXT(S519,"00"),"99")&amp;IFERROR(TEXT(BN519,"000"),"999")</f>
        <v>038001999</v>
      </c>
      <c r="C519" s="158" t="str">
        <f>IFERROR(TEXT(AL519,"00"),"99")&amp;IFERROR(TEXT(V519,"00"),"99")&amp;IFERROR(TEXT(R519,"000"),"999")</f>
        <v>0380096</v>
      </c>
      <c r="D519" s="29">
        <v>0</v>
      </c>
      <c r="E519" s="645">
        <f>IF(NOT(ISBLANK(L519)),1,0)</f>
        <v>0</v>
      </c>
      <c r="F519" s="645">
        <f>IF(NOT(ISBLANK(O519)),1,0)</f>
        <v>1</v>
      </c>
      <c r="G519" s="364" t="str">
        <f>IF(ISBLANK(H519), IF(OR(NOT(ISBLANK(L519)),NOT(ISBLANK(I519)), NOT(ISBLANK(O519))),"no oldname but should be",""),IF(H519=I519,"api",IF(H519=O519,"csv","no match or acs")))</f>
        <v>csv</v>
      </c>
      <c r="H519" t="s">
        <v>1033</v>
      </c>
      <c r="N519" s="59" t="s">
        <v>1033</v>
      </c>
      <c r="O519" t="s">
        <v>1033</v>
      </c>
      <c r="P519" s="59" t="s">
        <v>1033</v>
      </c>
      <c r="Q519" s="64" t="s">
        <v>1032</v>
      </c>
      <c r="R519" s="147">
        <f>IFERROR(_xlfn.XLOOKUP(T519,sortorder!$E$62:$E$136,sortorder!$F$62:$F$136),999)</f>
        <v>96</v>
      </c>
      <c r="S519" s="147">
        <f>IFERROR(_xlfn.XLOOKUP(T519,sortorder!$E$62:$E$136,sortorder!$D$62:$D$136),99)</f>
        <v>1</v>
      </c>
      <c r="T519" s="127" t="str">
        <f>SUBSTITUTE(Q519,"state.pctile.text.","")</f>
        <v>pm</v>
      </c>
      <c r="V519" s="152">
        <f>IFERROR(_xlfn.XLOOKUP(X519,sortorder!$E$4:$E$55,sortorder!$D$4:$D$55),99)</f>
        <v>80</v>
      </c>
      <c r="W519" s="152">
        <f>IFERROR(_xlfn.XLOOKUP(X519,sortorder!$E$4:$E$55,sortorder!$D$4:$D$55),99)</f>
        <v>80</v>
      </c>
      <c r="X519" s="22" t="s">
        <v>2853</v>
      </c>
      <c r="Y519" s="141">
        <f>IF(ISERROR(SEARCH(Y$1,$Q519)),0,1)</f>
        <v>0</v>
      </c>
      <c r="Z519" s="141">
        <f>IF(ISERROR(SEARCH(Z$1,$Q519)),0,1)</f>
        <v>1</v>
      </c>
      <c r="AA519" s="141">
        <f>IF(ISERROR(SEARCH(AA$1,$Q519)),0,1)</f>
        <v>1</v>
      </c>
      <c r="AB519" s="141">
        <f>IF(ISERROR(SEARCH(AB$1,$Q519)),0,1)</f>
        <v>1</v>
      </c>
      <c r="AC519" s="141">
        <f>IF(ISERROR(SEARCH(AC$1,$Q519)),0,1)</f>
        <v>0</v>
      </c>
      <c r="AD519" s="141">
        <f>IF(ISERROR(SEARCH(AD$1,$Q519)),0,1)</f>
        <v>0</v>
      </c>
      <c r="AE519" s="141">
        <f>IF(ISERROR(SEARCH(AE$1,$Q519)),0,1)</f>
        <v>0</v>
      </c>
      <c r="AF519" s="141">
        <f>IF(ISERROR(SEARCH(AF$1,$Q519)),0,1)</f>
        <v>0</v>
      </c>
      <c r="AG519" s="141">
        <f>IF(ISERROR(SEARCH(AG$1,$Q519)),0,1)</f>
        <v>0</v>
      </c>
      <c r="AI519" s="141">
        <f>_xlfn.XLOOKUP(I519,'api2.3'!B:B,'api2.3'!D:D,"")</f>
        <v>0</v>
      </c>
      <c r="AJ519" t="s">
        <v>140</v>
      </c>
      <c r="AK519" s="41" t="s">
        <v>140</v>
      </c>
      <c r="AL519" s="210">
        <f>_xlfn.XLOOKUP(AK519,sortorder!$I$15:$I$20,sortorder!$J$15:$J$20)</f>
        <v>3</v>
      </c>
      <c r="AM519" t="s">
        <v>1784</v>
      </c>
      <c r="AN519" t="s">
        <v>1784</v>
      </c>
      <c r="AO519" t="s">
        <v>1785</v>
      </c>
      <c r="AP519" s="32">
        <v>3</v>
      </c>
      <c r="AQ519" t="s">
        <v>757</v>
      </c>
      <c r="AR519" t="s">
        <v>2800</v>
      </c>
      <c r="AS519" t="s">
        <v>515</v>
      </c>
      <c r="AT519" t="s">
        <v>516</v>
      </c>
      <c r="AV519" s="39" t="str">
        <f>IFERROR(_xlfn.XLOOKUP(Q519,wtd!$B:$B,wtd!$C:$C),"")</f>
        <v/>
      </c>
      <c r="AW519" s="141" t="b">
        <f>IFERROR(Q519=_xlfn.XLOOKUP(Q519,wtd!$B:$B,wtd!$B:$B),FALSE)</f>
        <v>0</v>
      </c>
      <c r="AX519" t="s">
        <v>1103</v>
      </c>
      <c r="BA519" t="b">
        <v>0</v>
      </c>
      <c r="BB519" t="b">
        <v>0</v>
      </c>
      <c r="BC519" t="b">
        <v>0</v>
      </c>
      <c r="BE519" t="s">
        <v>5265</v>
      </c>
      <c r="BF519" t="s">
        <v>1034</v>
      </c>
      <c r="BG519" t="s">
        <v>1034</v>
      </c>
      <c r="BH519" s="59" t="s">
        <v>1034</v>
      </c>
      <c r="BJ519" s="618" t="s">
        <v>2887</v>
      </c>
      <c r="BK519" s="534" t="s">
        <v>2887</v>
      </c>
      <c r="BN519" s="225">
        <v>999</v>
      </c>
      <c r="BQ519" s="639" t="s">
        <v>685</v>
      </c>
      <c r="BR519" s="639" t="s">
        <v>1033</v>
      </c>
    </row>
    <row r="520" spans="1:70">
      <c r="A520">
        <v>519</v>
      </c>
      <c r="B520" s="158" t="str">
        <f>IFERROR(TEXT(AL520,"00"),"99")&amp;IFERROR(TEXT(W520,"00"),"99")&amp;IFERROR(TEXT(S520,"00"),"99")&amp;IFERROR(TEXT(BN520,"000"),"999")</f>
        <v>038002999</v>
      </c>
      <c r="C520" s="158" t="str">
        <f>IFERROR(TEXT(AL520,"00"),"99")&amp;IFERROR(TEXT(V520,"00"),"99")&amp;IFERROR(TEXT(R520,"000"),"999")</f>
        <v>0380097</v>
      </c>
      <c r="D520" s="29">
        <v>0</v>
      </c>
      <c r="E520" s="645">
        <f>IF(NOT(ISBLANK(L520)),1,0)</f>
        <v>0</v>
      </c>
      <c r="F520" s="645">
        <f>IF(NOT(ISBLANK(O520)),1,0)</f>
        <v>1</v>
      </c>
      <c r="G520" s="364" t="str">
        <f>IF(ISBLANK(H520), IF(OR(NOT(ISBLANK(L520)),NOT(ISBLANK(I520)), NOT(ISBLANK(O520))),"no oldname but should be",""),IF(H520=I520,"api",IF(H520=O520,"csv","no match or acs")))</f>
        <v>csv</v>
      </c>
      <c r="H520" t="s">
        <v>139</v>
      </c>
      <c r="N520" s="59" t="s">
        <v>139</v>
      </c>
      <c r="O520" t="s">
        <v>139</v>
      </c>
      <c r="P520" s="59" t="s">
        <v>139</v>
      </c>
      <c r="Q520" s="64" t="s">
        <v>138</v>
      </c>
      <c r="R520" s="147">
        <f>IFERROR(_xlfn.XLOOKUP(T520,sortorder!$E$62:$E$136,sortorder!$F$62:$F$136),999)</f>
        <v>97</v>
      </c>
      <c r="S520" s="147">
        <f>IFERROR(_xlfn.XLOOKUP(T520,sortorder!$E$62:$E$136,sortorder!$D$62:$D$136),99)</f>
        <v>2</v>
      </c>
      <c r="T520" s="127" t="s">
        <v>144</v>
      </c>
      <c r="U520" s="59" t="s">
        <v>144</v>
      </c>
      <c r="V520" s="152">
        <f>IFERROR(_xlfn.XLOOKUP(X520,sortorder!$E$4:$E$55,sortorder!$D$4:$D$55),99)</f>
        <v>80</v>
      </c>
      <c r="W520" s="152">
        <f>IFERROR(_xlfn.XLOOKUP(X520,sortorder!$E$4:$E$55,sortorder!$D$4:$D$55),99)</f>
        <v>80</v>
      </c>
      <c r="X520" s="22" t="s">
        <v>2852</v>
      </c>
      <c r="Y520" s="141">
        <f>IF(ISERROR(SEARCH(Y$1,$Q520)),0,1)</f>
        <v>0</v>
      </c>
      <c r="Z520" s="141">
        <f>IF(ISERROR(SEARCH(Z$1,$Q520)),0,1)</f>
        <v>0</v>
      </c>
      <c r="AA520" s="141">
        <f>IF(ISERROR(SEARCH(AA$1,$Q520)),0,1)</f>
        <v>0</v>
      </c>
      <c r="AB520" s="141">
        <f>IF(ISERROR(SEARCH(AB$1,$Q520)),0,1)</f>
        <v>0</v>
      </c>
      <c r="AC520" s="141">
        <f>IF(ISERROR(SEARCH(AC$1,$Q520)),0,1)</f>
        <v>0</v>
      </c>
      <c r="AD520" s="141">
        <f>IF(ISERROR(SEARCH(AD$1,$Q520)),0,1)</f>
        <v>1</v>
      </c>
      <c r="AE520" s="141">
        <f>IF(ISERROR(SEARCH(AE$1,$Q520)),0,1)</f>
        <v>0</v>
      </c>
      <c r="AF520" s="141">
        <f>IF(ISERROR(SEARCH(AF$1,$Q520)),0,1)</f>
        <v>0</v>
      </c>
      <c r="AG520" s="141">
        <f>IF(ISERROR(SEARCH(AG$1,$Q520)),0,1)</f>
        <v>0</v>
      </c>
      <c r="AI520" s="141" t="str">
        <f>_xlfn.XLOOKUP(I520,'api2.3'!B:B,'api2.3'!D:D,"")</f>
        <v/>
      </c>
      <c r="AJ520" t="s">
        <v>140</v>
      </c>
      <c r="AK520" s="41" t="s">
        <v>140</v>
      </c>
      <c r="AL520" s="210">
        <f>_xlfn.XLOOKUP(AK520,sortorder!$I$15:$I$20,sortorder!$J$15:$J$20)</f>
        <v>3</v>
      </c>
      <c r="AM520" t="s">
        <v>423</v>
      </c>
      <c r="AN520" t="s">
        <v>423</v>
      </c>
      <c r="AO520" t="s">
        <v>424</v>
      </c>
      <c r="AP520" s="32">
        <v>1</v>
      </c>
      <c r="AQ520" t="s">
        <v>83</v>
      </c>
      <c r="AR520" t="s">
        <v>97</v>
      </c>
      <c r="AS520" t="s">
        <v>96</v>
      </c>
      <c r="AT520" t="s">
        <v>97</v>
      </c>
      <c r="AV520" s="39" t="str">
        <f>IFERROR(_xlfn.XLOOKUP(Q520,wtd!$B:$B,wtd!$C:$C),"")</f>
        <v/>
      </c>
      <c r="AW520" s="141" t="b">
        <f>IFERROR(Q520=_xlfn.XLOOKUP(Q520,wtd!$B:$B,wtd!$B:$B),FALSE)</f>
        <v>0</v>
      </c>
      <c r="AX520" t="s">
        <v>89</v>
      </c>
      <c r="BA520" t="b">
        <v>0</v>
      </c>
      <c r="BB520" t="b">
        <v>0</v>
      </c>
      <c r="BC520" t="b">
        <v>0</v>
      </c>
      <c r="BE520" t="s">
        <v>141</v>
      </c>
      <c r="BF520" t="s">
        <v>141</v>
      </c>
      <c r="BG520" t="s">
        <v>141</v>
      </c>
      <c r="BH520" s="59" t="s">
        <v>142</v>
      </c>
      <c r="BI520" s="59" t="s">
        <v>142</v>
      </c>
      <c r="BJ520" s="618" t="s">
        <v>2887</v>
      </c>
      <c r="BK520" s="534" t="s">
        <v>2887</v>
      </c>
      <c r="BN520" s="225">
        <v>999</v>
      </c>
      <c r="BQ520" s="639" t="s">
        <v>143</v>
      </c>
      <c r="BR520" s="639" t="s">
        <v>139</v>
      </c>
    </row>
    <row r="521" spans="1:70">
      <c r="A521">
        <v>520</v>
      </c>
      <c r="B521" s="158" t="str">
        <f>IFERROR(TEXT(AL521,"00"),"99")&amp;IFERROR(TEXT(W521,"00"),"99")&amp;IFERROR(TEXT(S521,"00"),"99")&amp;IFERROR(TEXT(BN521,"000"),"999")</f>
        <v>038002999</v>
      </c>
      <c r="C521" s="158" t="str">
        <f>IFERROR(TEXT(AL521,"00"),"99")&amp;IFERROR(TEXT(V521,"00"),"99")&amp;IFERROR(TEXT(R521,"000"),"999")</f>
        <v>0380097</v>
      </c>
      <c r="D521" s="29">
        <v>0</v>
      </c>
      <c r="E521" s="645">
        <f>IF(NOT(ISBLANK(L521)),1,0)</f>
        <v>0</v>
      </c>
      <c r="F521" s="645">
        <f>IF(NOT(ISBLANK(O521)),1,0)</f>
        <v>1</v>
      </c>
      <c r="G521" s="364" t="str">
        <f>IF(ISBLANK(H521), IF(OR(NOT(ISBLANK(L521)),NOT(ISBLANK(I521)), NOT(ISBLANK(O521))),"no oldname but should be",""),IF(H521=I521,"api",IF(H521=O521,"csv","no match or acs")))</f>
        <v>csv</v>
      </c>
      <c r="H521" t="s">
        <v>643</v>
      </c>
      <c r="N521" s="59" t="s">
        <v>643</v>
      </c>
      <c r="O521" t="s">
        <v>643</v>
      </c>
      <c r="P521" s="59" t="s">
        <v>643</v>
      </c>
      <c r="Q521" s="64" t="s">
        <v>642</v>
      </c>
      <c r="R521" s="147">
        <f>IFERROR(_xlfn.XLOOKUP(T521,sortorder!$E$62:$E$136,sortorder!$F$62:$F$136),999)</f>
        <v>97</v>
      </c>
      <c r="S521" s="147">
        <f>IFERROR(_xlfn.XLOOKUP(T521,sortorder!$E$62:$E$136,sortorder!$D$62:$D$136),99)</f>
        <v>2</v>
      </c>
      <c r="T521" s="127" t="s">
        <v>144</v>
      </c>
      <c r="U521" s="59" t="s">
        <v>144</v>
      </c>
      <c r="V521" s="152">
        <f>IFERROR(_xlfn.XLOOKUP(X521,sortorder!$E$4:$E$55,sortorder!$D$4:$D$55),99)</f>
        <v>80</v>
      </c>
      <c r="W521" s="152">
        <f>IFERROR(_xlfn.XLOOKUP(X521,sortorder!$E$4:$E$55,sortorder!$D$4:$D$55),99)</f>
        <v>80</v>
      </c>
      <c r="X521" s="22" t="s">
        <v>2853</v>
      </c>
      <c r="Y521" s="141">
        <f>IF(ISERROR(SEARCH(Y$1,$Q521)),0,1)</f>
        <v>0</v>
      </c>
      <c r="Z521" s="141">
        <f>IF(ISERROR(SEARCH(Z$1,$Q521)),0,1)</f>
        <v>0</v>
      </c>
      <c r="AA521" s="141">
        <f>IF(ISERROR(SEARCH(AA$1,$Q521)),0,1)</f>
        <v>1</v>
      </c>
      <c r="AB521" s="141">
        <f>IF(ISERROR(SEARCH(AB$1,$Q521)),0,1)</f>
        <v>1</v>
      </c>
      <c r="AC521" s="141">
        <f>IF(ISERROR(SEARCH(AC$1,$Q521)),0,1)</f>
        <v>0</v>
      </c>
      <c r="AD521" s="141">
        <f>IF(ISERROR(SEARCH(AD$1,$Q521)),0,1)</f>
        <v>0</v>
      </c>
      <c r="AE521" s="141">
        <f>IF(ISERROR(SEARCH(AE$1,$Q521)),0,1)</f>
        <v>0</v>
      </c>
      <c r="AF521" s="141">
        <f>IF(ISERROR(SEARCH(AF$1,$Q521)),0,1)</f>
        <v>0</v>
      </c>
      <c r="AG521" s="141">
        <f>IF(ISERROR(SEARCH(AG$1,$Q521)),0,1)</f>
        <v>0</v>
      </c>
      <c r="AI521" s="141" t="str">
        <f>_xlfn.XLOOKUP(I521,'api2.3'!B:B,'api2.3'!D:D,"")</f>
        <v/>
      </c>
      <c r="AJ521" t="s">
        <v>140</v>
      </c>
      <c r="AK521" s="41" t="s">
        <v>140</v>
      </c>
      <c r="AL521" s="210">
        <f>_xlfn.XLOOKUP(AK521,sortorder!$I$15:$I$20,sortorder!$J$15:$J$20)</f>
        <v>3</v>
      </c>
      <c r="AM521" t="s">
        <v>423</v>
      </c>
      <c r="AN521" t="s">
        <v>423</v>
      </c>
      <c r="AO521" t="s">
        <v>424</v>
      </c>
      <c r="AP521" s="32">
        <v>1</v>
      </c>
      <c r="AQ521" t="s">
        <v>268</v>
      </c>
      <c r="AR521" t="s">
        <v>2800</v>
      </c>
      <c r="AS521" t="s">
        <v>515</v>
      </c>
      <c r="AT521" t="s">
        <v>516</v>
      </c>
      <c r="AV521" s="39" t="str">
        <f>IFERROR(_xlfn.XLOOKUP(Q521,wtd!$B:$B,wtd!$C:$C),"")</f>
        <v/>
      </c>
      <c r="AW521" s="141" t="b">
        <f>IFERROR(Q521=_xlfn.XLOOKUP(Q521,wtd!$B:$B,wtd!$B:$B),FALSE)</f>
        <v>0</v>
      </c>
      <c r="AX521" t="s">
        <v>1103</v>
      </c>
      <c r="BA521" t="b">
        <v>0</v>
      </c>
      <c r="BB521" t="b">
        <v>0</v>
      </c>
      <c r="BC521" t="b">
        <v>0</v>
      </c>
      <c r="BE521" t="s">
        <v>644</v>
      </c>
      <c r="BF521" t="s">
        <v>644</v>
      </c>
      <c r="BG521" t="s">
        <v>644</v>
      </c>
      <c r="BH521" s="59" t="s">
        <v>645</v>
      </c>
      <c r="BI521" s="59" t="s">
        <v>645</v>
      </c>
      <c r="BJ521" s="618" t="s">
        <v>2887</v>
      </c>
      <c r="BK521" s="534" t="s">
        <v>2887</v>
      </c>
      <c r="BN521" s="225">
        <v>999</v>
      </c>
      <c r="BQ521" s="639" t="s">
        <v>646</v>
      </c>
      <c r="BR521" s="639" t="s">
        <v>643</v>
      </c>
    </row>
    <row r="522" spans="1:70">
      <c r="A522">
        <v>521</v>
      </c>
      <c r="B522" s="158" t="str">
        <f>IFERROR(TEXT(AL522,"00"),"99")&amp;IFERROR(TEXT(W522,"00"),"99")&amp;IFERROR(TEXT(S522,"00"),"99")&amp;IFERROR(TEXT(BN522,"000"),"999")</f>
        <v>038002999</v>
      </c>
      <c r="C522" s="158" t="str">
        <f>IFERROR(TEXT(AL522,"00"),"99")&amp;IFERROR(TEXT(V522,"00"),"99")&amp;IFERROR(TEXT(R522,"000"),"999")</f>
        <v>0380097</v>
      </c>
      <c r="D522" s="29">
        <v>0</v>
      </c>
      <c r="E522" s="645">
        <f>IF(NOT(ISBLANK(L522)),1,0)</f>
        <v>0</v>
      </c>
      <c r="F522" s="645">
        <f>IF(NOT(ISBLANK(O522)),1,0)</f>
        <v>1</v>
      </c>
      <c r="G522" s="364" t="str">
        <f>IF(ISBLANK(H522), IF(OR(NOT(ISBLANK(L522)),NOT(ISBLANK(I522)), NOT(ISBLANK(O522))),"no oldname but should be",""),IF(H522=I522,"api",IF(H522=O522,"csv","no match or acs")))</f>
        <v>csv</v>
      </c>
      <c r="H522" t="s">
        <v>946</v>
      </c>
      <c r="N522" s="59" t="s">
        <v>946</v>
      </c>
      <c r="O522" t="s">
        <v>946</v>
      </c>
      <c r="P522" s="59" t="s">
        <v>946</v>
      </c>
      <c r="Q522" s="64" t="s">
        <v>945</v>
      </c>
      <c r="R522" s="147">
        <f>IFERROR(_xlfn.XLOOKUP(T522,sortorder!$E$62:$E$136,sortorder!$F$62:$F$136),999)</f>
        <v>97</v>
      </c>
      <c r="S522" s="147">
        <f>IFERROR(_xlfn.XLOOKUP(T522,sortorder!$E$62:$E$136,sortorder!$D$62:$D$136),99)</f>
        <v>2</v>
      </c>
      <c r="T522" s="127" t="str">
        <f>SUBSTITUTE(Q522,"state.bin.","")</f>
        <v>o3</v>
      </c>
      <c r="V522" s="152">
        <f>IFERROR(_xlfn.XLOOKUP(X522,sortorder!$E$4:$E$55,sortorder!$D$4:$D$55),99)</f>
        <v>80</v>
      </c>
      <c r="W522" s="152">
        <f>IFERROR(_xlfn.XLOOKUP(X522,sortorder!$E$4:$E$55,sortorder!$D$4:$D$55),99)</f>
        <v>80</v>
      </c>
      <c r="X522" s="22" t="s">
        <v>2852</v>
      </c>
      <c r="Y522" s="141">
        <f>IF(ISERROR(SEARCH(Y$1,$Q522)),0,1)</f>
        <v>0</v>
      </c>
      <c r="Z522" s="141">
        <f>IF(ISERROR(SEARCH(Z$1,$Q522)),0,1)</f>
        <v>1</v>
      </c>
      <c r="AA522" s="141">
        <f>IF(ISERROR(SEARCH(AA$1,$Q522)),0,1)</f>
        <v>0</v>
      </c>
      <c r="AB522" s="141">
        <f>IF(ISERROR(SEARCH(AB$1,$Q522)),0,1)</f>
        <v>0</v>
      </c>
      <c r="AC522" s="141">
        <f>IF(ISERROR(SEARCH(AC$1,$Q522)),0,1)</f>
        <v>0</v>
      </c>
      <c r="AD522" s="141">
        <f>IF(ISERROR(SEARCH(AD$1,$Q522)),0,1)</f>
        <v>1</v>
      </c>
      <c r="AE522" s="141">
        <f>IF(ISERROR(SEARCH(AE$1,$Q522)),0,1)</f>
        <v>0</v>
      </c>
      <c r="AF522" s="141">
        <f>IF(ISERROR(SEARCH(AF$1,$Q522)),0,1)</f>
        <v>0</v>
      </c>
      <c r="AG522" s="141">
        <f>IF(ISERROR(SEARCH(AG$1,$Q522)),0,1)</f>
        <v>0</v>
      </c>
      <c r="AI522" s="141" t="str">
        <f>_xlfn.XLOOKUP(I522,'api2.3'!B:B,'api2.3'!D:D,"")</f>
        <v/>
      </c>
      <c r="AJ522" t="s">
        <v>140</v>
      </c>
      <c r="AK522" s="41" t="s">
        <v>140</v>
      </c>
      <c r="AL522" s="210">
        <f>_xlfn.XLOOKUP(AK522,sortorder!$I$15:$I$20,sortorder!$J$15:$J$20)</f>
        <v>3</v>
      </c>
      <c r="AM522" t="s">
        <v>1784</v>
      </c>
      <c r="AN522" t="s">
        <v>1784</v>
      </c>
      <c r="AO522" t="s">
        <v>1785</v>
      </c>
      <c r="AP522" s="32">
        <v>3</v>
      </c>
      <c r="AQ522" t="s">
        <v>456</v>
      </c>
      <c r="AR522" t="s">
        <v>97</v>
      </c>
      <c r="AS522" t="s">
        <v>96</v>
      </c>
      <c r="AT522" t="s">
        <v>97</v>
      </c>
      <c r="AV522" s="39" t="str">
        <f>IFERROR(_xlfn.XLOOKUP(Q522,wtd!$B:$B,wtd!$C:$C),"")</f>
        <v/>
      </c>
      <c r="AW522" s="141" t="b">
        <f>IFERROR(Q522=_xlfn.XLOOKUP(Q522,wtd!$B:$B,wtd!$B:$B),FALSE)</f>
        <v>0</v>
      </c>
      <c r="AX522" t="s">
        <v>89</v>
      </c>
      <c r="BA522" t="b">
        <v>0</v>
      </c>
      <c r="BB522" t="b">
        <v>0</v>
      </c>
      <c r="BC522" t="b">
        <v>0</v>
      </c>
      <c r="BE522" t="s">
        <v>947</v>
      </c>
      <c r="BF522" t="s">
        <v>947</v>
      </c>
      <c r="BG522" t="s">
        <v>947</v>
      </c>
      <c r="BH522" s="59" t="s">
        <v>947</v>
      </c>
      <c r="BJ522" s="618" t="s">
        <v>2887</v>
      </c>
      <c r="BK522" s="534" t="s">
        <v>2887</v>
      </c>
      <c r="BN522" s="225">
        <v>999</v>
      </c>
      <c r="BQ522" s="639" t="s">
        <v>143</v>
      </c>
      <c r="BR522" s="639" t="s">
        <v>946</v>
      </c>
    </row>
    <row r="523" spans="1:70">
      <c r="A523">
        <v>522</v>
      </c>
      <c r="B523" s="158" t="str">
        <f>IFERROR(TEXT(AL523,"00"),"99")&amp;IFERROR(TEXT(W523,"00"),"99")&amp;IFERROR(TEXT(S523,"00"),"99")&amp;IFERROR(TEXT(BN523,"000"),"999")</f>
        <v>038002999</v>
      </c>
      <c r="C523" s="158" t="str">
        <f>IFERROR(TEXT(AL523,"00"),"99")&amp;IFERROR(TEXT(V523,"00"),"99")&amp;IFERROR(TEXT(R523,"000"),"999")</f>
        <v>0380097</v>
      </c>
      <c r="D523" s="29">
        <v>0</v>
      </c>
      <c r="E523" s="645">
        <f>IF(NOT(ISBLANK(L523)),1,0)</f>
        <v>0</v>
      </c>
      <c r="F523" s="645">
        <f>IF(NOT(ISBLANK(O523)),1,0)</f>
        <v>1</v>
      </c>
      <c r="G523" s="364" t="str">
        <f>IF(ISBLANK(H523), IF(OR(NOT(ISBLANK(L523)),NOT(ISBLANK(I523)), NOT(ISBLANK(O523))),"no oldname but should be",""),IF(H523=I523,"api",IF(H523=O523,"csv","no match or acs")))</f>
        <v>csv</v>
      </c>
      <c r="H523" t="s">
        <v>1049</v>
      </c>
      <c r="N523" s="59" t="s">
        <v>1049</v>
      </c>
      <c r="O523" t="s">
        <v>1049</v>
      </c>
      <c r="P523" s="59" t="s">
        <v>1049</v>
      </c>
      <c r="Q523" s="64" t="s">
        <v>1048</v>
      </c>
      <c r="R523" s="147">
        <f>IFERROR(_xlfn.XLOOKUP(T523,sortorder!$E$62:$E$136,sortorder!$F$62:$F$136),999)</f>
        <v>97</v>
      </c>
      <c r="S523" s="147">
        <f>IFERROR(_xlfn.XLOOKUP(T523,sortorder!$E$62:$E$136,sortorder!$D$62:$D$136),99)</f>
        <v>2</v>
      </c>
      <c r="T523" s="127" t="str">
        <f>SUBSTITUTE(Q523,"state.pctile.text.","")</f>
        <v>o3</v>
      </c>
      <c r="V523" s="152">
        <f>IFERROR(_xlfn.XLOOKUP(X523,sortorder!$E$4:$E$55,sortorder!$D$4:$D$55),99)</f>
        <v>80</v>
      </c>
      <c r="W523" s="152">
        <f>IFERROR(_xlfn.XLOOKUP(X523,sortorder!$E$4:$E$55,sortorder!$D$4:$D$55),99)</f>
        <v>80</v>
      </c>
      <c r="X523" s="22" t="s">
        <v>2853</v>
      </c>
      <c r="Y523" s="141">
        <f>IF(ISERROR(SEARCH(Y$1,$Q523)),0,1)</f>
        <v>0</v>
      </c>
      <c r="Z523" s="141">
        <f>IF(ISERROR(SEARCH(Z$1,$Q523)),0,1)</f>
        <v>1</v>
      </c>
      <c r="AA523" s="141">
        <f>IF(ISERROR(SEARCH(AA$1,$Q523)),0,1)</f>
        <v>1</v>
      </c>
      <c r="AB523" s="141">
        <f>IF(ISERROR(SEARCH(AB$1,$Q523)),0,1)</f>
        <v>1</v>
      </c>
      <c r="AC523" s="141">
        <f>IF(ISERROR(SEARCH(AC$1,$Q523)),0,1)</f>
        <v>0</v>
      </c>
      <c r="AD523" s="141">
        <f>IF(ISERROR(SEARCH(AD$1,$Q523)),0,1)</f>
        <v>0</v>
      </c>
      <c r="AE523" s="141">
        <f>IF(ISERROR(SEARCH(AE$1,$Q523)),0,1)</f>
        <v>0</v>
      </c>
      <c r="AF523" s="141">
        <f>IF(ISERROR(SEARCH(AF$1,$Q523)),0,1)</f>
        <v>0</v>
      </c>
      <c r="AG523" s="141">
        <f>IF(ISERROR(SEARCH(AG$1,$Q523)),0,1)</f>
        <v>0</v>
      </c>
      <c r="AI523" s="141">
        <f>_xlfn.XLOOKUP(I523,'api2.3'!B:B,'api2.3'!D:D,"")</f>
        <v>0</v>
      </c>
      <c r="AJ523" t="s">
        <v>140</v>
      </c>
      <c r="AK523" s="41" t="s">
        <v>140</v>
      </c>
      <c r="AL523" s="210">
        <f>_xlfn.XLOOKUP(AK523,sortorder!$I$15:$I$20,sortorder!$J$15:$J$20)</f>
        <v>3</v>
      </c>
      <c r="AM523" t="s">
        <v>1784</v>
      </c>
      <c r="AN523" t="s">
        <v>1784</v>
      </c>
      <c r="AO523" t="s">
        <v>1785</v>
      </c>
      <c r="AP523" s="32">
        <v>3</v>
      </c>
      <c r="AQ523" t="s">
        <v>757</v>
      </c>
      <c r="AR523" t="s">
        <v>2800</v>
      </c>
      <c r="AS523" t="s">
        <v>515</v>
      </c>
      <c r="AT523" t="s">
        <v>516</v>
      </c>
      <c r="AV523" s="39" t="str">
        <f>IFERROR(_xlfn.XLOOKUP(Q523,wtd!$B:$B,wtd!$C:$C),"")</f>
        <v/>
      </c>
      <c r="AW523" s="141" t="b">
        <f>IFERROR(Q523=_xlfn.XLOOKUP(Q523,wtd!$B:$B,wtd!$B:$B),FALSE)</f>
        <v>0</v>
      </c>
      <c r="AX523" t="s">
        <v>1103</v>
      </c>
      <c r="BA523" t="b">
        <v>0</v>
      </c>
      <c r="BB523" t="b">
        <v>0</v>
      </c>
      <c r="BC523" t="b">
        <v>0</v>
      </c>
      <c r="BE523" t="s">
        <v>1050</v>
      </c>
      <c r="BF523" t="s">
        <v>1050</v>
      </c>
      <c r="BG523" t="s">
        <v>1050</v>
      </c>
      <c r="BH523" s="59" t="s">
        <v>1050</v>
      </c>
      <c r="BJ523" s="618" t="s">
        <v>2887</v>
      </c>
      <c r="BK523" s="534">
        <v>0</v>
      </c>
      <c r="BN523" s="225">
        <v>999</v>
      </c>
      <c r="BQ523" s="639" t="s">
        <v>646</v>
      </c>
      <c r="BR523" s="639" t="s">
        <v>1049</v>
      </c>
    </row>
    <row r="524" spans="1:70">
      <c r="A524">
        <v>523</v>
      </c>
      <c r="B524" s="158" t="str">
        <f>IFERROR(TEXT(AL524,"00"),"99")&amp;IFERROR(TEXT(W524,"00"),"99")&amp;IFERROR(TEXT(S524,"00"),"99")&amp;IFERROR(TEXT(BN524,"000"),"999")</f>
        <v>038004999</v>
      </c>
      <c r="C524" s="158" t="str">
        <f>IFERROR(TEXT(AL524,"00"),"99")&amp;IFERROR(TEXT(V524,"00"),"99")&amp;IFERROR(TEXT(R524,"000"),"999")</f>
        <v>0380099</v>
      </c>
      <c r="D524" s="29">
        <v>0</v>
      </c>
      <c r="E524" s="645">
        <f>IF(NOT(ISBLANK(L524)),1,0)</f>
        <v>0</v>
      </c>
      <c r="F524" s="645">
        <f>IF(NOT(ISBLANK(O524)),1,0)</f>
        <v>1</v>
      </c>
      <c r="G524" s="364" t="str">
        <f>IF(ISBLANK(H524), IF(OR(NOT(ISBLANK(L524)),NOT(ISBLANK(I524)), NOT(ISBLANK(O524))),"no oldname but should be",""),IF(H524=I524,"api",IF(H524=O524,"csv","no match or acs")))</f>
        <v>csv</v>
      </c>
      <c r="H524" t="s">
        <v>194</v>
      </c>
      <c r="N524" s="59" t="s">
        <v>194</v>
      </c>
      <c r="O524" t="s">
        <v>194</v>
      </c>
      <c r="P524" s="59" t="s">
        <v>194</v>
      </c>
      <c r="Q524" s="64" t="s">
        <v>193</v>
      </c>
      <c r="R524" s="147">
        <f>IFERROR(_xlfn.XLOOKUP(T524,sortorder!$E$62:$E$136,sortorder!$F$62:$F$136),999)</f>
        <v>99</v>
      </c>
      <c r="S524" s="147">
        <f>IFERROR(_xlfn.XLOOKUP(T524,sortorder!$E$62:$E$136,sortorder!$D$62:$D$136),99)</f>
        <v>4</v>
      </c>
      <c r="T524" s="127" t="s">
        <v>196</v>
      </c>
      <c r="U524" s="59" t="s">
        <v>196</v>
      </c>
      <c r="V524" s="152">
        <f>IFERROR(_xlfn.XLOOKUP(X524,sortorder!$E$4:$E$55,sortorder!$D$4:$D$55),99)</f>
        <v>80</v>
      </c>
      <c r="W524" s="152">
        <f>IFERROR(_xlfn.XLOOKUP(X524,sortorder!$E$4:$E$55,sortorder!$D$4:$D$55),99)</f>
        <v>80</v>
      </c>
      <c r="X524" s="22" t="s">
        <v>2852</v>
      </c>
      <c r="Y524" s="141">
        <f>IF(ISERROR(SEARCH(Y$1,$Q524)),0,1)</f>
        <v>0</v>
      </c>
      <c r="Z524" s="141">
        <f>IF(ISERROR(SEARCH(Z$1,$Q524)),0,1)</f>
        <v>0</v>
      </c>
      <c r="AA524" s="141">
        <f>IF(ISERROR(SEARCH(AA$1,$Q524)),0,1)</f>
        <v>0</v>
      </c>
      <c r="AB524" s="141">
        <f>IF(ISERROR(SEARCH(AB$1,$Q524)),0,1)</f>
        <v>0</v>
      </c>
      <c r="AC524" s="141">
        <f>IF(ISERROR(SEARCH(AC$1,$Q524)),0,1)</f>
        <v>0</v>
      </c>
      <c r="AD524" s="141">
        <f>IF(ISERROR(SEARCH(AD$1,$Q524)),0,1)</f>
        <v>1</v>
      </c>
      <c r="AE524" s="141">
        <f>IF(ISERROR(SEARCH(AE$1,$Q524)),0,1)</f>
        <v>0</v>
      </c>
      <c r="AF524" s="141">
        <f>IF(ISERROR(SEARCH(AF$1,$Q524)),0,1)</f>
        <v>0</v>
      </c>
      <c r="AG524" s="141">
        <f>IF(ISERROR(SEARCH(AG$1,$Q524)),0,1)</f>
        <v>0</v>
      </c>
      <c r="AI524" s="141" t="str">
        <f>_xlfn.XLOOKUP(I524,'api2.3'!B:B,'api2.3'!D:D,"")</f>
        <v/>
      </c>
      <c r="AJ524" t="s">
        <v>140</v>
      </c>
      <c r="AK524" s="41" t="s">
        <v>140</v>
      </c>
      <c r="AL524" s="210">
        <f>_xlfn.XLOOKUP(AK524,sortorder!$I$15:$I$20,sortorder!$J$15:$J$20)</f>
        <v>3</v>
      </c>
      <c r="AM524" t="s">
        <v>423</v>
      </c>
      <c r="AN524" t="s">
        <v>423</v>
      </c>
      <c r="AO524" t="s">
        <v>424</v>
      </c>
      <c r="AP524" s="32">
        <v>1</v>
      </c>
      <c r="AQ524" t="s">
        <v>83</v>
      </c>
      <c r="AR524" t="s">
        <v>97</v>
      </c>
      <c r="AS524" t="s">
        <v>96</v>
      </c>
      <c r="AT524" t="s">
        <v>97</v>
      </c>
      <c r="AV524" s="39" t="str">
        <f>IFERROR(_xlfn.XLOOKUP(Q524,wtd!$B:$B,wtd!$C:$C),"")</f>
        <v/>
      </c>
      <c r="AW524" s="141" t="b">
        <f>IFERROR(Q524=_xlfn.XLOOKUP(Q524,wtd!$B:$B,wtd!$B:$B),FALSE)</f>
        <v>0</v>
      </c>
      <c r="AX524" t="s">
        <v>89</v>
      </c>
      <c r="BA524" t="b">
        <v>0</v>
      </c>
      <c r="BB524" t="b">
        <v>0</v>
      </c>
      <c r="BC524" t="b">
        <v>0</v>
      </c>
      <c r="BE524" t="s">
        <v>5319</v>
      </c>
      <c r="BF524" t="s">
        <v>195</v>
      </c>
      <c r="BG524" t="s">
        <v>195</v>
      </c>
      <c r="BH524" s="59" t="s">
        <v>5414</v>
      </c>
      <c r="BI524" s="59" t="s">
        <v>5414</v>
      </c>
      <c r="BJ524" s="618" t="s">
        <v>2887</v>
      </c>
      <c r="BK524" s="534" t="s">
        <v>2887</v>
      </c>
      <c r="BN524" s="225">
        <v>999</v>
      </c>
      <c r="BQ524" s="639" t="s">
        <v>109</v>
      </c>
      <c r="BR524" s="639" t="s">
        <v>194</v>
      </c>
    </row>
    <row r="525" spans="1:70">
      <c r="A525">
        <v>524</v>
      </c>
      <c r="B525" s="158" t="str">
        <f>IFERROR(TEXT(AL525,"00"),"99")&amp;IFERROR(TEXT(W525,"00"),"99")&amp;IFERROR(TEXT(S525,"00"),"99")&amp;IFERROR(TEXT(BN525,"000"),"999")</f>
        <v>038004999</v>
      </c>
      <c r="C525" s="158" t="str">
        <f>IFERROR(TEXT(AL525,"00"),"99")&amp;IFERROR(TEXT(V525,"00"),"99")&amp;IFERROR(TEXT(R525,"000"),"999")</f>
        <v>0380099</v>
      </c>
      <c r="D525" s="29">
        <v>0</v>
      </c>
      <c r="E525" s="645">
        <f>IF(NOT(ISBLANK(L525)),1,0)</f>
        <v>0</v>
      </c>
      <c r="F525" s="645">
        <f>IF(NOT(ISBLANK(O525)),1,0)</f>
        <v>1</v>
      </c>
      <c r="G525" s="364" t="str">
        <f>IF(ISBLANK(H525), IF(OR(NOT(ISBLANK(L525)),NOT(ISBLANK(I525)), NOT(ISBLANK(O525))),"no oldname but should be",""),IF(H525=I525,"api",IF(H525=O525,"csv","no match or acs")))</f>
        <v>csv</v>
      </c>
      <c r="H525" t="s">
        <v>700</v>
      </c>
      <c r="N525" s="59" t="s">
        <v>700</v>
      </c>
      <c r="O525" t="s">
        <v>700</v>
      </c>
      <c r="P525" s="59" t="s">
        <v>700</v>
      </c>
      <c r="Q525" s="64" t="s">
        <v>699</v>
      </c>
      <c r="R525" s="147">
        <f>IFERROR(_xlfn.XLOOKUP(T525,sortorder!$E$62:$E$136,sortorder!$F$62:$F$136),999)</f>
        <v>99</v>
      </c>
      <c r="S525" s="147">
        <f>IFERROR(_xlfn.XLOOKUP(T525,sortorder!$E$62:$E$136,sortorder!$D$62:$D$136),99)</f>
        <v>4</v>
      </c>
      <c r="T525" s="127" t="s">
        <v>196</v>
      </c>
      <c r="U525" s="59" t="s">
        <v>196</v>
      </c>
      <c r="V525" s="152">
        <f>IFERROR(_xlfn.XLOOKUP(X525,sortorder!$E$4:$E$55,sortorder!$D$4:$D$55),99)</f>
        <v>80</v>
      </c>
      <c r="W525" s="152">
        <f>IFERROR(_xlfn.XLOOKUP(X525,sortorder!$E$4:$E$55,sortorder!$D$4:$D$55),99)</f>
        <v>80</v>
      </c>
      <c r="X525" s="22" t="s">
        <v>2853</v>
      </c>
      <c r="Y525" s="141">
        <f>IF(ISERROR(SEARCH(Y$1,$Q525)),0,1)</f>
        <v>0</v>
      </c>
      <c r="Z525" s="141">
        <f>IF(ISERROR(SEARCH(Z$1,$Q525)),0,1)</f>
        <v>0</v>
      </c>
      <c r="AA525" s="141">
        <f>IF(ISERROR(SEARCH(AA$1,$Q525)),0,1)</f>
        <v>1</v>
      </c>
      <c r="AB525" s="141">
        <f>IF(ISERROR(SEARCH(AB$1,$Q525)),0,1)</f>
        <v>1</v>
      </c>
      <c r="AC525" s="141">
        <f>IF(ISERROR(SEARCH(AC$1,$Q525)),0,1)</f>
        <v>0</v>
      </c>
      <c r="AD525" s="141">
        <f>IF(ISERROR(SEARCH(AD$1,$Q525)),0,1)</f>
        <v>0</v>
      </c>
      <c r="AE525" s="141">
        <f>IF(ISERROR(SEARCH(AE$1,$Q525)),0,1)</f>
        <v>0</v>
      </c>
      <c r="AF525" s="141">
        <f>IF(ISERROR(SEARCH(AF$1,$Q525)),0,1)</f>
        <v>0</v>
      </c>
      <c r="AG525" s="141">
        <f>IF(ISERROR(SEARCH(AG$1,$Q525)),0,1)</f>
        <v>0</v>
      </c>
      <c r="AI525" s="141" t="str">
        <f>_xlfn.XLOOKUP(I525,'api2.3'!B:B,'api2.3'!D:D,"")</f>
        <v/>
      </c>
      <c r="AJ525" t="s">
        <v>140</v>
      </c>
      <c r="AK525" s="41" t="s">
        <v>140</v>
      </c>
      <c r="AL525" s="210">
        <f>_xlfn.XLOOKUP(AK525,sortorder!$I$15:$I$20,sortorder!$J$15:$J$20)</f>
        <v>3</v>
      </c>
      <c r="AM525" t="s">
        <v>423</v>
      </c>
      <c r="AN525" t="s">
        <v>423</v>
      </c>
      <c r="AO525" t="s">
        <v>424</v>
      </c>
      <c r="AP525" s="32">
        <v>1</v>
      </c>
      <c r="AQ525" t="s">
        <v>268</v>
      </c>
      <c r="AR525" t="s">
        <v>2800</v>
      </c>
      <c r="AS525" t="s">
        <v>515</v>
      </c>
      <c r="AT525" t="s">
        <v>516</v>
      </c>
      <c r="AV525" s="39" t="str">
        <f>IFERROR(_xlfn.XLOOKUP(Q525,wtd!$B:$B,wtd!$C:$C),"")</f>
        <v/>
      </c>
      <c r="AW525" s="141" t="b">
        <f>IFERROR(Q525=_xlfn.XLOOKUP(Q525,wtd!$B:$B,wtd!$B:$B),FALSE)</f>
        <v>0</v>
      </c>
      <c r="AX525" t="s">
        <v>1103</v>
      </c>
      <c r="BA525" t="b">
        <v>0</v>
      </c>
      <c r="BB525" t="b">
        <v>0</v>
      </c>
      <c r="BC525" t="b">
        <v>0</v>
      </c>
      <c r="BE525" t="s">
        <v>5320</v>
      </c>
      <c r="BF525" t="s">
        <v>701</v>
      </c>
      <c r="BG525" t="s">
        <v>701</v>
      </c>
      <c r="BH525" s="59" t="s">
        <v>5415</v>
      </c>
      <c r="BI525" s="59" t="s">
        <v>5415</v>
      </c>
      <c r="BJ525" s="618" t="s">
        <v>2887</v>
      </c>
      <c r="BK525" s="534" t="s">
        <v>2887</v>
      </c>
      <c r="BN525" s="225">
        <v>999</v>
      </c>
      <c r="BQ525" s="639" t="s">
        <v>702</v>
      </c>
      <c r="BR525" s="639" t="s">
        <v>700</v>
      </c>
    </row>
    <row r="526" spans="1:70">
      <c r="A526">
        <v>525</v>
      </c>
      <c r="B526" s="158" t="str">
        <f>IFERROR(TEXT(AL526,"00"),"99")&amp;IFERROR(TEXT(W526,"00"),"99")&amp;IFERROR(TEXT(S526,"00"),"99")&amp;IFERROR(TEXT(BN526,"000"),"999")</f>
        <v>038004999</v>
      </c>
      <c r="C526" s="158" t="str">
        <f>IFERROR(TEXT(AL526,"00"),"99")&amp;IFERROR(TEXT(V526,"00"),"99")&amp;IFERROR(TEXT(R526,"000"),"999")</f>
        <v>0380099</v>
      </c>
      <c r="D526" s="29">
        <v>0</v>
      </c>
      <c r="E526" s="645">
        <f>IF(NOT(ISBLANK(L526)),1,0)</f>
        <v>0</v>
      </c>
      <c r="F526" s="645">
        <f>IF(NOT(ISBLANK(O526)),1,0)</f>
        <v>1</v>
      </c>
      <c r="G526" s="364" t="str">
        <f>IF(ISBLANK(H526), IF(OR(NOT(ISBLANK(L526)),NOT(ISBLANK(I526)), NOT(ISBLANK(O526))),"no oldname but should be",""),IF(H526=I526,"api",IF(H526=O526,"csv","no match or acs")))</f>
        <v>csv</v>
      </c>
      <c r="H526" t="s">
        <v>734</v>
      </c>
      <c r="N526" s="59" t="s">
        <v>734</v>
      </c>
      <c r="O526" t="s">
        <v>734</v>
      </c>
      <c r="P526" s="59" t="s">
        <v>734</v>
      </c>
      <c r="Q526" s="64" t="s">
        <v>733</v>
      </c>
      <c r="R526" s="147">
        <f>IFERROR(_xlfn.XLOOKUP(T526,sortorder!$E$62:$E$136,sortorder!$F$62:$F$136),999)</f>
        <v>99</v>
      </c>
      <c r="S526" s="147">
        <f>IFERROR(_xlfn.XLOOKUP(T526,sortorder!$E$62:$E$136,sortorder!$D$62:$D$136),99)</f>
        <v>4</v>
      </c>
      <c r="T526" s="127" t="str">
        <f>SUBSTITUTE(Q526,"state.bin.","")</f>
        <v>dpm</v>
      </c>
      <c r="V526" s="152">
        <f>IFERROR(_xlfn.XLOOKUP(X526,sortorder!$E$4:$E$55,sortorder!$D$4:$D$55),99)</f>
        <v>80</v>
      </c>
      <c r="W526" s="152">
        <f>IFERROR(_xlfn.XLOOKUP(X526,sortorder!$E$4:$E$55,sortorder!$D$4:$D$55),99)</f>
        <v>80</v>
      </c>
      <c r="X526" s="22" t="s">
        <v>2852</v>
      </c>
      <c r="Y526" s="141">
        <f>IF(ISERROR(SEARCH(Y$1,$Q526)),0,1)</f>
        <v>0</v>
      </c>
      <c r="Z526" s="141">
        <f>IF(ISERROR(SEARCH(Z$1,$Q526)),0,1)</f>
        <v>1</v>
      </c>
      <c r="AA526" s="141">
        <f>IF(ISERROR(SEARCH(AA$1,$Q526)),0,1)</f>
        <v>0</v>
      </c>
      <c r="AB526" s="141">
        <f>IF(ISERROR(SEARCH(AB$1,$Q526)),0,1)</f>
        <v>0</v>
      </c>
      <c r="AC526" s="141">
        <f>IF(ISERROR(SEARCH(AC$1,$Q526)),0,1)</f>
        <v>0</v>
      </c>
      <c r="AD526" s="141">
        <f>IF(ISERROR(SEARCH(AD$1,$Q526)),0,1)</f>
        <v>1</v>
      </c>
      <c r="AE526" s="141">
        <f>IF(ISERROR(SEARCH(AE$1,$Q526)),0,1)</f>
        <v>0</v>
      </c>
      <c r="AF526" s="141">
        <f>IF(ISERROR(SEARCH(AF$1,$Q526)),0,1)</f>
        <v>0</v>
      </c>
      <c r="AG526" s="141">
        <f>IF(ISERROR(SEARCH(AG$1,$Q526)),0,1)</f>
        <v>0</v>
      </c>
      <c r="AI526" s="141" t="str">
        <f>_xlfn.XLOOKUP(I526,'api2.3'!B:B,'api2.3'!D:D,"")</f>
        <v/>
      </c>
      <c r="AJ526" t="s">
        <v>140</v>
      </c>
      <c r="AK526" s="41" t="s">
        <v>140</v>
      </c>
      <c r="AL526" s="210">
        <f>_xlfn.XLOOKUP(AK526,sortorder!$I$15:$I$20,sortorder!$J$15:$J$20)</f>
        <v>3</v>
      </c>
      <c r="AM526" t="s">
        <v>1784</v>
      </c>
      <c r="AN526" t="s">
        <v>1784</v>
      </c>
      <c r="AO526" t="s">
        <v>1785</v>
      </c>
      <c r="AP526" s="32">
        <v>3</v>
      </c>
      <c r="AQ526" t="s">
        <v>456</v>
      </c>
      <c r="AR526" t="s">
        <v>97</v>
      </c>
      <c r="AS526" t="s">
        <v>96</v>
      </c>
      <c r="AT526" t="s">
        <v>97</v>
      </c>
      <c r="AV526" s="39" t="str">
        <f>IFERROR(_xlfn.XLOOKUP(Q526,wtd!$B:$B,wtd!$C:$C),"")</f>
        <v/>
      </c>
      <c r="AW526" s="141" t="b">
        <f>IFERROR(Q526=_xlfn.XLOOKUP(Q526,wtd!$B:$B,wtd!$B:$B),FALSE)</f>
        <v>0</v>
      </c>
      <c r="AX526" t="s">
        <v>89</v>
      </c>
      <c r="BA526" t="b">
        <v>0</v>
      </c>
      <c r="BB526" t="b">
        <v>0</v>
      </c>
      <c r="BC526" t="b">
        <v>0</v>
      </c>
      <c r="BE526" t="s">
        <v>5416</v>
      </c>
      <c r="BF526" t="s">
        <v>5417</v>
      </c>
      <c r="BG526" t="s">
        <v>5417</v>
      </c>
      <c r="BH526" s="59" t="s">
        <v>5417</v>
      </c>
      <c r="BJ526" s="618" t="s">
        <v>2887</v>
      </c>
      <c r="BK526" s="534" t="s">
        <v>2887</v>
      </c>
      <c r="BN526" s="225">
        <v>999</v>
      </c>
      <c r="BQ526" s="639" t="s">
        <v>109</v>
      </c>
      <c r="BR526" s="639" t="s">
        <v>734</v>
      </c>
    </row>
    <row r="527" spans="1:70">
      <c r="A527">
        <v>526</v>
      </c>
      <c r="B527" s="158" t="str">
        <f>IFERROR(TEXT(AL527,"00"),"99")&amp;IFERROR(TEXT(W527,"00"),"99")&amp;IFERROR(TEXT(S527,"00"),"99")&amp;IFERROR(TEXT(BN527,"000"),"999")</f>
        <v>038004999</v>
      </c>
      <c r="C527" s="158" t="str">
        <f>IFERROR(TEXT(AL527,"00"),"99")&amp;IFERROR(TEXT(V527,"00"),"99")&amp;IFERROR(TEXT(R527,"000"),"999")</f>
        <v>0380099</v>
      </c>
      <c r="D527" s="29">
        <v>0</v>
      </c>
      <c r="E527" s="645">
        <f>IF(NOT(ISBLANK(L527)),1,0)</f>
        <v>0</v>
      </c>
      <c r="F527" s="645">
        <f>IF(NOT(ISBLANK(O527)),1,0)</f>
        <v>1</v>
      </c>
      <c r="G527" s="364" t="str">
        <f>IF(ISBLANK(H527), IF(OR(NOT(ISBLANK(L527)),NOT(ISBLANK(I527)), NOT(ISBLANK(O527))),"no oldname but should be",""),IF(H527=I527,"api",IF(H527=O527,"csv","no match or acs")))</f>
        <v>csv</v>
      </c>
      <c r="H527" t="s">
        <v>982</v>
      </c>
      <c r="L527" s="122"/>
      <c r="M527" s="197"/>
      <c r="N527" s="59" t="s">
        <v>982</v>
      </c>
      <c r="O527" t="s">
        <v>982</v>
      </c>
      <c r="P527" s="59" t="s">
        <v>982</v>
      </c>
      <c r="Q527" s="123" t="s">
        <v>981</v>
      </c>
      <c r="R527" s="147">
        <f>IFERROR(_xlfn.XLOOKUP(T527,sortorder!$E$62:$E$136,sortorder!$F$62:$F$136),999)</f>
        <v>99</v>
      </c>
      <c r="S527" s="147">
        <f>IFERROR(_xlfn.XLOOKUP(T527,sortorder!$E$62:$E$136,sortorder!$D$62:$D$136),99)</f>
        <v>4</v>
      </c>
      <c r="T527" s="196" t="str">
        <f>SUBSTITUTE(Q527,"state.pctile.text.","")</f>
        <v>dpm</v>
      </c>
      <c r="V527" s="152">
        <f>IFERROR(_xlfn.XLOOKUP(X527,sortorder!$E$4:$E$55,sortorder!$D$4:$D$55),99)</f>
        <v>80</v>
      </c>
      <c r="W527" s="152">
        <f>IFERROR(_xlfn.XLOOKUP(X527,sortorder!$E$4:$E$55,sortorder!$D$4:$D$55),99)</f>
        <v>80</v>
      </c>
      <c r="X527" s="22" t="s">
        <v>2853</v>
      </c>
      <c r="Y527" s="141">
        <f>IF(ISERROR(SEARCH(Y$1,$Q527)),0,1)</f>
        <v>0</v>
      </c>
      <c r="Z527" s="141">
        <f>IF(ISERROR(SEARCH(Z$1,$Q527)),0,1)</f>
        <v>1</v>
      </c>
      <c r="AA527" s="141">
        <f>IF(ISERROR(SEARCH(AA$1,$Q527)),0,1)</f>
        <v>1</v>
      </c>
      <c r="AB527" s="141">
        <f>IF(ISERROR(SEARCH(AB$1,$Q527)),0,1)</f>
        <v>1</v>
      </c>
      <c r="AC527" s="141">
        <f>IF(ISERROR(SEARCH(AC$1,$Q527)),0,1)</f>
        <v>0</v>
      </c>
      <c r="AD527" s="141">
        <f>IF(ISERROR(SEARCH(AD$1,$Q527)),0,1)</f>
        <v>0</v>
      </c>
      <c r="AE527" s="141">
        <f>IF(ISERROR(SEARCH(AE$1,$Q527)),0,1)</f>
        <v>0</v>
      </c>
      <c r="AF527" s="141">
        <f>IF(ISERROR(SEARCH(AF$1,$Q527)),0,1)</f>
        <v>0</v>
      </c>
      <c r="AG527" s="141">
        <f>IF(ISERROR(SEARCH(AG$1,$Q527)),0,1)</f>
        <v>0</v>
      </c>
      <c r="AI527" s="141" t="str">
        <f>_xlfn.XLOOKUP(I527,'api2.3'!B:B,'api2.3'!D:D,"")</f>
        <v/>
      </c>
      <c r="AJ527" t="s">
        <v>140</v>
      </c>
      <c r="AK527" s="41" t="s">
        <v>140</v>
      </c>
      <c r="AL527" s="210">
        <f>_xlfn.XLOOKUP(AK527,sortorder!$I$15:$I$20,sortorder!$J$15:$J$20)</f>
        <v>3</v>
      </c>
      <c r="AM527" t="s">
        <v>1784</v>
      </c>
      <c r="AN527" t="s">
        <v>1784</v>
      </c>
      <c r="AO527" t="s">
        <v>1785</v>
      </c>
      <c r="AP527" s="32">
        <v>3</v>
      </c>
      <c r="AQ527" t="s">
        <v>757</v>
      </c>
      <c r="AR527" t="s">
        <v>2800</v>
      </c>
      <c r="AS527" t="s">
        <v>515</v>
      </c>
      <c r="AT527" t="s">
        <v>516</v>
      </c>
      <c r="AV527" s="39" t="str">
        <f>IFERROR(_xlfn.XLOOKUP(Q527,wtd!$B:$B,wtd!$C:$C),"")</f>
        <v/>
      </c>
      <c r="AW527" s="141" t="b">
        <f>IFERROR(Q527=_xlfn.XLOOKUP(Q527,wtd!$B:$B,wtd!$B:$B),FALSE)</f>
        <v>0</v>
      </c>
      <c r="AX527" t="s">
        <v>1103</v>
      </c>
      <c r="BA527" t="b">
        <v>0</v>
      </c>
      <c r="BB527" t="b">
        <v>0</v>
      </c>
      <c r="BC527" t="b">
        <v>0</v>
      </c>
      <c r="BE527" t="s">
        <v>5418</v>
      </c>
      <c r="BF527" t="s">
        <v>5419</v>
      </c>
      <c r="BG527" t="s">
        <v>5419</v>
      </c>
      <c r="BH527" s="59" t="s">
        <v>5419</v>
      </c>
      <c r="BJ527" s="618" t="s">
        <v>2887</v>
      </c>
      <c r="BK527" s="534" t="s">
        <v>2887</v>
      </c>
      <c r="BN527" s="225">
        <v>999</v>
      </c>
      <c r="BQ527" s="639" t="s">
        <v>702</v>
      </c>
      <c r="BR527" s="639" t="s">
        <v>982</v>
      </c>
    </row>
    <row r="528" spans="1:70">
      <c r="A528">
        <v>527</v>
      </c>
      <c r="B528" s="158" t="str">
        <f>IFERROR(TEXT(AL528,"00"),"99")&amp;IFERROR(TEXT(W528,"00"),"99")&amp;IFERROR(TEXT(S528,"00"),"99")&amp;IFERROR(TEXT(BN528,"000"),"999")</f>
        <v>038005999</v>
      </c>
      <c r="C528" s="158" t="str">
        <f>IFERROR(TEXT(AL528,"00"),"99")&amp;IFERROR(TEXT(V528,"00"),"99")&amp;IFERROR(TEXT(R528,"000"),"999")</f>
        <v>0380101</v>
      </c>
      <c r="D528" s="29">
        <v>0</v>
      </c>
      <c r="E528" s="645">
        <f>IF(NOT(ISBLANK(L528)),1,0)</f>
        <v>0</v>
      </c>
      <c r="F528" s="645">
        <f>IF(NOT(ISBLANK(O528)),1,0)</f>
        <v>1</v>
      </c>
      <c r="G528" s="364" t="str">
        <f>IF(ISBLANK(H528), IF(OR(NOT(ISBLANK(L528)),NOT(ISBLANK(I528)), NOT(ISBLANK(O528))),"no oldname but should be",""),IF(H528=I528,"api",IF(H528=O528,"csv","no match or acs")))</f>
        <v>csv</v>
      </c>
      <c r="H528" t="s">
        <v>384</v>
      </c>
      <c r="N528" s="59" t="s">
        <v>384</v>
      </c>
      <c r="O528" t="s">
        <v>384</v>
      </c>
      <c r="P528" s="59" t="s">
        <v>384</v>
      </c>
      <c r="Q528" s="64" t="s">
        <v>383</v>
      </c>
      <c r="R528" s="147">
        <f>IFERROR(_xlfn.XLOOKUP(T528,sortorder!$E$62:$E$136,sortorder!$F$62:$F$136),999)</f>
        <v>101</v>
      </c>
      <c r="S528" s="147">
        <f>IFERROR(_xlfn.XLOOKUP(T528,sortorder!$E$62:$E$136,sortorder!$D$62:$D$136),99)</f>
        <v>5</v>
      </c>
      <c r="T528" s="127" t="s">
        <v>1753</v>
      </c>
      <c r="U528" s="59" t="s">
        <v>1753</v>
      </c>
      <c r="V528" s="152">
        <f>IFERROR(_xlfn.XLOOKUP(X528,sortorder!$E$4:$E$55,sortorder!$D$4:$D$55),99)</f>
        <v>80</v>
      </c>
      <c r="W528" s="152">
        <f>IFERROR(_xlfn.XLOOKUP(X528,sortorder!$E$4:$E$55,sortorder!$D$4:$D$55),99)</f>
        <v>80</v>
      </c>
      <c r="X528" s="22" t="s">
        <v>2852</v>
      </c>
      <c r="Y528" s="141">
        <f>IF(ISERROR(SEARCH(Y$1,$Q528)),0,1)</f>
        <v>0</v>
      </c>
      <c r="Z528" s="141">
        <f>IF(ISERROR(SEARCH(Z$1,$Q528)),0,1)</f>
        <v>0</v>
      </c>
      <c r="AA528" s="141">
        <f>IF(ISERROR(SEARCH(AA$1,$Q528)),0,1)</f>
        <v>0</v>
      </c>
      <c r="AB528" s="141">
        <f>IF(ISERROR(SEARCH(AB$1,$Q528)),0,1)</f>
        <v>0</v>
      </c>
      <c r="AC528" s="141">
        <f>IF(ISERROR(SEARCH(AC$1,$Q528)),0,1)</f>
        <v>0</v>
      </c>
      <c r="AD528" s="141">
        <f>IF(ISERROR(SEARCH(AD$1,$Q528)),0,1)</f>
        <v>1</v>
      </c>
      <c r="AE528" s="141">
        <f>IF(ISERROR(SEARCH(AE$1,$Q528)),0,1)</f>
        <v>0</v>
      </c>
      <c r="AF528" s="141">
        <f>IF(ISERROR(SEARCH(AF$1,$Q528)),0,1)</f>
        <v>0</v>
      </c>
      <c r="AG528" s="141">
        <f>IF(ISERROR(SEARCH(AG$1,$Q528)),0,1)</f>
        <v>0</v>
      </c>
      <c r="AI528" s="141" t="str">
        <f>_xlfn.XLOOKUP(I528,'api2.3'!B:B,'api2.3'!D:D,"")</f>
        <v/>
      </c>
      <c r="AJ528" t="s">
        <v>140</v>
      </c>
      <c r="AK528" s="41" t="s">
        <v>140</v>
      </c>
      <c r="AL528" s="210">
        <f>_xlfn.XLOOKUP(AK528,sortorder!$I$15:$I$20,sortorder!$J$15:$J$20)</f>
        <v>3</v>
      </c>
      <c r="AM528" t="s">
        <v>423</v>
      </c>
      <c r="AN528" t="s">
        <v>423</v>
      </c>
      <c r="AO528" t="s">
        <v>424</v>
      </c>
      <c r="AP528" s="32">
        <v>1</v>
      </c>
      <c r="AQ528" t="s">
        <v>83</v>
      </c>
      <c r="AR528" t="s">
        <v>97</v>
      </c>
      <c r="AS528" t="s">
        <v>96</v>
      </c>
      <c r="AT528" t="s">
        <v>97</v>
      </c>
      <c r="AV528" s="39" t="str">
        <f>IFERROR(_xlfn.XLOOKUP(Q528,wtd!$B:$B,wtd!$C:$C),"")</f>
        <v/>
      </c>
      <c r="AW528" s="141" t="b">
        <f>IFERROR(Q528=_xlfn.XLOOKUP(Q528,wtd!$B:$B,wtd!$B:$B),FALSE)</f>
        <v>0</v>
      </c>
      <c r="AX528" t="s">
        <v>89</v>
      </c>
      <c r="BA528" t="b">
        <v>0</v>
      </c>
      <c r="BB528" t="b">
        <v>0</v>
      </c>
      <c r="BC528" t="b">
        <v>0</v>
      </c>
      <c r="BE528" t="s">
        <v>385</v>
      </c>
      <c r="BF528" t="s">
        <v>385</v>
      </c>
      <c r="BG528" t="s">
        <v>385</v>
      </c>
      <c r="BH528" s="59" t="s">
        <v>385</v>
      </c>
      <c r="BJ528" s="618" t="s">
        <v>2887</v>
      </c>
      <c r="BK528" s="534" t="s">
        <v>2887</v>
      </c>
      <c r="BN528" s="225">
        <v>999</v>
      </c>
      <c r="BQ528" s="639" t="s">
        <v>113</v>
      </c>
      <c r="BR528" s="639" t="s">
        <v>384</v>
      </c>
    </row>
    <row r="529" spans="1:70">
      <c r="A529">
        <v>528</v>
      </c>
      <c r="B529" s="158" t="str">
        <f>IFERROR(TEXT(AL529,"00"),"99")&amp;IFERROR(TEXT(W529,"00"),"99")&amp;IFERROR(TEXT(S529,"00"),"99")&amp;IFERROR(TEXT(BN529,"000"),"999")</f>
        <v>038005999</v>
      </c>
      <c r="C529" s="158" t="str">
        <f>IFERROR(TEXT(AL529,"00"),"99")&amp;IFERROR(TEXT(V529,"00"),"99")&amp;IFERROR(TEXT(R529,"000"),"999")</f>
        <v>0380101</v>
      </c>
      <c r="D529" s="29">
        <v>0</v>
      </c>
      <c r="E529" s="645">
        <f>IF(NOT(ISBLANK(L529)),1,0)</f>
        <v>0</v>
      </c>
      <c r="F529" s="645">
        <f>IF(NOT(ISBLANK(O529)),1,0)</f>
        <v>1</v>
      </c>
      <c r="G529" s="364" t="str">
        <f>IF(ISBLANK(H529), IF(OR(NOT(ISBLANK(L529)),NOT(ISBLANK(I529)), NOT(ISBLANK(O529))),"no oldname but should be",""),IF(H529=I529,"api",IF(H529=O529,"csv","no match or acs")))</f>
        <v>csv</v>
      </c>
      <c r="H529" t="s">
        <v>832</v>
      </c>
      <c r="N529" s="59" t="s">
        <v>832</v>
      </c>
      <c r="O529" t="s">
        <v>832</v>
      </c>
      <c r="P529" s="59" t="s">
        <v>832</v>
      </c>
      <c r="Q529" s="64" t="s">
        <v>831</v>
      </c>
      <c r="R529" s="147">
        <f>IFERROR(_xlfn.XLOOKUP(T529,sortorder!$E$62:$E$136,sortorder!$F$62:$F$136),999)</f>
        <v>101</v>
      </c>
      <c r="S529" s="147">
        <f>IFERROR(_xlfn.XLOOKUP(T529,sortorder!$E$62:$E$136,sortorder!$D$62:$D$136),99)</f>
        <v>5</v>
      </c>
      <c r="T529" s="127" t="s">
        <v>1753</v>
      </c>
      <c r="V529" s="152">
        <f>IFERROR(_xlfn.XLOOKUP(X529,sortorder!$E$4:$E$55,sortorder!$D$4:$D$55),99)</f>
        <v>80</v>
      </c>
      <c r="W529" s="152">
        <f>IFERROR(_xlfn.XLOOKUP(X529,sortorder!$E$4:$E$55,sortorder!$D$4:$D$55),99)</f>
        <v>80</v>
      </c>
      <c r="X529" s="22" t="s">
        <v>2853</v>
      </c>
      <c r="Y529" s="141">
        <f>IF(ISERROR(SEARCH(Y$1,$Q529)),0,1)</f>
        <v>0</v>
      </c>
      <c r="Z529" s="141">
        <f>IF(ISERROR(SEARCH(Z$1,$Q529)),0,1)</f>
        <v>0</v>
      </c>
      <c r="AA529" s="141">
        <f>IF(ISERROR(SEARCH(AA$1,$Q529)),0,1)</f>
        <v>1</v>
      </c>
      <c r="AB529" s="141">
        <f>IF(ISERROR(SEARCH(AB$1,$Q529)),0,1)</f>
        <v>1</v>
      </c>
      <c r="AC529" s="141">
        <f>IF(ISERROR(SEARCH(AC$1,$Q529)),0,1)</f>
        <v>0</v>
      </c>
      <c r="AD529" s="141">
        <f>IF(ISERROR(SEARCH(AD$1,$Q529)),0,1)</f>
        <v>0</v>
      </c>
      <c r="AE529" s="141">
        <f>IF(ISERROR(SEARCH(AE$1,$Q529)),0,1)</f>
        <v>0</v>
      </c>
      <c r="AF529" s="141">
        <f>IF(ISERROR(SEARCH(AF$1,$Q529)),0,1)</f>
        <v>0</v>
      </c>
      <c r="AG529" s="141">
        <f>IF(ISERROR(SEARCH(AG$1,$Q529)),0,1)</f>
        <v>0</v>
      </c>
      <c r="AI529" s="141" t="str">
        <f>_xlfn.XLOOKUP(I529,'api2.3'!B:B,'api2.3'!D:D,"")</f>
        <v/>
      </c>
      <c r="AJ529" t="s">
        <v>140</v>
      </c>
      <c r="AK529" s="41" t="s">
        <v>140</v>
      </c>
      <c r="AL529" s="210">
        <f>_xlfn.XLOOKUP(AK529,sortorder!$I$15:$I$20,sortorder!$J$15:$J$20)</f>
        <v>3</v>
      </c>
      <c r="AM529" t="s">
        <v>423</v>
      </c>
      <c r="AN529" t="s">
        <v>423</v>
      </c>
      <c r="AO529" t="s">
        <v>424</v>
      </c>
      <c r="AP529" s="32">
        <v>1</v>
      </c>
      <c r="AQ529" t="s">
        <v>268</v>
      </c>
      <c r="AR529" t="s">
        <v>2800</v>
      </c>
      <c r="AS529" t="s">
        <v>515</v>
      </c>
      <c r="AT529" t="s">
        <v>516</v>
      </c>
      <c r="AV529" s="39" t="str">
        <f>IFERROR(_xlfn.XLOOKUP(Q529,wtd!$B:$B,wtd!$C:$C),"")</f>
        <v/>
      </c>
      <c r="AW529" s="141" t="b">
        <f>IFERROR(Q529=_xlfn.XLOOKUP(Q529,wtd!$B:$B,wtd!$B:$B),FALSE)</f>
        <v>0</v>
      </c>
      <c r="AX529" t="s">
        <v>1103</v>
      </c>
      <c r="BA529" t="b">
        <v>0</v>
      </c>
      <c r="BB529" t="b">
        <v>0</v>
      </c>
      <c r="BC529" t="b">
        <v>0</v>
      </c>
      <c r="BE529" t="s">
        <v>833</v>
      </c>
      <c r="BF529" t="s">
        <v>833</v>
      </c>
      <c r="BG529" t="s">
        <v>833</v>
      </c>
      <c r="BH529" s="59" t="s">
        <v>833</v>
      </c>
      <c r="BJ529" s="618" t="s">
        <v>2887</v>
      </c>
      <c r="BK529" s="534" t="s">
        <v>2887</v>
      </c>
      <c r="BN529" s="225">
        <v>999</v>
      </c>
      <c r="BQ529" s="639" t="s">
        <v>834</v>
      </c>
      <c r="BR529" s="639" t="s">
        <v>832</v>
      </c>
    </row>
    <row r="530" spans="1:70">
      <c r="A530">
        <v>529</v>
      </c>
      <c r="B530" s="158" t="str">
        <f>IFERROR(TEXT(AL530,"00"),"99")&amp;IFERROR(TEXT(W530,"00"),"99")&amp;IFERROR(TEXT(S530,"00"),"99")&amp;IFERROR(TEXT(BN530,"000"),"999")</f>
        <v>038005999</v>
      </c>
      <c r="C530" s="158" t="str">
        <f>IFERROR(TEXT(AL530,"00"),"99")&amp;IFERROR(TEXT(V530,"00"),"99")&amp;IFERROR(TEXT(R530,"000"),"999")</f>
        <v>0380101</v>
      </c>
      <c r="D530" s="29">
        <v>0</v>
      </c>
      <c r="E530" s="645">
        <f>IF(NOT(ISBLANK(L530)),1,0)</f>
        <v>0</v>
      </c>
      <c r="F530" s="645">
        <f>IF(NOT(ISBLANK(O530)),1,0)</f>
        <v>1</v>
      </c>
      <c r="G530" s="364" t="str">
        <f>IF(ISBLANK(H530), IF(OR(NOT(ISBLANK(L530)),NOT(ISBLANK(I530)), NOT(ISBLANK(O530))),"no oldname but should be",""),IF(H530=I530,"api",IF(H530=O530,"csv","no match or acs")))</f>
        <v>csv</v>
      </c>
      <c r="H530" t="s">
        <v>1055</v>
      </c>
      <c r="N530" s="59" t="s">
        <v>1055</v>
      </c>
      <c r="O530" t="s">
        <v>1055</v>
      </c>
      <c r="P530" s="59" t="s">
        <v>1055</v>
      </c>
      <c r="Q530" s="64" t="s">
        <v>1054</v>
      </c>
      <c r="R530" s="147">
        <f>IFERROR(_xlfn.XLOOKUP(T530,sortorder!$E$62:$E$136,sortorder!$F$62:$F$136),999)</f>
        <v>101</v>
      </c>
      <c r="S530" s="147">
        <f>IFERROR(_xlfn.XLOOKUP(T530,sortorder!$E$62:$E$136,sortorder!$D$62:$D$136),99)</f>
        <v>5</v>
      </c>
      <c r="T530" s="127" t="str">
        <f>SUBSTITUTE(Q530,"state.bin.","")</f>
        <v>rsei</v>
      </c>
      <c r="V530" s="152">
        <f>IFERROR(_xlfn.XLOOKUP(X530,sortorder!$E$4:$E$55,sortorder!$D$4:$D$55),99)</f>
        <v>80</v>
      </c>
      <c r="W530" s="152">
        <f>IFERROR(_xlfn.XLOOKUP(X530,sortorder!$E$4:$E$55,sortorder!$D$4:$D$55),99)</f>
        <v>80</v>
      </c>
      <c r="X530" s="22" t="s">
        <v>2852</v>
      </c>
      <c r="Y530" s="141">
        <f>IF(ISERROR(SEARCH(Y$1,$Q530)),0,1)</f>
        <v>0</v>
      </c>
      <c r="Z530" s="141">
        <f>IF(ISERROR(SEARCH(Z$1,$Q530)),0,1)</f>
        <v>1</v>
      </c>
      <c r="AA530" s="141">
        <f>IF(ISERROR(SEARCH(AA$1,$Q530)),0,1)</f>
        <v>0</v>
      </c>
      <c r="AB530" s="141">
        <f>IF(ISERROR(SEARCH(AB$1,$Q530)),0,1)</f>
        <v>0</v>
      </c>
      <c r="AC530" s="141">
        <f>IF(ISERROR(SEARCH(AC$1,$Q530)),0,1)</f>
        <v>0</v>
      </c>
      <c r="AD530" s="141">
        <f>IF(ISERROR(SEARCH(AD$1,$Q530)),0,1)</f>
        <v>1</v>
      </c>
      <c r="AE530" s="141">
        <f>IF(ISERROR(SEARCH(AE$1,$Q530)),0,1)</f>
        <v>0</v>
      </c>
      <c r="AF530" s="141">
        <f>IF(ISERROR(SEARCH(AF$1,$Q530)),0,1)</f>
        <v>0</v>
      </c>
      <c r="AG530" s="141">
        <f>IF(ISERROR(SEARCH(AG$1,$Q530)),0,1)</f>
        <v>0</v>
      </c>
      <c r="AI530" s="141" t="str">
        <f>_xlfn.XLOOKUP(I530,'api2.3'!B:B,'api2.3'!D:D,"")</f>
        <v/>
      </c>
      <c r="AJ530" t="s">
        <v>140</v>
      </c>
      <c r="AK530" s="41" t="s">
        <v>140</v>
      </c>
      <c r="AL530" s="210">
        <f>_xlfn.XLOOKUP(AK530,sortorder!$I$15:$I$20,sortorder!$J$15:$J$20)</f>
        <v>3</v>
      </c>
      <c r="AM530" t="s">
        <v>1784</v>
      </c>
      <c r="AN530" t="s">
        <v>1784</v>
      </c>
      <c r="AO530" t="s">
        <v>1785</v>
      </c>
      <c r="AP530" s="32">
        <v>3</v>
      </c>
      <c r="AQ530" t="s">
        <v>456</v>
      </c>
      <c r="AR530" t="s">
        <v>97</v>
      </c>
      <c r="AS530" t="s">
        <v>96</v>
      </c>
      <c r="AT530" t="s">
        <v>97</v>
      </c>
      <c r="AV530" s="39" t="str">
        <f>IFERROR(_xlfn.XLOOKUP(Q530,wtd!$B:$B,wtd!$C:$C),"")</f>
        <v/>
      </c>
      <c r="AW530" s="141" t="b">
        <f>IFERROR(Q530=_xlfn.XLOOKUP(Q530,wtd!$B:$B,wtd!$B:$B),FALSE)</f>
        <v>0</v>
      </c>
      <c r="AX530" t="s">
        <v>89</v>
      </c>
      <c r="BA530" t="b">
        <v>0</v>
      </c>
      <c r="BB530" t="b">
        <v>0</v>
      </c>
      <c r="BC530" t="b">
        <v>0</v>
      </c>
      <c r="BE530" t="s">
        <v>1056</v>
      </c>
      <c r="BF530" t="s">
        <v>1056</v>
      </c>
      <c r="BG530" t="s">
        <v>1056</v>
      </c>
      <c r="BH530" s="59" t="s">
        <v>1056</v>
      </c>
      <c r="BJ530" s="618" t="s">
        <v>2887</v>
      </c>
      <c r="BK530" s="534" t="s">
        <v>2887</v>
      </c>
      <c r="BN530" s="225">
        <v>999</v>
      </c>
      <c r="BQ530" s="639" t="s">
        <v>113</v>
      </c>
      <c r="BR530" s="639" t="s">
        <v>1055</v>
      </c>
    </row>
    <row r="531" spans="1:70">
      <c r="A531">
        <v>530</v>
      </c>
      <c r="B531" s="158" t="str">
        <f>IFERROR(TEXT(AL531,"00"),"99")&amp;IFERROR(TEXT(W531,"00"),"99")&amp;IFERROR(TEXT(S531,"00"),"99")&amp;IFERROR(TEXT(BN531,"000"),"999")</f>
        <v>038005999</v>
      </c>
      <c r="C531" s="158" t="str">
        <f>IFERROR(TEXT(AL531,"00"),"99")&amp;IFERROR(TEXT(V531,"00"),"99")&amp;IFERROR(TEXT(R531,"000"),"999")</f>
        <v>0380101</v>
      </c>
      <c r="D531" s="29">
        <v>0</v>
      </c>
      <c r="E531" s="645">
        <f>IF(NOT(ISBLANK(L531)),1,0)</f>
        <v>0</v>
      </c>
      <c r="F531" s="645">
        <f>IF(NOT(ISBLANK(O531)),1,0)</f>
        <v>1</v>
      </c>
      <c r="G531" s="364" t="str">
        <f>IF(ISBLANK(H531), IF(OR(NOT(ISBLANK(L531)),NOT(ISBLANK(I531)), NOT(ISBLANK(O531))),"no oldname but should be",""),IF(H531=I531,"api",IF(H531=O531,"csv","no match or acs")))</f>
        <v>csv</v>
      </c>
      <c r="H531" t="s">
        <v>977</v>
      </c>
      <c r="N531" s="59" t="s">
        <v>977</v>
      </c>
      <c r="O531" t="s">
        <v>977</v>
      </c>
      <c r="P531" s="59" t="s">
        <v>977</v>
      </c>
      <c r="Q531" s="64" t="s">
        <v>976</v>
      </c>
      <c r="R531" s="147">
        <f>IFERROR(_xlfn.XLOOKUP(T531,sortorder!$E$62:$E$136,sortorder!$F$62:$F$136),999)</f>
        <v>101</v>
      </c>
      <c r="S531" s="147">
        <f>IFERROR(_xlfn.XLOOKUP(T531,sortorder!$E$62:$E$136,sortorder!$D$62:$D$136),99)</f>
        <v>5</v>
      </c>
      <c r="T531" s="127" t="str">
        <f>SUBSTITUTE(Q531,"state.pctile.text.","")</f>
        <v>rsei</v>
      </c>
      <c r="V531" s="152">
        <f>IFERROR(_xlfn.XLOOKUP(X531,sortorder!$E$4:$E$55,sortorder!$D$4:$D$55),99)</f>
        <v>80</v>
      </c>
      <c r="W531" s="152">
        <f>IFERROR(_xlfn.XLOOKUP(X531,sortorder!$E$4:$E$55,sortorder!$D$4:$D$55),99)</f>
        <v>80</v>
      </c>
      <c r="X531" s="22" t="s">
        <v>2853</v>
      </c>
      <c r="Y531" s="141">
        <f>IF(ISERROR(SEARCH(Y$1,$Q531)),0,1)</f>
        <v>0</v>
      </c>
      <c r="Z531" s="141">
        <f>IF(ISERROR(SEARCH(Z$1,$Q531)),0,1)</f>
        <v>1</v>
      </c>
      <c r="AA531" s="141">
        <f>IF(ISERROR(SEARCH(AA$1,$Q531)),0,1)</f>
        <v>1</v>
      </c>
      <c r="AB531" s="141">
        <f>IF(ISERROR(SEARCH(AB$1,$Q531)),0,1)</f>
        <v>1</v>
      </c>
      <c r="AC531" s="141">
        <f>IF(ISERROR(SEARCH(AC$1,$Q531)),0,1)</f>
        <v>0</v>
      </c>
      <c r="AD531" s="141">
        <f>IF(ISERROR(SEARCH(AD$1,$Q531)),0,1)</f>
        <v>0</v>
      </c>
      <c r="AE531" s="141">
        <f>IF(ISERROR(SEARCH(AE$1,$Q531)),0,1)</f>
        <v>0</v>
      </c>
      <c r="AF531" s="141">
        <f>IF(ISERROR(SEARCH(AF$1,$Q531)),0,1)</f>
        <v>0</v>
      </c>
      <c r="AG531" s="141">
        <f>IF(ISERROR(SEARCH(AG$1,$Q531)),0,1)</f>
        <v>0</v>
      </c>
      <c r="AI531" s="141" t="str">
        <f>_xlfn.XLOOKUP(I531,'api2.3'!B:B,'api2.3'!D:D,"")</f>
        <v/>
      </c>
      <c r="AJ531" t="s">
        <v>140</v>
      </c>
      <c r="AK531" s="41" t="s">
        <v>140</v>
      </c>
      <c r="AL531" s="210">
        <f>_xlfn.XLOOKUP(AK531,sortorder!$I$15:$I$20,sortorder!$J$15:$J$20)</f>
        <v>3</v>
      </c>
      <c r="AM531" t="s">
        <v>1784</v>
      </c>
      <c r="AN531" t="s">
        <v>1784</v>
      </c>
      <c r="AO531" t="s">
        <v>1785</v>
      </c>
      <c r="AP531" s="32">
        <v>3</v>
      </c>
      <c r="AQ531" t="s">
        <v>757</v>
      </c>
      <c r="AR531" t="s">
        <v>2800</v>
      </c>
      <c r="AS531" t="s">
        <v>515</v>
      </c>
      <c r="AT531" t="s">
        <v>516</v>
      </c>
      <c r="AV531" s="39" t="str">
        <f>IFERROR(_xlfn.XLOOKUP(Q531,wtd!$B:$B,wtd!$C:$C),"")</f>
        <v/>
      </c>
      <c r="AW531" s="141" t="b">
        <f>IFERROR(Q531=_xlfn.XLOOKUP(Q531,wtd!$B:$B,wtd!$B:$B),FALSE)</f>
        <v>0</v>
      </c>
      <c r="AX531" t="s">
        <v>1103</v>
      </c>
      <c r="BA531" t="b">
        <v>0</v>
      </c>
      <c r="BB531" t="b">
        <v>0</v>
      </c>
      <c r="BC531" t="b">
        <v>0</v>
      </c>
      <c r="BE531" t="s">
        <v>978</v>
      </c>
      <c r="BF531" t="s">
        <v>978</v>
      </c>
      <c r="BG531" t="s">
        <v>978</v>
      </c>
      <c r="BH531" s="59" t="s">
        <v>978</v>
      </c>
      <c r="BJ531" s="618" t="s">
        <v>2887</v>
      </c>
      <c r="BK531" s="534" t="s">
        <v>2887</v>
      </c>
      <c r="BN531" s="225">
        <v>999</v>
      </c>
      <c r="BQ531" s="639" t="s">
        <v>834</v>
      </c>
      <c r="BR531" s="639" t="s">
        <v>977</v>
      </c>
    </row>
    <row r="532" spans="1:70">
      <c r="A532">
        <v>531</v>
      </c>
      <c r="B532" s="158" t="str">
        <f>IFERROR(TEXT(AL532,"00"),"99")&amp;IFERROR(TEXT(W532,"00"),"99")&amp;IFERROR(TEXT(S532,"00"),"99")&amp;IFERROR(TEXT(BN532,"000"),"999")</f>
        <v>038006999</v>
      </c>
      <c r="C532" s="158" t="str">
        <f>IFERROR(TEXT(AL532,"00"),"99")&amp;IFERROR(TEXT(V532,"00"),"99")&amp;IFERROR(TEXT(R532,"000"),"999")</f>
        <v>0380102</v>
      </c>
      <c r="D532" s="29">
        <v>0</v>
      </c>
      <c r="E532" s="645">
        <f>IF(NOT(ISBLANK(L532)),1,0)</f>
        <v>0</v>
      </c>
      <c r="F532" s="645">
        <f>IF(NOT(ISBLANK(O532)),1,0)</f>
        <v>1</v>
      </c>
      <c r="G532" s="364" t="str">
        <f>IF(ISBLANK(H532), IF(OR(NOT(ISBLANK(L532)),NOT(ISBLANK(I532)), NOT(ISBLANK(O532))),"no oldname but should be",""),IF(H532=I532,"api",IF(H532=O532,"csv","no match or acs")))</f>
        <v>csv</v>
      </c>
      <c r="H532" t="s">
        <v>387</v>
      </c>
      <c r="N532" s="59" t="s">
        <v>387</v>
      </c>
      <c r="O532" t="s">
        <v>387</v>
      </c>
      <c r="P532" s="59" t="s">
        <v>387</v>
      </c>
      <c r="Q532" s="64" t="s">
        <v>386</v>
      </c>
      <c r="R532" s="147">
        <f>IFERROR(_xlfn.XLOOKUP(T532,sortorder!$E$62:$E$136,sortorder!$F$62:$F$136),999)</f>
        <v>102</v>
      </c>
      <c r="S532" s="147">
        <f>IFERROR(_xlfn.XLOOKUP(T532,sortorder!$E$62:$E$136,sortorder!$D$62:$D$136),99)</f>
        <v>6</v>
      </c>
      <c r="T532" s="127" t="s">
        <v>307</v>
      </c>
      <c r="U532" s="59" t="s">
        <v>307</v>
      </c>
      <c r="V532" s="152">
        <f>IFERROR(_xlfn.XLOOKUP(X532,sortorder!$E$4:$E$55,sortorder!$D$4:$D$55),99)</f>
        <v>80</v>
      </c>
      <c r="W532" s="152">
        <f>IFERROR(_xlfn.XLOOKUP(X532,sortorder!$E$4:$E$55,sortorder!$D$4:$D$55),99)</f>
        <v>80</v>
      </c>
      <c r="X532" s="22" t="s">
        <v>2852</v>
      </c>
      <c r="Y532" s="141">
        <f>IF(ISERROR(SEARCH(Y$1,$Q532)),0,1)</f>
        <v>0</v>
      </c>
      <c r="Z532" s="141">
        <f>IF(ISERROR(SEARCH(Z$1,$Q532)),0,1)</f>
        <v>0</v>
      </c>
      <c r="AA532" s="141">
        <f>IF(ISERROR(SEARCH(AA$1,$Q532)),0,1)</f>
        <v>0</v>
      </c>
      <c r="AB532" s="141">
        <f>IF(ISERROR(SEARCH(AB$1,$Q532)),0,1)</f>
        <v>0</v>
      </c>
      <c r="AC532" s="141">
        <f>IF(ISERROR(SEARCH(AC$1,$Q532)),0,1)</f>
        <v>0</v>
      </c>
      <c r="AD532" s="141">
        <f>IF(ISERROR(SEARCH(AD$1,$Q532)),0,1)</f>
        <v>1</v>
      </c>
      <c r="AE532" s="141">
        <f>IF(ISERROR(SEARCH(AE$1,$Q532)),0,1)</f>
        <v>0</v>
      </c>
      <c r="AF532" s="141">
        <f>IF(ISERROR(SEARCH(AF$1,$Q532)),0,1)</f>
        <v>0</v>
      </c>
      <c r="AG532" s="141">
        <f>IF(ISERROR(SEARCH(AG$1,$Q532)),0,1)</f>
        <v>0</v>
      </c>
      <c r="AI532" s="141" t="str">
        <f>_xlfn.XLOOKUP(I532,'api2.3'!B:B,'api2.3'!D:D,"")</f>
        <v/>
      </c>
      <c r="AJ532" t="s">
        <v>140</v>
      </c>
      <c r="AK532" s="41" t="s">
        <v>140</v>
      </c>
      <c r="AL532" s="210">
        <f>_xlfn.XLOOKUP(AK532,sortorder!$I$15:$I$20,sortorder!$J$15:$J$20)</f>
        <v>3</v>
      </c>
      <c r="AM532" t="s">
        <v>423</v>
      </c>
      <c r="AN532" t="s">
        <v>423</v>
      </c>
      <c r="AO532" t="s">
        <v>424</v>
      </c>
      <c r="AP532" s="32">
        <v>1</v>
      </c>
      <c r="AQ532" t="s">
        <v>83</v>
      </c>
      <c r="AR532" t="s">
        <v>97</v>
      </c>
      <c r="AS532" t="s">
        <v>96</v>
      </c>
      <c r="AT532" t="s">
        <v>97</v>
      </c>
      <c r="AV532" s="39" t="str">
        <f>IFERROR(_xlfn.XLOOKUP(Q532,wtd!$B:$B,wtd!$C:$C),"")</f>
        <v/>
      </c>
      <c r="AW532" s="141" t="b">
        <f>IFERROR(Q532=_xlfn.XLOOKUP(Q532,wtd!$B:$B,wtd!$B:$B),FALSE)</f>
        <v>0</v>
      </c>
      <c r="AX532" t="s">
        <v>89</v>
      </c>
      <c r="BA532" t="b">
        <v>0</v>
      </c>
      <c r="BB532" t="b">
        <v>0</v>
      </c>
      <c r="BC532" t="b">
        <v>0</v>
      </c>
      <c r="BE532" t="s">
        <v>388</v>
      </c>
      <c r="BF532" t="s">
        <v>388</v>
      </c>
      <c r="BG532" t="s">
        <v>388</v>
      </c>
      <c r="BH532" s="59" t="s">
        <v>389</v>
      </c>
      <c r="BI532" s="59" t="s">
        <v>389</v>
      </c>
      <c r="BJ532" s="618" t="s">
        <v>2887</v>
      </c>
      <c r="BK532" s="534" t="s">
        <v>2887</v>
      </c>
      <c r="BN532" s="225">
        <v>999</v>
      </c>
      <c r="BQ532" s="639" t="s">
        <v>109</v>
      </c>
      <c r="BR532" s="639" t="s">
        <v>387</v>
      </c>
    </row>
    <row r="533" spans="1:70">
      <c r="A533">
        <v>532</v>
      </c>
      <c r="B533" s="158" t="str">
        <f>IFERROR(TEXT(AL533,"00"),"99")&amp;IFERROR(TEXT(W533,"00"),"99")&amp;IFERROR(TEXT(S533,"00"),"99")&amp;IFERROR(TEXT(BN533,"000"),"999")</f>
        <v>038006999</v>
      </c>
      <c r="C533" s="158" t="str">
        <f>IFERROR(TEXT(AL533,"00"),"99")&amp;IFERROR(TEXT(V533,"00"),"99")&amp;IFERROR(TEXT(R533,"000"),"999")</f>
        <v>0380102</v>
      </c>
      <c r="D533" s="29">
        <v>0</v>
      </c>
      <c r="E533" s="645">
        <f>IF(NOT(ISBLANK(L533)),1,0)</f>
        <v>0</v>
      </c>
      <c r="F533" s="645">
        <f>IF(NOT(ISBLANK(O533)),1,0)</f>
        <v>1</v>
      </c>
      <c r="G533" s="364" t="str">
        <f>IF(ISBLANK(H533), IF(OR(NOT(ISBLANK(L533)),NOT(ISBLANK(I533)), NOT(ISBLANK(O533))),"no oldname but should be",""),IF(H533=I533,"api",IF(H533=O533,"csv","no match or acs")))</f>
        <v>csv</v>
      </c>
      <c r="H533" t="s">
        <v>836</v>
      </c>
      <c r="N533" s="59" t="s">
        <v>836</v>
      </c>
      <c r="O533" t="s">
        <v>836</v>
      </c>
      <c r="P533" s="59" t="s">
        <v>836</v>
      </c>
      <c r="Q533" s="64" t="s">
        <v>835</v>
      </c>
      <c r="R533" s="147">
        <f>IFERROR(_xlfn.XLOOKUP(T533,sortorder!$E$62:$E$136,sortorder!$F$62:$F$136),999)</f>
        <v>102</v>
      </c>
      <c r="S533" s="147">
        <f>IFERROR(_xlfn.XLOOKUP(T533,sortorder!$E$62:$E$136,sortorder!$D$62:$D$136),99)</f>
        <v>6</v>
      </c>
      <c r="T533" s="127" t="s">
        <v>307</v>
      </c>
      <c r="U533" s="59" t="s">
        <v>307</v>
      </c>
      <c r="V533" s="152">
        <f>IFERROR(_xlfn.XLOOKUP(X533,sortorder!$E$4:$E$55,sortorder!$D$4:$D$55),99)</f>
        <v>80</v>
      </c>
      <c r="W533" s="152">
        <f>IFERROR(_xlfn.XLOOKUP(X533,sortorder!$E$4:$E$55,sortorder!$D$4:$D$55),99)</f>
        <v>80</v>
      </c>
      <c r="X533" s="22" t="s">
        <v>2853</v>
      </c>
      <c r="Y533" s="141">
        <f>IF(ISERROR(SEARCH(Y$1,$Q533)),0,1)</f>
        <v>0</v>
      </c>
      <c r="Z533" s="141">
        <f>IF(ISERROR(SEARCH(Z$1,$Q533)),0,1)</f>
        <v>0</v>
      </c>
      <c r="AA533" s="141">
        <f>IF(ISERROR(SEARCH(AA$1,$Q533)),0,1)</f>
        <v>1</v>
      </c>
      <c r="AB533" s="141">
        <f>IF(ISERROR(SEARCH(AB$1,$Q533)),0,1)</f>
        <v>1</v>
      </c>
      <c r="AC533" s="141">
        <f>IF(ISERROR(SEARCH(AC$1,$Q533)),0,1)</f>
        <v>0</v>
      </c>
      <c r="AD533" s="141">
        <f>IF(ISERROR(SEARCH(AD$1,$Q533)),0,1)</f>
        <v>0</v>
      </c>
      <c r="AE533" s="141">
        <f>IF(ISERROR(SEARCH(AE$1,$Q533)),0,1)</f>
        <v>0</v>
      </c>
      <c r="AF533" s="141">
        <f>IF(ISERROR(SEARCH(AF$1,$Q533)),0,1)</f>
        <v>0</v>
      </c>
      <c r="AG533" s="141">
        <f>IF(ISERROR(SEARCH(AG$1,$Q533)),0,1)</f>
        <v>0</v>
      </c>
      <c r="AI533" s="141">
        <f>_xlfn.XLOOKUP(I533,'api2.3'!B:B,'api2.3'!D:D,"")</f>
        <v>0</v>
      </c>
      <c r="AJ533" t="s">
        <v>140</v>
      </c>
      <c r="AK533" s="41" t="s">
        <v>140</v>
      </c>
      <c r="AL533" s="210">
        <f>_xlfn.XLOOKUP(AK533,sortorder!$I$15:$I$20,sortorder!$J$15:$J$20)</f>
        <v>3</v>
      </c>
      <c r="AM533" t="s">
        <v>423</v>
      </c>
      <c r="AN533" t="s">
        <v>423</v>
      </c>
      <c r="AO533" t="s">
        <v>424</v>
      </c>
      <c r="AP533" s="32">
        <v>1</v>
      </c>
      <c r="AQ533" t="s">
        <v>268</v>
      </c>
      <c r="AR533" t="s">
        <v>2800</v>
      </c>
      <c r="AS533" t="s">
        <v>515</v>
      </c>
      <c r="AT533" t="s">
        <v>516</v>
      </c>
      <c r="AV533" s="39" t="str">
        <f>IFERROR(_xlfn.XLOOKUP(Q533,wtd!$B:$B,wtd!$C:$C),"")</f>
        <v/>
      </c>
      <c r="AW533" s="141" t="b">
        <f>IFERROR(Q533=_xlfn.XLOOKUP(Q533,wtd!$B:$B,wtd!$B:$B),FALSE)</f>
        <v>0</v>
      </c>
      <c r="AX533" t="s">
        <v>1103</v>
      </c>
      <c r="BA533" t="b">
        <v>0</v>
      </c>
      <c r="BB533" t="b">
        <v>0</v>
      </c>
      <c r="BC533" t="b">
        <v>0</v>
      </c>
      <c r="BE533" t="s">
        <v>837</v>
      </c>
      <c r="BF533" t="s">
        <v>837</v>
      </c>
      <c r="BG533" t="s">
        <v>837</v>
      </c>
      <c r="BH533" s="59" t="s">
        <v>838</v>
      </c>
      <c r="BI533" s="59" t="s">
        <v>838</v>
      </c>
      <c r="BJ533" s="618" t="s">
        <v>2887</v>
      </c>
      <c r="BK533" s="534" t="s">
        <v>2887</v>
      </c>
      <c r="BN533" s="225">
        <v>999</v>
      </c>
      <c r="BQ533" s="639" t="s">
        <v>436</v>
      </c>
      <c r="BR533" s="639" t="s">
        <v>836</v>
      </c>
    </row>
    <row r="534" spans="1:70">
      <c r="A534">
        <v>533</v>
      </c>
      <c r="B534" s="158" t="str">
        <f>IFERROR(TEXT(AL534,"00"),"99")&amp;IFERROR(TEXT(W534,"00"),"99")&amp;IFERROR(TEXT(S534,"00"),"99")&amp;IFERROR(TEXT(BN534,"000"),"999")</f>
        <v>038006999</v>
      </c>
      <c r="C534" s="158" t="str">
        <f>IFERROR(TEXT(AL534,"00"),"99")&amp;IFERROR(TEXT(V534,"00"),"99")&amp;IFERROR(TEXT(R534,"000"),"999")</f>
        <v>0380102</v>
      </c>
      <c r="D534" s="29">
        <v>0</v>
      </c>
      <c r="E534" s="645">
        <f>IF(NOT(ISBLANK(L534)),1,0)</f>
        <v>0</v>
      </c>
      <c r="F534" s="645">
        <f>IF(NOT(ISBLANK(O534)),1,0)</f>
        <v>1</v>
      </c>
      <c r="G534" s="364" t="str">
        <f>IF(ISBLANK(H534), IF(OR(NOT(ISBLANK(L534)),NOT(ISBLANK(I534)), NOT(ISBLANK(O534))),"no oldname but should be",""),IF(H534=I534,"api",IF(H534=O534,"csv","no match or acs")))</f>
        <v>csv</v>
      </c>
      <c r="H534" t="s">
        <v>877</v>
      </c>
      <c r="N534" s="59" t="s">
        <v>877</v>
      </c>
      <c r="O534" t="s">
        <v>877</v>
      </c>
      <c r="P534" s="59" t="s">
        <v>877</v>
      </c>
      <c r="Q534" s="64" t="s">
        <v>876</v>
      </c>
      <c r="R534" s="147">
        <f>IFERROR(_xlfn.XLOOKUP(T534,sortorder!$E$62:$E$136,sortorder!$F$62:$F$136),999)</f>
        <v>102</v>
      </c>
      <c r="S534" s="147">
        <f>IFERROR(_xlfn.XLOOKUP(T534,sortorder!$E$62:$E$136,sortorder!$D$62:$D$136),99)</f>
        <v>6</v>
      </c>
      <c r="T534" s="127" t="str">
        <f>SUBSTITUTE(Q534,"state.bin.","")</f>
        <v>traffic.score</v>
      </c>
      <c r="V534" s="152">
        <f>IFERROR(_xlfn.XLOOKUP(X534,sortorder!$E$4:$E$55,sortorder!$D$4:$D$55),99)</f>
        <v>80</v>
      </c>
      <c r="W534" s="152">
        <f>IFERROR(_xlfn.XLOOKUP(X534,sortorder!$E$4:$E$55,sortorder!$D$4:$D$55),99)</f>
        <v>80</v>
      </c>
      <c r="X534" s="22" t="s">
        <v>2852</v>
      </c>
      <c r="Y534" s="141">
        <f>IF(ISERROR(SEARCH(Y$1,$Q534)),0,1)</f>
        <v>0</v>
      </c>
      <c r="Z534" s="141">
        <f>IF(ISERROR(SEARCH(Z$1,$Q534)),0,1)</f>
        <v>1</v>
      </c>
      <c r="AA534" s="141">
        <f>IF(ISERROR(SEARCH(AA$1,$Q534)),0,1)</f>
        <v>0</v>
      </c>
      <c r="AB534" s="141">
        <f>IF(ISERROR(SEARCH(AB$1,$Q534)),0,1)</f>
        <v>0</v>
      </c>
      <c r="AC534" s="141">
        <f>IF(ISERROR(SEARCH(AC$1,$Q534)),0,1)</f>
        <v>0</v>
      </c>
      <c r="AD534" s="141">
        <f>IF(ISERROR(SEARCH(AD$1,$Q534)),0,1)</f>
        <v>1</v>
      </c>
      <c r="AE534" s="141">
        <f>IF(ISERROR(SEARCH(AE$1,$Q534)),0,1)</f>
        <v>0</v>
      </c>
      <c r="AF534" s="141">
        <f>IF(ISERROR(SEARCH(AF$1,$Q534)),0,1)</f>
        <v>0</v>
      </c>
      <c r="AG534" s="141">
        <f>IF(ISERROR(SEARCH(AG$1,$Q534)),0,1)</f>
        <v>0</v>
      </c>
      <c r="AI534" s="141">
        <f>_xlfn.XLOOKUP(I534,'api2.3'!B:B,'api2.3'!D:D,"")</f>
        <v>0</v>
      </c>
      <c r="AJ534" t="s">
        <v>140</v>
      </c>
      <c r="AK534" s="41" t="s">
        <v>140</v>
      </c>
      <c r="AL534" s="210">
        <f>_xlfn.XLOOKUP(AK534,sortorder!$I$15:$I$20,sortorder!$J$15:$J$20)</f>
        <v>3</v>
      </c>
      <c r="AM534" t="s">
        <v>1784</v>
      </c>
      <c r="AN534" t="s">
        <v>1784</v>
      </c>
      <c r="AO534" t="s">
        <v>1785</v>
      </c>
      <c r="AP534" s="32">
        <v>3</v>
      </c>
      <c r="AQ534" t="s">
        <v>456</v>
      </c>
      <c r="AR534" t="s">
        <v>97</v>
      </c>
      <c r="AS534" t="s">
        <v>96</v>
      </c>
      <c r="AT534" t="s">
        <v>97</v>
      </c>
      <c r="AV534" s="39" t="str">
        <f>IFERROR(_xlfn.XLOOKUP(Q534,wtd!$B:$B,wtd!$C:$C),"")</f>
        <v/>
      </c>
      <c r="AW534" s="141" t="b">
        <f>IFERROR(Q534=_xlfn.XLOOKUP(Q534,wtd!$B:$B,wtd!$B:$B),FALSE)</f>
        <v>0</v>
      </c>
      <c r="AX534" t="s">
        <v>89</v>
      </c>
      <c r="BA534" t="b">
        <v>0</v>
      </c>
      <c r="BB534" t="b">
        <v>0</v>
      </c>
      <c r="BC534" t="b">
        <v>0</v>
      </c>
      <c r="BE534" t="s">
        <v>878</v>
      </c>
      <c r="BF534" t="s">
        <v>878</v>
      </c>
      <c r="BG534" t="s">
        <v>878</v>
      </c>
      <c r="BH534" s="59" t="s">
        <v>878</v>
      </c>
      <c r="BJ534" s="618" t="s">
        <v>2887</v>
      </c>
      <c r="BK534" s="534" t="s">
        <v>2887</v>
      </c>
      <c r="BN534" s="225">
        <v>999</v>
      </c>
      <c r="BQ534" s="639" t="s">
        <v>109</v>
      </c>
      <c r="BR534" s="639" t="s">
        <v>877</v>
      </c>
    </row>
    <row r="535" spans="1:70">
      <c r="A535">
        <v>534</v>
      </c>
      <c r="B535" s="158" t="str">
        <f>IFERROR(TEXT(AL535,"00"),"99")&amp;IFERROR(TEXT(W535,"00"),"99")&amp;IFERROR(TEXT(S535,"00"),"99")&amp;IFERROR(TEXT(BN535,"000"),"999")</f>
        <v>038006999</v>
      </c>
      <c r="C535" s="158" t="str">
        <f>IFERROR(TEXT(AL535,"00"),"99")&amp;IFERROR(TEXT(V535,"00"),"99")&amp;IFERROR(TEXT(R535,"000"),"999")</f>
        <v>0380102</v>
      </c>
      <c r="D535" s="29">
        <v>0</v>
      </c>
      <c r="E535" s="645">
        <f>IF(NOT(ISBLANK(L535)),1,0)</f>
        <v>0</v>
      </c>
      <c r="F535" s="645">
        <f>IF(NOT(ISBLANK(O535)),1,0)</f>
        <v>1</v>
      </c>
      <c r="G535" s="364" t="str">
        <f>IF(ISBLANK(H535), IF(OR(NOT(ISBLANK(L535)),NOT(ISBLANK(I535)), NOT(ISBLANK(O535))),"no oldname but should be",""),IF(H535=I535,"api",IF(H535=O535,"csv","no match or acs")))</f>
        <v>csv</v>
      </c>
      <c r="H535" t="s">
        <v>1036</v>
      </c>
      <c r="N535" s="59" t="s">
        <v>1036</v>
      </c>
      <c r="O535" t="s">
        <v>1036</v>
      </c>
      <c r="P535" s="59" t="s">
        <v>1036</v>
      </c>
      <c r="Q535" s="64" t="s">
        <v>1035</v>
      </c>
      <c r="R535" s="147">
        <f>IFERROR(_xlfn.XLOOKUP(T535,sortorder!$E$62:$E$136,sortorder!$F$62:$F$136),999)</f>
        <v>102</v>
      </c>
      <c r="S535" s="147">
        <f>IFERROR(_xlfn.XLOOKUP(T535,sortorder!$E$62:$E$136,sortorder!$D$62:$D$136),99)</f>
        <v>6</v>
      </c>
      <c r="T535" s="127" t="str">
        <f>SUBSTITUTE(Q535,"state.pctile.text.","")</f>
        <v>traffic.score</v>
      </c>
      <c r="V535" s="152">
        <f>IFERROR(_xlfn.XLOOKUP(X535,sortorder!$E$4:$E$55,sortorder!$D$4:$D$55),99)</f>
        <v>80</v>
      </c>
      <c r="W535" s="152">
        <f>IFERROR(_xlfn.XLOOKUP(X535,sortorder!$E$4:$E$55,sortorder!$D$4:$D$55),99)</f>
        <v>80</v>
      </c>
      <c r="X535" s="22" t="s">
        <v>2853</v>
      </c>
      <c r="Y535" s="141">
        <f>IF(ISERROR(SEARCH(Y$1,$Q535)),0,1)</f>
        <v>0</v>
      </c>
      <c r="Z535" s="141">
        <f>IF(ISERROR(SEARCH(Z$1,$Q535)),0,1)</f>
        <v>1</v>
      </c>
      <c r="AA535" s="141">
        <f>IF(ISERROR(SEARCH(AA$1,$Q535)),0,1)</f>
        <v>1</v>
      </c>
      <c r="AB535" s="141">
        <f>IF(ISERROR(SEARCH(AB$1,$Q535)),0,1)</f>
        <v>1</v>
      </c>
      <c r="AC535" s="141">
        <f>IF(ISERROR(SEARCH(AC$1,$Q535)),0,1)</f>
        <v>0</v>
      </c>
      <c r="AD535" s="141">
        <f>IF(ISERROR(SEARCH(AD$1,$Q535)),0,1)</f>
        <v>0</v>
      </c>
      <c r="AE535" s="141">
        <f>IF(ISERROR(SEARCH(AE$1,$Q535)),0,1)</f>
        <v>0</v>
      </c>
      <c r="AF535" s="141">
        <f>IF(ISERROR(SEARCH(AF$1,$Q535)),0,1)</f>
        <v>0</v>
      </c>
      <c r="AG535" s="141">
        <f>IF(ISERROR(SEARCH(AG$1,$Q535)),0,1)</f>
        <v>0</v>
      </c>
      <c r="AI535" s="141">
        <f>_xlfn.XLOOKUP(I535,'api2.3'!B:B,'api2.3'!D:D,"")</f>
        <v>0</v>
      </c>
      <c r="AJ535" t="s">
        <v>140</v>
      </c>
      <c r="AK535" s="41" t="s">
        <v>140</v>
      </c>
      <c r="AL535" s="210">
        <f>_xlfn.XLOOKUP(AK535,sortorder!$I$15:$I$20,sortorder!$J$15:$J$20)</f>
        <v>3</v>
      </c>
      <c r="AM535" t="s">
        <v>1784</v>
      </c>
      <c r="AN535" t="s">
        <v>1784</v>
      </c>
      <c r="AO535" t="s">
        <v>1785</v>
      </c>
      <c r="AP535" s="32">
        <v>3</v>
      </c>
      <c r="AQ535" t="s">
        <v>757</v>
      </c>
      <c r="AR535" t="s">
        <v>2800</v>
      </c>
      <c r="AS535" t="s">
        <v>515</v>
      </c>
      <c r="AT535" t="s">
        <v>516</v>
      </c>
      <c r="AV535" s="39" t="str">
        <f>IFERROR(_xlfn.XLOOKUP(Q535,wtd!$B:$B,wtd!$C:$C),"")</f>
        <v/>
      </c>
      <c r="AW535" s="141" t="b">
        <f>IFERROR(Q535=_xlfn.XLOOKUP(Q535,wtd!$B:$B,wtd!$B:$B),FALSE)</f>
        <v>0</v>
      </c>
      <c r="AX535" t="s">
        <v>1103</v>
      </c>
      <c r="BA535" t="b">
        <v>0</v>
      </c>
      <c r="BB535" t="b">
        <v>0</v>
      </c>
      <c r="BC535" t="b">
        <v>0</v>
      </c>
      <c r="BE535" t="s">
        <v>1037</v>
      </c>
      <c r="BF535" t="s">
        <v>1037</v>
      </c>
      <c r="BG535" t="s">
        <v>1037</v>
      </c>
      <c r="BH535" s="59" t="s">
        <v>1037</v>
      </c>
      <c r="BJ535" s="618" t="s">
        <v>2887</v>
      </c>
      <c r="BK535" s="534" t="s">
        <v>2887</v>
      </c>
      <c r="BN535" s="225">
        <v>999</v>
      </c>
      <c r="BQ535" s="639" t="s">
        <v>436</v>
      </c>
      <c r="BR535" s="639" t="s">
        <v>1036</v>
      </c>
    </row>
    <row r="536" spans="1:70">
      <c r="A536">
        <v>535</v>
      </c>
      <c r="B536" s="158" t="str">
        <f>IFERROR(TEXT(AL536,"00"),"99")&amp;IFERROR(TEXT(W536,"00"),"99")&amp;IFERROR(TEXT(S536,"00"),"99")&amp;IFERROR(TEXT(BN536,"000"),"999")</f>
        <v>038007999</v>
      </c>
      <c r="C536" s="158" t="str">
        <f>IFERROR(TEXT(AL536,"00"),"99")&amp;IFERROR(TEXT(V536,"00"),"99")&amp;IFERROR(TEXT(R536,"000"),"999")</f>
        <v>0380103</v>
      </c>
      <c r="D536" s="29">
        <v>0</v>
      </c>
      <c r="E536" s="645">
        <f>IF(NOT(ISBLANK(L536)),1,0)</f>
        <v>0</v>
      </c>
      <c r="F536" s="645">
        <f>IF(NOT(ISBLANK(O536)),1,0)</f>
        <v>1</v>
      </c>
      <c r="G536" s="364" t="str">
        <f>IF(ISBLANK(H536), IF(OR(NOT(ISBLANK(L536)),NOT(ISBLANK(I536)), NOT(ISBLANK(O536))),"no oldname but should be",""),IF(H536=I536,"api",IF(H536=O536,"csv","no match or acs")))</f>
        <v>csv</v>
      </c>
      <c r="H536" t="s">
        <v>170</v>
      </c>
      <c r="N536" s="59" t="s">
        <v>170</v>
      </c>
      <c r="O536" t="s">
        <v>170</v>
      </c>
      <c r="P536" s="59" t="s">
        <v>170</v>
      </c>
      <c r="Q536" s="64" t="s">
        <v>169</v>
      </c>
      <c r="R536" s="147">
        <f>IFERROR(_xlfn.XLOOKUP(T536,sortorder!$E$62:$E$136,sortorder!$F$62:$F$136),999)</f>
        <v>103</v>
      </c>
      <c r="S536" s="147">
        <f>IFERROR(_xlfn.XLOOKUP(T536,sortorder!$E$62:$E$136,sortorder!$D$62:$D$136),99)</f>
        <v>7</v>
      </c>
      <c r="T536" s="127" t="s">
        <v>80</v>
      </c>
      <c r="U536" s="59" t="s">
        <v>80</v>
      </c>
      <c r="V536" s="152">
        <f>IFERROR(_xlfn.XLOOKUP(X536,sortorder!$E$4:$E$55,sortorder!$D$4:$D$55),99)</f>
        <v>80</v>
      </c>
      <c r="W536" s="152">
        <f>IFERROR(_xlfn.XLOOKUP(X536,sortorder!$E$4:$E$55,sortorder!$D$4:$D$55),99)</f>
        <v>80</v>
      </c>
      <c r="X536" s="22" t="s">
        <v>2852</v>
      </c>
      <c r="Y536" s="141">
        <f>IF(ISERROR(SEARCH(Y$1,$Q536)),0,1)</f>
        <v>0</v>
      </c>
      <c r="Z536" s="141">
        <f>IF(ISERROR(SEARCH(Z$1,$Q536)),0,1)</f>
        <v>0</v>
      </c>
      <c r="AA536" s="141">
        <f>IF(ISERROR(SEARCH(AA$1,$Q536)),0,1)</f>
        <v>0</v>
      </c>
      <c r="AB536" s="141">
        <f>IF(ISERROR(SEARCH(AB$1,$Q536)),0,1)</f>
        <v>0</v>
      </c>
      <c r="AC536" s="141">
        <f>IF(ISERROR(SEARCH(AC$1,$Q536)),0,1)</f>
        <v>0</v>
      </c>
      <c r="AD536" s="141">
        <f>IF(ISERROR(SEARCH(AD$1,$Q536)),0,1)</f>
        <v>1</v>
      </c>
      <c r="AE536" s="141">
        <f>IF(ISERROR(SEARCH(AE$1,$Q536)),0,1)</f>
        <v>0</v>
      </c>
      <c r="AF536" s="141">
        <f>IF(ISERROR(SEARCH(AF$1,$Q536)),0,1)</f>
        <v>0</v>
      </c>
      <c r="AG536" s="141">
        <f>IF(ISERROR(SEARCH(AG$1,$Q536)),0,1)</f>
        <v>0</v>
      </c>
      <c r="AI536" s="141" t="str">
        <f>_xlfn.XLOOKUP(I536,'api2.3'!B:B,'api2.3'!D:D,"")</f>
        <v/>
      </c>
      <c r="AJ536" t="s">
        <v>140</v>
      </c>
      <c r="AK536" s="41" t="s">
        <v>140</v>
      </c>
      <c r="AL536" s="210">
        <f>_xlfn.XLOOKUP(AK536,sortorder!$I$15:$I$20,sortorder!$J$15:$J$20)</f>
        <v>3</v>
      </c>
      <c r="AM536" t="s">
        <v>423</v>
      </c>
      <c r="AN536" t="s">
        <v>423</v>
      </c>
      <c r="AO536" t="s">
        <v>424</v>
      </c>
      <c r="AP536" s="32">
        <v>1</v>
      </c>
      <c r="AQ536" t="s">
        <v>83</v>
      </c>
      <c r="AR536" t="s">
        <v>97</v>
      </c>
      <c r="AS536" t="s">
        <v>96</v>
      </c>
      <c r="AT536" t="s">
        <v>97</v>
      </c>
      <c r="AV536" s="39" t="str">
        <f>IFERROR(_xlfn.XLOOKUP(Q536,wtd!$B:$B,wtd!$C:$C),"")</f>
        <v/>
      </c>
      <c r="AW536" s="141" t="b">
        <f>IFERROR(Q536=_xlfn.XLOOKUP(Q536,wtd!$B:$B,wtd!$B:$B),FALSE)</f>
        <v>0</v>
      </c>
      <c r="AX536" t="s">
        <v>89</v>
      </c>
      <c r="BA536" t="b">
        <v>0</v>
      </c>
      <c r="BB536" t="b">
        <v>0</v>
      </c>
      <c r="BC536" t="b">
        <v>0</v>
      </c>
      <c r="BE536" t="s">
        <v>5133</v>
      </c>
      <c r="BF536" t="s">
        <v>171</v>
      </c>
      <c r="BG536" t="s">
        <v>171</v>
      </c>
      <c r="BH536" s="59" t="s">
        <v>172</v>
      </c>
      <c r="BI536" s="59" t="s">
        <v>172</v>
      </c>
      <c r="BJ536" s="618" t="s">
        <v>2887</v>
      </c>
      <c r="BK536" s="534">
        <v>0</v>
      </c>
      <c r="BN536" s="225">
        <v>999</v>
      </c>
      <c r="BQ536" s="639" t="s">
        <v>54</v>
      </c>
      <c r="BR536" s="639" t="s">
        <v>170</v>
      </c>
    </row>
    <row r="537" spans="1:70">
      <c r="A537">
        <v>536</v>
      </c>
      <c r="B537" s="158" t="str">
        <f>IFERROR(TEXT(AL537,"00"),"99")&amp;IFERROR(TEXT(W537,"00"),"99")&amp;IFERROR(TEXT(S537,"00"),"99")&amp;IFERROR(TEXT(BN537,"000"),"999")</f>
        <v>038007999</v>
      </c>
      <c r="C537" s="158" t="str">
        <f>IFERROR(TEXT(AL537,"00"),"99")&amp;IFERROR(TEXT(V537,"00"),"99")&amp;IFERROR(TEXT(R537,"000"),"999")</f>
        <v>0380103</v>
      </c>
      <c r="D537" s="29">
        <v>0</v>
      </c>
      <c r="E537" s="645">
        <f>IF(NOT(ISBLANK(L537)),1,0)</f>
        <v>0</v>
      </c>
      <c r="F537" s="645">
        <f>IF(NOT(ISBLANK(O537)),1,0)</f>
        <v>1</v>
      </c>
      <c r="G537" s="364" t="str">
        <f>IF(ISBLANK(H537), IF(OR(NOT(ISBLANK(L537)),NOT(ISBLANK(I537)), NOT(ISBLANK(O537))),"no oldname but should be",""),IF(H537=I537,"api",IF(H537=O537,"csv","no match or acs")))</f>
        <v>csv</v>
      </c>
      <c r="H537" t="s">
        <v>673</v>
      </c>
      <c r="N537" s="59" t="s">
        <v>673</v>
      </c>
      <c r="O537" t="s">
        <v>673</v>
      </c>
      <c r="P537" s="59" t="s">
        <v>673</v>
      </c>
      <c r="Q537" s="64" t="s">
        <v>672</v>
      </c>
      <c r="R537" s="147">
        <f>IFERROR(_xlfn.XLOOKUP(T537,sortorder!$E$62:$E$136,sortorder!$F$62:$F$136),999)</f>
        <v>103</v>
      </c>
      <c r="S537" s="147">
        <f>IFERROR(_xlfn.XLOOKUP(T537,sortorder!$E$62:$E$136,sortorder!$D$62:$D$136),99)</f>
        <v>7</v>
      </c>
      <c r="T537" s="127" t="s">
        <v>80</v>
      </c>
      <c r="U537" s="59" t="s">
        <v>80</v>
      </c>
      <c r="V537" s="152">
        <f>IFERROR(_xlfn.XLOOKUP(X537,sortorder!$E$4:$E$55,sortorder!$D$4:$D$55),99)</f>
        <v>80</v>
      </c>
      <c r="W537" s="152">
        <f>IFERROR(_xlfn.XLOOKUP(X537,sortorder!$E$4:$E$55,sortorder!$D$4:$D$55),99)</f>
        <v>80</v>
      </c>
      <c r="X537" s="22" t="s">
        <v>2853</v>
      </c>
      <c r="Y537" s="141">
        <f>IF(ISERROR(SEARCH(Y$1,$Q537)),0,1)</f>
        <v>0</v>
      </c>
      <c r="Z537" s="141">
        <f>IF(ISERROR(SEARCH(Z$1,$Q537)),0,1)</f>
        <v>0</v>
      </c>
      <c r="AA537" s="141">
        <f>IF(ISERROR(SEARCH(AA$1,$Q537)),0,1)</f>
        <v>1</v>
      </c>
      <c r="AB537" s="141">
        <f>IF(ISERROR(SEARCH(AB$1,$Q537)),0,1)</f>
        <v>1</v>
      </c>
      <c r="AC537" s="141">
        <f>IF(ISERROR(SEARCH(AC$1,$Q537)),0,1)</f>
        <v>0</v>
      </c>
      <c r="AD537" s="141">
        <f>IF(ISERROR(SEARCH(AD$1,$Q537)),0,1)</f>
        <v>0</v>
      </c>
      <c r="AE537" s="141">
        <f>IF(ISERROR(SEARCH(AE$1,$Q537)),0,1)</f>
        <v>0</v>
      </c>
      <c r="AF537" s="141">
        <f>IF(ISERROR(SEARCH(AF$1,$Q537)),0,1)</f>
        <v>0</v>
      </c>
      <c r="AG537" s="141">
        <f>IF(ISERROR(SEARCH(AG$1,$Q537)),0,1)</f>
        <v>0</v>
      </c>
      <c r="AI537" s="141" t="str">
        <f>_xlfn.XLOOKUP(I537,'api2.3'!B:B,'api2.3'!D:D,"")</f>
        <v/>
      </c>
      <c r="AJ537" t="s">
        <v>140</v>
      </c>
      <c r="AK537" s="41" t="s">
        <v>140</v>
      </c>
      <c r="AL537" s="210">
        <f>_xlfn.XLOOKUP(AK537,sortorder!$I$15:$I$20,sortorder!$J$15:$J$20)</f>
        <v>3</v>
      </c>
      <c r="AM537" t="s">
        <v>423</v>
      </c>
      <c r="AN537" t="s">
        <v>423</v>
      </c>
      <c r="AO537" t="s">
        <v>424</v>
      </c>
      <c r="AP537" s="32">
        <v>1</v>
      </c>
      <c r="AQ537" t="s">
        <v>268</v>
      </c>
      <c r="AR537" t="s">
        <v>2800</v>
      </c>
      <c r="AS537" t="s">
        <v>515</v>
      </c>
      <c r="AT537" t="s">
        <v>516</v>
      </c>
      <c r="AV537" s="39" t="str">
        <f>IFERROR(_xlfn.XLOOKUP(Q537,wtd!$B:$B,wtd!$C:$C),"")</f>
        <v/>
      </c>
      <c r="AW537" s="141" t="b">
        <f>IFERROR(Q537=_xlfn.XLOOKUP(Q537,wtd!$B:$B,wtd!$B:$B),FALSE)</f>
        <v>0</v>
      </c>
      <c r="AX537" t="s">
        <v>1103</v>
      </c>
      <c r="BA537" t="b">
        <v>0</v>
      </c>
      <c r="BB537" t="b">
        <v>0</v>
      </c>
      <c r="BC537" t="b">
        <v>0</v>
      </c>
      <c r="BE537" t="s">
        <v>5134</v>
      </c>
      <c r="BF537" t="s">
        <v>674</v>
      </c>
      <c r="BG537" t="s">
        <v>674</v>
      </c>
      <c r="BH537" s="59" t="s">
        <v>675</v>
      </c>
      <c r="BI537" s="59" t="s">
        <v>675</v>
      </c>
      <c r="BJ537" s="618" t="s">
        <v>2887</v>
      </c>
      <c r="BK537" s="534" t="s">
        <v>2887</v>
      </c>
      <c r="BN537" s="225">
        <v>999</v>
      </c>
      <c r="BQ537" s="639" t="s">
        <v>676</v>
      </c>
      <c r="BR537" s="639" t="s">
        <v>673</v>
      </c>
    </row>
    <row r="538" spans="1:70">
      <c r="A538">
        <v>537</v>
      </c>
      <c r="B538" s="158" t="str">
        <f>IFERROR(TEXT(AL538,"00"),"99")&amp;IFERROR(TEXT(W538,"00"),"99")&amp;IFERROR(TEXT(S538,"00"),"99")&amp;IFERROR(TEXT(BN538,"000"),"999")</f>
        <v>038007999</v>
      </c>
      <c r="C538" s="158" t="str">
        <f>IFERROR(TEXT(AL538,"00"),"99")&amp;IFERROR(TEXT(V538,"00"),"99")&amp;IFERROR(TEXT(R538,"000"),"999")</f>
        <v>0380103</v>
      </c>
      <c r="D538" s="29">
        <v>0</v>
      </c>
      <c r="E538" s="645">
        <f>IF(NOT(ISBLANK(L538)),1,0)</f>
        <v>0</v>
      </c>
      <c r="F538" s="645">
        <f>IF(NOT(ISBLANK(O538)),1,0)</f>
        <v>1</v>
      </c>
      <c r="G538" s="364" t="str">
        <f>IF(ISBLANK(H538), IF(OR(NOT(ISBLANK(L538)),NOT(ISBLANK(I538)), NOT(ISBLANK(O538))),"no oldname but should be",""),IF(H538=I538,"api",IF(H538=O538,"csv","no match or acs")))</f>
        <v>csv</v>
      </c>
      <c r="H538" t="s">
        <v>852</v>
      </c>
      <c r="N538" s="59" t="s">
        <v>852</v>
      </c>
      <c r="O538" t="s">
        <v>852</v>
      </c>
      <c r="P538" s="59" t="s">
        <v>852</v>
      </c>
      <c r="Q538" s="64" t="s">
        <v>851</v>
      </c>
      <c r="R538" s="147">
        <f>IFERROR(_xlfn.XLOOKUP(T538,sortorder!$E$62:$E$136,sortorder!$F$62:$F$136),999)</f>
        <v>103</v>
      </c>
      <c r="S538" s="147">
        <f>IFERROR(_xlfn.XLOOKUP(T538,sortorder!$E$62:$E$136,sortorder!$D$62:$D$136),99)</f>
        <v>7</v>
      </c>
      <c r="T538" s="127" t="str">
        <f>SUBSTITUTE(Q538,"state.bin.","")</f>
        <v>pctpre1960</v>
      </c>
      <c r="V538" s="152">
        <f>IFERROR(_xlfn.XLOOKUP(X538,sortorder!$E$4:$E$55,sortorder!$D$4:$D$55),99)</f>
        <v>80</v>
      </c>
      <c r="W538" s="152">
        <f>IFERROR(_xlfn.XLOOKUP(X538,sortorder!$E$4:$E$55,sortorder!$D$4:$D$55),99)</f>
        <v>80</v>
      </c>
      <c r="X538" s="22" t="s">
        <v>2852</v>
      </c>
      <c r="Y538" s="141">
        <f>IF(ISERROR(SEARCH(Y$1,$Q538)),0,1)</f>
        <v>0</v>
      </c>
      <c r="Z538" s="141">
        <f>IF(ISERROR(SEARCH(Z$1,$Q538)),0,1)</f>
        <v>1</v>
      </c>
      <c r="AA538" s="141">
        <f>IF(ISERROR(SEARCH(AA$1,$Q538)),0,1)</f>
        <v>0</v>
      </c>
      <c r="AB538" s="141">
        <f>IF(ISERROR(SEARCH(AB$1,$Q538)),0,1)</f>
        <v>0</v>
      </c>
      <c r="AC538" s="141">
        <f>IF(ISERROR(SEARCH(AC$1,$Q538)),0,1)</f>
        <v>0</v>
      </c>
      <c r="AD538" s="141">
        <f>IF(ISERROR(SEARCH(AD$1,$Q538)),0,1)</f>
        <v>1</v>
      </c>
      <c r="AE538" s="141">
        <f>IF(ISERROR(SEARCH(AE$1,$Q538)),0,1)</f>
        <v>0</v>
      </c>
      <c r="AF538" s="141">
        <f>IF(ISERROR(SEARCH(AF$1,$Q538)),0,1)</f>
        <v>0</v>
      </c>
      <c r="AG538" s="141">
        <f>IF(ISERROR(SEARCH(AG$1,$Q538)),0,1)</f>
        <v>0</v>
      </c>
      <c r="AI538" s="141" t="str">
        <f>_xlfn.XLOOKUP(I538,'api2.3'!B:B,'api2.3'!D:D,"")</f>
        <v/>
      </c>
      <c r="AJ538" t="s">
        <v>140</v>
      </c>
      <c r="AK538" s="41" t="s">
        <v>140</v>
      </c>
      <c r="AL538" s="210">
        <f>_xlfn.XLOOKUP(AK538,sortorder!$I$15:$I$20,sortorder!$J$15:$J$20)</f>
        <v>3</v>
      </c>
      <c r="AM538" t="s">
        <v>1784</v>
      </c>
      <c r="AN538" t="s">
        <v>1784</v>
      </c>
      <c r="AO538" t="s">
        <v>1785</v>
      </c>
      <c r="AP538" s="32">
        <v>3</v>
      </c>
      <c r="AQ538" t="s">
        <v>456</v>
      </c>
      <c r="AR538" t="s">
        <v>97</v>
      </c>
      <c r="AS538" t="s">
        <v>96</v>
      </c>
      <c r="AT538" t="s">
        <v>97</v>
      </c>
      <c r="AV538" s="39" t="str">
        <f>IFERROR(_xlfn.XLOOKUP(Q538,wtd!$B:$B,wtd!$C:$C),"")</f>
        <v/>
      </c>
      <c r="AW538" s="141" t="b">
        <f>IFERROR(Q538=_xlfn.XLOOKUP(Q538,wtd!$B:$B,wtd!$B:$B),FALSE)</f>
        <v>0</v>
      </c>
      <c r="AX538" t="s">
        <v>89</v>
      </c>
      <c r="BA538" t="b">
        <v>0</v>
      </c>
      <c r="BB538" t="b">
        <v>0</v>
      </c>
      <c r="BC538" t="b">
        <v>0</v>
      </c>
      <c r="BE538" t="s">
        <v>853</v>
      </c>
      <c r="BF538" t="s">
        <v>853</v>
      </c>
      <c r="BG538" t="s">
        <v>853</v>
      </c>
      <c r="BH538" s="59" t="s">
        <v>853</v>
      </c>
      <c r="BJ538" s="618" t="s">
        <v>2887</v>
      </c>
      <c r="BK538" s="534" t="s">
        <v>2887</v>
      </c>
      <c r="BN538" s="225">
        <v>999</v>
      </c>
      <c r="BQ538" s="639" t="s">
        <v>54</v>
      </c>
      <c r="BR538" s="639" t="s">
        <v>852</v>
      </c>
    </row>
    <row r="539" spans="1:70">
      <c r="A539">
        <v>538</v>
      </c>
      <c r="B539" s="158" t="str">
        <f>IFERROR(TEXT(AL539,"00"),"99")&amp;IFERROR(TEXT(W539,"00"),"99")&amp;IFERROR(TEXT(S539,"00"),"99")&amp;IFERROR(TEXT(BN539,"000"),"999")</f>
        <v>038007999</v>
      </c>
      <c r="C539" s="158" t="str">
        <f>IFERROR(TEXT(AL539,"00"),"99")&amp;IFERROR(TEXT(V539,"00"),"99")&amp;IFERROR(TEXT(R539,"000"),"999")</f>
        <v>0380103</v>
      </c>
      <c r="D539" s="29">
        <v>0</v>
      </c>
      <c r="E539" s="645">
        <f>IF(NOT(ISBLANK(L539)),1,0)</f>
        <v>0</v>
      </c>
      <c r="F539" s="645">
        <f>IF(NOT(ISBLANK(O539)),1,0)</f>
        <v>1</v>
      </c>
      <c r="G539" s="364" t="str">
        <f>IF(ISBLANK(H539), IF(OR(NOT(ISBLANK(L539)),NOT(ISBLANK(I539)), NOT(ISBLANK(O539))),"no oldname but should be",""),IF(H539=I539,"api",IF(H539=O539,"csv","no match or acs")))</f>
        <v>csv</v>
      </c>
      <c r="H539" t="s">
        <v>995</v>
      </c>
      <c r="N539" s="59" t="s">
        <v>995</v>
      </c>
      <c r="O539" t="s">
        <v>995</v>
      </c>
      <c r="P539" s="59" t="s">
        <v>995</v>
      </c>
      <c r="Q539" s="64" t="s">
        <v>994</v>
      </c>
      <c r="R539" s="147">
        <f>IFERROR(_xlfn.XLOOKUP(T539,sortorder!$E$62:$E$136,sortorder!$F$62:$F$136),999)</f>
        <v>103</v>
      </c>
      <c r="S539" s="147">
        <f>IFERROR(_xlfn.XLOOKUP(T539,sortorder!$E$62:$E$136,sortorder!$D$62:$D$136),99)</f>
        <v>7</v>
      </c>
      <c r="T539" s="127" t="str">
        <f>SUBSTITUTE(Q539,"state.pctile.text.","")</f>
        <v>pctpre1960</v>
      </c>
      <c r="V539" s="152">
        <f>IFERROR(_xlfn.XLOOKUP(X539,sortorder!$E$4:$E$55,sortorder!$D$4:$D$55),99)</f>
        <v>80</v>
      </c>
      <c r="W539" s="152">
        <f>IFERROR(_xlfn.XLOOKUP(X539,sortorder!$E$4:$E$55,sortorder!$D$4:$D$55),99)</f>
        <v>80</v>
      </c>
      <c r="X539" s="22" t="s">
        <v>2853</v>
      </c>
      <c r="Y539" s="141">
        <f>IF(ISERROR(SEARCH(Y$1,$Q539)),0,1)</f>
        <v>0</v>
      </c>
      <c r="Z539" s="141">
        <f>IF(ISERROR(SEARCH(Z$1,$Q539)),0,1)</f>
        <v>1</v>
      </c>
      <c r="AA539" s="141">
        <f>IF(ISERROR(SEARCH(AA$1,$Q539)),0,1)</f>
        <v>1</v>
      </c>
      <c r="AB539" s="141">
        <f>IF(ISERROR(SEARCH(AB$1,$Q539)),0,1)</f>
        <v>1</v>
      </c>
      <c r="AC539" s="141">
        <f>IF(ISERROR(SEARCH(AC$1,$Q539)),0,1)</f>
        <v>0</v>
      </c>
      <c r="AD539" s="141">
        <f>IF(ISERROR(SEARCH(AD$1,$Q539)),0,1)</f>
        <v>0</v>
      </c>
      <c r="AE539" s="141">
        <f>IF(ISERROR(SEARCH(AE$1,$Q539)),0,1)</f>
        <v>0</v>
      </c>
      <c r="AF539" s="141">
        <f>IF(ISERROR(SEARCH(AF$1,$Q539)),0,1)</f>
        <v>0</v>
      </c>
      <c r="AG539" s="141">
        <f>IF(ISERROR(SEARCH(AG$1,$Q539)),0,1)</f>
        <v>0</v>
      </c>
      <c r="AI539" s="141">
        <f>_xlfn.XLOOKUP(I539,'api2.3'!B:B,'api2.3'!D:D,"")</f>
        <v>0</v>
      </c>
      <c r="AJ539" t="s">
        <v>140</v>
      </c>
      <c r="AK539" s="41" t="s">
        <v>140</v>
      </c>
      <c r="AL539" s="210">
        <f>_xlfn.XLOOKUP(AK539,sortorder!$I$15:$I$20,sortorder!$J$15:$J$20)</f>
        <v>3</v>
      </c>
      <c r="AM539" t="s">
        <v>1784</v>
      </c>
      <c r="AN539" t="s">
        <v>1784</v>
      </c>
      <c r="AO539" t="s">
        <v>1785</v>
      </c>
      <c r="AP539" s="32">
        <v>3</v>
      </c>
      <c r="AQ539" t="s">
        <v>757</v>
      </c>
      <c r="AR539" t="s">
        <v>2800</v>
      </c>
      <c r="AS539" t="s">
        <v>515</v>
      </c>
      <c r="AT539" t="s">
        <v>516</v>
      </c>
      <c r="AV539" s="39" t="str">
        <f>IFERROR(_xlfn.XLOOKUP(Q539,wtd!$B:$B,wtd!$C:$C),"")</f>
        <v/>
      </c>
      <c r="AW539" s="141" t="b">
        <f>IFERROR(Q539=_xlfn.XLOOKUP(Q539,wtd!$B:$B,wtd!$B:$B),FALSE)</f>
        <v>0</v>
      </c>
      <c r="AX539" t="s">
        <v>1103</v>
      </c>
      <c r="BA539" t="b">
        <v>0</v>
      </c>
      <c r="BB539" t="b">
        <v>0</v>
      </c>
      <c r="BC539" t="b">
        <v>0</v>
      </c>
      <c r="BE539" t="s">
        <v>996</v>
      </c>
      <c r="BF539" t="s">
        <v>996</v>
      </c>
      <c r="BG539" t="s">
        <v>996</v>
      </c>
      <c r="BH539" s="59" t="s">
        <v>996</v>
      </c>
      <c r="BJ539" s="618" t="s">
        <v>2887</v>
      </c>
      <c r="BK539" s="534">
        <v>0</v>
      </c>
      <c r="BN539" s="225">
        <v>999</v>
      </c>
      <c r="BQ539" s="639" t="s">
        <v>676</v>
      </c>
      <c r="BR539" s="639" t="s">
        <v>995</v>
      </c>
    </row>
    <row r="540" spans="1:70">
      <c r="A540">
        <v>539</v>
      </c>
      <c r="B540" s="158" t="str">
        <f>IFERROR(TEXT(AL540,"00"),"99")&amp;IFERROR(TEXT(W540,"00"),"99")&amp;IFERROR(TEXT(S540,"00"),"99")&amp;IFERROR(TEXT(BN540,"000"),"999")</f>
        <v>038008999</v>
      </c>
      <c r="C540" s="158" t="str">
        <f>IFERROR(TEXT(AL540,"00"),"99")&amp;IFERROR(TEXT(V540,"00"),"99")&amp;IFERROR(TEXT(R540,"000"),"999")</f>
        <v>0380104</v>
      </c>
      <c r="D540" s="29">
        <v>0</v>
      </c>
      <c r="E540" s="645">
        <f>IF(NOT(ISBLANK(L540)),1,0)</f>
        <v>0</v>
      </c>
      <c r="F540" s="645">
        <f>IF(NOT(ISBLANK(O540)),1,0)</f>
        <v>1</v>
      </c>
      <c r="G540" s="364" t="str">
        <f>IF(ISBLANK(H540), IF(OR(NOT(ISBLANK(L540)),NOT(ISBLANK(I540)), NOT(ISBLANK(O540))),"no oldname but should be",""),IF(H540=I540,"api",IF(H540=O540,"csv","no match or acs")))</f>
        <v>csv</v>
      </c>
      <c r="H540" t="s">
        <v>369</v>
      </c>
      <c r="N540" s="59" t="s">
        <v>369</v>
      </c>
      <c r="O540" t="s">
        <v>369</v>
      </c>
      <c r="P540" s="59" t="s">
        <v>369</v>
      </c>
      <c r="Q540" s="64" t="s">
        <v>368</v>
      </c>
      <c r="R540" s="147">
        <f>IFERROR(_xlfn.XLOOKUP(T540,sortorder!$E$62:$E$136,sortorder!$F$62:$F$136),999)</f>
        <v>104</v>
      </c>
      <c r="S540" s="147">
        <f>IFERROR(_xlfn.XLOOKUP(T540,sortorder!$E$62:$E$136,sortorder!$D$62:$D$136),99)</f>
        <v>8</v>
      </c>
      <c r="T540" s="127" t="s">
        <v>255</v>
      </c>
      <c r="U540" s="59" t="s">
        <v>255</v>
      </c>
      <c r="V540" s="152">
        <f>IFERROR(_xlfn.XLOOKUP(X540,sortorder!$E$4:$E$55,sortorder!$D$4:$D$55),99)</f>
        <v>80</v>
      </c>
      <c r="W540" s="152">
        <f>IFERROR(_xlfn.XLOOKUP(X540,sortorder!$E$4:$E$55,sortorder!$D$4:$D$55),99)</f>
        <v>80</v>
      </c>
      <c r="X540" s="22" t="s">
        <v>2852</v>
      </c>
      <c r="Y540" s="141">
        <f>IF(ISERROR(SEARCH(Y$1,$Q540)),0,1)</f>
        <v>0</v>
      </c>
      <c r="Z540" s="141">
        <f>IF(ISERROR(SEARCH(Z$1,$Q540)),0,1)</f>
        <v>0</v>
      </c>
      <c r="AA540" s="141">
        <f>IF(ISERROR(SEARCH(AA$1,$Q540)),0,1)</f>
        <v>0</v>
      </c>
      <c r="AB540" s="141">
        <f>IF(ISERROR(SEARCH(AB$1,$Q540)),0,1)</f>
        <v>0</v>
      </c>
      <c r="AC540" s="141">
        <f>IF(ISERROR(SEARCH(AC$1,$Q540)),0,1)</f>
        <v>0</v>
      </c>
      <c r="AD540" s="141">
        <f>IF(ISERROR(SEARCH(AD$1,$Q540)),0,1)</f>
        <v>1</v>
      </c>
      <c r="AE540" s="141">
        <f>IF(ISERROR(SEARCH(AE$1,$Q540)),0,1)</f>
        <v>0</v>
      </c>
      <c r="AF540" s="141">
        <f>IF(ISERROR(SEARCH(AF$1,$Q540)),0,1)</f>
        <v>0</v>
      </c>
      <c r="AG540" s="141">
        <f>IF(ISERROR(SEARCH(AG$1,$Q540)),0,1)</f>
        <v>0</v>
      </c>
      <c r="AI540" s="141" t="str">
        <f>_xlfn.XLOOKUP(I540,'api2.3'!B:B,'api2.3'!D:D,"")</f>
        <v/>
      </c>
      <c r="AJ540" t="s">
        <v>140</v>
      </c>
      <c r="AK540" s="41" t="s">
        <v>140</v>
      </c>
      <c r="AL540" s="210">
        <f>_xlfn.XLOOKUP(AK540,sortorder!$I$15:$I$20,sortorder!$J$15:$J$20)</f>
        <v>3</v>
      </c>
      <c r="AM540" t="s">
        <v>423</v>
      </c>
      <c r="AN540" t="s">
        <v>423</v>
      </c>
      <c r="AO540" t="s">
        <v>424</v>
      </c>
      <c r="AP540" s="32">
        <v>1</v>
      </c>
      <c r="AQ540" t="s">
        <v>83</v>
      </c>
      <c r="AR540" t="s">
        <v>97</v>
      </c>
      <c r="AS540" t="s">
        <v>96</v>
      </c>
      <c r="AT540" t="s">
        <v>97</v>
      </c>
      <c r="AV540" s="39" t="str">
        <f>IFERROR(_xlfn.XLOOKUP(Q540,wtd!$B:$B,wtd!$C:$C),"")</f>
        <v/>
      </c>
      <c r="AW540" s="141" t="b">
        <f>IFERROR(Q540=_xlfn.XLOOKUP(Q540,wtd!$B:$B,wtd!$B:$B),FALSE)</f>
        <v>0</v>
      </c>
      <c r="AX540" t="s">
        <v>89</v>
      </c>
      <c r="BA540" t="b">
        <v>0</v>
      </c>
      <c r="BB540" t="b">
        <v>0</v>
      </c>
      <c r="BC540" t="b">
        <v>0</v>
      </c>
      <c r="BE540" t="s">
        <v>370</v>
      </c>
      <c r="BF540" t="s">
        <v>370</v>
      </c>
      <c r="BG540" t="s">
        <v>370</v>
      </c>
      <c r="BH540" s="59" t="s">
        <v>371</v>
      </c>
      <c r="BI540" s="59" t="s">
        <v>371</v>
      </c>
      <c r="BJ540" s="618" t="s">
        <v>2887</v>
      </c>
      <c r="BK540" s="534" t="s">
        <v>2887</v>
      </c>
      <c r="BN540" s="225">
        <v>999</v>
      </c>
      <c r="BQ540" s="639" t="s">
        <v>54</v>
      </c>
      <c r="BR540" s="639" t="s">
        <v>369</v>
      </c>
    </row>
    <row r="541" spans="1:70">
      <c r="A541">
        <v>540</v>
      </c>
      <c r="B541" s="158" t="str">
        <f>IFERROR(TEXT(AL541,"00"),"99")&amp;IFERROR(TEXT(W541,"00"),"99")&amp;IFERROR(TEXT(S541,"00"),"99")&amp;IFERROR(TEXT(BN541,"000"),"999")</f>
        <v>038008999</v>
      </c>
      <c r="C541" s="158" t="str">
        <f>IFERROR(TEXT(AL541,"00"),"99")&amp;IFERROR(TEXT(V541,"00"),"99")&amp;IFERROR(TEXT(R541,"000"),"999")</f>
        <v>0380104</v>
      </c>
      <c r="D541" s="29">
        <v>0</v>
      </c>
      <c r="E541" s="645">
        <f>IF(NOT(ISBLANK(L541)),1,0)</f>
        <v>0</v>
      </c>
      <c r="F541" s="645">
        <f>IF(NOT(ISBLANK(O541)),1,0)</f>
        <v>1</v>
      </c>
      <c r="G541" s="364" t="str">
        <f>IF(ISBLANK(H541), IF(OR(NOT(ISBLANK(L541)),NOT(ISBLANK(I541)), NOT(ISBLANK(O541))),"no oldname but should be",""),IF(H541=I541,"api",IF(H541=O541,"csv","no match or acs")))</f>
        <v>csv</v>
      </c>
      <c r="H541" t="s">
        <v>691</v>
      </c>
      <c r="N541" s="59" t="s">
        <v>691</v>
      </c>
      <c r="O541" t="s">
        <v>691</v>
      </c>
      <c r="P541" s="59" t="s">
        <v>691</v>
      </c>
      <c r="Q541" s="64" t="s">
        <v>690</v>
      </c>
      <c r="R541" s="147">
        <f>IFERROR(_xlfn.XLOOKUP(T541,sortorder!$E$62:$E$136,sortorder!$F$62:$F$136),999)</f>
        <v>104</v>
      </c>
      <c r="S541" s="147">
        <f>IFERROR(_xlfn.XLOOKUP(T541,sortorder!$E$62:$E$136,sortorder!$D$62:$D$136),99)</f>
        <v>8</v>
      </c>
      <c r="T541" s="127" t="s">
        <v>255</v>
      </c>
      <c r="U541" s="59" t="s">
        <v>255</v>
      </c>
      <c r="V541" s="152">
        <f>IFERROR(_xlfn.XLOOKUP(X541,sortorder!$E$4:$E$55,sortorder!$D$4:$D$55),99)</f>
        <v>80</v>
      </c>
      <c r="W541" s="152">
        <f>IFERROR(_xlfn.XLOOKUP(X541,sortorder!$E$4:$E$55,sortorder!$D$4:$D$55),99)</f>
        <v>80</v>
      </c>
      <c r="X541" s="22" t="s">
        <v>2853</v>
      </c>
      <c r="Y541" s="141">
        <f>IF(ISERROR(SEARCH(Y$1,$Q541)),0,1)</f>
        <v>0</v>
      </c>
      <c r="Z541" s="141">
        <f>IF(ISERROR(SEARCH(Z$1,$Q541)),0,1)</f>
        <v>0</v>
      </c>
      <c r="AA541" s="141">
        <f>IF(ISERROR(SEARCH(AA$1,$Q541)),0,1)</f>
        <v>1</v>
      </c>
      <c r="AB541" s="141">
        <f>IF(ISERROR(SEARCH(AB$1,$Q541)),0,1)</f>
        <v>1</v>
      </c>
      <c r="AC541" s="141">
        <f>IF(ISERROR(SEARCH(AC$1,$Q541)),0,1)</f>
        <v>0</v>
      </c>
      <c r="AD541" s="141">
        <f>IF(ISERROR(SEARCH(AD$1,$Q541)),0,1)</f>
        <v>0</v>
      </c>
      <c r="AE541" s="141">
        <f>IF(ISERROR(SEARCH(AE$1,$Q541)),0,1)</f>
        <v>0</v>
      </c>
      <c r="AF541" s="141">
        <f>IF(ISERROR(SEARCH(AF$1,$Q541)),0,1)</f>
        <v>0</v>
      </c>
      <c r="AG541" s="141">
        <f>IF(ISERROR(SEARCH(AG$1,$Q541)),0,1)</f>
        <v>0</v>
      </c>
      <c r="AI541" s="141" t="str">
        <f>_xlfn.XLOOKUP(I541,'api2.3'!B:B,'api2.3'!D:D,"")</f>
        <v/>
      </c>
      <c r="AJ541" t="s">
        <v>140</v>
      </c>
      <c r="AK541" s="41" t="s">
        <v>140</v>
      </c>
      <c r="AL541" s="210">
        <f>_xlfn.XLOOKUP(AK541,sortorder!$I$15:$I$20,sortorder!$J$15:$J$20)</f>
        <v>3</v>
      </c>
      <c r="AM541" t="s">
        <v>423</v>
      </c>
      <c r="AN541" t="s">
        <v>423</v>
      </c>
      <c r="AO541" t="s">
        <v>424</v>
      </c>
      <c r="AP541" s="32">
        <v>1</v>
      </c>
      <c r="AQ541" t="s">
        <v>268</v>
      </c>
      <c r="AR541" t="s">
        <v>2800</v>
      </c>
      <c r="AS541" t="s">
        <v>515</v>
      </c>
      <c r="AT541" t="s">
        <v>516</v>
      </c>
      <c r="AV541" s="39" t="str">
        <f>IFERROR(_xlfn.XLOOKUP(Q541,wtd!$B:$B,wtd!$C:$C),"")</f>
        <v/>
      </c>
      <c r="AW541" s="141" t="b">
        <f>IFERROR(Q541=_xlfn.XLOOKUP(Q541,wtd!$B:$B,wtd!$B:$B),FALSE)</f>
        <v>0</v>
      </c>
      <c r="AX541" t="s">
        <v>1103</v>
      </c>
      <c r="BA541" t="b">
        <v>0</v>
      </c>
      <c r="BB541" t="b">
        <v>0</v>
      </c>
      <c r="BC541" t="b">
        <v>0</v>
      </c>
      <c r="BE541" t="s">
        <v>692</v>
      </c>
      <c r="BF541" t="s">
        <v>692</v>
      </c>
      <c r="BG541" t="s">
        <v>692</v>
      </c>
      <c r="BH541" s="59" t="s">
        <v>693</v>
      </c>
      <c r="BI541" s="59" t="s">
        <v>693</v>
      </c>
      <c r="BJ541" s="618" t="s">
        <v>2887</v>
      </c>
      <c r="BK541" s="534" t="s">
        <v>2887</v>
      </c>
      <c r="BN541" s="225">
        <v>999</v>
      </c>
      <c r="BQ541" s="639" t="s">
        <v>694</v>
      </c>
      <c r="BR541" s="639" t="s">
        <v>691</v>
      </c>
    </row>
    <row r="542" spans="1:70">
      <c r="A542">
        <v>541</v>
      </c>
      <c r="B542" s="158" t="str">
        <f>IFERROR(TEXT(AL542,"00"),"99")&amp;IFERROR(TEXT(W542,"00"),"99")&amp;IFERROR(TEXT(S542,"00"),"99")&amp;IFERROR(TEXT(BN542,"000"),"999")</f>
        <v>038008999</v>
      </c>
      <c r="C542" s="158" t="str">
        <f>IFERROR(TEXT(AL542,"00"),"99")&amp;IFERROR(TEXT(V542,"00"),"99")&amp;IFERROR(TEXT(R542,"000"),"999")</f>
        <v>0380104</v>
      </c>
      <c r="D542" s="29">
        <v>0</v>
      </c>
      <c r="E542" s="645">
        <f>IF(NOT(ISBLANK(L542)),1,0)</f>
        <v>0</v>
      </c>
      <c r="F542" s="645">
        <f>IF(NOT(ISBLANK(O542)),1,0)</f>
        <v>1</v>
      </c>
      <c r="G542" s="364" t="str">
        <f>IF(ISBLANK(H542), IF(OR(NOT(ISBLANK(L542)),NOT(ISBLANK(I542)), NOT(ISBLANK(O542))),"no oldname but should be",""),IF(H542=I542,"api",IF(H542=O542,"csv","no match or acs")))</f>
        <v>csv</v>
      </c>
      <c r="H542" t="s">
        <v>728</v>
      </c>
      <c r="L542" s="122"/>
      <c r="M542" s="197"/>
      <c r="N542" s="59" t="s">
        <v>728</v>
      </c>
      <c r="O542" t="s">
        <v>728</v>
      </c>
      <c r="P542" s="59" t="s">
        <v>728</v>
      </c>
      <c r="Q542" s="64" t="s">
        <v>727</v>
      </c>
      <c r="R542" s="147">
        <f>IFERROR(_xlfn.XLOOKUP(T542,sortorder!$E$62:$E$136,sortorder!$F$62:$F$136),999)</f>
        <v>104</v>
      </c>
      <c r="S542" s="147">
        <f>IFERROR(_xlfn.XLOOKUP(T542,sortorder!$E$62:$E$136,sortorder!$D$62:$D$136),99)</f>
        <v>8</v>
      </c>
      <c r="T542" s="127" t="str">
        <f>SUBSTITUTE(Q542,"state.bin.","")</f>
        <v>proximity.npl</v>
      </c>
      <c r="V542" s="152">
        <f>IFERROR(_xlfn.XLOOKUP(X542,sortorder!$E$4:$E$55,sortorder!$D$4:$D$55),99)</f>
        <v>80</v>
      </c>
      <c r="W542" s="152">
        <f>IFERROR(_xlfn.XLOOKUP(X542,sortorder!$E$4:$E$55,sortorder!$D$4:$D$55),99)</f>
        <v>80</v>
      </c>
      <c r="X542" s="22" t="s">
        <v>2852</v>
      </c>
      <c r="Y542" s="141">
        <f>IF(ISERROR(SEARCH(Y$1,$Q542)),0,1)</f>
        <v>0</v>
      </c>
      <c r="Z542" s="141">
        <f>IF(ISERROR(SEARCH(Z$1,$Q542)),0,1)</f>
        <v>1</v>
      </c>
      <c r="AA542" s="141">
        <f>IF(ISERROR(SEARCH(AA$1,$Q542)),0,1)</f>
        <v>0</v>
      </c>
      <c r="AB542" s="141">
        <f>IF(ISERROR(SEARCH(AB$1,$Q542)),0,1)</f>
        <v>0</v>
      </c>
      <c r="AC542" s="141">
        <f>IF(ISERROR(SEARCH(AC$1,$Q542)),0,1)</f>
        <v>0</v>
      </c>
      <c r="AD542" s="141">
        <f>IF(ISERROR(SEARCH(AD$1,$Q542)),0,1)</f>
        <v>1</v>
      </c>
      <c r="AE542" s="141">
        <f>IF(ISERROR(SEARCH(AE$1,$Q542)),0,1)</f>
        <v>0</v>
      </c>
      <c r="AF542" s="141">
        <f>IF(ISERROR(SEARCH(AF$1,$Q542)),0,1)</f>
        <v>0</v>
      </c>
      <c r="AG542" s="141">
        <f>IF(ISERROR(SEARCH(AG$1,$Q542)),0,1)</f>
        <v>0</v>
      </c>
      <c r="AI542" s="141" t="str">
        <f>_xlfn.XLOOKUP(I542,'api2.3'!B:B,'api2.3'!D:D,"")</f>
        <v/>
      </c>
      <c r="AJ542" t="s">
        <v>140</v>
      </c>
      <c r="AK542" s="41" t="s">
        <v>140</v>
      </c>
      <c r="AL542" s="210">
        <f>_xlfn.XLOOKUP(AK542,sortorder!$I$15:$I$20,sortorder!$J$15:$J$20)</f>
        <v>3</v>
      </c>
      <c r="AM542" t="s">
        <v>1784</v>
      </c>
      <c r="AN542" t="s">
        <v>1784</v>
      </c>
      <c r="AO542" t="s">
        <v>1785</v>
      </c>
      <c r="AP542" s="32">
        <v>3</v>
      </c>
      <c r="AQ542" t="s">
        <v>456</v>
      </c>
      <c r="AR542" t="s">
        <v>97</v>
      </c>
      <c r="AS542" t="s">
        <v>96</v>
      </c>
      <c r="AT542" t="s">
        <v>97</v>
      </c>
      <c r="AV542" s="39" t="str">
        <f>IFERROR(_xlfn.XLOOKUP(Q542,wtd!$B:$B,wtd!$C:$C),"")</f>
        <v/>
      </c>
      <c r="AW542" s="141" t="b">
        <f>IFERROR(Q542=_xlfn.XLOOKUP(Q542,wtd!$B:$B,wtd!$B:$B),FALSE)</f>
        <v>0</v>
      </c>
      <c r="AX542" t="s">
        <v>89</v>
      </c>
      <c r="BA542" t="b">
        <v>0</v>
      </c>
      <c r="BB542" t="b">
        <v>0</v>
      </c>
      <c r="BC542" t="b">
        <v>0</v>
      </c>
      <c r="BE542" t="s">
        <v>729</v>
      </c>
      <c r="BF542" t="s">
        <v>729</v>
      </c>
      <c r="BG542" t="s">
        <v>729</v>
      </c>
      <c r="BH542" s="59" t="s">
        <v>729</v>
      </c>
      <c r="BJ542" s="618" t="s">
        <v>2887</v>
      </c>
      <c r="BK542" s="534" t="s">
        <v>2887</v>
      </c>
      <c r="BN542" s="225">
        <v>999</v>
      </c>
      <c r="BQ542" s="639" t="s">
        <v>54</v>
      </c>
      <c r="BR542" s="639" t="s">
        <v>728</v>
      </c>
    </row>
    <row r="543" spans="1:70">
      <c r="A543">
        <v>542</v>
      </c>
      <c r="B543" s="158" t="str">
        <f>IFERROR(TEXT(AL543,"00"),"99")&amp;IFERROR(TEXT(W543,"00"),"99")&amp;IFERROR(TEXT(S543,"00"),"99")&amp;IFERROR(TEXT(BN543,"000"),"999")</f>
        <v>038008999</v>
      </c>
      <c r="C543" s="158" t="str">
        <f>IFERROR(TEXT(AL543,"00"),"99")&amp;IFERROR(TEXT(V543,"00"),"99")&amp;IFERROR(TEXT(R543,"000"),"999")</f>
        <v>0380104</v>
      </c>
      <c r="D543" s="29">
        <v>0</v>
      </c>
      <c r="E543" s="645">
        <f>IF(NOT(ISBLANK(L543)),1,0)</f>
        <v>0</v>
      </c>
      <c r="F543" s="645">
        <f>IF(NOT(ISBLANK(O543)),1,0)</f>
        <v>1</v>
      </c>
      <c r="G543" s="364" t="str">
        <f>IF(ISBLANK(H543), IF(OR(NOT(ISBLANK(L543)),NOT(ISBLANK(I543)), NOT(ISBLANK(O543))),"no oldname but should be",""),IF(H543=I543,"api",IF(H543=O543,"csv","no match or acs")))</f>
        <v>csv</v>
      </c>
      <c r="H543" t="s">
        <v>1039</v>
      </c>
      <c r="N543" s="59" t="s">
        <v>1039</v>
      </c>
      <c r="O543" t="s">
        <v>1039</v>
      </c>
      <c r="P543" s="59" t="s">
        <v>1039</v>
      </c>
      <c r="Q543" s="64" t="s">
        <v>1038</v>
      </c>
      <c r="R543" s="147">
        <f>IFERROR(_xlfn.XLOOKUP(T543,sortorder!$E$62:$E$136,sortorder!$F$62:$F$136),999)</f>
        <v>104</v>
      </c>
      <c r="S543" s="147">
        <f>IFERROR(_xlfn.XLOOKUP(T543,sortorder!$E$62:$E$136,sortorder!$D$62:$D$136),99)</f>
        <v>8</v>
      </c>
      <c r="T543" s="127" t="str">
        <f>SUBSTITUTE(Q543,"state.pctile.text.","")</f>
        <v>proximity.npl</v>
      </c>
      <c r="V543" s="152">
        <f>IFERROR(_xlfn.XLOOKUP(X543,sortorder!$E$4:$E$55,sortorder!$D$4:$D$55),99)</f>
        <v>80</v>
      </c>
      <c r="W543" s="152">
        <f>IFERROR(_xlfn.XLOOKUP(X543,sortorder!$E$4:$E$55,sortorder!$D$4:$D$55),99)</f>
        <v>80</v>
      </c>
      <c r="X543" s="22" t="s">
        <v>2853</v>
      </c>
      <c r="Y543" s="141">
        <f>IF(ISERROR(SEARCH(Y$1,$Q543)),0,1)</f>
        <v>0</v>
      </c>
      <c r="Z543" s="141">
        <f>IF(ISERROR(SEARCH(Z$1,$Q543)),0,1)</f>
        <v>1</v>
      </c>
      <c r="AA543" s="141">
        <f>IF(ISERROR(SEARCH(AA$1,$Q543)),0,1)</f>
        <v>1</v>
      </c>
      <c r="AB543" s="141">
        <f>IF(ISERROR(SEARCH(AB$1,$Q543)),0,1)</f>
        <v>1</v>
      </c>
      <c r="AC543" s="141">
        <f>IF(ISERROR(SEARCH(AC$1,$Q543)),0,1)</f>
        <v>0</v>
      </c>
      <c r="AD543" s="141">
        <f>IF(ISERROR(SEARCH(AD$1,$Q543)),0,1)</f>
        <v>0</v>
      </c>
      <c r="AE543" s="141">
        <f>IF(ISERROR(SEARCH(AE$1,$Q543)),0,1)</f>
        <v>0</v>
      </c>
      <c r="AF543" s="141">
        <f>IF(ISERROR(SEARCH(AF$1,$Q543)),0,1)</f>
        <v>0</v>
      </c>
      <c r="AG543" s="141">
        <f>IF(ISERROR(SEARCH(AG$1,$Q543)),0,1)</f>
        <v>0</v>
      </c>
      <c r="AI543" s="141" t="str">
        <f>_xlfn.XLOOKUP(I543,'api2.3'!B:B,'api2.3'!D:D,"")</f>
        <v/>
      </c>
      <c r="AJ543" t="s">
        <v>140</v>
      </c>
      <c r="AK543" s="41" t="s">
        <v>140</v>
      </c>
      <c r="AL543" s="210">
        <f>_xlfn.XLOOKUP(AK543,sortorder!$I$15:$I$20,sortorder!$J$15:$J$20)</f>
        <v>3</v>
      </c>
      <c r="AM543" t="s">
        <v>1784</v>
      </c>
      <c r="AN543" t="s">
        <v>1784</v>
      </c>
      <c r="AO543" t="s">
        <v>1785</v>
      </c>
      <c r="AP543" s="32">
        <v>3</v>
      </c>
      <c r="AQ543" t="s">
        <v>757</v>
      </c>
      <c r="AR543" t="s">
        <v>2800</v>
      </c>
      <c r="AS543" t="s">
        <v>515</v>
      </c>
      <c r="AT543" t="s">
        <v>516</v>
      </c>
      <c r="AV543" s="39" t="str">
        <f>IFERROR(_xlfn.XLOOKUP(Q543,wtd!$B:$B,wtd!$C:$C),"")</f>
        <v/>
      </c>
      <c r="AW543" s="141" t="b">
        <f>IFERROR(Q543=_xlfn.XLOOKUP(Q543,wtd!$B:$B,wtd!$B:$B),FALSE)</f>
        <v>0</v>
      </c>
      <c r="AX543" t="s">
        <v>1103</v>
      </c>
      <c r="BA543" t="b">
        <v>0</v>
      </c>
      <c r="BB543" t="b">
        <v>0</v>
      </c>
      <c r="BC543" t="b">
        <v>0</v>
      </c>
      <c r="BE543" t="s">
        <v>1040</v>
      </c>
      <c r="BF543" t="s">
        <v>1040</v>
      </c>
      <c r="BG543" t="s">
        <v>1040</v>
      </c>
      <c r="BH543" s="59" t="s">
        <v>1040</v>
      </c>
      <c r="BJ543" s="618" t="s">
        <v>2887</v>
      </c>
      <c r="BK543" s="534" t="s">
        <v>2887</v>
      </c>
      <c r="BN543" s="225">
        <v>999</v>
      </c>
      <c r="BQ543" s="639" t="s">
        <v>694</v>
      </c>
      <c r="BR543" s="639" t="s">
        <v>1039</v>
      </c>
    </row>
    <row r="544" spans="1:70">
      <c r="A544">
        <v>543</v>
      </c>
      <c r="B544" s="158" t="str">
        <f>IFERROR(TEXT(AL544,"00"),"99")&amp;IFERROR(TEXT(W544,"00"),"99")&amp;IFERROR(TEXT(S544,"00"),"99")&amp;IFERROR(TEXT(BN544,"000"),"999")</f>
        <v>038009999</v>
      </c>
      <c r="C544" s="158" t="str">
        <f>IFERROR(TEXT(AL544,"00"),"99")&amp;IFERROR(TEXT(V544,"00"),"99")&amp;IFERROR(TEXT(R544,"000"),"999")</f>
        <v>0380105</v>
      </c>
      <c r="D544" s="29">
        <v>0</v>
      </c>
      <c r="E544" s="645">
        <f>IF(NOT(ISBLANK(L544)),1,0)</f>
        <v>0</v>
      </c>
      <c r="F544" s="645">
        <f>IF(NOT(ISBLANK(O544)),1,0)</f>
        <v>1</v>
      </c>
      <c r="G544" s="364" t="str">
        <f>IF(ISBLANK(H544), IF(OR(NOT(ISBLANK(L544)),NOT(ISBLANK(I544)), NOT(ISBLANK(O544))),"no oldname but should be",""),IF(H544=I544,"api",IF(H544=O544,"csv","no match or acs")))</f>
        <v>csv</v>
      </c>
      <c r="H544" t="s">
        <v>373</v>
      </c>
      <c r="L544" s="122"/>
      <c r="M544" s="197"/>
      <c r="N544" s="59" t="s">
        <v>373</v>
      </c>
      <c r="O544" t="s">
        <v>373</v>
      </c>
      <c r="P544" s="59" t="s">
        <v>373</v>
      </c>
      <c r="Q544" s="64" t="s">
        <v>372</v>
      </c>
      <c r="R544" s="147">
        <f>IFERROR(_xlfn.XLOOKUP(T544,sortorder!$E$62:$E$136,sortorder!$F$62:$F$136),999)</f>
        <v>105</v>
      </c>
      <c r="S544" s="147">
        <f>IFERROR(_xlfn.XLOOKUP(T544,sortorder!$E$62:$E$136,sortorder!$D$62:$D$136),99)</f>
        <v>9</v>
      </c>
      <c r="T544" s="127" t="s">
        <v>265</v>
      </c>
      <c r="U544" s="59" t="s">
        <v>265</v>
      </c>
      <c r="V544" s="152">
        <f>IFERROR(_xlfn.XLOOKUP(X544,sortorder!$E$4:$E$55,sortorder!$D$4:$D$55),99)</f>
        <v>80</v>
      </c>
      <c r="W544" s="152">
        <f>IFERROR(_xlfn.XLOOKUP(X544,sortorder!$E$4:$E$55,sortorder!$D$4:$D$55),99)</f>
        <v>80</v>
      </c>
      <c r="X544" s="22" t="s">
        <v>2852</v>
      </c>
      <c r="Y544" s="141">
        <f>IF(ISERROR(SEARCH(Y$1,$Q544)),0,1)</f>
        <v>0</v>
      </c>
      <c r="Z544" s="141">
        <f>IF(ISERROR(SEARCH(Z$1,$Q544)),0,1)</f>
        <v>0</v>
      </c>
      <c r="AA544" s="141">
        <f>IF(ISERROR(SEARCH(AA$1,$Q544)),0,1)</f>
        <v>0</v>
      </c>
      <c r="AB544" s="141">
        <f>IF(ISERROR(SEARCH(AB$1,$Q544)),0,1)</f>
        <v>0</v>
      </c>
      <c r="AC544" s="141">
        <f>IF(ISERROR(SEARCH(AC$1,$Q544)),0,1)</f>
        <v>0</v>
      </c>
      <c r="AD544" s="141">
        <f>IF(ISERROR(SEARCH(AD$1,$Q544)),0,1)</f>
        <v>1</v>
      </c>
      <c r="AE544" s="141">
        <f>IF(ISERROR(SEARCH(AE$1,$Q544)),0,1)</f>
        <v>0</v>
      </c>
      <c r="AF544" s="141">
        <f>IF(ISERROR(SEARCH(AF$1,$Q544)),0,1)</f>
        <v>0</v>
      </c>
      <c r="AG544" s="141">
        <f>IF(ISERROR(SEARCH(AG$1,$Q544)),0,1)</f>
        <v>0</v>
      </c>
      <c r="AI544" s="141" t="str">
        <f>_xlfn.XLOOKUP(I544,'api2.3'!B:B,'api2.3'!D:D,"")</f>
        <v/>
      </c>
      <c r="AJ544" t="s">
        <v>140</v>
      </c>
      <c r="AK544" s="41" t="s">
        <v>140</v>
      </c>
      <c r="AL544" s="210">
        <f>_xlfn.XLOOKUP(AK544,sortorder!$I$15:$I$20,sortorder!$J$15:$J$20)</f>
        <v>3</v>
      </c>
      <c r="AM544" t="s">
        <v>423</v>
      </c>
      <c r="AN544" t="s">
        <v>423</v>
      </c>
      <c r="AO544" t="s">
        <v>424</v>
      </c>
      <c r="AP544" s="32">
        <v>1</v>
      </c>
      <c r="AQ544" t="s">
        <v>83</v>
      </c>
      <c r="AR544" t="s">
        <v>97</v>
      </c>
      <c r="AS544" t="s">
        <v>96</v>
      </c>
      <c r="AT544" t="s">
        <v>97</v>
      </c>
      <c r="AV544" s="39" t="str">
        <f>IFERROR(_xlfn.XLOOKUP(Q544,wtd!$B:$B,wtd!$C:$C),"")</f>
        <v/>
      </c>
      <c r="AW544" s="141" t="b">
        <f>IFERROR(Q544=_xlfn.XLOOKUP(Q544,wtd!$B:$B,wtd!$B:$B),FALSE)</f>
        <v>0</v>
      </c>
      <c r="AX544" t="s">
        <v>89</v>
      </c>
      <c r="BA544" t="b">
        <v>0</v>
      </c>
      <c r="BB544" t="b">
        <v>0</v>
      </c>
      <c r="BC544" t="b">
        <v>0</v>
      </c>
      <c r="BE544" t="s">
        <v>374</v>
      </c>
      <c r="BF544" t="s">
        <v>374</v>
      </c>
      <c r="BG544" t="s">
        <v>374</v>
      </c>
      <c r="BH544" s="59" t="s">
        <v>375</v>
      </c>
      <c r="BI544" s="59" t="s">
        <v>375</v>
      </c>
      <c r="BJ544" s="618" t="s">
        <v>2887</v>
      </c>
      <c r="BK544" s="534" t="s">
        <v>2887</v>
      </c>
      <c r="BN544" s="225">
        <v>999</v>
      </c>
      <c r="BQ544" s="639" t="s">
        <v>86</v>
      </c>
      <c r="BR544" s="639" t="s">
        <v>373</v>
      </c>
    </row>
    <row r="545" spans="1:70">
      <c r="A545">
        <v>544</v>
      </c>
      <c r="B545" s="158" t="str">
        <f>IFERROR(TEXT(AL545,"00"),"99")&amp;IFERROR(TEXT(W545,"00"),"99")&amp;IFERROR(TEXT(S545,"00"),"99")&amp;IFERROR(TEXT(BN545,"000"),"999")</f>
        <v>038009999</v>
      </c>
      <c r="C545" s="158" t="str">
        <f>IFERROR(TEXT(AL545,"00"),"99")&amp;IFERROR(TEXT(V545,"00"),"99")&amp;IFERROR(TEXT(R545,"000"),"999")</f>
        <v>0380105</v>
      </c>
      <c r="D545" s="29">
        <v>0</v>
      </c>
      <c r="E545" s="645">
        <f>IF(NOT(ISBLANK(L545)),1,0)</f>
        <v>0</v>
      </c>
      <c r="F545" s="645">
        <f>IF(NOT(ISBLANK(O545)),1,0)</f>
        <v>1</v>
      </c>
      <c r="G545" s="364" t="str">
        <f>IF(ISBLANK(H545), IF(OR(NOT(ISBLANK(L545)),NOT(ISBLANK(I545)), NOT(ISBLANK(O545))),"no oldname but should be",""),IF(H545=I545,"api",IF(H545=O545,"csv","no match or acs")))</f>
        <v>csv</v>
      </c>
      <c r="H545" t="s">
        <v>820</v>
      </c>
      <c r="N545" s="59" t="s">
        <v>820</v>
      </c>
      <c r="O545" t="s">
        <v>820</v>
      </c>
      <c r="P545" s="59" t="s">
        <v>820</v>
      </c>
      <c r="Q545" s="64" t="s">
        <v>819</v>
      </c>
      <c r="R545" s="147">
        <f>IFERROR(_xlfn.XLOOKUP(T545,sortorder!$E$62:$E$136,sortorder!$F$62:$F$136),999)</f>
        <v>105</v>
      </c>
      <c r="S545" s="147">
        <f>IFERROR(_xlfn.XLOOKUP(T545,sortorder!$E$62:$E$136,sortorder!$D$62:$D$136),99)</f>
        <v>9</v>
      </c>
      <c r="T545" s="127" t="s">
        <v>265</v>
      </c>
      <c r="U545" s="59" t="s">
        <v>265</v>
      </c>
      <c r="V545" s="152">
        <f>IFERROR(_xlfn.XLOOKUP(X545,sortorder!$E$4:$E$55,sortorder!$D$4:$D$55),99)</f>
        <v>80</v>
      </c>
      <c r="W545" s="152">
        <f>IFERROR(_xlfn.XLOOKUP(X545,sortorder!$E$4:$E$55,sortorder!$D$4:$D$55),99)</f>
        <v>80</v>
      </c>
      <c r="X545" s="22" t="s">
        <v>2853</v>
      </c>
      <c r="Y545" s="141">
        <f>IF(ISERROR(SEARCH(Y$1,$Q545)),0,1)</f>
        <v>0</v>
      </c>
      <c r="Z545" s="141">
        <f>IF(ISERROR(SEARCH(Z$1,$Q545)),0,1)</f>
        <v>0</v>
      </c>
      <c r="AA545" s="141">
        <f>IF(ISERROR(SEARCH(AA$1,$Q545)),0,1)</f>
        <v>1</v>
      </c>
      <c r="AB545" s="141">
        <f>IF(ISERROR(SEARCH(AB$1,$Q545)),0,1)</f>
        <v>1</v>
      </c>
      <c r="AC545" s="141">
        <f>IF(ISERROR(SEARCH(AC$1,$Q545)),0,1)</f>
        <v>0</v>
      </c>
      <c r="AD545" s="141">
        <f>IF(ISERROR(SEARCH(AD$1,$Q545)),0,1)</f>
        <v>0</v>
      </c>
      <c r="AE545" s="141">
        <f>IF(ISERROR(SEARCH(AE$1,$Q545)),0,1)</f>
        <v>0</v>
      </c>
      <c r="AF545" s="141">
        <f>IF(ISERROR(SEARCH(AF$1,$Q545)),0,1)</f>
        <v>0</v>
      </c>
      <c r="AG545" s="141">
        <f>IF(ISERROR(SEARCH(AG$1,$Q545)),0,1)</f>
        <v>0</v>
      </c>
      <c r="AI545" s="141" t="str">
        <f>_xlfn.XLOOKUP(I545,'api2.3'!B:B,'api2.3'!D:D,"")</f>
        <v/>
      </c>
      <c r="AJ545" t="s">
        <v>140</v>
      </c>
      <c r="AK545" s="41" t="s">
        <v>140</v>
      </c>
      <c r="AL545" s="210">
        <f>_xlfn.XLOOKUP(AK545,sortorder!$I$15:$I$20,sortorder!$J$15:$J$20)</f>
        <v>3</v>
      </c>
      <c r="AM545" t="s">
        <v>423</v>
      </c>
      <c r="AN545" t="s">
        <v>423</v>
      </c>
      <c r="AO545" t="s">
        <v>424</v>
      </c>
      <c r="AP545" s="32">
        <v>1</v>
      </c>
      <c r="AQ545" t="s">
        <v>268</v>
      </c>
      <c r="AR545" t="s">
        <v>2800</v>
      </c>
      <c r="AS545" t="s">
        <v>515</v>
      </c>
      <c r="AT545" t="s">
        <v>516</v>
      </c>
      <c r="AV545" s="39" t="str">
        <f>IFERROR(_xlfn.XLOOKUP(Q545,wtd!$B:$B,wtd!$C:$C),"")</f>
        <v/>
      </c>
      <c r="AW545" s="141" t="b">
        <f>IFERROR(Q545=_xlfn.XLOOKUP(Q545,wtd!$B:$B,wtd!$B:$B),FALSE)</f>
        <v>0</v>
      </c>
      <c r="AX545" t="s">
        <v>1103</v>
      </c>
      <c r="BA545" t="b">
        <v>0</v>
      </c>
      <c r="BB545" t="b">
        <v>0</v>
      </c>
      <c r="BC545" t="b">
        <v>0</v>
      </c>
      <c r="BE545" t="s">
        <v>821</v>
      </c>
      <c r="BF545" t="s">
        <v>821</v>
      </c>
      <c r="BG545" t="s">
        <v>821</v>
      </c>
      <c r="BH545" s="59" t="s">
        <v>822</v>
      </c>
      <c r="BI545" s="59" t="s">
        <v>822</v>
      </c>
      <c r="BJ545" s="618" t="s">
        <v>2887</v>
      </c>
      <c r="BK545" s="534" t="s">
        <v>2887</v>
      </c>
      <c r="BN545" s="225">
        <v>999</v>
      </c>
      <c r="BQ545" s="639" t="s">
        <v>797</v>
      </c>
      <c r="BR545" s="639" t="s">
        <v>820</v>
      </c>
    </row>
    <row r="546" spans="1:70">
      <c r="A546">
        <v>545</v>
      </c>
      <c r="B546" s="158" t="str">
        <f>IFERROR(TEXT(AL546,"00"),"99")&amp;IFERROR(TEXT(W546,"00"),"99")&amp;IFERROR(TEXT(S546,"00"),"99")&amp;IFERROR(TEXT(BN546,"000"),"999")</f>
        <v>038009999</v>
      </c>
      <c r="C546" s="158" t="str">
        <f>IFERROR(TEXT(AL546,"00"),"99")&amp;IFERROR(TEXT(V546,"00"),"99")&amp;IFERROR(TEXT(R546,"000"),"999")</f>
        <v>0380105</v>
      </c>
      <c r="D546" s="29">
        <v>0</v>
      </c>
      <c r="E546" s="645">
        <f>IF(NOT(ISBLANK(L546)),1,0)</f>
        <v>0</v>
      </c>
      <c r="F546" s="645">
        <f>IF(NOT(ISBLANK(O546)),1,0)</f>
        <v>1</v>
      </c>
      <c r="G546" s="364" t="str">
        <f>IF(ISBLANK(H546), IF(OR(NOT(ISBLANK(L546)),NOT(ISBLANK(I546)), NOT(ISBLANK(O546))),"no oldname but should be",""),IF(H546=I546,"api",IF(H546=O546,"csv","no match or acs")))</f>
        <v>csv</v>
      </c>
      <c r="H546" t="s">
        <v>1009</v>
      </c>
      <c r="N546" s="59" t="s">
        <v>1009</v>
      </c>
      <c r="O546" t="s">
        <v>1009</v>
      </c>
      <c r="P546" s="59" t="s">
        <v>1009</v>
      </c>
      <c r="Q546" s="64" t="s">
        <v>1008</v>
      </c>
      <c r="R546" s="147">
        <f>IFERROR(_xlfn.XLOOKUP(T546,sortorder!$E$62:$E$136,sortorder!$F$62:$F$136),999)</f>
        <v>105</v>
      </c>
      <c r="S546" s="147">
        <f>IFERROR(_xlfn.XLOOKUP(T546,sortorder!$E$62:$E$136,sortorder!$D$62:$D$136),99)</f>
        <v>9</v>
      </c>
      <c r="T546" s="127" t="str">
        <f>SUBSTITUTE(Q546,"state.bin.","")</f>
        <v>proximity.rmp</v>
      </c>
      <c r="V546" s="152">
        <f>IFERROR(_xlfn.XLOOKUP(X546,sortorder!$E$4:$E$55,sortorder!$D$4:$D$55),99)</f>
        <v>80</v>
      </c>
      <c r="W546" s="152">
        <f>IFERROR(_xlfn.XLOOKUP(X546,sortorder!$E$4:$E$55,sortorder!$D$4:$D$55),99)</f>
        <v>80</v>
      </c>
      <c r="X546" s="22" t="s">
        <v>2852</v>
      </c>
      <c r="Y546" s="141">
        <f>IF(ISERROR(SEARCH(Y$1,$Q546)),0,1)</f>
        <v>0</v>
      </c>
      <c r="Z546" s="141">
        <f>IF(ISERROR(SEARCH(Z$1,$Q546)),0,1)</f>
        <v>1</v>
      </c>
      <c r="AA546" s="141">
        <f>IF(ISERROR(SEARCH(AA$1,$Q546)),0,1)</f>
        <v>0</v>
      </c>
      <c r="AB546" s="141">
        <f>IF(ISERROR(SEARCH(AB$1,$Q546)),0,1)</f>
        <v>0</v>
      </c>
      <c r="AC546" s="141">
        <f>IF(ISERROR(SEARCH(AC$1,$Q546)),0,1)</f>
        <v>0</v>
      </c>
      <c r="AD546" s="141">
        <f>IF(ISERROR(SEARCH(AD$1,$Q546)),0,1)</f>
        <v>1</v>
      </c>
      <c r="AE546" s="141">
        <f>IF(ISERROR(SEARCH(AE$1,$Q546)),0,1)</f>
        <v>0</v>
      </c>
      <c r="AF546" s="141">
        <f>IF(ISERROR(SEARCH(AF$1,$Q546)),0,1)</f>
        <v>0</v>
      </c>
      <c r="AG546" s="141">
        <f>IF(ISERROR(SEARCH(AG$1,$Q546)),0,1)</f>
        <v>0</v>
      </c>
      <c r="AI546" s="141" t="str">
        <f>_xlfn.XLOOKUP(I546,'api2.3'!B:B,'api2.3'!D:D,"")</f>
        <v/>
      </c>
      <c r="AJ546" t="s">
        <v>140</v>
      </c>
      <c r="AK546" s="41" t="s">
        <v>140</v>
      </c>
      <c r="AL546" s="210">
        <f>_xlfn.XLOOKUP(AK546,sortorder!$I$15:$I$20,sortorder!$J$15:$J$20)</f>
        <v>3</v>
      </c>
      <c r="AM546" t="s">
        <v>1784</v>
      </c>
      <c r="AN546" t="s">
        <v>1784</v>
      </c>
      <c r="AO546" t="s">
        <v>1785</v>
      </c>
      <c r="AP546" s="32">
        <v>3</v>
      </c>
      <c r="AQ546" t="s">
        <v>456</v>
      </c>
      <c r="AR546" t="s">
        <v>97</v>
      </c>
      <c r="AS546" t="s">
        <v>96</v>
      </c>
      <c r="AT546" t="s">
        <v>97</v>
      </c>
      <c r="AV546" s="39" t="str">
        <f>IFERROR(_xlfn.XLOOKUP(Q546,wtd!$B:$B,wtd!$C:$C),"")</f>
        <v/>
      </c>
      <c r="AW546" s="141" t="b">
        <f>IFERROR(Q546=_xlfn.XLOOKUP(Q546,wtd!$B:$B,wtd!$B:$B),FALSE)</f>
        <v>0</v>
      </c>
      <c r="AX546" t="s">
        <v>89</v>
      </c>
      <c r="BA546" t="b">
        <v>0</v>
      </c>
      <c r="BB546" t="b">
        <v>0</v>
      </c>
      <c r="BC546" t="b">
        <v>0</v>
      </c>
      <c r="BE546" t="s">
        <v>1010</v>
      </c>
      <c r="BF546" t="s">
        <v>1010</v>
      </c>
      <c r="BG546" t="s">
        <v>1010</v>
      </c>
      <c r="BH546" s="59" t="s">
        <v>1010</v>
      </c>
      <c r="BJ546" s="618" t="s">
        <v>2887</v>
      </c>
      <c r="BK546" s="534" t="s">
        <v>2887</v>
      </c>
      <c r="BN546" s="225">
        <v>999</v>
      </c>
      <c r="BQ546" s="639" t="s">
        <v>86</v>
      </c>
      <c r="BR546" s="639" t="s">
        <v>1009</v>
      </c>
    </row>
    <row r="547" spans="1:70">
      <c r="A547">
        <v>546</v>
      </c>
      <c r="B547" s="158" t="str">
        <f>IFERROR(TEXT(AL547,"00"),"99")&amp;IFERROR(TEXT(W547,"00"),"99")&amp;IFERROR(TEXT(S547,"00"),"99")&amp;IFERROR(TEXT(BN547,"000"),"999")</f>
        <v>038009999</v>
      </c>
      <c r="C547" s="158" t="str">
        <f>IFERROR(TEXT(AL547,"00"),"99")&amp;IFERROR(TEXT(V547,"00"),"99")&amp;IFERROR(TEXT(R547,"000"),"999")</f>
        <v>0380105</v>
      </c>
      <c r="D547" s="251">
        <v>0</v>
      </c>
      <c r="E547" s="645">
        <f>IF(NOT(ISBLANK(L547)),1,0)</f>
        <v>0</v>
      </c>
      <c r="F547" s="645">
        <f>IF(NOT(ISBLANK(O547)),1,0)</f>
        <v>1</v>
      </c>
      <c r="G547" s="364" t="str">
        <f>IF(ISBLANK(H547), IF(OR(NOT(ISBLANK(L547)),NOT(ISBLANK(I547)), NOT(ISBLANK(O547))),"no oldname but should be",""),IF(H547=I547,"api",IF(H547=O547,"csv","no match or acs")))</f>
        <v>csv</v>
      </c>
      <c r="H547" s="122" t="s">
        <v>969</v>
      </c>
      <c r="I547" s="122"/>
      <c r="J547" s="197"/>
      <c r="K547" s="122"/>
      <c r="L547" s="122"/>
      <c r="M547" s="197"/>
      <c r="N547" s="197" t="s">
        <v>969</v>
      </c>
      <c r="O547" s="122" t="s">
        <v>969</v>
      </c>
      <c r="P547" s="197" t="s">
        <v>969</v>
      </c>
      <c r="Q547" s="123" t="s">
        <v>968</v>
      </c>
      <c r="R547" s="147">
        <f>IFERROR(_xlfn.XLOOKUP(T547,sortorder!$E$62:$E$136,sortorder!$F$62:$F$136),999)</f>
        <v>105</v>
      </c>
      <c r="S547" s="147">
        <f>IFERROR(_xlfn.XLOOKUP(T547,sortorder!$E$62:$E$136,sortorder!$D$62:$D$136),99)</f>
        <v>9</v>
      </c>
      <c r="T547" s="196" t="str">
        <f>SUBSTITUTE(Q547,"state.pctile.text.","")</f>
        <v>proximity.rmp</v>
      </c>
      <c r="U547" s="197"/>
      <c r="V547" s="152">
        <f>IFERROR(_xlfn.XLOOKUP(X547,sortorder!$E$4:$E$55,sortorder!$D$4:$D$55),99)</f>
        <v>80</v>
      </c>
      <c r="W547" s="152">
        <f>IFERROR(_xlfn.XLOOKUP(X547,sortorder!$E$4:$E$55,sortorder!$D$4:$D$55),99)</f>
        <v>80</v>
      </c>
      <c r="X547" s="198" t="s">
        <v>2853</v>
      </c>
      <c r="Y547" s="141">
        <f>IF(ISERROR(SEARCH(Y$1,$Q547)),0,1)</f>
        <v>0</v>
      </c>
      <c r="Z547" s="141">
        <f>IF(ISERROR(SEARCH(Z$1,$Q547)),0,1)</f>
        <v>1</v>
      </c>
      <c r="AA547" s="141">
        <f>IF(ISERROR(SEARCH(AA$1,$Q547)),0,1)</f>
        <v>1</v>
      </c>
      <c r="AB547" s="141">
        <f>IF(ISERROR(SEARCH(AB$1,$Q547)),0,1)</f>
        <v>1</v>
      </c>
      <c r="AC547" s="141">
        <f>IF(ISERROR(SEARCH(AC$1,$Q547)),0,1)</f>
        <v>0</v>
      </c>
      <c r="AD547" s="141">
        <f>IF(ISERROR(SEARCH(AD$1,$Q547)),0,1)</f>
        <v>0</v>
      </c>
      <c r="AE547" s="141">
        <f>IF(ISERROR(SEARCH(AE$1,$Q547)),0,1)</f>
        <v>0</v>
      </c>
      <c r="AF547" s="141">
        <f>IF(ISERROR(SEARCH(AF$1,$Q547)),0,1)</f>
        <v>0</v>
      </c>
      <c r="AG547" s="141">
        <f>IF(ISERROR(SEARCH(AG$1,$Q547)),0,1)</f>
        <v>0</v>
      </c>
      <c r="AH547" s="122"/>
      <c r="AI547" s="141" t="str">
        <f>_xlfn.XLOOKUP(I547,'api2.3'!B:B,'api2.3'!D:D,"")</f>
        <v/>
      </c>
      <c r="AJ547" s="122" t="s">
        <v>140</v>
      </c>
      <c r="AK547" s="212" t="s">
        <v>140</v>
      </c>
      <c r="AL547" s="210">
        <f>_xlfn.XLOOKUP(AK547,sortorder!$I$15:$I$20,sortorder!$J$15:$J$20)</f>
        <v>3</v>
      </c>
      <c r="AM547" s="122" t="s">
        <v>1784</v>
      </c>
      <c r="AN547" s="122" t="s">
        <v>1784</v>
      </c>
      <c r="AO547" s="122" t="s">
        <v>1785</v>
      </c>
      <c r="AP547" s="200">
        <v>3</v>
      </c>
      <c r="AQ547" s="122" t="s">
        <v>757</v>
      </c>
      <c r="AR547" s="122" t="s">
        <v>2800</v>
      </c>
      <c r="AS547" s="122" t="s">
        <v>515</v>
      </c>
      <c r="AT547" s="122" t="s">
        <v>516</v>
      </c>
      <c r="AU547" s="122"/>
      <c r="AV547" s="39" t="str">
        <f>IFERROR(_xlfn.XLOOKUP(Q547,wtd!$B:$B,wtd!$C:$C),"")</f>
        <v/>
      </c>
      <c r="AW547" s="141" t="b">
        <f>IFERROR(Q547=_xlfn.XLOOKUP(Q547,wtd!$B:$B,wtd!$B:$B),FALSE)</f>
        <v>0</v>
      </c>
      <c r="AX547" s="122" t="s">
        <v>1103</v>
      </c>
      <c r="AY547" s="122"/>
      <c r="AZ547" s="122"/>
      <c r="BA547" s="122" t="b">
        <v>0</v>
      </c>
      <c r="BB547" s="122" t="b">
        <v>0</v>
      </c>
      <c r="BC547" s="122" t="b">
        <v>0</v>
      </c>
      <c r="BD547" s="122"/>
      <c r="BE547" s="122" t="s">
        <v>970</v>
      </c>
      <c r="BF547" s="122" t="s">
        <v>970</v>
      </c>
      <c r="BG547" s="122" t="s">
        <v>970</v>
      </c>
      <c r="BH547" s="197" t="s">
        <v>970</v>
      </c>
      <c r="BI547" s="197"/>
      <c r="BJ547" s="618" t="s">
        <v>2887</v>
      </c>
      <c r="BK547" s="534" t="s">
        <v>2887</v>
      </c>
      <c r="BL547" s="197"/>
      <c r="BM547" s="197"/>
      <c r="BN547" s="368">
        <v>999</v>
      </c>
      <c r="BO547" s="122"/>
      <c r="BP547" s="641"/>
      <c r="BQ547" s="641" t="s">
        <v>797</v>
      </c>
      <c r="BR547" s="641" t="s">
        <v>969</v>
      </c>
    </row>
    <row r="548" spans="1:70">
      <c r="A548">
        <v>547</v>
      </c>
      <c r="B548" s="158" t="str">
        <f>IFERROR(TEXT(AL548,"00"),"99")&amp;IFERROR(TEXT(W548,"00"),"99")&amp;IFERROR(TEXT(S548,"00"),"99")&amp;IFERROR(TEXT(BN548,"000"),"999")</f>
        <v>038010999</v>
      </c>
      <c r="C548" s="158" t="str">
        <f>IFERROR(TEXT(AL548,"00"),"99")&amp;IFERROR(TEXT(V548,"00"),"99")&amp;IFERROR(TEXT(R548,"000"),"999")</f>
        <v>0380106</v>
      </c>
      <c r="D548" s="29">
        <v>0</v>
      </c>
      <c r="E548" s="645">
        <f>IF(NOT(ISBLANK(L548)),1,0)</f>
        <v>0</v>
      </c>
      <c r="F548" s="645">
        <f>IF(NOT(ISBLANK(O548)),1,0)</f>
        <v>1</v>
      </c>
      <c r="G548" s="364" t="str">
        <f>IF(ISBLANK(H548), IF(OR(NOT(ISBLANK(L548)),NOT(ISBLANK(I548)), NOT(ISBLANK(O548))),"no oldname but should be",""),IF(H548=I548,"api",IF(H548=O548,"csv","no match or acs")))</f>
        <v>csv</v>
      </c>
      <c r="H548" t="s">
        <v>377</v>
      </c>
      <c r="N548" s="59" t="s">
        <v>377</v>
      </c>
      <c r="O548" t="s">
        <v>377</v>
      </c>
      <c r="P548" s="59" t="s">
        <v>377</v>
      </c>
      <c r="Q548" s="64" t="s">
        <v>376</v>
      </c>
      <c r="R548" s="147">
        <f>IFERROR(_xlfn.XLOOKUP(T548,sortorder!$E$62:$E$136,sortorder!$F$62:$F$136),999)</f>
        <v>106</v>
      </c>
      <c r="S548" s="147">
        <f>IFERROR(_xlfn.XLOOKUP(T548,sortorder!$E$62:$E$136,sortorder!$D$62:$D$136),99)</f>
        <v>10</v>
      </c>
      <c r="T548" s="127" t="s">
        <v>95</v>
      </c>
      <c r="U548" s="59" t="s">
        <v>95</v>
      </c>
      <c r="V548" s="152">
        <f>IFERROR(_xlfn.XLOOKUP(X548,sortorder!$E$4:$E$55,sortorder!$D$4:$D$55),99)</f>
        <v>80</v>
      </c>
      <c r="W548" s="152">
        <f>IFERROR(_xlfn.XLOOKUP(X548,sortorder!$E$4:$E$55,sortorder!$D$4:$D$55),99)</f>
        <v>80</v>
      </c>
      <c r="X548" s="22" t="s">
        <v>2852</v>
      </c>
      <c r="Y548" s="141">
        <f>IF(ISERROR(SEARCH(Y$1,$Q548)),0,1)</f>
        <v>0</v>
      </c>
      <c r="Z548" s="141">
        <f>IF(ISERROR(SEARCH(Z$1,$Q548)),0,1)</f>
        <v>0</v>
      </c>
      <c r="AA548" s="141">
        <f>IF(ISERROR(SEARCH(AA$1,$Q548)),0,1)</f>
        <v>0</v>
      </c>
      <c r="AB548" s="141">
        <f>IF(ISERROR(SEARCH(AB$1,$Q548)),0,1)</f>
        <v>0</v>
      </c>
      <c r="AC548" s="141">
        <f>IF(ISERROR(SEARCH(AC$1,$Q548)),0,1)</f>
        <v>0</v>
      </c>
      <c r="AD548" s="141">
        <f>IF(ISERROR(SEARCH(AD$1,$Q548)),0,1)</f>
        <v>1</v>
      </c>
      <c r="AE548" s="141">
        <f>IF(ISERROR(SEARCH(AE$1,$Q548)),0,1)</f>
        <v>0</v>
      </c>
      <c r="AF548" s="141">
        <f>IF(ISERROR(SEARCH(AF$1,$Q548)),0,1)</f>
        <v>0</v>
      </c>
      <c r="AG548" s="141">
        <f>IF(ISERROR(SEARCH(AG$1,$Q548)),0,1)</f>
        <v>0</v>
      </c>
      <c r="AI548" s="141" t="str">
        <f>_xlfn.XLOOKUP(I548,'api2.3'!B:B,'api2.3'!D:D,"")</f>
        <v/>
      </c>
      <c r="AJ548" t="s">
        <v>140</v>
      </c>
      <c r="AK548" s="41" t="s">
        <v>140</v>
      </c>
      <c r="AL548" s="210">
        <f>_xlfn.XLOOKUP(AK548,sortorder!$I$15:$I$20,sortorder!$J$15:$J$20)</f>
        <v>3</v>
      </c>
      <c r="AM548" t="s">
        <v>423</v>
      </c>
      <c r="AN548" t="s">
        <v>423</v>
      </c>
      <c r="AO548" t="s">
        <v>424</v>
      </c>
      <c r="AP548" s="32">
        <v>1</v>
      </c>
      <c r="AQ548" t="s">
        <v>83</v>
      </c>
      <c r="AR548" t="s">
        <v>97</v>
      </c>
      <c r="AS548" t="s">
        <v>96</v>
      </c>
      <c r="AT548" t="s">
        <v>97</v>
      </c>
      <c r="AV548" s="39" t="str">
        <f>IFERROR(_xlfn.XLOOKUP(Q548,wtd!$B:$B,wtd!$C:$C),"")</f>
        <v/>
      </c>
      <c r="AW548" s="141" t="b">
        <f>IFERROR(Q548=_xlfn.XLOOKUP(Q548,wtd!$B:$B,wtd!$B:$B),FALSE)</f>
        <v>0</v>
      </c>
      <c r="AX548" t="s">
        <v>89</v>
      </c>
      <c r="BA548" t="b">
        <v>0</v>
      </c>
      <c r="BB548" t="b">
        <v>0</v>
      </c>
      <c r="BC548" t="b">
        <v>0</v>
      </c>
      <c r="BE548" t="s">
        <v>5228</v>
      </c>
      <c r="BF548" t="s">
        <v>378</v>
      </c>
      <c r="BG548" t="s">
        <v>378</v>
      </c>
      <c r="BH548" s="59" t="s">
        <v>379</v>
      </c>
      <c r="BI548" s="59" t="s">
        <v>379</v>
      </c>
      <c r="BJ548" s="618" t="s">
        <v>2887</v>
      </c>
      <c r="BK548" s="534">
        <v>0</v>
      </c>
      <c r="BN548" s="225">
        <v>999</v>
      </c>
      <c r="BQ548" s="639" t="s">
        <v>145</v>
      </c>
      <c r="BR548" s="639" t="s">
        <v>377</v>
      </c>
    </row>
    <row r="549" spans="1:70">
      <c r="A549">
        <v>548</v>
      </c>
      <c r="B549" s="158" t="str">
        <f>IFERROR(TEXT(AL549,"00"),"99")&amp;IFERROR(TEXT(W549,"00"),"99")&amp;IFERROR(TEXT(S549,"00"),"99")&amp;IFERROR(TEXT(BN549,"000"),"999")</f>
        <v>038010999</v>
      </c>
      <c r="C549" s="158" t="str">
        <f>IFERROR(TEXT(AL549,"00"),"99")&amp;IFERROR(TEXT(V549,"00"),"99")&amp;IFERROR(TEXT(R549,"000"),"999")</f>
        <v>0380106</v>
      </c>
      <c r="D549" s="29">
        <v>0</v>
      </c>
      <c r="E549" s="645">
        <f>IF(NOT(ISBLANK(L549)),1,0)</f>
        <v>0</v>
      </c>
      <c r="F549" s="645">
        <f>IF(NOT(ISBLANK(O549)),1,0)</f>
        <v>1</v>
      </c>
      <c r="G549" s="364" t="str">
        <f>IF(ISBLANK(H549), IF(OR(NOT(ISBLANK(L549)),NOT(ISBLANK(I549)), NOT(ISBLANK(O549))),"no oldname but should be",""),IF(H549=I549,"api",IF(H549=O549,"csv","no match or acs")))</f>
        <v>csv</v>
      </c>
      <c r="H549" t="s">
        <v>824</v>
      </c>
      <c r="N549" s="59" t="s">
        <v>824</v>
      </c>
      <c r="O549" t="s">
        <v>824</v>
      </c>
      <c r="P549" s="59" t="s">
        <v>824</v>
      </c>
      <c r="Q549" s="64" t="s">
        <v>823</v>
      </c>
      <c r="R549" s="147">
        <f>IFERROR(_xlfn.XLOOKUP(T549,sortorder!$E$62:$E$136,sortorder!$F$62:$F$136),999)</f>
        <v>106</v>
      </c>
      <c r="S549" s="147">
        <f>IFERROR(_xlfn.XLOOKUP(T549,sortorder!$E$62:$E$136,sortorder!$D$62:$D$136),99)</f>
        <v>10</v>
      </c>
      <c r="T549" s="127" t="s">
        <v>95</v>
      </c>
      <c r="U549" s="59" t="s">
        <v>95</v>
      </c>
      <c r="V549" s="152">
        <f>IFERROR(_xlfn.XLOOKUP(X549,sortorder!$E$4:$E$55,sortorder!$D$4:$D$55),99)</f>
        <v>80</v>
      </c>
      <c r="W549" s="152">
        <f>IFERROR(_xlfn.XLOOKUP(X549,sortorder!$E$4:$E$55,sortorder!$D$4:$D$55),99)</f>
        <v>80</v>
      </c>
      <c r="X549" s="22" t="s">
        <v>2853</v>
      </c>
      <c r="Y549" s="141">
        <f>IF(ISERROR(SEARCH(Y$1,$Q549)),0,1)</f>
        <v>0</v>
      </c>
      <c r="Z549" s="141">
        <f>IF(ISERROR(SEARCH(Z$1,$Q549)),0,1)</f>
        <v>0</v>
      </c>
      <c r="AA549" s="141">
        <f>IF(ISERROR(SEARCH(AA$1,$Q549)),0,1)</f>
        <v>1</v>
      </c>
      <c r="AB549" s="141">
        <f>IF(ISERROR(SEARCH(AB$1,$Q549)),0,1)</f>
        <v>1</v>
      </c>
      <c r="AC549" s="141">
        <f>IF(ISERROR(SEARCH(AC$1,$Q549)),0,1)</f>
        <v>0</v>
      </c>
      <c r="AD549" s="141">
        <f>IF(ISERROR(SEARCH(AD$1,$Q549)),0,1)</f>
        <v>0</v>
      </c>
      <c r="AE549" s="141">
        <f>IF(ISERROR(SEARCH(AE$1,$Q549)),0,1)</f>
        <v>0</v>
      </c>
      <c r="AF549" s="141">
        <f>IF(ISERROR(SEARCH(AF$1,$Q549)),0,1)</f>
        <v>0</v>
      </c>
      <c r="AG549" s="141">
        <f>IF(ISERROR(SEARCH(AG$1,$Q549)),0,1)</f>
        <v>0</v>
      </c>
      <c r="AI549" s="141">
        <f>_xlfn.XLOOKUP(I549,'api2.3'!B:B,'api2.3'!D:D,"")</f>
        <v>0</v>
      </c>
      <c r="AJ549" t="s">
        <v>140</v>
      </c>
      <c r="AK549" s="41" t="s">
        <v>140</v>
      </c>
      <c r="AL549" s="210">
        <f>_xlfn.XLOOKUP(AK549,sortorder!$I$15:$I$20,sortorder!$J$15:$J$20)</f>
        <v>3</v>
      </c>
      <c r="AM549" t="s">
        <v>423</v>
      </c>
      <c r="AN549" t="s">
        <v>423</v>
      </c>
      <c r="AO549" t="s">
        <v>424</v>
      </c>
      <c r="AP549" s="32">
        <v>1</v>
      </c>
      <c r="AQ549" t="s">
        <v>268</v>
      </c>
      <c r="AR549" t="s">
        <v>2800</v>
      </c>
      <c r="AS549" t="s">
        <v>515</v>
      </c>
      <c r="AT549" t="s">
        <v>516</v>
      </c>
      <c r="AV549" s="39" t="str">
        <f>IFERROR(_xlfn.XLOOKUP(Q549,wtd!$B:$B,wtd!$C:$C),"")</f>
        <v/>
      </c>
      <c r="AW549" s="141" t="b">
        <f>IFERROR(Q549=_xlfn.XLOOKUP(Q549,wtd!$B:$B,wtd!$B:$B),FALSE)</f>
        <v>0</v>
      </c>
      <c r="AX549" t="s">
        <v>1103</v>
      </c>
      <c r="BA549" t="b">
        <v>0</v>
      </c>
      <c r="BB549" t="b">
        <v>0</v>
      </c>
      <c r="BC549" t="b">
        <v>0</v>
      </c>
      <c r="BE549" t="s">
        <v>5229</v>
      </c>
      <c r="BF549" t="s">
        <v>825</v>
      </c>
      <c r="BG549" t="s">
        <v>825</v>
      </c>
      <c r="BH549" s="59" t="s">
        <v>826</v>
      </c>
      <c r="BI549" s="59" t="s">
        <v>826</v>
      </c>
      <c r="BJ549" s="618" t="s">
        <v>2887</v>
      </c>
      <c r="BK549" s="534" t="s">
        <v>2887</v>
      </c>
      <c r="BN549" s="225">
        <v>999</v>
      </c>
      <c r="BQ549" s="639" t="s">
        <v>827</v>
      </c>
      <c r="BR549" s="639" t="s">
        <v>824</v>
      </c>
    </row>
    <row r="550" spans="1:70">
      <c r="A550">
        <v>549</v>
      </c>
      <c r="B550" s="158" t="str">
        <f>IFERROR(TEXT(AL550,"00"),"99")&amp;IFERROR(TEXT(W550,"00"),"99")&amp;IFERROR(TEXT(S550,"00"),"99")&amp;IFERROR(TEXT(BN550,"000"),"999")</f>
        <v>038010999</v>
      </c>
      <c r="C550" s="158" t="str">
        <f>IFERROR(TEXT(AL550,"00"),"99")&amp;IFERROR(TEXT(V550,"00"),"99")&amp;IFERROR(TEXT(R550,"000"),"999")</f>
        <v>0380106</v>
      </c>
      <c r="D550" s="29">
        <v>0</v>
      </c>
      <c r="E550" s="645">
        <f>IF(NOT(ISBLANK(L550)),1,0)</f>
        <v>0</v>
      </c>
      <c r="F550" s="645">
        <f>IF(NOT(ISBLANK(O550)),1,0)</f>
        <v>1</v>
      </c>
      <c r="G550" s="364" t="str">
        <f>IF(ISBLANK(H550), IF(OR(NOT(ISBLANK(L550)),NOT(ISBLANK(I550)), NOT(ISBLANK(O550))),"no oldname but should be",""),IF(H550=I550,"api",IF(H550=O550,"csv","no match or acs")))</f>
        <v>csv</v>
      </c>
      <c r="H550" t="s">
        <v>867</v>
      </c>
      <c r="N550" s="59" t="s">
        <v>867</v>
      </c>
      <c r="O550" t="s">
        <v>867</v>
      </c>
      <c r="P550" s="59" t="s">
        <v>867</v>
      </c>
      <c r="Q550" s="64" t="s">
        <v>866</v>
      </c>
      <c r="R550" s="147">
        <f>IFERROR(_xlfn.XLOOKUP(T550,sortorder!$E$62:$E$136,sortorder!$F$62:$F$136),999)</f>
        <v>106</v>
      </c>
      <c r="S550" s="147">
        <f>IFERROR(_xlfn.XLOOKUP(T550,sortorder!$E$62:$E$136,sortorder!$D$62:$D$136),99)</f>
        <v>10</v>
      </c>
      <c r="T550" s="127" t="str">
        <f>SUBSTITUTE(Q550,"state.bin.","")</f>
        <v>proximity.tsdf</v>
      </c>
      <c r="V550" s="152">
        <f>IFERROR(_xlfn.XLOOKUP(X550,sortorder!$E$4:$E$55,sortorder!$D$4:$D$55),99)</f>
        <v>80</v>
      </c>
      <c r="W550" s="152">
        <f>IFERROR(_xlfn.XLOOKUP(X550,sortorder!$E$4:$E$55,sortorder!$D$4:$D$55),99)</f>
        <v>80</v>
      </c>
      <c r="X550" s="22" t="s">
        <v>2852</v>
      </c>
      <c r="Y550" s="141">
        <f>IF(ISERROR(SEARCH(Y$1,$Q550)),0,1)</f>
        <v>0</v>
      </c>
      <c r="Z550" s="141">
        <f>IF(ISERROR(SEARCH(Z$1,$Q550)),0,1)</f>
        <v>1</v>
      </c>
      <c r="AA550" s="141">
        <f>IF(ISERROR(SEARCH(AA$1,$Q550)),0,1)</f>
        <v>0</v>
      </c>
      <c r="AB550" s="141">
        <f>IF(ISERROR(SEARCH(AB$1,$Q550)),0,1)</f>
        <v>0</v>
      </c>
      <c r="AC550" s="141">
        <f>IF(ISERROR(SEARCH(AC$1,$Q550)),0,1)</f>
        <v>0</v>
      </c>
      <c r="AD550" s="141">
        <f>IF(ISERROR(SEARCH(AD$1,$Q550)),0,1)</f>
        <v>1</v>
      </c>
      <c r="AE550" s="141">
        <f>IF(ISERROR(SEARCH(AE$1,$Q550)),0,1)</f>
        <v>0</v>
      </c>
      <c r="AF550" s="141">
        <f>IF(ISERROR(SEARCH(AF$1,$Q550)),0,1)</f>
        <v>0</v>
      </c>
      <c r="AG550" s="141">
        <f>IF(ISERROR(SEARCH(AG$1,$Q550)),0,1)</f>
        <v>0</v>
      </c>
      <c r="AI550" s="141">
        <f>_xlfn.XLOOKUP(I550,'api2.3'!B:B,'api2.3'!D:D,"")</f>
        <v>0</v>
      </c>
      <c r="AJ550" t="s">
        <v>140</v>
      </c>
      <c r="AK550" s="41" t="s">
        <v>140</v>
      </c>
      <c r="AL550" s="210">
        <f>_xlfn.XLOOKUP(AK550,sortorder!$I$15:$I$20,sortorder!$J$15:$J$20)</f>
        <v>3</v>
      </c>
      <c r="AM550" t="s">
        <v>1784</v>
      </c>
      <c r="AN550" t="s">
        <v>1784</v>
      </c>
      <c r="AO550" t="s">
        <v>1785</v>
      </c>
      <c r="AP550" s="32">
        <v>3</v>
      </c>
      <c r="AQ550" t="s">
        <v>456</v>
      </c>
      <c r="AR550" t="s">
        <v>97</v>
      </c>
      <c r="AS550" t="s">
        <v>96</v>
      </c>
      <c r="AT550" t="s">
        <v>97</v>
      </c>
      <c r="AV550" s="39" t="str">
        <f>IFERROR(_xlfn.XLOOKUP(Q550,wtd!$B:$B,wtd!$C:$C),"")</f>
        <v/>
      </c>
      <c r="AW550" s="141" t="b">
        <f>IFERROR(Q550=_xlfn.XLOOKUP(Q550,wtd!$B:$B,wtd!$B:$B),FALSE)</f>
        <v>0</v>
      </c>
      <c r="AX550" t="s">
        <v>89</v>
      </c>
      <c r="BA550" t="b">
        <v>0</v>
      </c>
      <c r="BB550" t="b">
        <v>0</v>
      </c>
      <c r="BC550" t="b">
        <v>0</v>
      </c>
      <c r="BE550" t="s">
        <v>5321</v>
      </c>
      <c r="BF550" t="s">
        <v>868</v>
      </c>
      <c r="BG550" t="s">
        <v>868</v>
      </c>
      <c r="BH550" s="59" t="s">
        <v>868</v>
      </c>
      <c r="BJ550" s="618" t="s">
        <v>2887</v>
      </c>
      <c r="BK550" s="534" t="s">
        <v>2887</v>
      </c>
      <c r="BN550" s="225">
        <v>999</v>
      </c>
      <c r="BQ550" s="639" t="s">
        <v>145</v>
      </c>
      <c r="BR550" s="639" t="s">
        <v>867</v>
      </c>
    </row>
    <row r="551" spans="1:70">
      <c r="A551">
        <v>550</v>
      </c>
      <c r="B551" s="158" t="str">
        <f>IFERROR(TEXT(AL551,"00"),"99")&amp;IFERROR(TEXT(W551,"00"),"99")&amp;IFERROR(TEXT(S551,"00"),"99")&amp;IFERROR(TEXT(BN551,"000"),"999")</f>
        <v>038010999</v>
      </c>
      <c r="C551" s="158" t="str">
        <f>IFERROR(TEXT(AL551,"00"),"99")&amp;IFERROR(TEXT(V551,"00"),"99")&amp;IFERROR(TEXT(R551,"000"),"999")</f>
        <v>0380106</v>
      </c>
      <c r="D551" s="251">
        <v>0</v>
      </c>
      <c r="E551" s="645">
        <f>IF(NOT(ISBLANK(L551)),1,0)</f>
        <v>0</v>
      </c>
      <c r="F551" s="645">
        <f>IF(NOT(ISBLANK(O551)),1,0)</f>
        <v>1</v>
      </c>
      <c r="G551" s="364" t="str">
        <f>IF(ISBLANK(H551), IF(OR(NOT(ISBLANK(L551)),NOT(ISBLANK(I551)), NOT(ISBLANK(O551))),"no oldname but should be",""),IF(H551=I551,"api",IF(H551=O551,"csv","no match or acs")))</f>
        <v>csv</v>
      </c>
      <c r="H551" s="122" t="s">
        <v>1061</v>
      </c>
      <c r="I551" s="122"/>
      <c r="J551" s="197"/>
      <c r="K551" s="122"/>
      <c r="L551" s="122"/>
      <c r="M551" s="197"/>
      <c r="N551" s="197" t="s">
        <v>1061</v>
      </c>
      <c r="O551" s="122" t="s">
        <v>1061</v>
      </c>
      <c r="P551" s="197" t="s">
        <v>1061</v>
      </c>
      <c r="Q551" s="123" t="s">
        <v>1060</v>
      </c>
      <c r="R551" s="147">
        <f>IFERROR(_xlfn.XLOOKUP(T551,sortorder!$E$62:$E$136,sortorder!$F$62:$F$136),999)</f>
        <v>106</v>
      </c>
      <c r="S551" s="147">
        <f>IFERROR(_xlfn.XLOOKUP(T551,sortorder!$E$62:$E$136,sortorder!$D$62:$D$136),99)</f>
        <v>10</v>
      </c>
      <c r="T551" s="196" t="str">
        <f>SUBSTITUTE(Q551,"state.pctile.text.","")</f>
        <v>proximity.tsdf</v>
      </c>
      <c r="U551" s="197"/>
      <c r="V551" s="152">
        <f>IFERROR(_xlfn.XLOOKUP(X551,sortorder!$E$4:$E$55,sortorder!$D$4:$D$55),99)</f>
        <v>80</v>
      </c>
      <c r="W551" s="152">
        <f>IFERROR(_xlfn.XLOOKUP(X551,sortorder!$E$4:$E$55,sortorder!$D$4:$D$55),99)</f>
        <v>80</v>
      </c>
      <c r="X551" s="198" t="s">
        <v>2853</v>
      </c>
      <c r="Y551" s="141">
        <f>IF(ISERROR(SEARCH(Y$1,$Q551)),0,1)</f>
        <v>0</v>
      </c>
      <c r="Z551" s="141">
        <f>IF(ISERROR(SEARCH(Z$1,$Q551)),0,1)</f>
        <v>1</v>
      </c>
      <c r="AA551" s="141">
        <f>IF(ISERROR(SEARCH(AA$1,$Q551)),0,1)</f>
        <v>1</v>
      </c>
      <c r="AB551" s="141">
        <f>IF(ISERROR(SEARCH(AB$1,$Q551)),0,1)</f>
        <v>1</v>
      </c>
      <c r="AC551" s="141">
        <f>IF(ISERROR(SEARCH(AC$1,$Q551)),0,1)</f>
        <v>0</v>
      </c>
      <c r="AD551" s="141">
        <f>IF(ISERROR(SEARCH(AD$1,$Q551)),0,1)</f>
        <v>0</v>
      </c>
      <c r="AE551" s="141">
        <f>IF(ISERROR(SEARCH(AE$1,$Q551)),0,1)</f>
        <v>0</v>
      </c>
      <c r="AF551" s="141">
        <f>IF(ISERROR(SEARCH(AF$1,$Q551)),0,1)</f>
        <v>0</v>
      </c>
      <c r="AG551" s="141">
        <f>IF(ISERROR(SEARCH(AG$1,$Q551)),0,1)</f>
        <v>0</v>
      </c>
      <c r="AH551" s="122"/>
      <c r="AI551" s="141">
        <f>_xlfn.XLOOKUP(I551,'api2.3'!B:B,'api2.3'!D:D,"")</f>
        <v>0</v>
      </c>
      <c r="AJ551" s="122" t="s">
        <v>140</v>
      </c>
      <c r="AK551" s="212" t="s">
        <v>140</v>
      </c>
      <c r="AL551" s="210">
        <f>_xlfn.XLOOKUP(AK551,sortorder!$I$15:$I$20,sortorder!$J$15:$J$20)</f>
        <v>3</v>
      </c>
      <c r="AM551" s="122" t="s">
        <v>1784</v>
      </c>
      <c r="AN551" s="122" t="s">
        <v>1784</v>
      </c>
      <c r="AO551" s="122" t="s">
        <v>1785</v>
      </c>
      <c r="AP551" s="200">
        <v>3</v>
      </c>
      <c r="AQ551" s="122" t="s">
        <v>757</v>
      </c>
      <c r="AR551" s="122" t="s">
        <v>2800</v>
      </c>
      <c r="AS551" s="122" t="s">
        <v>515</v>
      </c>
      <c r="AT551" s="122" t="s">
        <v>516</v>
      </c>
      <c r="AU551" s="122"/>
      <c r="AV551" s="39" t="str">
        <f>IFERROR(_xlfn.XLOOKUP(Q551,wtd!$B:$B,wtd!$C:$C),"")</f>
        <v/>
      </c>
      <c r="AW551" s="141" t="b">
        <f>IFERROR(Q551=_xlfn.XLOOKUP(Q551,wtd!$B:$B,wtd!$B:$B),FALSE)</f>
        <v>0</v>
      </c>
      <c r="AX551" s="122" t="s">
        <v>1103</v>
      </c>
      <c r="AY551" s="122"/>
      <c r="AZ551" s="122"/>
      <c r="BA551" s="122" t="b">
        <v>0</v>
      </c>
      <c r="BB551" s="122" t="b">
        <v>0</v>
      </c>
      <c r="BC551" s="122" t="b">
        <v>0</v>
      </c>
      <c r="BD551" s="122"/>
      <c r="BE551" s="122" t="s">
        <v>5322</v>
      </c>
      <c r="BF551" s="122" t="s">
        <v>1062</v>
      </c>
      <c r="BG551" s="122" t="s">
        <v>1062</v>
      </c>
      <c r="BH551" s="197" t="s">
        <v>1062</v>
      </c>
      <c r="BI551" s="197"/>
      <c r="BJ551" s="618" t="s">
        <v>2887</v>
      </c>
      <c r="BK551" s="534" t="s">
        <v>2887</v>
      </c>
      <c r="BL551" s="197"/>
      <c r="BM551" s="197"/>
      <c r="BN551" s="368">
        <v>999</v>
      </c>
      <c r="BO551" s="122"/>
      <c r="BP551" s="641"/>
      <c r="BQ551" s="641" t="s">
        <v>827</v>
      </c>
      <c r="BR551" s="641" t="s">
        <v>1061</v>
      </c>
    </row>
    <row r="552" spans="1:70">
      <c r="A552">
        <v>551</v>
      </c>
      <c r="B552" s="158" t="str">
        <f>IFERROR(TEXT(AL552,"00"),"99")&amp;IFERROR(TEXT(W552,"00"),"99")&amp;IFERROR(TEXT(S552,"00"),"99")&amp;IFERROR(TEXT(BN552,"000"),"999")</f>
        <v>038011999</v>
      </c>
      <c r="C552" s="158" t="str">
        <f>IFERROR(TEXT(AL552,"00"),"99")&amp;IFERROR(TEXT(V552,"00"),"99")&amp;IFERROR(TEXT(R552,"000"),"999")</f>
        <v>0380107</v>
      </c>
      <c r="D552" s="29">
        <v>0</v>
      </c>
      <c r="E552" s="645">
        <f>IF(NOT(ISBLANK(L552)),1,0)</f>
        <v>0</v>
      </c>
      <c r="F552" s="645">
        <f>IF(NOT(ISBLANK(O552)),1,0)</f>
        <v>1</v>
      </c>
      <c r="G552" s="364" t="str">
        <f>IF(ISBLANK(H552), IF(OR(NOT(ISBLANK(L552)),NOT(ISBLANK(I552)), NOT(ISBLANK(O552))),"no oldname but should be",""),IF(H552=I552,"api",IF(H552=O552,"csv","no match or acs")))</f>
        <v>csv</v>
      </c>
      <c r="H552" t="s">
        <v>398</v>
      </c>
      <c r="L552" s="122"/>
      <c r="M552" s="197"/>
      <c r="N552" s="59" t="s">
        <v>398</v>
      </c>
      <c r="O552" t="s">
        <v>398</v>
      </c>
      <c r="P552" s="59" t="s">
        <v>398</v>
      </c>
      <c r="Q552" s="64" t="s">
        <v>397</v>
      </c>
      <c r="R552" s="147">
        <f>IFERROR(_xlfn.XLOOKUP(T552,sortorder!$E$62:$E$136,sortorder!$F$62:$F$136),999)</f>
        <v>107</v>
      </c>
      <c r="S552" s="147">
        <f>IFERROR(_xlfn.XLOOKUP(T552,sortorder!$E$62:$E$136,sortorder!$D$62:$D$136),99)</f>
        <v>11</v>
      </c>
      <c r="T552" s="127" t="s">
        <v>134</v>
      </c>
      <c r="U552" s="59" t="s">
        <v>134</v>
      </c>
      <c r="V552" s="152">
        <f>IFERROR(_xlfn.XLOOKUP(X552,sortorder!$E$4:$E$55,sortorder!$D$4:$D$55),99)</f>
        <v>80</v>
      </c>
      <c r="W552" s="152">
        <f>IFERROR(_xlfn.XLOOKUP(X552,sortorder!$E$4:$E$55,sortorder!$D$4:$D$55),99)</f>
        <v>80</v>
      </c>
      <c r="X552" s="22" t="s">
        <v>2852</v>
      </c>
      <c r="Y552" s="141">
        <f>IF(ISERROR(SEARCH(Y$1,$Q552)),0,1)</f>
        <v>0</v>
      </c>
      <c r="Z552" s="141">
        <f>IF(ISERROR(SEARCH(Z$1,$Q552)),0,1)</f>
        <v>0</v>
      </c>
      <c r="AA552" s="141">
        <f>IF(ISERROR(SEARCH(AA$1,$Q552)),0,1)</f>
        <v>0</v>
      </c>
      <c r="AB552" s="141">
        <f>IF(ISERROR(SEARCH(AB$1,$Q552)),0,1)</f>
        <v>0</v>
      </c>
      <c r="AC552" s="141">
        <f>IF(ISERROR(SEARCH(AC$1,$Q552)),0,1)</f>
        <v>0</v>
      </c>
      <c r="AD552" s="141">
        <f>IF(ISERROR(SEARCH(AD$1,$Q552)),0,1)</f>
        <v>1</v>
      </c>
      <c r="AE552" s="141">
        <f>IF(ISERROR(SEARCH(AE$1,$Q552)),0,1)</f>
        <v>0</v>
      </c>
      <c r="AF552" s="141">
        <f>IF(ISERROR(SEARCH(AF$1,$Q552)),0,1)</f>
        <v>0</v>
      </c>
      <c r="AG552" s="141">
        <f>IF(ISERROR(SEARCH(AG$1,$Q552)),0,1)</f>
        <v>0</v>
      </c>
      <c r="AI552" s="141" t="str">
        <f>_xlfn.XLOOKUP(I552,'api2.3'!B:B,'api2.3'!D:D,"")</f>
        <v/>
      </c>
      <c r="AJ552" t="s">
        <v>140</v>
      </c>
      <c r="AK552" s="41" t="s">
        <v>140</v>
      </c>
      <c r="AL552" s="210">
        <f>_xlfn.XLOOKUP(AK552,sortorder!$I$15:$I$20,sortorder!$J$15:$J$20)</f>
        <v>3</v>
      </c>
      <c r="AM552" t="s">
        <v>423</v>
      </c>
      <c r="AN552" t="s">
        <v>423</v>
      </c>
      <c r="AO552" t="s">
        <v>424</v>
      </c>
      <c r="AP552" s="32">
        <v>1</v>
      </c>
      <c r="AQ552" t="s">
        <v>83</v>
      </c>
      <c r="AR552" t="s">
        <v>97</v>
      </c>
      <c r="AS552" t="s">
        <v>96</v>
      </c>
      <c r="AT552" t="s">
        <v>97</v>
      </c>
      <c r="AV552" s="39" t="str">
        <f>IFERROR(_xlfn.XLOOKUP(Q552,wtd!$B:$B,wtd!$C:$C),"")</f>
        <v/>
      </c>
      <c r="AW552" s="141" t="b">
        <f>IFERROR(Q552=_xlfn.XLOOKUP(Q552,wtd!$B:$B,wtd!$B:$B),FALSE)</f>
        <v>0</v>
      </c>
      <c r="AX552" t="s">
        <v>89</v>
      </c>
      <c r="BA552" t="b">
        <v>0</v>
      </c>
      <c r="BB552" t="b">
        <v>0</v>
      </c>
      <c r="BC552" t="b">
        <v>0</v>
      </c>
      <c r="BE552" t="s">
        <v>399</v>
      </c>
      <c r="BF552" t="s">
        <v>399</v>
      </c>
      <c r="BG552" t="s">
        <v>399</v>
      </c>
      <c r="BH552" s="59" t="s">
        <v>400</v>
      </c>
      <c r="BI552" s="59" t="s">
        <v>400</v>
      </c>
      <c r="BJ552" s="618" t="s">
        <v>2887</v>
      </c>
      <c r="BK552" s="534">
        <v>0</v>
      </c>
      <c r="BN552" s="225">
        <v>999</v>
      </c>
      <c r="BQ552" s="639" t="s">
        <v>143</v>
      </c>
      <c r="BR552" s="639" t="s">
        <v>398</v>
      </c>
    </row>
    <row r="553" spans="1:70">
      <c r="A553">
        <v>552</v>
      </c>
      <c r="B553" s="158" t="str">
        <f>IFERROR(TEXT(AL553,"00"),"99")&amp;IFERROR(TEXT(W553,"00"),"99")&amp;IFERROR(TEXT(S553,"00"),"99")&amp;IFERROR(TEXT(BN553,"000"),"999")</f>
        <v>038011999</v>
      </c>
      <c r="C553" s="158" t="str">
        <f>IFERROR(TEXT(AL553,"00"),"99")&amp;IFERROR(TEXT(V553,"00"),"99")&amp;IFERROR(TEXT(R553,"000"),"999")</f>
        <v>0380107</v>
      </c>
      <c r="D553" s="29">
        <v>0</v>
      </c>
      <c r="E553" s="645">
        <f>IF(NOT(ISBLANK(L553)),1,0)</f>
        <v>0</v>
      </c>
      <c r="F553" s="645">
        <f>IF(NOT(ISBLANK(O553)),1,0)</f>
        <v>1</v>
      </c>
      <c r="G553" s="364" t="str">
        <f>IF(ISBLANK(H553), IF(OR(NOT(ISBLANK(L553)),NOT(ISBLANK(I553)), NOT(ISBLANK(O553))),"no oldname but should be",""),IF(H553=I553,"api",IF(H553=O553,"csv","no match or acs")))</f>
        <v>csv</v>
      </c>
      <c r="H553" t="s">
        <v>847</v>
      </c>
      <c r="L553" s="122"/>
      <c r="M553" s="197"/>
      <c r="N553" s="59" t="s">
        <v>847</v>
      </c>
      <c r="O553" t="s">
        <v>847</v>
      </c>
      <c r="P553" s="59" t="s">
        <v>847</v>
      </c>
      <c r="Q553" s="64" t="s">
        <v>846</v>
      </c>
      <c r="R553" s="147">
        <f>IFERROR(_xlfn.XLOOKUP(T553,sortorder!$E$62:$E$136,sortorder!$F$62:$F$136),999)</f>
        <v>107</v>
      </c>
      <c r="S553" s="147">
        <f>IFERROR(_xlfn.XLOOKUP(T553,sortorder!$E$62:$E$136,sortorder!$D$62:$D$136),99)</f>
        <v>11</v>
      </c>
      <c r="T553" s="127" t="s">
        <v>134</v>
      </c>
      <c r="U553" s="59" t="s">
        <v>134</v>
      </c>
      <c r="V553" s="152">
        <f>IFERROR(_xlfn.XLOOKUP(X553,sortorder!$E$4:$E$55,sortorder!$D$4:$D$55),99)</f>
        <v>80</v>
      </c>
      <c r="W553" s="152">
        <f>IFERROR(_xlfn.XLOOKUP(X553,sortorder!$E$4:$E$55,sortorder!$D$4:$D$55),99)</f>
        <v>80</v>
      </c>
      <c r="X553" s="22" t="s">
        <v>2853</v>
      </c>
      <c r="Y553" s="141">
        <f>IF(ISERROR(SEARCH(Y$1,$Q553)),0,1)</f>
        <v>0</v>
      </c>
      <c r="Z553" s="141">
        <f>IF(ISERROR(SEARCH(Z$1,$Q553)),0,1)</f>
        <v>0</v>
      </c>
      <c r="AA553" s="141">
        <f>IF(ISERROR(SEARCH(AA$1,$Q553)),0,1)</f>
        <v>1</v>
      </c>
      <c r="AB553" s="141">
        <f>IF(ISERROR(SEARCH(AB$1,$Q553)),0,1)</f>
        <v>1</v>
      </c>
      <c r="AC553" s="141">
        <f>IF(ISERROR(SEARCH(AC$1,$Q553)),0,1)</f>
        <v>0</v>
      </c>
      <c r="AD553" s="141">
        <f>IF(ISERROR(SEARCH(AD$1,$Q553)),0,1)</f>
        <v>0</v>
      </c>
      <c r="AE553" s="141">
        <f>IF(ISERROR(SEARCH(AE$1,$Q553)),0,1)</f>
        <v>0</v>
      </c>
      <c r="AF553" s="141">
        <f>IF(ISERROR(SEARCH(AF$1,$Q553)),0,1)</f>
        <v>0</v>
      </c>
      <c r="AG553" s="141">
        <f>IF(ISERROR(SEARCH(AG$1,$Q553)),0,1)</f>
        <v>0</v>
      </c>
      <c r="AI553" s="141" t="str">
        <f>_xlfn.XLOOKUP(I553,'api2.3'!B:B,'api2.3'!D:D,"")</f>
        <v/>
      </c>
      <c r="AJ553" t="s">
        <v>140</v>
      </c>
      <c r="AK553" s="41" t="s">
        <v>140</v>
      </c>
      <c r="AL553" s="210">
        <f>_xlfn.XLOOKUP(AK553,sortorder!$I$15:$I$20,sortorder!$J$15:$J$20)</f>
        <v>3</v>
      </c>
      <c r="AM553" t="s">
        <v>423</v>
      </c>
      <c r="AN553" t="s">
        <v>423</v>
      </c>
      <c r="AO553" t="s">
        <v>424</v>
      </c>
      <c r="AP553" s="32">
        <v>1</v>
      </c>
      <c r="AQ553" t="s">
        <v>268</v>
      </c>
      <c r="AR553" t="s">
        <v>2800</v>
      </c>
      <c r="AS553" t="s">
        <v>515</v>
      </c>
      <c r="AT553" t="s">
        <v>516</v>
      </c>
      <c r="AV553" s="39" t="str">
        <f>IFERROR(_xlfn.XLOOKUP(Q553,wtd!$B:$B,wtd!$C:$C),"")</f>
        <v/>
      </c>
      <c r="AW553" s="141" t="b">
        <f>IFERROR(Q553=_xlfn.XLOOKUP(Q553,wtd!$B:$B,wtd!$B:$B),FALSE)</f>
        <v>0</v>
      </c>
      <c r="AX553" t="s">
        <v>1103</v>
      </c>
      <c r="BA553" t="b">
        <v>0</v>
      </c>
      <c r="BB553" t="b">
        <v>0</v>
      </c>
      <c r="BC553" t="b">
        <v>0</v>
      </c>
      <c r="BE553" t="s">
        <v>848</v>
      </c>
      <c r="BF553" t="s">
        <v>848</v>
      </c>
      <c r="BG553" t="s">
        <v>848</v>
      </c>
      <c r="BH553" s="59" t="s">
        <v>849</v>
      </c>
      <c r="BI553" s="59" t="s">
        <v>849</v>
      </c>
      <c r="BJ553" s="618" t="s">
        <v>2887</v>
      </c>
      <c r="BK553" s="534" t="s">
        <v>2887</v>
      </c>
      <c r="BN553" s="225">
        <v>999</v>
      </c>
      <c r="BQ553" s="639" t="s">
        <v>850</v>
      </c>
      <c r="BR553" s="639" t="s">
        <v>847</v>
      </c>
    </row>
    <row r="554" spans="1:70">
      <c r="A554">
        <v>553</v>
      </c>
      <c r="B554" s="158" t="str">
        <f>IFERROR(TEXT(AL554,"00"),"99")&amp;IFERROR(TEXT(W554,"00"),"99")&amp;IFERROR(TEXT(S554,"00"),"99")&amp;IFERROR(TEXT(BN554,"000"),"999")</f>
        <v>038011999</v>
      </c>
      <c r="C554" s="158" t="str">
        <f>IFERROR(TEXT(AL554,"00"),"99")&amp;IFERROR(TEXT(V554,"00"),"99")&amp;IFERROR(TEXT(R554,"000"),"999")</f>
        <v>0380107</v>
      </c>
      <c r="D554" s="29">
        <v>0</v>
      </c>
      <c r="E554" s="645">
        <f>IF(NOT(ISBLANK(L554)),1,0)</f>
        <v>0</v>
      </c>
      <c r="F554" s="645">
        <f>IF(NOT(ISBLANK(O554)),1,0)</f>
        <v>1</v>
      </c>
      <c r="G554" s="364" t="str">
        <f>IF(ISBLANK(H554), IF(OR(NOT(ISBLANK(L554)),NOT(ISBLANK(I554)), NOT(ISBLANK(O554))),"no oldname but should be",""),IF(H554=I554,"api",IF(H554=O554,"csv","no match or acs")))</f>
        <v>csv</v>
      </c>
      <c r="H554" t="s">
        <v>882</v>
      </c>
      <c r="L554" s="122"/>
      <c r="M554" s="197"/>
      <c r="N554" s="59" t="s">
        <v>882</v>
      </c>
      <c r="O554" t="s">
        <v>882</v>
      </c>
      <c r="P554" s="59" t="s">
        <v>882</v>
      </c>
      <c r="Q554" s="64" t="s">
        <v>881</v>
      </c>
      <c r="R554" s="147">
        <f>IFERROR(_xlfn.XLOOKUP(T554,sortorder!$E$62:$E$136,sortorder!$F$62:$F$136),999)</f>
        <v>107</v>
      </c>
      <c r="S554" s="147">
        <f>IFERROR(_xlfn.XLOOKUP(T554,sortorder!$E$62:$E$136,sortorder!$D$62:$D$136),99)</f>
        <v>11</v>
      </c>
      <c r="T554" s="127" t="str">
        <f>SUBSTITUTE(Q554,"state.bin.","")</f>
        <v>ust</v>
      </c>
      <c r="V554" s="152">
        <f>IFERROR(_xlfn.XLOOKUP(X554,sortorder!$E$4:$E$55,sortorder!$D$4:$D$55),99)</f>
        <v>80</v>
      </c>
      <c r="W554" s="152">
        <f>IFERROR(_xlfn.XLOOKUP(X554,sortorder!$E$4:$E$55,sortorder!$D$4:$D$55),99)</f>
        <v>80</v>
      </c>
      <c r="X554" s="22" t="s">
        <v>2852</v>
      </c>
      <c r="Y554" s="141">
        <f>IF(ISERROR(SEARCH(Y$1,$Q554)),0,1)</f>
        <v>0</v>
      </c>
      <c r="Z554" s="141">
        <f>IF(ISERROR(SEARCH(Z$1,$Q554)),0,1)</f>
        <v>1</v>
      </c>
      <c r="AA554" s="141">
        <f>IF(ISERROR(SEARCH(AA$1,$Q554)),0,1)</f>
        <v>0</v>
      </c>
      <c r="AB554" s="141">
        <f>IF(ISERROR(SEARCH(AB$1,$Q554)),0,1)</f>
        <v>0</v>
      </c>
      <c r="AC554" s="141">
        <f>IF(ISERROR(SEARCH(AC$1,$Q554)),0,1)</f>
        <v>0</v>
      </c>
      <c r="AD554" s="141">
        <f>IF(ISERROR(SEARCH(AD$1,$Q554)),0,1)</f>
        <v>1</v>
      </c>
      <c r="AE554" s="141">
        <f>IF(ISERROR(SEARCH(AE$1,$Q554)),0,1)</f>
        <v>0</v>
      </c>
      <c r="AF554" s="141">
        <f>IF(ISERROR(SEARCH(AF$1,$Q554)),0,1)</f>
        <v>0</v>
      </c>
      <c r="AG554" s="141">
        <f>IF(ISERROR(SEARCH(AG$1,$Q554)),0,1)</f>
        <v>0</v>
      </c>
      <c r="AI554" s="141" t="str">
        <f>_xlfn.XLOOKUP(I554,'api2.3'!B:B,'api2.3'!D:D,"")</f>
        <v/>
      </c>
      <c r="AJ554" t="s">
        <v>140</v>
      </c>
      <c r="AK554" s="41" t="s">
        <v>140</v>
      </c>
      <c r="AL554" s="210">
        <f>_xlfn.XLOOKUP(AK554,sortorder!$I$15:$I$20,sortorder!$J$15:$J$20)</f>
        <v>3</v>
      </c>
      <c r="AM554" t="s">
        <v>1784</v>
      </c>
      <c r="AN554" t="s">
        <v>1784</v>
      </c>
      <c r="AO554" t="s">
        <v>1785</v>
      </c>
      <c r="AP554" s="32">
        <v>3</v>
      </c>
      <c r="AQ554" t="s">
        <v>456</v>
      </c>
      <c r="AR554" t="s">
        <v>97</v>
      </c>
      <c r="AS554" t="s">
        <v>96</v>
      </c>
      <c r="AT554" t="s">
        <v>97</v>
      </c>
      <c r="AV554" s="39" t="str">
        <f>IFERROR(_xlfn.XLOOKUP(Q554,wtd!$B:$B,wtd!$C:$C),"")</f>
        <v/>
      </c>
      <c r="AW554" s="141" t="b">
        <f>IFERROR(Q554=_xlfn.XLOOKUP(Q554,wtd!$B:$B,wtd!$B:$B),FALSE)</f>
        <v>0</v>
      </c>
      <c r="AX554" t="s">
        <v>89</v>
      </c>
      <c r="BA554" t="b">
        <v>0</v>
      </c>
      <c r="BB554" t="b">
        <v>0</v>
      </c>
      <c r="BC554" t="b">
        <v>0</v>
      </c>
      <c r="BE554" t="s">
        <v>883</v>
      </c>
      <c r="BF554" t="s">
        <v>883</v>
      </c>
      <c r="BG554" t="s">
        <v>883</v>
      </c>
      <c r="BH554" s="59" t="s">
        <v>883</v>
      </c>
      <c r="BJ554" s="618" t="s">
        <v>2887</v>
      </c>
      <c r="BK554" s="534" t="s">
        <v>2887</v>
      </c>
      <c r="BN554" s="225">
        <v>999</v>
      </c>
      <c r="BQ554" s="639" t="s">
        <v>143</v>
      </c>
      <c r="BR554" s="639" t="s">
        <v>882</v>
      </c>
    </row>
    <row r="555" spans="1:70">
      <c r="A555">
        <v>554</v>
      </c>
      <c r="B555" s="158" t="str">
        <f>IFERROR(TEXT(AL555,"00"),"99")&amp;IFERROR(TEXT(W555,"00"),"99")&amp;IFERROR(TEXT(S555,"00"),"99")&amp;IFERROR(TEXT(BN555,"000"),"999")</f>
        <v>038011999</v>
      </c>
      <c r="C555" s="158" t="str">
        <f>IFERROR(TEXT(AL555,"00"),"99")&amp;IFERROR(TEXT(V555,"00"),"99")&amp;IFERROR(TEXT(R555,"000"),"999")</f>
        <v>0380107</v>
      </c>
      <c r="D555" s="29">
        <v>0</v>
      </c>
      <c r="E555" s="645">
        <f>IF(NOT(ISBLANK(L555)),1,0)</f>
        <v>0</v>
      </c>
      <c r="F555" s="645">
        <f>IF(NOT(ISBLANK(O555)),1,0)</f>
        <v>1</v>
      </c>
      <c r="G555" s="364" t="str">
        <f>IF(ISBLANK(H555), IF(OR(NOT(ISBLANK(L555)),NOT(ISBLANK(I555)), NOT(ISBLANK(O555))),"no oldname but should be",""),IF(H555=I555,"api",IF(H555=O555,"csv","no match or acs")))</f>
        <v>csv</v>
      </c>
      <c r="H555" t="s">
        <v>987</v>
      </c>
      <c r="L555" s="122"/>
      <c r="M555" s="197"/>
      <c r="N555" s="59" t="s">
        <v>987</v>
      </c>
      <c r="O555" t="s">
        <v>987</v>
      </c>
      <c r="P555" s="59" t="s">
        <v>987</v>
      </c>
      <c r="Q555" s="64" t="s">
        <v>986</v>
      </c>
      <c r="R555" s="147">
        <f>IFERROR(_xlfn.XLOOKUP(T555,sortorder!$E$62:$E$136,sortorder!$F$62:$F$136),999)</f>
        <v>107</v>
      </c>
      <c r="S555" s="147">
        <f>IFERROR(_xlfn.XLOOKUP(T555,sortorder!$E$62:$E$136,sortorder!$D$62:$D$136),99)</f>
        <v>11</v>
      </c>
      <c r="T555" s="127" t="str">
        <f>SUBSTITUTE(Q555,"state.pctile.text.","")</f>
        <v>ust</v>
      </c>
      <c r="V555" s="152">
        <f>IFERROR(_xlfn.XLOOKUP(X555,sortorder!$E$4:$E$55,sortorder!$D$4:$D$55),99)</f>
        <v>80</v>
      </c>
      <c r="W555" s="152">
        <f>IFERROR(_xlfn.XLOOKUP(X555,sortorder!$E$4:$E$55,sortorder!$D$4:$D$55),99)</f>
        <v>80</v>
      </c>
      <c r="X555" s="22" t="s">
        <v>2853</v>
      </c>
      <c r="Y555" s="141">
        <f>IF(ISERROR(SEARCH(Y$1,$Q555)),0,1)</f>
        <v>0</v>
      </c>
      <c r="Z555" s="141">
        <f>IF(ISERROR(SEARCH(Z$1,$Q555)),0,1)</f>
        <v>1</v>
      </c>
      <c r="AA555" s="141">
        <f>IF(ISERROR(SEARCH(AA$1,$Q555)),0,1)</f>
        <v>1</v>
      </c>
      <c r="AB555" s="141">
        <f>IF(ISERROR(SEARCH(AB$1,$Q555)),0,1)</f>
        <v>1</v>
      </c>
      <c r="AC555" s="141">
        <f>IF(ISERROR(SEARCH(AC$1,$Q555)),0,1)</f>
        <v>0</v>
      </c>
      <c r="AD555" s="141">
        <f>IF(ISERROR(SEARCH(AD$1,$Q555)),0,1)</f>
        <v>0</v>
      </c>
      <c r="AE555" s="141">
        <f>IF(ISERROR(SEARCH(AE$1,$Q555)),0,1)</f>
        <v>0</v>
      </c>
      <c r="AF555" s="141">
        <f>IF(ISERROR(SEARCH(AF$1,$Q555)),0,1)</f>
        <v>0</v>
      </c>
      <c r="AG555" s="141">
        <f>IF(ISERROR(SEARCH(AG$1,$Q555)),0,1)</f>
        <v>0</v>
      </c>
      <c r="AI555" s="141">
        <f>_xlfn.XLOOKUP(I555,'api2.3'!B:B,'api2.3'!D:D,"")</f>
        <v>0</v>
      </c>
      <c r="AJ555" t="s">
        <v>140</v>
      </c>
      <c r="AK555" s="41" t="s">
        <v>140</v>
      </c>
      <c r="AL555" s="210">
        <f>_xlfn.XLOOKUP(AK555,sortorder!$I$15:$I$20,sortorder!$J$15:$J$20)</f>
        <v>3</v>
      </c>
      <c r="AM555" t="s">
        <v>1784</v>
      </c>
      <c r="AN555" t="s">
        <v>1784</v>
      </c>
      <c r="AO555" t="s">
        <v>1785</v>
      </c>
      <c r="AP555" s="32">
        <v>3</v>
      </c>
      <c r="AQ555" t="s">
        <v>757</v>
      </c>
      <c r="AR555" t="s">
        <v>2800</v>
      </c>
      <c r="AS555" t="s">
        <v>515</v>
      </c>
      <c r="AT555" t="s">
        <v>516</v>
      </c>
      <c r="AV555" s="39" t="str">
        <f>IFERROR(_xlfn.XLOOKUP(Q555,wtd!$B:$B,wtd!$C:$C),"")</f>
        <v/>
      </c>
      <c r="AW555" s="141" t="b">
        <f>IFERROR(Q555=_xlfn.XLOOKUP(Q555,wtd!$B:$B,wtd!$B:$B),FALSE)</f>
        <v>0</v>
      </c>
      <c r="AX555" t="s">
        <v>1103</v>
      </c>
      <c r="BA555" t="b">
        <v>0</v>
      </c>
      <c r="BB555" t="b">
        <v>0</v>
      </c>
      <c r="BC555" t="b">
        <v>0</v>
      </c>
      <c r="BE555" t="s">
        <v>988</v>
      </c>
      <c r="BF555" t="s">
        <v>988</v>
      </c>
      <c r="BG555" t="s">
        <v>988</v>
      </c>
      <c r="BH555" s="59" t="s">
        <v>988</v>
      </c>
      <c r="BJ555" s="618" t="s">
        <v>2887</v>
      </c>
      <c r="BK555" s="534">
        <v>0</v>
      </c>
      <c r="BN555" s="225">
        <v>999</v>
      </c>
      <c r="BQ555" s="639" t="s">
        <v>850</v>
      </c>
      <c r="BR555" s="639" t="s">
        <v>987</v>
      </c>
    </row>
    <row r="556" spans="1:70">
      <c r="A556">
        <v>555</v>
      </c>
      <c r="B556" s="158" t="str">
        <f>IFERROR(TEXT(AL556,"00"),"99")&amp;IFERROR(TEXT(W556,"00"),"99")&amp;IFERROR(TEXT(S556,"00"),"99")&amp;IFERROR(TEXT(BN556,"000"),"999")</f>
        <v>038012999</v>
      </c>
      <c r="C556" s="158" t="str">
        <f>IFERROR(TEXT(AL556,"00"),"99")&amp;IFERROR(TEXT(V556,"00"),"99")&amp;IFERROR(TEXT(R556,"000"),"999")</f>
        <v>0380108</v>
      </c>
      <c r="D556" s="29">
        <v>0</v>
      </c>
      <c r="E556" s="645">
        <f>IF(NOT(ISBLANK(L556)),1,0)</f>
        <v>0</v>
      </c>
      <c r="F556" s="645">
        <f>IF(NOT(ISBLANK(O556)),1,0)</f>
        <v>1</v>
      </c>
      <c r="G556" s="364" t="str">
        <f>IF(ISBLANK(H556), IF(OR(NOT(ISBLANK(L556)),NOT(ISBLANK(I556)), NOT(ISBLANK(O556))),"no oldname but should be",""),IF(H556=I556,"api",IF(H556=O556,"csv","no match or acs")))</f>
        <v>csv</v>
      </c>
      <c r="H556" t="s">
        <v>365</v>
      </c>
      <c r="N556" s="59" t="s">
        <v>365</v>
      </c>
      <c r="O556" t="s">
        <v>365</v>
      </c>
      <c r="P556" s="59" t="s">
        <v>365</v>
      </c>
      <c r="Q556" s="64" t="s">
        <v>364</v>
      </c>
      <c r="R556" s="147">
        <f>IFERROR(_xlfn.XLOOKUP(T556,sortorder!$E$62:$E$136,sortorder!$F$62:$F$136),999)</f>
        <v>108</v>
      </c>
      <c r="S556" s="147">
        <f>IFERROR(_xlfn.XLOOKUP(T556,sortorder!$E$62:$E$136,sortorder!$D$62:$D$136),99)</f>
        <v>12</v>
      </c>
      <c r="T556" s="127" t="s">
        <v>244</v>
      </c>
      <c r="U556" s="59" t="s">
        <v>244</v>
      </c>
      <c r="V556" s="152">
        <f>IFERROR(_xlfn.XLOOKUP(X556,sortorder!$E$4:$E$55,sortorder!$D$4:$D$55),99)</f>
        <v>80</v>
      </c>
      <c r="W556" s="152">
        <f>IFERROR(_xlfn.XLOOKUP(X556,sortorder!$E$4:$E$55,sortorder!$D$4:$D$55),99)</f>
        <v>80</v>
      </c>
      <c r="X556" s="22" t="s">
        <v>2852</v>
      </c>
      <c r="Y556" s="141">
        <f>IF(ISERROR(SEARCH(Y$1,$Q556)),0,1)</f>
        <v>0</v>
      </c>
      <c r="Z556" s="141">
        <f>IF(ISERROR(SEARCH(Z$1,$Q556)),0,1)</f>
        <v>0</v>
      </c>
      <c r="AA556" s="141">
        <f>IF(ISERROR(SEARCH(AA$1,$Q556)),0,1)</f>
        <v>0</v>
      </c>
      <c r="AB556" s="141">
        <f>IF(ISERROR(SEARCH(AB$1,$Q556)),0,1)</f>
        <v>0</v>
      </c>
      <c r="AC556" s="141">
        <f>IF(ISERROR(SEARCH(AC$1,$Q556)),0,1)</f>
        <v>0</v>
      </c>
      <c r="AD556" s="141">
        <f>IF(ISERROR(SEARCH(AD$1,$Q556)),0,1)</f>
        <v>1</v>
      </c>
      <c r="AE556" s="141">
        <f>IF(ISERROR(SEARCH(AE$1,$Q556)),0,1)</f>
        <v>0</v>
      </c>
      <c r="AF556" s="141">
        <f>IF(ISERROR(SEARCH(AF$1,$Q556)),0,1)</f>
        <v>0</v>
      </c>
      <c r="AG556" s="141">
        <f>IF(ISERROR(SEARCH(AG$1,$Q556)),0,1)</f>
        <v>0</v>
      </c>
      <c r="AI556" s="141" t="str">
        <f>_xlfn.XLOOKUP(I556,'api2.3'!B:B,'api2.3'!D:D,"")</f>
        <v/>
      </c>
      <c r="AJ556" t="s">
        <v>140</v>
      </c>
      <c r="AK556" s="41" t="s">
        <v>140</v>
      </c>
      <c r="AL556" s="210">
        <f>_xlfn.XLOOKUP(AK556,sortorder!$I$15:$I$20,sortorder!$J$15:$J$20)</f>
        <v>3</v>
      </c>
      <c r="AM556" t="s">
        <v>423</v>
      </c>
      <c r="AN556" t="s">
        <v>423</v>
      </c>
      <c r="AO556" t="s">
        <v>424</v>
      </c>
      <c r="AP556" s="32">
        <v>1</v>
      </c>
      <c r="AQ556" t="s">
        <v>83</v>
      </c>
      <c r="AR556" t="s">
        <v>97</v>
      </c>
      <c r="AS556" t="s">
        <v>96</v>
      </c>
      <c r="AT556" t="s">
        <v>97</v>
      </c>
      <c r="AV556" s="39" t="str">
        <f>IFERROR(_xlfn.XLOOKUP(Q556,wtd!$B:$B,wtd!$C:$C),"")</f>
        <v/>
      </c>
      <c r="AW556" s="141" t="b">
        <f>IFERROR(Q556=_xlfn.XLOOKUP(Q556,wtd!$B:$B,wtd!$B:$B),FALSE)</f>
        <v>0</v>
      </c>
      <c r="AX556" t="s">
        <v>89</v>
      </c>
      <c r="BA556" t="b">
        <v>0</v>
      </c>
      <c r="BB556" t="b">
        <v>0</v>
      </c>
      <c r="BC556" t="b">
        <v>0</v>
      </c>
      <c r="BE556" t="s">
        <v>366</v>
      </c>
      <c r="BF556" t="s">
        <v>366</v>
      </c>
      <c r="BG556" t="s">
        <v>366</v>
      </c>
      <c r="BH556" s="59" t="s">
        <v>367</v>
      </c>
      <c r="BI556" s="59" t="s">
        <v>367</v>
      </c>
      <c r="BJ556" s="618" t="s">
        <v>2887</v>
      </c>
      <c r="BK556" s="534" t="s">
        <v>2887</v>
      </c>
      <c r="BN556" s="225">
        <v>999</v>
      </c>
      <c r="BQ556" s="639" t="s">
        <v>103</v>
      </c>
      <c r="BR556" s="639" t="s">
        <v>365</v>
      </c>
    </row>
    <row r="557" spans="1:70">
      <c r="A557">
        <v>556</v>
      </c>
      <c r="B557" s="158" t="str">
        <f>IFERROR(TEXT(AL557,"00"),"99")&amp;IFERROR(TEXT(W557,"00"),"99")&amp;IFERROR(TEXT(S557,"00"),"99")&amp;IFERROR(TEXT(BN557,"000"),"999")</f>
        <v>038012999</v>
      </c>
      <c r="C557" s="158" t="str">
        <f>IFERROR(TEXT(AL557,"00"),"99")&amp;IFERROR(TEXT(V557,"00"),"99")&amp;IFERROR(TEXT(R557,"000"),"999")</f>
        <v>0380108</v>
      </c>
      <c r="D557" s="29">
        <v>0</v>
      </c>
      <c r="E557" s="645">
        <f>IF(NOT(ISBLANK(L557)),1,0)</f>
        <v>0</v>
      </c>
      <c r="F557" s="645">
        <f>IF(NOT(ISBLANK(O557)),1,0)</f>
        <v>1</v>
      </c>
      <c r="G557" s="364" t="str">
        <f>IF(ISBLANK(H557), IF(OR(NOT(ISBLANK(L557)),NOT(ISBLANK(I557)), NOT(ISBLANK(O557))),"no oldname but should be",""),IF(H557=I557,"api",IF(H557=O557,"csv","no match or acs")))</f>
        <v>csv</v>
      </c>
      <c r="H557" t="s">
        <v>687</v>
      </c>
      <c r="L557" s="122"/>
      <c r="M557" s="197"/>
      <c r="N557" s="59" t="s">
        <v>687</v>
      </c>
      <c r="O557" t="s">
        <v>687</v>
      </c>
      <c r="P557" s="59" t="s">
        <v>687</v>
      </c>
      <c r="Q557" s="64" t="s">
        <v>686</v>
      </c>
      <c r="R557" s="147">
        <f>IFERROR(_xlfn.XLOOKUP(T557,sortorder!$E$62:$E$136,sortorder!$F$62:$F$136),999)</f>
        <v>108</v>
      </c>
      <c r="S557" s="147">
        <f>IFERROR(_xlfn.XLOOKUP(T557,sortorder!$E$62:$E$136,sortorder!$D$62:$D$136),99)</f>
        <v>12</v>
      </c>
      <c r="T557" s="127" t="s">
        <v>244</v>
      </c>
      <c r="U557" s="59" t="s">
        <v>244</v>
      </c>
      <c r="V557" s="152">
        <f>IFERROR(_xlfn.XLOOKUP(X557,sortorder!$E$4:$E$55,sortorder!$D$4:$D$55),99)</f>
        <v>80</v>
      </c>
      <c r="W557" s="152">
        <f>IFERROR(_xlfn.XLOOKUP(X557,sortorder!$E$4:$E$55,sortorder!$D$4:$D$55),99)</f>
        <v>80</v>
      </c>
      <c r="X557" s="22" t="s">
        <v>2853</v>
      </c>
      <c r="Y557" s="141">
        <f>IF(ISERROR(SEARCH(Y$1,$Q557)),0,1)</f>
        <v>0</v>
      </c>
      <c r="Z557" s="141">
        <f>IF(ISERROR(SEARCH(Z$1,$Q557)),0,1)</f>
        <v>0</v>
      </c>
      <c r="AA557" s="141">
        <f>IF(ISERROR(SEARCH(AA$1,$Q557)),0,1)</f>
        <v>1</v>
      </c>
      <c r="AB557" s="141">
        <f>IF(ISERROR(SEARCH(AB$1,$Q557)),0,1)</f>
        <v>1</v>
      </c>
      <c r="AC557" s="141">
        <f>IF(ISERROR(SEARCH(AC$1,$Q557)),0,1)</f>
        <v>0</v>
      </c>
      <c r="AD557" s="141">
        <f>IF(ISERROR(SEARCH(AD$1,$Q557)),0,1)</f>
        <v>0</v>
      </c>
      <c r="AE557" s="141">
        <f>IF(ISERROR(SEARCH(AE$1,$Q557)),0,1)</f>
        <v>0</v>
      </c>
      <c r="AF557" s="141">
        <f>IF(ISERROR(SEARCH(AF$1,$Q557)),0,1)</f>
        <v>0</v>
      </c>
      <c r="AG557" s="141">
        <f>IF(ISERROR(SEARCH(AG$1,$Q557)),0,1)</f>
        <v>0</v>
      </c>
      <c r="AI557" s="141" t="str">
        <f>_xlfn.XLOOKUP(I557,'api2.3'!B:B,'api2.3'!D:D,"")</f>
        <v/>
      </c>
      <c r="AJ557" t="s">
        <v>140</v>
      </c>
      <c r="AK557" s="41" t="s">
        <v>140</v>
      </c>
      <c r="AL557" s="210">
        <f>_xlfn.XLOOKUP(AK557,sortorder!$I$15:$I$20,sortorder!$J$15:$J$20)</f>
        <v>3</v>
      </c>
      <c r="AM557" t="s">
        <v>423</v>
      </c>
      <c r="AN557" t="s">
        <v>423</v>
      </c>
      <c r="AO557" t="s">
        <v>424</v>
      </c>
      <c r="AP557" s="32">
        <v>1</v>
      </c>
      <c r="AQ557" t="s">
        <v>268</v>
      </c>
      <c r="AR557" t="s">
        <v>2800</v>
      </c>
      <c r="AS557" t="s">
        <v>515</v>
      </c>
      <c r="AT557" t="s">
        <v>516</v>
      </c>
      <c r="AV557" s="39" t="str">
        <f>IFERROR(_xlfn.XLOOKUP(Q557,wtd!$B:$B,wtd!$C:$C),"")</f>
        <v/>
      </c>
      <c r="AW557" s="141" t="b">
        <f>IFERROR(Q557=_xlfn.XLOOKUP(Q557,wtd!$B:$B,wtd!$B:$B),FALSE)</f>
        <v>0</v>
      </c>
      <c r="AX557" t="s">
        <v>1103</v>
      </c>
      <c r="BA557" t="b">
        <v>0</v>
      </c>
      <c r="BB557" t="b">
        <v>0</v>
      </c>
      <c r="BC557" t="b">
        <v>0</v>
      </c>
      <c r="BE557" t="s">
        <v>688</v>
      </c>
      <c r="BF557" t="s">
        <v>688</v>
      </c>
      <c r="BG557" t="s">
        <v>688</v>
      </c>
      <c r="BH557" s="59" t="s">
        <v>689</v>
      </c>
      <c r="BI557" s="59" t="s">
        <v>689</v>
      </c>
      <c r="BJ557" s="618" t="s">
        <v>2887</v>
      </c>
      <c r="BK557" s="534" t="s">
        <v>2887</v>
      </c>
      <c r="BN557" s="225">
        <v>999</v>
      </c>
      <c r="BQ557" s="639" t="s">
        <v>661</v>
      </c>
      <c r="BR557" s="639" t="s">
        <v>687</v>
      </c>
    </row>
    <row r="558" spans="1:70">
      <c r="A558">
        <v>557</v>
      </c>
      <c r="B558" s="158" t="str">
        <f>IFERROR(TEXT(AL558,"00"),"99")&amp;IFERROR(TEXT(W558,"00"),"99")&amp;IFERROR(TEXT(S558,"00"),"99")&amp;IFERROR(TEXT(BN558,"000"),"999")</f>
        <v>038012999</v>
      </c>
      <c r="C558" s="158" t="str">
        <f>IFERROR(TEXT(AL558,"00"),"99")&amp;IFERROR(TEXT(V558,"00"),"99")&amp;IFERROR(TEXT(R558,"000"),"999")</f>
        <v>0380108</v>
      </c>
      <c r="D558" s="29">
        <v>0</v>
      </c>
      <c r="E558" s="645">
        <f>IF(NOT(ISBLANK(L558)),1,0)</f>
        <v>0</v>
      </c>
      <c r="F558" s="645">
        <f>IF(NOT(ISBLANK(O558)),1,0)</f>
        <v>1</v>
      </c>
      <c r="G558" s="364" t="str">
        <f>IF(ISBLANK(H558), IF(OR(NOT(ISBLANK(L558)),NOT(ISBLANK(I558)), NOT(ISBLANK(O558))),"no oldname but should be",""),IF(H558=I558,"api",IF(H558=O558,"csv","no match or acs")))</f>
        <v>csv</v>
      </c>
      <c r="H558" t="s">
        <v>861</v>
      </c>
      <c r="N558" s="59" t="s">
        <v>861</v>
      </c>
      <c r="O558" t="s">
        <v>861</v>
      </c>
      <c r="P558" s="59" t="s">
        <v>861</v>
      </c>
      <c r="Q558" s="64" t="s">
        <v>860</v>
      </c>
      <c r="R558" s="147">
        <f>IFERROR(_xlfn.XLOOKUP(T558,sortorder!$E$62:$E$136,sortorder!$F$62:$F$136),999)</f>
        <v>108</v>
      </c>
      <c r="S558" s="147">
        <f>IFERROR(_xlfn.XLOOKUP(T558,sortorder!$E$62:$E$136,sortorder!$D$62:$D$136),99)</f>
        <v>12</v>
      </c>
      <c r="T558" s="127" t="str">
        <f>SUBSTITUTE(Q558,"state.bin.","")</f>
        <v>proximity.npdes</v>
      </c>
      <c r="V558" s="152">
        <f>IFERROR(_xlfn.XLOOKUP(X558,sortorder!$E$4:$E$55,sortorder!$D$4:$D$55),99)</f>
        <v>80</v>
      </c>
      <c r="W558" s="152">
        <f>IFERROR(_xlfn.XLOOKUP(X558,sortorder!$E$4:$E$55,sortorder!$D$4:$D$55),99)</f>
        <v>80</v>
      </c>
      <c r="X558" s="22" t="s">
        <v>2852</v>
      </c>
      <c r="Y558" s="141">
        <f>IF(ISERROR(SEARCH(Y$1,$Q558)),0,1)</f>
        <v>0</v>
      </c>
      <c r="Z558" s="141">
        <f>IF(ISERROR(SEARCH(Z$1,$Q558)),0,1)</f>
        <v>1</v>
      </c>
      <c r="AA558" s="141">
        <f>IF(ISERROR(SEARCH(AA$1,$Q558)),0,1)</f>
        <v>0</v>
      </c>
      <c r="AB558" s="141">
        <f>IF(ISERROR(SEARCH(AB$1,$Q558)),0,1)</f>
        <v>0</v>
      </c>
      <c r="AC558" s="141">
        <f>IF(ISERROR(SEARCH(AC$1,$Q558)),0,1)</f>
        <v>0</v>
      </c>
      <c r="AD558" s="141">
        <f>IF(ISERROR(SEARCH(AD$1,$Q558)),0,1)</f>
        <v>1</v>
      </c>
      <c r="AE558" s="141">
        <f>IF(ISERROR(SEARCH(AE$1,$Q558)),0,1)</f>
        <v>0</v>
      </c>
      <c r="AF558" s="141">
        <f>IF(ISERROR(SEARCH(AF$1,$Q558)),0,1)</f>
        <v>0</v>
      </c>
      <c r="AG558" s="141">
        <f>IF(ISERROR(SEARCH(AG$1,$Q558)),0,1)</f>
        <v>0</v>
      </c>
      <c r="AI558" s="141" t="str">
        <f>_xlfn.XLOOKUP(I558,'api2.3'!B:B,'api2.3'!D:D,"")</f>
        <v/>
      </c>
      <c r="AJ558" t="s">
        <v>140</v>
      </c>
      <c r="AK558" s="41" t="s">
        <v>140</v>
      </c>
      <c r="AL558" s="210">
        <f>_xlfn.XLOOKUP(AK558,sortorder!$I$15:$I$20,sortorder!$J$15:$J$20)</f>
        <v>3</v>
      </c>
      <c r="AM558" t="s">
        <v>1784</v>
      </c>
      <c r="AN558" t="s">
        <v>1784</v>
      </c>
      <c r="AO558" t="s">
        <v>1785</v>
      </c>
      <c r="AP558" s="32">
        <v>3</v>
      </c>
      <c r="AQ558" t="s">
        <v>456</v>
      </c>
      <c r="AR558" t="s">
        <v>97</v>
      </c>
      <c r="AS558" t="s">
        <v>96</v>
      </c>
      <c r="AT558" t="s">
        <v>97</v>
      </c>
      <c r="AV558" s="39" t="str">
        <f>IFERROR(_xlfn.XLOOKUP(Q558,wtd!$B:$B,wtd!$C:$C),"")</f>
        <v/>
      </c>
      <c r="AW558" s="141" t="b">
        <f>IFERROR(Q558=_xlfn.XLOOKUP(Q558,wtd!$B:$B,wtd!$B:$B),FALSE)</f>
        <v>0</v>
      </c>
      <c r="AX558" t="s">
        <v>89</v>
      </c>
      <c r="BA558" t="b">
        <v>0</v>
      </c>
      <c r="BB558" t="b">
        <v>0</v>
      </c>
      <c r="BC558" t="b">
        <v>0</v>
      </c>
      <c r="BE558" t="s">
        <v>862</v>
      </c>
      <c r="BF558" t="s">
        <v>862</v>
      </c>
      <c r="BG558" t="s">
        <v>862</v>
      </c>
      <c r="BH558" s="59" t="s">
        <v>862</v>
      </c>
      <c r="BJ558" s="618" t="s">
        <v>2887</v>
      </c>
      <c r="BK558" s="534" t="s">
        <v>2887</v>
      </c>
      <c r="BN558" s="225">
        <v>999</v>
      </c>
      <c r="BQ558" s="639" t="s">
        <v>103</v>
      </c>
      <c r="BR558" s="639" t="s">
        <v>861</v>
      </c>
    </row>
    <row r="559" spans="1:70">
      <c r="A559">
        <v>558</v>
      </c>
      <c r="B559" s="158" t="str">
        <f>IFERROR(TEXT(AL559,"00"),"99")&amp;IFERROR(TEXT(W559,"00"),"99")&amp;IFERROR(TEXT(S559,"00"),"99")&amp;IFERROR(TEXT(BN559,"000"),"999")</f>
        <v>038012999</v>
      </c>
      <c r="C559" s="158" t="str">
        <f>IFERROR(TEXT(AL559,"00"),"99")&amp;IFERROR(TEXT(V559,"00"),"99")&amp;IFERROR(TEXT(R559,"000"),"999")</f>
        <v>0380108</v>
      </c>
      <c r="D559" s="29">
        <v>0</v>
      </c>
      <c r="E559" s="645">
        <f>IF(NOT(ISBLANK(L559)),1,0)</f>
        <v>0</v>
      </c>
      <c r="F559" s="645">
        <f>IF(NOT(ISBLANK(O559)),1,0)</f>
        <v>1</v>
      </c>
      <c r="G559" s="364" t="str">
        <f>IF(ISBLANK(H559), IF(OR(NOT(ISBLANK(L559)),NOT(ISBLANK(I559)), NOT(ISBLANK(O559))),"no oldname but should be",""),IF(H559=I559,"api",IF(H559=O559,"csv","no match or acs")))</f>
        <v>csv</v>
      </c>
      <c r="H559" t="s">
        <v>990</v>
      </c>
      <c r="N559" s="59" t="s">
        <v>990</v>
      </c>
      <c r="O559" t="s">
        <v>990</v>
      </c>
      <c r="P559" s="59" t="s">
        <v>990</v>
      </c>
      <c r="Q559" s="64" t="s">
        <v>989</v>
      </c>
      <c r="R559" s="147">
        <f>IFERROR(_xlfn.XLOOKUP(T559,sortorder!$E$62:$E$136,sortorder!$F$62:$F$136),999)</f>
        <v>108</v>
      </c>
      <c r="S559" s="147">
        <f>IFERROR(_xlfn.XLOOKUP(T559,sortorder!$E$62:$E$136,sortorder!$D$62:$D$136),99)</f>
        <v>12</v>
      </c>
      <c r="T559" s="127" t="str">
        <f>SUBSTITUTE(Q559,"state.pctile.text.","")</f>
        <v>proximity.npdes</v>
      </c>
      <c r="V559" s="152">
        <f>IFERROR(_xlfn.XLOOKUP(X559,sortorder!$E$4:$E$55,sortorder!$D$4:$D$55),99)</f>
        <v>80</v>
      </c>
      <c r="W559" s="152">
        <f>IFERROR(_xlfn.XLOOKUP(X559,sortorder!$E$4:$E$55,sortorder!$D$4:$D$55),99)</f>
        <v>80</v>
      </c>
      <c r="X559" s="22" t="s">
        <v>2853</v>
      </c>
      <c r="Y559" s="141">
        <f>IF(ISERROR(SEARCH(Y$1,$Q559)),0,1)</f>
        <v>0</v>
      </c>
      <c r="Z559" s="141">
        <f>IF(ISERROR(SEARCH(Z$1,$Q559)),0,1)</f>
        <v>1</v>
      </c>
      <c r="AA559" s="141">
        <f>IF(ISERROR(SEARCH(AA$1,$Q559)),0,1)</f>
        <v>1</v>
      </c>
      <c r="AB559" s="141">
        <f>IF(ISERROR(SEARCH(AB$1,$Q559)),0,1)</f>
        <v>1</v>
      </c>
      <c r="AC559" s="141">
        <f>IF(ISERROR(SEARCH(AC$1,$Q559)),0,1)</f>
        <v>0</v>
      </c>
      <c r="AD559" s="141">
        <f>IF(ISERROR(SEARCH(AD$1,$Q559)),0,1)</f>
        <v>0</v>
      </c>
      <c r="AE559" s="141">
        <f>IF(ISERROR(SEARCH(AE$1,$Q559)),0,1)</f>
        <v>0</v>
      </c>
      <c r="AF559" s="141">
        <f>IF(ISERROR(SEARCH(AF$1,$Q559)),0,1)</f>
        <v>0</v>
      </c>
      <c r="AG559" s="141">
        <f>IF(ISERROR(SEARCH(AG$1,$Q559)),0,1)</f>
        <v>0</v>
      </c>
      <c r="AI559" s="141" t="str">
        <f>_xlfn.XLOOKUP(I559,'api2.3'!B:B,'api2.3'!D:D,"")</f>
        <v/>
      </c>
      <c r="AJ559" t="s">
        <v>140</v>
      </c>
      <c r="AK559" s="41" t="s">
        <v>140</v>
      </c>
      <c r="AL559" s="210">
        <f>_xlfn.XLOOKUP(AK559,sortorder!$I$15:$I$20,sortorder!$J$15:$J$20)</f>
        <v>3</v>
      </c>
      <c r="AM559" t="s">
        <v>1784</v>
      </c>
      <c r="AN559" t="s">
        <v>1784</v>
      </c>
      <c r="AO559" t="s">
        <v>1785</v>
      </c>
      <c r="AP559" s="32">
        <v>3</v>
      </c>
      <c r="AQ559" t="s">
        <v>757</v>
      </c>
      <c r="AR559" t="s">
        <v>2800</v>
      </c>
      <c r="AS559" t="s">
        <v>515</v>
      </c>
      <c r="AT559" t="s">
        <v>516</v>
      </c>
      <c r="AV559" s="39" t="str">
        <f>IFERROR(_xlfn.XLOOKUP(Q559,wtd!$B:$B,wtd!$C:$C),"")</f>
        <v/>
      </c>
      <c r="AW559" s="141" t="b">
        <f>IFERROR(Q559=_xlfn.XLOOKUP(Q559,wtd!$B:$B,wtd!$B:$B),FALSE)</f>
        <v>0</v>
      </c>
      <c r="AX559" t="s">
        <v>1103</v>
      </c>
      <c r="BA559" t="b">
        <v>0</v>
      </c>
      <c r="BB559" t="b">
        <v>0</v>
      </c>
      <c r="BC559" t="b">
        <v>0</v>
      </c>
      <c r="BE559" t="s">
        <v>991</v>
      </c>
      <c r="BF559" t="s">
        <v>991</v>
      </c>
      <c r="BG559" t="s">
        <v>991</v>
      </c>
      <c r="BH559" s="59" t="s">
        <v>991</v>
      </c>
      <c r="BJ559" s="618" t="s">
        <v>2887</v>
      </c>
      <c r="BK559" s="534" t="s">
        <v>2887</v>
      </c>
      <c r="BN559" s="225">
        <v>999</v>
      </c>
      <c r="BQ559" s="639" t="s">
        <v>661</v>
      </c>
      <c r="BR559" s="639" t="s">
        <v>990</v>
      </c>
    </row>
    <row r="560" spans="1:70">
      <c r="A560">
        <v>559</v>
      </c>
      <c r="B560" s="158" t="str">
        <f>IFERROR(TEXT(AL560,"00"),"99")&amp;IFERROR(TEXT(W560,"00"),"99")&amp;IFERROR(TEXT(S560,"00"),"99")&amp;IFERROR(TEXT(BN560,"000"),"999")</f>
        <v>047068203</v>
      </c>
      <c r="C560" s="158" t="str">
        <f>IFERROR(TEXT(AL560,"00"),"99")&amp;IFERROR(TEXT(V560,"00"),"99")&amp;IFERROR(TEXT(R560,"000"),"999")</f>
        <v>0470000</v>
      </c>
      <c r="D560" s="29">
        <v>1</v>
      </c>
      <c r="E560" s="645">
        <f>IF(NOT(ISBLANK(L560)),1,0)</f>
        <v>0</v>
      </c>
      <c r="F560" s="645">
        <f>IF(NOT(ISBLANK(O560)),1,0)</f>
        <v>1</v>
      </c>
      <c r="G560" s="364" t="str">
        <f>IF(ISBLANK(H560), IF(OR(NOT(ISBLANK(L560)),NOT(ISBLANK(I560)), NOT(ISBLANK(O560))),"no oldname but should be",""),IF(H560=I560,"api",IF(H560=O560,"csv","no match or acs")))</f>
        <v>api</v>
      </c>
      <c r="H560" t="s">
        <v>1614</v>
      </c>
      <c r="I560" t="s">
        <v>1614</v>
      </c>
      <c r="J560" s="59" t="s">
        <v>1614</v>
      </c>
      <c r="L560" s="122"/>
      <c r="M560" s="197"/>
      <c r="N560" s="59" t="s">
        <v>1615</v>
      </c>
      <c r="O560" t="s">
        <v>1615</v>
      </c>
      <c r="P560" s="59" t="s">
        <v>1615</v>
      </c>
      <c r="Q560" s="64" t="s">
        <v>1613</v>
      </c>
      <c r="R560" s="147">
        <f>IFERROR(_xlfn.XLOOKUP(T560,sortorder!$E$62:$E$136,sortorder!$F$62:$F$136),999)</f>
        <v>0</v>
      </c>
      <c r="S560" s="147">
        <f>IFERROR(_xlfn.XLOOKUP(T560,sortorder!$E$62:$E$136,sortorder!$D$62:$D$136),99)</f>
        <v>68</v>
      </c>
      <c r="U560" s="59" t="s">
        <v>1613</v>
      </c>
      <c r="V560" s="152">
        <f>IFERROR(_xlfn.XLOOKUP(X560,sortorder!$E$4:$E$55,sortorder!$D$4:$D$55),99)</f>
        <v>70</v>
      </c>
      <c r="W560" s="152">
        <f>IFERROR(_xlfn.XLOOKUP(X560,sortorder!$E$4:$E$55,sortorder!$D$4:$D$55),99)</f>
        <v>70</v>
      </c>
      <c r="X560" s="22" t="s">
        <v>2854</v>
      </c>
      <c r="Y560" s="141">
        <f>IF(ISERROR(SEARCH(Y$1,$Q560)),0,1)</f>
        <v>0</v>
      </c>
      <c r="Z560" s="141">
        <f>IF(ISERROR(SEARCH(Z$1,$Q560)),0,1)</f>
        <v>0</v>
      </c>
      <c r="AA560" s="141">
        <f>IF(ISERROR(SEARCH(AA$1,$Q560)),0,1)</f>
        <v>0</v>
      </c>
      <c r="AB560" s="141">
        <f>IF(ISERROR(SEARCH(AB$1,$Q560)),0,1)</f>
        <v>0</v>
      </c>
      <c r="AC560" s="141">
        <f>IF(ISERROR(SEARCH(AC$1,$Q560)),0,1)</f>
        <v>0</v>
      </c>
      <c r="AD560" s="141">
        <f>IF(ISERROR(SEARCH(AD$1,$Q560)),0,1)</f>
        <v>0</v>
      </c>
      <c r="AE560" s="141">
        <f>IF(ISERROR(SEARCH(AE$1,$Q560)),0,1)</f>
        <v>0</v>
      </c>
      <c r="AF560" s="141">
        <f>IF(ISERROR(SEARCH(AF$1,$Q560)),0,1)</f>
        <v>0</v>
      </c>
      <c r="AG560" s="141">
        <f>IF(ISERROR(SEARCH(AG$1,$Q560)),0,1)</f>
        <v>0</v>
      </c>
      <c r="AH560" t="s">
        <v>1075</v>
      </c>
      <c r="AI560" s="141" t="str">
        <f>_xlfn.XLOOKUP(I560,'api2.3'!B:B,'api2.3'!D:D,"")</f>
        <v>General information</v>
      </c>
      <c r="AJ560" t="s">
        <v>60</v>
      </c>
      <c r="AK560" s="41" t="s">
        <v>2855</v>
      </c>
      <c r="AL560" s="210">
        <f>_xlfn.XLOOKUP(AK560,sortorder!$I$15:$I$20,sortorder!$J$15:$J$20)</f>
        <v>4</v>
      </c>
      <c r="AP560" s="30">
        <v>0</v>
      </c>
      <c r="AQ560" t="s">
        <v>43</v>
      </c>
      <c r="AR560" t="s">
        <v>43</v>
      </c>
      <c r="AS560" t="s">
        <v>64</v>
      </c>
      <c r="AT560" t="s">
        <v>43</v>
      </c>
      <c r="AV560" s="39" t="str">
        <f>IFERROR(_xlfn.XLOOKUP(Q560,wtd!$B:$B,wtd!$C:$C),"")</f>
        <v/>
      </c>
      <c r="AW560" s="141" t="b">
        <f>IFERROR(Q560=_xlfn.XLOOKUP(Q560,wtd!$B:$B,wtd!$B:$B),FALSE)</f>
        <v>0</v>
      </c>
      <c r="AX560" s="9" t="s">
        <v>2796</v>
      </c>
      <c r="AZ560">
        <v>0</v>
      </c>
      <c r="BA560" t="b">
        <v>0</v>
      </c>
      <c r="BB560" t="b">
        <v>0</v>
      </c>
      <c r="BC560" t="b">
        <v>0</v>
      </c>
      <c r="BE560" t="s">
        <v>1620</v>
      </c>
      <c r="BF560" t="s">
        <v>3026</v>
      </c>
      <c r="BG560" t="s">
        <v>3026</v>
      </c>
      <c r="BH560" s="59" t="s">
        <v>1617</v>
      </c>
      <c r="BI560" s="59" t="s">
        <v>1617</v>
      </c>
      <c r="BJ560" s="618" t="s">
        <v>2887</v>
      </c>
      <c r="BK560" s="534" t="s">
        <v>1618</v>
      </c>
      <c r="BL560" s="59" t="s">
        <v>1619</v>
      </c>
      <c r="BN560" s="222">
        <v>203</v>
      </c>
      <c r="BP560" s="639" t="s">
        <v>55</v>
      </c>
      <c r="BQ560" s="639" t="s">
        <v>55</v>
      </c>
      <c r="BR560" s="639" t="s">
        <v>1615</v>
      </c>
    </row>
    <row r="561" spans="1:70">
      <c r="A561">
        <v>560</v>
      </c>
      <c r="B561" s="158" t="str">
        <f>IFERROR(TEXT(AL561,"00"),"99")&amp;IFERROR(TEXT(W561,"00"),"99")&amp;IFERROR(TEXT(S561,"00"),"99")&amp;IFERROR(TEXT(BN561,"000"),"999")</f>
        <v>047068204</v>
      </c>
      <c r="C561" s="158" t="str">
        <f>IFERROR(TEXT(AL561,"00"),"99")&amp;IFERROR(TEXT(V561,"00"),"99")&amp;IFERROR(TEXT(R561,"000"),"999")</f>
        <v>0470000</v>
      </c>
      <c r="D561" s="29">
        <v>1</v>
      </c>
      <c r="E561" s="645">
        <f>IF(NOT(ISBLANK(L561)),1,0)</f>
        <v>0</v>
      </c>
      <c r="F561" s="645">
        <f>IF(NOT(ISBLANK(O561)),1,0)</f>
        <v>1</v>
      </c>
      <c r="G561" s="364" t="str">
        <f>IF(ISBLANK(H561), IF(OR(NOT(ISBLANK(L561)),NOT(ISBLANK(I561)), NOT(ISBLANK(O561))),"no oldname but should be",""),IF(H561=I561,"api",IF(H561=O561,"csv","no match or acs")))</f>
        <v>api</v>
      </c>
      <c r="H561" t="s">
        <v>1622</v>
      </c>
      <c r="I561" t="s">
        <v>1622</v>
      </c>
      <c r="J561" s="59" t="s">
        <v>1622</v>
      </c>
      <c r="L561" s="122"/>
      <c r="M561" s="197"/>
      <c r="N561" s="59" t="s">
        <v>1623</v>
      </c>
      <c r="O561" t="s">
        <v>1623</v>
      </c>
      <c r="P561" s="59" t="s">
        <v>1623</v>
      </c>
      <c r="Q561" s="64" t="s">
        <v>1621</v>
      </c>
      <c r="R561" s="147">
        <f>IFERROR(_xlfn.XLOOKUP(T561,sortorder!$E$62:$E$136,sortorder!$F$62:$F$136),999)</f>
        <v>0</v>
      </c>
      <c r="S561" s="147">
        <f>IFERROR(_xlfn.XLOOKUP(T561,sortorder!$E$62:$E$136,sortorder!$D$62:$D$136),99)</f>
        <v>68</v>
      </c>
      <c r="U561" s="59" t="s">
        <v>1621</v>
      </c>
      <c r="V561" s="152">
        <f>IFERROR(_xlfn.XLOOKUP(X561,sortorder!$E$4:$E$55,sortorder!$D$4:$D$55),99)</f>
        <v>70</v>
      </c>
      <c r="W561" s="152">
        <f>IFERROR(_xlfn.XLOOKUP(X561,sortorder!$E$4:$E$55,sortorder!$D$4:$D$55),99)</f>
        <v>70</v>
      </c>
      <c r="X561" s="22" t="s">
        <v>2854</v>
      </c>
      <c r="Y561" s="141">
        <f>IF(ISERROR(SEARCH(Y$1,$Q561)),0,1)</f>
        <v>0</v>
      </c>
      <c r="Z561" s="141">
        <f>IF(ISERROR(SEARCH(Z$1,$Q561)),0,1)</f>
        <v>0</v>
      </c>
      <c r="AA561" s="141">
        <f>IF(ISERROR(SEARCH(AA$1,$Q561)),0,1)</f>
        <v>0</v>
      </c>
      <c r="AB561" s="141">
        <f>IF(ISERROR(SEARCH(AB$1,$Q561)),0,1)</f>
        <v>0</v>
      </c>
      <c r="AC561" s="141">
        <f>IF(ISERROR(SEARCH(AC$1,$Q561)),0,1)</f>
        <v>0</v>
      </c>
      <c r="AD561" s="141">
        <f>IF(ISERROR(SEARCH(AD$1,$Q561)),0,1)</f>
        <v>0</v>
      </c>
      <c r="AE561" s="141">
        <f>IF(ISERROR(SEARCH(AE$1,$Q561)),0,1)</f>
        <v>0</v>
      </c>
      <c r="AF561" s="141">
        <f>IF(ISERROR(SEARCH(AF$1,$Q561)),0,1)</f>
        <v>0</v>
      </c>
      <c r="AG561" s="141">
        <f>IF(ISERROR(SEARCH(AG$1,$Q561)),0,1)</f>
        <v>0</v>
      </c>
      <c r="AH561" t="s">
        <v>1075</v>
      </c>
      <c r="AI561" s="141" t="str">
        <f>_xlfn.XLOOKUP(I561,'api2.3'!B:B,'api2.3'!D:D,"")</f>
        <v>General information</v>
      </c>
      <c r="AJ561" t="s">
        <v>60</v>
      </c>
      <c r="AK561" s="41" t="s">
        <v>2855</v>
      </c>
      <c r="AL561" s="210">
        <f>_xlfn.XLOOKUP(AK561,sortorder!$I$15:$I$20,sortorder!$J$15:$J$20)</f>
        <v>4</v>
      </c>
      <c r="AP561" s="30">
        <v>0</v>
      </c>
      <c r="AQ561" t="s">
        <v>43</v>
      </c>
      <c r="AR561" t="s">
        <v>43</v>
      </c>
      <c r="AS561" t="s">
        <v>64</v>
      </c>
      <c r="AT561" t="s">
        <v>43</v>
      </c>
      <c r="AV561" s="39" t="str">
        <f>IFERROR(_xlfn.XLOOKUP(Q561,wtd!$B:$B,wtd!$C:$C),"")</f>
        <v/>
      </c>
      <c r="AW561" s="141" t="b">
        <f>IFERROR(Q561=_xlfn.XLOOKUP(Q561,wtd!$B:$B,wtd!$B:$B),FALSE)</f>
        <v>0</v>
      </c>
      <c r="AX561" s="9" t="s">
        <v>2796</v>
      </c>
      <c r="AZ561">
        <v>0</v>
      </c>
      <c r="BA561" t="b">
        <v>0</v>
      </c>
      <c r="BB561" t="b">
        <v>0</v>
      </c>
      <c r="BC561" t="b">
        <v>0</v>
      </c>
      <c r="BE561" t="s">
        <v>1627</v>
      </c>
      <c r="BF561" t="s">
        <v>3027</v>
      </c>
      <c r="BG561" t="s">
        <v>3027</v>
      </c>
      <c r="BH561" s="59" t="s">
        <v>1624</v>
      </c>
      <c r="BI561" s="59" t="s">
        <v>1624</v>
      </c>
      <c r="BJ561" s="618" t="s">
        <v>2887</v>
      </c>
      <c r="BK561" s="534" t="s">
        <v>1625</v>
      </c>
      <c r="BL561" s="59" t="s">
        <v>1626</v>
      </c>
      <c r="BN561" s="222">
        <v>204</v>
      </c>
      <c r="BP561" s="639" t="s">
        <v>55</v>
      </c>
      <c r="BQ561" s="639" t="s">
        <v>55</v>
      </c>
      <c r="BR561" s="639" t="s">
        <v>1623</v>
      </c>
    </row>
    <row r="562" spans="1:70">
      <c r="A562">
        <v>561</v>
      </c>
      <c r="B562" s="158" t="str">
        <f>IFERROR(TEXT(AL562,"00"),"99")&amp;IFERROR(TEXT(W562,"00"),"99")&amp;IFERROR(TEXT(S562,"00"),"99")&amp;IFERROR(TEXT(BN562,"000"),"999")</f>
        <v>047068205</v>
      </c>
      <c r="C562" s="158" t="str">
        <f>IFERROR(TEXT(AL562,"00"),"99")&amp;IFERROR(TEXT(V562,"00"),"99")&amp;IFERROR(TEXT(R562,"000"),"999")</f>
        <v>0470000</v>
      </c>
      <c r="D562" s="29">
        <v>1</v>
      </c>
      <c r="E562" s="645">
        <f>IF(NOT(ISBLANK(L562)),1,0)</f>
        <v>0</v>
      </c>
      <c r="F562" s="645">
        <f>IF(NOT(ISBLANK(O562)),1,0)</f>
        <v>0</v>
      </c>
      <c r="G562" s="364" t="str">
        <f>IF(ISBLANK(H562), IF(OR(NOT(ISBLANK(L562)),NOT(ISBLANK(I562)), NOT(ISBLANK(O562))),"no oldname but should be",""),IF(H562=I562,"api",IF(H562=O562,"csv","no match or acs")))</f>
        <v>api</v>
      </c>
      <c r="H562" t="s">
        <v>2600</v>
      </c>
      <c r="I562" t="s">
        <v>2600</v>
      </c>
      <c r="J562" s="59" t="s">
        <v>2600</v>
      </c>
      <c r="K562" s="122"/>
      <c r="L562" s="122"/>
      <c r="M562" s="197"/>
      <c r="N562" s="197"/>
      <c r="O562" s="122"/>
      <c r="P562" s="197"/>
      <c r="Q562" s="122" t="s">
        <v>4865</v>
      </c>
      <c r="R562" s="147">
        <f>IFERROR(_xlfn.XLOOKUP(T562,sortorder!$E$62:$E$136,sortorder!$F$62:$F$136),999)</f>
        <v>0</v>
      </c>
      <c r="S562" s="147">
        <f>IFERROR(_xlfn.XLOOKUP(T562,sortorder!$E$62:$E$136,sortorder!$D$62:$D$136),99)</f>
        <v>68</v>
      </c>
      <c r="T562" s="196"/>
      <c r="U562" s="197"/>
      <c r="V562" s="152">
        <f>IFERROR(_xlfn.XLOOKUP(X562,sortorder!$E$4:$E$55,sortorder!$D$4:$D$55),99)</f>
        <v>70</v>
      </c>
      <c r="W562" s="152">
        <f>IFERROR(_xlfn.XLOOKUP(X562,sortorder!$E$4:$E$55,sortorder!$D$4:$D$55),99)</f>
        <v>70</v>
      </c>
      <c r="X562" s="198" t="s">
        <v>2854</v>
      </c>
      <c r="Y562" s="141">
        <f>IF(ISERROR(SEARCH(Y$1,$Q562)),0,1)</f>
        <v>0</v>
      </c>
      <c r="Z562" s="141">
        <f>IF(ISERROR(SEARCH(Z$1,$Q562)),0,1)</f>
        <v>0</v>
      </c>
      <c r="AA562" s="141">
        <f>IF(ISERROR(SEARCH(AA$1,$Q562)),0,1)</f>
        <v>0</v>
      </c>
      <c r="AB562" s="141">
        <f>IF(ISERROR(SEARCH(AB$1,$Q562)),0,1)</f>
        <v>0</v>
      </c>
      <c r="AC562" s="141">
        <f>IF(ISERROR(SEARCH(AC$1,$Q562)),0,1)</f>
        <v>0</v>
      </c>
      <c r="AD562" s="141">
        <f>IF(ISERROR(SEARCH(AD$1,$Q562)),0,1)</f>
        <v>0</v>
      </c>
      <c r="AE562" s="141">
        <f>IF(ISERROR(SEARCH(AE$1,$Q562)),0,1)</f>
        <v>0</v>
      </c>
      <c r="AF562" s="141">
        <f>IF(ISERROR(SEARCH(AF$1,$Q562)),0,1)</f>
        <v>0</v>
      </c>
      <c r="AG562" s="141">
        <f>IF(ISERROR(SEARCH(AG$1,$Q562)),0,1)</f>
        <v>0</v>
      </c>
      <c r="AH562" s="122" t="s">
        <v>1075</v>
      </c>
      <c r="AI562" s="141" t="str">
        <f>_xlfn.XLOOKUP(I562,'api2.3'!B:B,'api2.3'!D:D,"")</f>
        <v>General information</v>
      </c>
      <c r="AJ562" s="122" t="s">
        <v>60</v>
      </c>
      <c r="AK562" s="214" t="s">
        <v>2855</v>
      </c>
      <c r="AL562" s="210">
        <f>_xlfn.XLOOKUP(AK562,sortorder!$I$15:$I$20,sortorder!$J$15:$J$20)</f>
        <v>4</v>
      </c>
      <c r="AM562" s="122"/>
      <c r="AN562" s="122"/>
      <c r="AO562" s="122"/>
      <c r="AP562" s="201">
        <v>0</v>
      </c>
      <c r="AQ562" s="122" t="s">
        <v>43</v>
      </c>
      <c r="AR562" s="122" t="s">
        <v>43</v>
      </c>
      <c r="AS562" s="122"/>
      <c r="AT562" s="122"/>
      <c r="AU562" s="122"/>
      <c r="AV562" s="39" t="str">
        <f>IFERROR(_xlfn.XLOOKUP(Q562,wtd!$B:$B,wtd!$C:$C),"")</f>
        <v/>
      </c>
      <c r="AW562" s="141" t="b">
        <f>IFERROR(Q562=_xlfn.XLOOKUP(Q562,wtd!$B:$B,wtd!$B:$B),FALSE)</f>
        <v>0</v>
      </c>
      <c r="AX562" s="193" t="s">
        <v>2796</v>
      </c>
      <c r="AY562" s="122"/>
      <c r="AZ562" s="122">
        <v>0</v>
      </c>
      <c r="BA562" s="122" t="b">
        <v>0</v>
      </c>
      <c r="BB562" s="122" t="b">
        <v>0</v>
      </c>
      <c r="BC562" s="122" t="b">
        <v>0</v>
      </c>
      <c r="BD562" s="122"/>
      <c r="BE562" s="122" t="s">
        <v>2601</v>
      </c>
      <c r="BF562" s="122" t="s">
        <v>2601</v>
      </c>
      <c r="BG562" s="122" t="s">
        <v>2601</v>
      </c>
      <c r="BH562" s="197"/>
      <c r="BI562" s="197"/>
      <c r="BJ562" s="618" t="s">
        <v>2887</v>
      </c>
      <c r="BK562" s="534" t="s">
        <v>2601</v>
      </c>
      <c r="BL562" s="197" t="s">
        <v>2602</v>
      </c>
      <c r="BN562" s="222">
        <v>205</v>
      </c>
      <c r="BP562" s="639" t="s">
        <v>55</v>
      </c>
    </row>
    <row r="563" spans="1:70">
      <c r="A563">
        <v>562</v>
      </c>
      <c r="B563" s="158" t="str">
        <f>IFERROR(TEXT(AL563,"00"),"99")&amp;IFERROR(TEXT(W563,"00"),"99")&amp;IFERROR(TEXT(S563,"00"),"99")&amp;IFERROR(TEXT(BN563,"000"),"999")</f>
        <v>047068206</v>
      </c>
      <c r="C563" s="158" t="str">
        <f>IFERROR(TEXT(AL563,"00"),"99")&amp;IFERROR(TEXT(V563,"00"),"99")&amp;IFERROR(TEXT(R563,"000"),"999")</f>
        <v>0470000</v>
      </c>
      <c r="D563" s="29">
        <v>1</v>
      </c>
      <c r="E563" s="645">
        <f>IF(NOT(ISBLANK(L563)),1,0)</f>
        <v>0</v>
      </c>
      <c r="F563" s="645">
        <f>IF(NOT(ISBLANK(O563)),1,0)</f>
        <v>0</v>
      </c>
      <c r="G563" s="364" t="str">
        <f>IF(ISBLANK(H563), IF(OR(NOT(ISBLANK(L563)),NOT(ISBLANK(I563)), NOT(ISBLANK(O563))),"no oldname but should be",""),IF(H563=I563,"api",IF(H563=O563,"csv","no match or acs")))</f>
        <v>api</v>
      </c>
      <c r="H563" t="s">
        <v>2603</v>
      </c>
      <c r="I563" t="s">
        <v>2603</v>
      </c>
      <c r="J563" s="59" t="s">
        <v>2603</v>
      </c>
      <c r="K563" s="122"/>
      <c r="L563" s="122"/>
      <c r="M563" s="197"/>
      <c r="N563" s="197"/>
      <c r="O563" s="122"/>
      <c r="P563" s="197"/>
      <c r="Q563" s="122" t="s">
        <v>4866</v>
      </c>
      <c r="R563" s="147">
        <f>IFERROR(_xlfn.XLOOKUP(T563,sortorder!$E$62:$E$136,sortorder!$F$62:$F$136),999)</f>
        <v>0</v>
      </c>
      <c r="S563" s="147">
        <f>IFERROR(_xlfn.XLOOKUP(T563,sortorder!$E$62:$E$136,sortorder!$D$62:$D$136),99)</f>
        <v>68</v>
      </c>
      <c r="T563" s="196"/>
      <c r="U563" s="197"/>
      <c r="V563" s="152">
        <f>IFERROR(_xlfn.XLOOKUP(X563,sortorder!$E$4:$E$55,sortorder!$D$4:$D$55),99)</f>
        <v>70</v>
      </c>
      <c r="W563" s="152">
        <f>IFERROR(_xlfn.XLOOKUP(X563,sortorder!$E$4:$E$55,sortorder!$D$4:$D$55),99)</f>
        <v>70</v>
      </c>
      <c r="X563" s="198" t="s">
        <v>2854</v>
      </c>
      <c r="Y563" s="141">
        <f>IF(ISERROR(SEARCH(Y$1,$Q563)),0,1)</f>
        <v>0</v>
      </c>
      <c r="Z563" s="141">
        <f>IF(ISERROR(SEARCH(Z$1,$Q563)),0,1)</f>
        <v>0</v>
      </c>
      <c r="AA563" s="141">
        <f>IF(ISERROR(SEARCH(AA$1,$Q563)),0,1)</f>
        <v>0</v>
      </c>
      <c r="AB563" s="141">
        <f>IF(ISERROR(SEARCH(AB$1,$Q563)),0,1)</f>
        <v>0</v>
      </c>
      <c r="AC563" s="141">
        <f>IF(ISERROR(SEARCH(AC$1,$Q563)),0,1)</f>
        <v>0</v>
      </c>
      <c r="AD563" s="141">
        <f>IF(ISERROR(SEARCH(AD$1,$Q563)),0,1)</f>
        <v>0</v>
      </c>
      <c r="AE563" s="141">
        <f>IF(ISERROR(SEARCH(AE$1,$Q563)),0,1)</f>
        <v>0</v>
      </c>
      <c r="AF563" s="141">
        <f>IF(ISERROR(SEARCH(AF$1,$Q563)),0,1)</f>
        <v>0</v>
      </c>
      <c r="AG563" s="141">
        <f>IF(ISERROR(SEARCH(AG$1,$Q563)),0,1)</f>
        <v>0</v>
      </c>
      <c r="AH563" s="122" t="s">
        <v>1075</v>
      </c>
      <c r="AI563" s="141" t="str">
        <f>_xlfn.XLOOKUP(I563,'api2.3'!B:B,'api2.3'!D:D,"")</f>
        <v>General information</v>
      </c>
      <c r="AJ563" s="122" t="s">
        <v>60</v>
      </c>
      <c r="AK563" s="214" t="s">
        <v>2855</v>
      </c>
      <c r="AL563" s="210">
        <f>_xlfn.XLOOKUP(AK563,sortorder!$I$15:$I$20,sortorder!$J$15:$J$20)</f>
        <v>4</v>
      </c>
      <c r="AM563" s="122"/>
      <c r="AN563" s="122"/>
      <c r="AO563" s="122"/>
      <c r="AP563" s="201">
        <v>0</v>
      </c>
      <c r="AQ563" s="122" t="s">
        <v>43</v>
      </c>
      <c r="AR563" s="122" t="s">
        <v>43</v>
      </c>
      <c r="AS563" s="122"/>
      <c r="AT563" s="122"/>
      <c r="AU563" s="122"/>
      <c r="AV563" s="39" t="str">
        <f>IFERROR(_xlfn.XLOOKUP(Q563,wtd!$B:$B,wtd!$C:$C),"")</f>
        <v/>
      </c>
      <c r="AW563" s="141" t="b">
        <f>IFERROR(Q563=_xlfn.XLOOKUP(Q563,wtd!$B:$B,wtd!$B:$B),FALSE)</f>
        <v>0</v>
      </c>
      <c r="AX563" s="193" t="s">
        <v>2796</v>
      </c>
      <c r="AY563" s="122"/>
      <c r="AZ563" s="122">
        <v>0</v>
      </c>
      <c r="BA563" s="122" t="b">
        <v>0</v>
      </c>
      <c r="BB563" s="122" t="b">
        <v>0</v>
      </c>
      <c r="BC563" s="122" t="b">
        <v>0</v>
      </c>
      <c r="BD563" s="122"/>
      <c r="BE563" s="122" t="s">
        <v>2604</v>
      </c>
      <c r="BF563" s="122" t="s">
        <v>2604</v>
      </c>
      <c r="BG563" s="122" t="s">
        <v>2604</v>
      </c>
      <c r="BH563" s="197"/>
      <c r="BI563" s="197"/>
      <c r="BJ563" s="618" t="s">
        <v>2887</v>
      </c>
      <c r="BK563" s="534" t="s">
        <v>2604</v>
      </c>
      <c r="BL563" s="197" t="s">
        <v>2605</v>
      </c>
      <c r="BN563" s="222">
        <v>206</v>
      </c>
      <c r="BP563" s="639" t="s">
        <v>55</v>
      </c>
    </row>
    <row r="564" spans="1:70">
      <c r="A564">
        <v>563</v>
      </c>
      <c r="B564" s="158" t="str">
        <f>IFERROR(TEXT(AL564,"00"),"99")&amp;IFERROR(TEXT(W564,"00"),"99")&amp;IFERROR(TEXT(S564,"00"),"99")&amp;IFERROR(TEXT(BN564,"000"),"999")</f>
        <v>047068207</v>
      </c>
      <c r="C564" s="158" t="str">
        <f>IFERROR(TEXT(AL564,"00"),"99")&amp;IFERROR(TEXT(V564,"00"),"99")&amp;IFERROR(TEXT(R564,"000"),"999")</f>
        <v>0470000</v>
      </c>
      <c r="D564" s="29">
        <v>1</v>
      </c>
      <c r="E564" s="645">
        <f>IF(NOT(ISBLANK(L564)),1,0)</f>
        <v>0</v>
      </c>
      <c r="F564" s="645">
        <f>IF(NOT(ISBLANK(O564)),1,0)</f>
        <v>0</v>
      </c>
      <c r="G564" s="364" t="str">
        <f>IF(ISBLANK(H564), IF(OR(NOT(ISBLANK(L564)),NOT(ISBLANK(I564)), NOT(ISBLANK(O564))),"no oldname but should be",""),IF(H564=I564,"api",IF(H564=O564,"csv","no match or acs")))</f>
        <v>api</v>
      </c>
      <c r="H564" t="s">
        <v>2606</v>
      </c>
      <c r="I564" t="s">
        <v>2606</v>
      </c>
      <c r="J564" s="197" t="s">
        <v>2606</v>
      </c>
      <c r="K564" s="122"/>
      <c r="L564" s="122"/>
      <c r="M564" s="197"/>
      <c r="N564" s="197"/>
      <c r="O564" s="122"/>
      <c r="P564" s="197"/>
      <c r="Q564" s="122" t="s">
        <v>4867</v>
      </c>
      <c r="R564" s="147">
        <f>IFERROR(_xlfn.XLOOKUP(T564,sortorder!$E$62:$E$136,sortorder!$F$62:$F$136),999)</f>
        <v>0</v>
      </c>
      <c r="S564" s="147">
        <f>IFERROR(_xlfn.XLOOKUP(T564,sortorder!$E$62:$E$136,sortorder!$D$62:$D$136),99)</f>
        <v>68</v>
      </c>
      <c r="T564" s="196"/>
      <c r="U564" s="197"/>
      <c r="V564" s="152">
        <f>IFERROR(_xlfn.XLOOKUP(X564,sortorder!$E$4:$E$55,sortorder!$D$4:$D$55),99)</f>
        <v>70</v>
      </c>
      <c r="W564" s="152">
        <f>IFERROR(_xlfn.XLOOKUP(X564,sortorder!$E$4:$E$55,sortorder!$D$4:$D$55),99)</f>
        <v>70</v>
      </c>
      <c r="X564" s="198" t="s">
        <v>2854</v>
      </c>
      <c r="Y564" s="141">
        <f>IF(ISERROR(SEARCH(Y$1,$Q564)),0,1)</f>
        <v>0</v>
      </c>
      <c r="Z564" s="141">
        <f>IF(ISERROR(SEARCH(Z$1,$Q564)),0,1)</f>
        <v>0</v>
      </c>
      <c r="AA564" s="141">
        <f>IF(ISERROR(SEARCH(AA$1,$Q564)),0,1)</f>
        <v>0</v>
      </c>
      <c r="AB564" s="141">
        <f>IF(ISERROR(SEARCH(AB$1,$Q564)),0,1)</f>
        <v>0</v>
      </c>
      <c r="AC564" s="141">
        <f>IF(ISERROR(SEARCH(AC$1,$Q564)),0,1)</f>
        <v>0</v>
      </c>
      <c r="AD564" s="141">
        <f>IF(ISERROR(SEARCH(AD$1,$Q564)),0,1)</f>
        <v>0</v>
      </c>
      <c r="AE564" s="141">
        <f>IF(ISERROR(SEARCH(AE$1,$Q564)),0,1)</f>
        <v>0</v>
      </c>
      <c r="AF564" s="141">
        <f>IF(ISERROR(SEARCH(AF$1,$Q564)),0,1)</f>
        <v>0</v>
      </c>
      <c r="AG564" s="141">
        <f>IF(ISERROR(SEARCH(AG$1,$Q564)),0,1)</f>
        <v>0</v>
      </c>
      <c r="AH564" s="122" t="s">
        <v>1075</v>
      </c>
      <c r="AI564" s="141" t="str">
        <f>_xlfn.XLOOKUP(I564,'api2.3'!B:B,'api2.3'!D:D,"")</f>
        <v>General information</v>
      </c>
      <c r="AJ564" s="122" t="s">
        <v>60</v>
      </c>
      <c r="AK564" s="214" t="s">
        <v>2855</v>
      </c>
      <c r="AL564" s="210">
        <f>_xlfn.XLOOKUP(AK564,sortorder!$I$15:$I$20,sortorder!$J$15:$J$20)</f>
        <v>4</v>
      </c>
      <c r="AM564" s="122"/>
      <c r="AN564" s="122"/>
      <c r="AO564" s="122"/>
      <c r="AP564" s="201">
        <v>0</v>
      </c>
      <c r="AQ564" s="122" t="s">
        <v>43</v>
      </c>
      <c r="AR564" s="122" t="s">
        <v>43</v>
      </c>
      <c r="AS564" s="122"/>
      <c r="AT564" s="122"/>
      <c r="AU564" s="122"/>
      <c r="AV564" s="39" t="str">
        <f>IFERROR(_xlfn.XLOOKUP(Q564,wtd!$B:$B,wtd!$C:$C),"")</f>
        <v/>
      </c>
      <c r="AW564" s="141" t="b">
        <f>IFERROR(Q564=_xlfn.XLOOKUP(Q564,wtd!$B:$B,wtd!$B:$B),FALSE)</f>
        <v>0</v>
      </c>
      <c r="AX564" s="193" t="s">
        <v>2796</v>
      </c>
      <c r="AY564" s="122"/>
      <c r="AZ564" s="122">
        <v>0</v>
      </c>
      <c r="BA564" s="122" t="b">
        <v>0</v>
      </c>
      <c r="BB564" s="122" t="b">
        <v>0</v>
      </c>
      <c r="BC564" s="122" t="b">
        <v>0</v>
      </c>
      <c r="BD564" s="122"/>
      <c r="BE564" s="122" t="s">
        <v>2607</v>
      </c>
      <c r="BF564" s="122" t="s">
        <v>2607</v>
      </c>
      <c r="BG564" s="122" t="s">
        <v>2607</v>
      </c>
      <c r="BH564" s="197"/>
      <c r="BI564" s="197"/>
      <c r="BJ564" s="618" t="s">
        <v>2887</v>
      </c>
      <c r="BK564" s="534" t="s">
        <v>2607</v>
      </c>
      <c r="BL564" s="197" t="s">
        <v>2608</v>
      </c>
      <c r="BN564" s="222">
        <v>207</v>
      </c>
      <c r="BP564" s="639" t="s">
        <v>55</v>
      </c>
    </row>
    <row r="565" spans="1:70">
      <c r="A565">
        <v>564</v>
      </c>
      <c r="B565" s="158" t="str">
        <f>IFERROR(TEXT(AL565,"00"),"99")&amp;IFERROR(TEXT(W565,"00"),"99")&amp;IFERROR(TEXT(S565,"00"),"99")&amp;IFERROR(TEXT(BN565,"000"),"999")</f>
        <v>047068208</v>
      </c>
      <c r="C565" s="158" t="str">
        <f>IFERROR(TEXT(AL565,"00"),"99")&amp;IFERROR(TEXT(V565,"00"),"99")&amp;IFERROR(TEXT(R565,"000"),"999")</f>
        <v>0470000</v>
      </c>
      <c r="D565" s="29">
        <v>1</v>
      </c>
      <c r="E565" s="645">
        <f>IF(NOT(ISBLANK(L565)),1,0)</f>
        <v>0</v>
      </c>
      <c r="F565" s="645">
        <f>IF(NOT(ISBLANK(O565)),1,0)</f>
        <v>0</v>
      </c>
      <c r="G565" s="364" t="str">
        <f>IF(ISBLANK(H565), IF(OR(NOT(ISBLANK(L565)),NOT(ISBLANK(I565)), NOT(ISBLANK(O565))),"no oldname but should be",""),IF(H565=I565,"api",IF(H565=O565,"csv","no match or acs")))</f>
        <v>api</v>
      </c>
      <c r="H565" t="s">
        <v>2609</v>
      </c>
      <c r="I565" t="s">
        <v>2609</v>
      </c>
      <c r="J565" s="197" t="s">
        <v>2609</v>
      </c>
      <c r="K565" s="122"/>
      <c r="L565" s="122"/>
      <c r="M565" s="197"/>
      <c r="N565" s="197"/>
      <c r="O565" s="122"/>
      <c r="P565" s="197"/>
      <c r="Q565" s="122" t="s">
        <v>4868</v>
      </c>
      <c r="R565" s="147">
        <f>IFERROR(_xlfn.XLOOKUP(T565,sortorder!$E$62:$E$136,sortorder!$F$62:$F$136),999)</f>
        <v>0</v>
      </c>
      <c r="S565" s="147">
        <f>IFERROR(_xlfn.XLOOKUP(T565,sortorder!$E$62:$E$136,sortorder!$D$62:$D$136),99)</f>
        <v>68</v>
      </c>
      <c r="T565" s="196"/>
      <c r="U565" s="197"/>
      <c r="V565" s="152">
        <f>IFERROR(_xlfn.XLOOKUP(X565,sortorder!$E$4:$E$55,sortorder!$D$4:$D$55),99)</f>
        <v>70</v>
      </c>
      <c r="W565" s="152">
        <f>IFERROR(_xlfn.XLOOKUP(X565,sortorder!$E$4:$E$55,sortorder!$D$4:$D$55),99)</f>
        <v>70</v>
      </c>
      <c r="X565" s="198" t="s">
        <v>2854</v>
      </c>
      <c r="Y565" s="141">
        <f>IF(ISERROR(SEARCH(Y$1,$Q565)),0,1)</f>
        <v>0</v>
      </c>
      <c r="Z565" s="141">
        <f>IF(ISERROR(SEARCH(Z$1,$Q565)),0,1)</f>
        <v>0</v>
      </c>
      <c r="AA565" s="141">
        <f>IF(ISERROR(SEARCH(AA$1,$Q565)),0,1)</f>
        <v>0</v>
      </c>
      <c r="AB565" s="141">
        <f>IF(ISERROR(SEARCH(AB$1,$Q565)),0,1)</f>
        <v>0</v>
      </c>
      <c r="AC565" s="141">
        <f>IF(ISERROR(SEARCH(AC$1,$Q565)),0,1)</f>
        <v>0</v>
      </c>
      <c r="AD565" s="141">
        <f>IF(ISERROR(SEARCH(AD$1,$Q565)),0,1)</f>
        <v>0</v>
      </c>
      <c r="AE565" s="141">
        <f>IF(ISERROR(SEARCH(AE$1,$Q565)),0,1)</f>
        <v>0</v>
      </c>
      <c r="AF565" s="141">
        <f>IF(ISERROR(SEARCH(AF$1,$Q565)),0,1)</f>
        <v>0</v>
      </c>
      <c r="AG565" s="141">
        <f>IF(ISERROR(SEARCH(AG$1,$Q565)),0,1)</f>
        <v>0</v>
      </c>
      <c r="AH565" s="122" t="s">
        <v>1075</v>
      </c>
      <c r="AI565" s="141" t="str">
        <f>_xlfn.XLOOKUP(I565,'api2.3'!B:B,'api2.3'!D:D,"")</f>
        <v>General information</v>
      </c>
      <c r="AJ565" s="122" t="s">
        <v>60</v>
      </c>
      <c r="AK565" s="214" t="s">
        <v>2855</v>
      </c>
      <c r="AL565" s="210">
        <f>_xlfn.XLOOKUP(AK565,sortorder!$I$15:$I$20,sortorder!$J$15:$J$20)</f>
        <v>4</v>
      </c>
      <c r="AM565" s="122"/>
      <c r="AN565" s="122"/>
      <c r="AO565" s="122"/>
      <c r="AP565" s="201">
        <v>0</v>
      </c>
      <c r="AQ565" s="122" t="s">
        <v>43</v>
      </c>
      <c r="AR565" s="122" t="s">
        <v>43</v>
      </c>
      <c r="AS565" s="122"/>
      <c r="AT565" s="122"/>
      <c r="AU565" s="122"/>
      <c r="AV565" s="39" t="str">
        <f>IFERROR(_xlfn.XLOOKUP(Q565,wtd!$B:$B,wtd!$C:$C),"")</f>
        <v/>
      </c>
      <c r="AW565" s="141" t="b">
        <f>IFERROR(Q565=_xlfn.XLOOKUP(Q565,wtd!$B:$B,wtd!$B:$B),FALSE)</f>
        <v>0</v>
      </c>
      <c r="AX565" s="193" t="s">
        <v>2796</v>
      </c>
      <c r="AY565" s="122"/>
      <c r="AZ565" s="122">
        <v>0</v>
      </c>
      <c r="BA565" s="122" t="b">
        <v>0</v>
      </c>
      <c r="BB565" s="122" t="b">
        <v>0</v>
      </c>
      <c r="BC565" s="122" t="b">
        <v>0</v>
      </c>
      <c r="BD565" s="122"/>
      <c r="BE565" s="122" t="s">
        <v>2610</v>
      </c>
      <c r="BF565" s="122" t="s">
        <v>2610</v>
      </c>
      <c r="BG565" s="122" t="s">
        <v>2610</v>
      </c>
      <c r="BH565" s="197"/>
      <c r="BI565" s="197"/>
      <c r="BJ565" s="618" t="s">
        <v>2887</v>
      </c>
      <c r="BK565" s="534" t="s">
        <v>2610</v>
      </c>
      <c r="BL565" s="197" t="s">
        <v>2611</v>
      </c>
      <c r="BN565" s="222">
        <v>208</v>
      </c>
      <c r="BP565" s="639" t="s">
        <v>55</v>
      </c>
    </row>
    <row r="566" spans="1:70">
      <c r="A566">
        <v>565</v>
      </c>
      <c r="B566" s="158" t="str">
        <f>IFERROR(TEXT(AL566,"00"),"99")&amp;IFERROR(TEXT(W566,"00"),"99")&amp;IFERROR(TEXT(S566,"00"),"99")&amp;IFERROR(TEXT(BN566,"000"),"999")</f>
        <v>047068212</v>
      </c>
      <c r="C566" s="158" t="str">
        <f>IFERROR(TEXT(AL566,"00"),"99")&amp;IFERROR(TEXT(V566,"00"),"99")&amp;IFERROR(TEXT(R566,"000"),"999")</f>
        <v>0470000</v>
      </c>
      <c r="D566" s="29">
        <v>1</v>
      </c>
      <c r="E566" s="645">
        <f>IF(NOT(ISBLANK(L566)),1,0)</f>
        <v>0</v>
      </c>
      <c r="F566" s="645">
        <f>IF(NOT(ISBLANK(O566)),1,0)</f>
        <v>0</v>
      </c>
      <c r="G566" s="364" t="str">
        <f>IF(ISBLANK(H566), IF(OR(NOT(ISBLANK(L566)),NOT(ISBLANK(I566)), NOT(ISBLANK(O566))),"no oldname but should be",""),IF(H566=I566,"api",IF(H566=O566,"csv","no match or acs")))</f>
        <v>api</v>
      </c>
      <c r="H566" s="122" t="s">
        <v>2621</v>
      </c>
      <c r="I566" s="122" t="s">
        <v>2621</v>
      </c>
      <c r="J566" s="197" t="s">
        <v>2621</v>
      </c>
      <c r="K566" s="122"/>
      <c r="L566" s="122"/>
      <c r="M566" s="197"/>
      <c r="N566" s="197"/>
      <c r="O566" s="122"/>
      <c r="P566" s="197"/>
      <c r="Q566" s="123" t="s">
        <v>4922</v>
      </c>
      <c r="R566" s="147">
        <f>IFERROR(_xlfn.XLOOKUP(T566,sortorder!$E$62:$E$136,sortorder!$F$62:$F$136),999)</f>
        <v>0</v>
      </c>
      <c r="S566" s="147">
        <f>IFERROR(_xlfn.XLOOKUP(T566,sortorder!$E$62:$E$136,sortorder!$D$62:$D$136),99)</f>
        <v>68</v>
      </c>
      <c r="T566" s="196"/>
      <c r="U566" s="197"/>
      <c r="V566" s="152">
        <f>IFERROR(_xlfn.XLOOKUP(X566,sortorder!$E$4:$E$55,sortorder!$D$4:$D$55),99)</f>
        <v>70</v>
      </c>
      <c r="W566" s="152">
        <f>IFERROR(_xlfn.XLOOKUP(X566,sortorder!$E$4:$E$55,sortorder!$D$4:$D$55),99)</f>
        <v>70</v>
      </c>
      <c r="X566" s="198" t="s">
        <v>2854</v>
      </c>
      <c r="Y566" s="141">
        <f>IF(ISERROR(SEARCH(Y$1,$Q566)),0,1)</f>
        <v>0</v>
      </c>
      <c r="Z566" s="141">
        <f>IF(ISERROR(SEARCH(Z$1,$Q566)),0,1)</f>
        <v>0</v>
      </c>
      <c r="AA566" s="141">
        <f>IF(ISERROR(SEARCH(AA$1,$Q566)),0,1)</f>
        <v>0</v>
      </c>
      <c r="AB566" s="141">
        <f>IF(ISERROR(SEARCH(AB$1,$Q566)),0,1)</f>
        <v>0</v>
      </c>
      <c r="AC566" s="141">
        <f>IF(ISERROR(SEARCH(AC$1,$Q566)),0,1)</f>
        <v>0</v>
      </c>
      <c r="AD566" s="141">
        <f>IF(ISERROR(SEARCH(AD$1,$Q566)),0,1)</f>
        <v>0</v>
      </c>
      <c r="AE566" s="141">
        <f>IF(ISERROR(SEARCH(AE$1,$Q566)),0,1)</f>
        <v>0</v>
      </c>
      <c r="AF566" s="141">
        <f>IF(ISERROR(SEARCH(AF$1,$Q566)),0,1)</f>
        <v>0</v>
      </c>
      <c r="AG566" s="141">
        <f>IF(ISERROR(SEARCH(AG$1,$Q566)),0,1)</f>
        <v>0</v>
      </c>
      <c r="AH566" s="122" t="s">
        <v>1075</v>
      </c>
      <c r="AI566" s="141" t="str">
        <f>_xlfn.XLOOKUP(I566,'api2.3'!B:B,'api2.3'!D:D,"")</f>
        <v>General information</v>
      </c>
      <c r="AJ566" s="122" t="s">
        <v>60</v>
      </c>
      <c r="AK566" s="212" t="s">
        <v>2855</v>
      </c>
      <c r="AL566" s="210">
        <f>_xlfn.XLOOKUP(AK566,sortorder!$I$15:$I$20,sortorder!$J$15:$J$20)</f>
        <v>4</v>
      </c>
      <c r="AM566" s="122"/>
      <c r="AN566" s="122"/>
      <c r="AO566" s="122"/>
      <c r="AP566" s="201">
        <v>0</v>
      </c>
      <c r="AQ566" s="122" t="s">
        <v>43</v>
      </c>
      <c r="AR566" s="122" t="s">
        <v>43</v>
      </c>
      <c r="AS566" s="122" t="s">
        <v>64</v>
      </c>
      <c r="AT566" s="122" t="s">
        <v>64</v>
      </c>
      <c r="AU566" s="122"/>
      <c r="AV566" s="39" t="str">
        <f>IFERROR(_xlfn.XLOOKUP(Q566,wtd!$B:$B,wtd!$C:$C),"")</f>
        <v/>
      </c>
      <c r="AW566" s="141" t="b">
        <f>IFERROR(Q566=_xlfn.XLOOKUP(Q566,wtd!$B:$B,wtd!$B:$B),FALSE)</f>
        <v>0</v>
      </c>
      <c r="AX566" s="122" t="s">
        <v>3035</v>
      </c>
      <c r="AY566" s="122"/>
      <c r="AZ566" s="122"/>
      <c r="BA566" s="122" t="b">
        <v>0</v>
      </c>
      <c r="BB566" s="122" t="b">
        <v>0</v>
      </c>
      <c r="BC566" s="122" t="b">
        <v>0</v>
      </c>
      <c r="BD566" s="122"/>
      <c r="BE566" s="122" t="s">
        <v>5531</v>
      </c>
      <c r="BF566" s="122" t="s">
        <v>2622</v>
      </c>
      <c r="BG566" s="122" t="s">
        <v>2622</v>
      </c>
      <c r="BH566" s="197"/>
      <c r="BI566" s="197"/>
      <c r="BJ566" s="618" t="s">
        <v>2887</v>
      </c>
      <c r="BK566" s="534" t="s">
        <v>2622</v>
      </c>
      <c r="BL566" s="197" t="s">
        <v>2623</v>
      </c>
      <c r="BN566" s="222">
        <v>212</v>
      </c>
      <c r="BP566" s="639" t="s">
        <v>2624</v>
      </c>
    </row>
    <row r="567" spans="1:70">
      <c r="A567">
        <v>566</v>
      </c>
      <c r="B567" s="158" t="str">
        <f>IFERROR(TEXT(AL567,"00"),"99")&amp;IFERROR(TEXT(W567,"00"),"99")&amp;IFERROR(TEXT(S567,"00"),"99")&amp;IFERROR(TEXT(BN567,"000"),"999")</f>
        <v>047068213</v>
      </c>
      <c r="C567" s="158" t="str">
        <f>IFERROR(TEXT(AL567,"00"),"99")&amp;IFERROR(TEXT(V567,"00"),"99")&amp;IFERROR(TEXT(R567,"000"),"999")</f>
        <v>0470000</v>
      </c>
      <c r="D567" s="29">
        <v>1</v>
      </c>
      <c r="E567" s="645">
        <f>IF(NOT(ISBLANK(L567)),1,0)</f>
        <v>0</v>
      </c>
      <c r="F567" s="645">
        <f>IF(NOT(ISBLANK(O567)),1,0)</f>
        <v>0</v>
      </c>
      <c r="G567" s="364" t="str">
        <f>IF(ISBLANK(H567), IF(OR(NOT(ISBLANK(L567)),NOT(ISBLANK(I567)), NOT(ISBLANK(O567))),"no oldname but should be",""),IF(H567=I567,"api",IF(H567=O567,"csv","no match or acs")))</f>
        <v>api</v>
      </c>
      <c r="H567" t="s">
        <v>2625</v>
      </c>
      <c r="I567" t="s">
        <v>2625</v>
      </c>
      <c r="J567" s="59" t="s">
        <v>2625</v>
      </c>
      <c r="K567" s="122"/>
      <c r="L567" s="122"/>
      <c r="M567" s="197"/>
      <c r="N567" s="197"/>
      <c r="O567" s="122"/>
      <c r="P567" s="197"/>
      <c r="Q567" s="123" t="s">
        <v>4923</v>
      </c>
      <c r="R567" s="147">
        <f>IFERROR(_xlfn.XLOOKUP(T567,sortorder!$E$62:$E$136,sortorder!$F$62:$F$136),999)</f>
        <v>0</v>
      </c>
      <c r="S567" s="147">
        <f>IFERROR(_xlfn.XLOOKUP(T567,sortorder!$E$62:$E$136,sortorder!$D$62:$D$136),99)</f>
        <v>68</v>
      </c>
      <c r="U567" s="197"/>
      <c r="V567" s="152">
        <f>IFERROR(_xlfn.XLOOKUP(X567,sortorder!$E$4:$E$55,sortorder!$D$4:$D$55),99)</f>
        <v>70</v>
      </c>
      <c r="W567" s="152">
        <f>IFERROR(_xlfn.XLOOKUP(X567,sortorder!$E$4:$E$55,sortorder!$D$4:$D$55),99)</f>
        <v>70</v>
      </c>
      <c r="X567" s="198" t="s">
        <v>2854</v>
      </c>
      <c r="Y567" s="141">
        <f>IF(ISERROR(SEARCH(Y$1,$Q567)),0,1)</f>
        <v>0</v>
      </c>
      <c r="Z567" s="141">
        <f>IF(ISERROR(SEARCH(Z$1,$Q567)),0,1)</f>
        <v>0</v>
      </c>
      <c r="AA567" s="141">
        <f>IF(ISERROR(SEARCH(AA$1,$Q567)),0,1)</f>
        <v>0</v>
      </c>
      <c r="AB567" s="141">
        <f>IF(ISERROR(SEARCH(AB$1,$Q567)),0,1)</f>
        <v>0</v>
      </c>
      <c r="AC567" s="141">
        <f>IF(ISERROR(SEARCH(AC$1,$Q567)),0,1)</f>
        <v>0</v>
      </c>
      <c r="AD567" s="141">
        <f>IF(ISERROR(SEARCH(AD$1,$Q567)),0,1)</f>
        <v>0</v>
      </c>
      <c r="AE567" s="141">
        <f>IF(ISERROR(SEARCH(AE$1,$Q567)),0,1)</f>
        <v>0</v>
      </c>
      <c r="AF567" s="141">
        <f>IF(ISERROR(SEARCH(AF$1,$Q567)),0,1)</f>
        <v>0</v>
      </c>
      <c r="AG567" s="141">
        <f>IF(ISERROR(SEARCH(AG$1,$Q567)),0,1)</f>
        <v>0</v>
      </c>
      <c r="AH567" s="122" t="s">
        <v>1075</v>
      </c>
      <c r="AI567" s="141" t="str">
        <f>_xlfn.XLOOKUP(I567,'api2.3'!B:B,'api2.3'!D:D,"")</f>
        <v>General information</v>
      </c>
      <c r="AJ567" t="s">
        <v>60</v>
      </c>
      <c r="AK567" s="212" t="s">
        <v>2855</v>
      </c>
      <c r="AL567" s="210">
        <f>_xlfn.XLOOKUP(AK567,sortorder!$I$15:$I$20,sortorder!$J$15:$J$20)</f>
        <v>4</v>
      </c>
      <c r="AM567" s="122"/>
      <c r="AN567" s="122"/>
      <c r="AO567" s="122"/>
      <c r="AP567" s="201">
        <v>0</v>
      </c>
      <c r="AQ567" s="122" t="s">
        <v>43</v>
      </c>
      <c r="AR567" s="122" t="s">
        <v>43</v>
      </c>
      <c r="AS567" s="122" t="s">
        <v>64</v>
      </c>
      <c r="AT567" s="122" t="s">
        <v>64</v>
      </c>
      <c r="AU567" s="122"/>
      <c r="AV567" s="39" t="str">
        <f>IFERROR(_xlfn.XLOOKUP(Q567,wtd!$B:$B,wtd!$C:$C),"")</f>
        <v/>
      </c>
      <c r="AW567" s="141" t="b">
        <f>IFERROR(Q567=_xlfn.XLOOKUP(Q567,wtd!$B:$B,wtd!$B:$B),FALSE)</f>
        <v>0</v>
      </c>
      <c r="AX567" s="122" t="s">
        <v>3035</v>
      </c>
      <c r="AY567" s="122"/>
      <c r="AZ567" s="122"/>
      <c r="BA567" s="122" t="b">
        <v>0</v>
      </c>
      <c r="BB567" s="122" t="b">
        <v>0</v>
      </c>
      <c r="BC567" s="122" t="b">
        <v>0</v>
      </c>
      <c r="BD567" s="122"/>
      <c r="BE567" s="122" t="s">
        <v>5525</v>
      </c>
      <c r="BF567" s="122" t="s">
        <v>2626</v>
      </c>
      <c r="BG567" s="122" t="s">
        <v>2626</v>
      </c>
      <c r="BH567" s="197"/>
      <c r="BI567" s="197"/>
      <c r="BJ567" s="618" t="s">
        <v>2887</v>
      </c>
      <c r="BK567" s="534" t="s">
        <v>2626</v>
      </c>
      <c r="BL567" s="197" t="s">
        <v>2627</v>
      </c>
      <c r="BN567" s="222">
        <v>213</v>
      </c>
      <c r="BP567" s="639" t="s">
        <v>2628</v>
      </c>
    </row>
    <row r="568" spans="1:70">
      <c r="A568">
        <v>567</v>
      </c>
      <c r="B568" s="158" t="str">
        <f>IFERROR(TEXT(AL568,"00"),"99")&amp;IFERROR(TEXT(W568,"00"),"99")&amp;IFERROR(TEXT(S568,"00"),"99")&amp;IFERROR(TEXT(BN568,"000"),"999")</f>
        <v>047068242</v>
      </c>
      <c r="C568" s="158" t="str">
        <f>IFERROR(TEXT(AL568,"00"),"99")&amp;IFERROR(TEXT(V568,"00"),"99")&amp;IFERROR(TEXT(R568,"000"),"999")</f>
        <v>0470000</v>
      </c>
      <c r="D568" s="29">
        <v>1</v>
      </c>
      <c r="E568" s="645">
        <f>IF(NOT(ISBLANK(L568)),1,0)</f>
        <v>0</v>
      </c>
      <c r="F568" s="645">
        <f>IF(NOT(ISBLANK(O568)),1,0)</f>
        <v>0</v>
      </c>
      <c r="G568" s="364" t="str">
        <f>IF(ISBLANK(H568), IF(OR(NOT(ISBLANK(L568)),NOT(ISBLANK(I568)), NOT(ISBLANK(O568))),"no oldname but should be",""),IF(H568=I568,"api",IF(H568=O568,"csv","no match or acs")))</f>
        <v>api</v>
      </c>
      <c r="H568" t="s">
        <v>2687</v>
      </c>
      <c r="I568" t="s">
        <v>2687</v>
      </c>
      <c r="J568" s="59" t="s">
        <v>2687</v>
      </c>
      <c r="K568" s="122"/>
      <c r="L568" s="122"/>
      <c r="M568" s="197"/>
      <c r="N568" s="197"/>
      <c r="O568" s="122"/>
      <c r="P568" s="197"/>
      <c r="Q568" s="123" t="s">
        <v>4887</v>
      </c>
      <c r="R568" s="147">
        <f>IFERROR(_xlfn.XLOOKUP(T568,sortorder!$E$62:$E$136,sortorder!$F$62:$F$136),999)</f>
        <v>0</v>
      </c>
      <c r="S568" s="147">
        <f>IFERROR(_xlfn.XLOOKUP(T568,sortorder!$E$62:$E$136,sortorder!$D$62:$D$136),99)</f>
        <v>68</v>
      </c>
      <c r="T568" s="196"/>
      <c r="U568" s="197"/>
      <c r="V568" s="152">
        <f>IFERROR(_xlfn.XLOOKUP(X568,sortorder!$E$4:$E$55,sortorder!$D$4:$D$55),99)</f>
        <v>70</v>
      </c>
      <c r="W568" s="152">
        <f>IFERROR(_xlfn.XLOOKUP(X568,sortorder!$E$4:$E$55,sortorder!$D$4:$D$55),99)</f>
        <v>70</v>
      </c>
      <c r="X568" s="198" t="s">
        <v>2854</v>
      </c>
      <c r="Y568" s="141">
        <f>IF(ISERROR(SEARCH(Y$1,$Q568)),0,1)</f>
        <v>0</v>
      </c>
      <c r="Z568" s="141">
        <f>IF(ISERROR(SEARCH(Z$1,$Q568)),0,1)</f>
        <v>0</v>
      </c>
      <c r="AA568" s="141">
        <f>IF(ISERROR(SEARCH(AA$1,$Q568)),0,1)</f>
        <v>0</v>
      </c>
      <c r="AB568" s="141">
        <f>IF(ISERROR(SEARCH(AB$1,$Q568)),0,1)</f>
        <v>0</v>
      </c>
      <c r="AC568" s="141">
        <f>IF(ISERROR(SEARCH(AC$1,$Q568)),0,1)</f>
        <v>0</v>
      </c>
      <c r="AD568" s="141">
        <f>IF(ISERROR(SEARCH(AD$1,$Q568)),0,1)</f>
        <v>0</v>
      </c>
      <c r="AE568" s="141">
        <f>IF(ISERROR(SEARCH(AE$1,$Q568)),0,1)</f>
        <v>0</v>
      </c>
      <c r="AF568" s="141">
        <f>IF(ISERROR(SEARCH(AF$1,$Q568)),0,1)</f>
        <v>0</v>
      </c>
      <c r="AG568" s="141">
        <f>IF(ISERROR(SEARCH(AG$1,$Q568)),0,1)</f>
        <v>0</v>
      </c>
      <c r="AH568" s="122" t="s">
        <v>2266</v>
      </c>
      <c r="AI568" s="141" t="str">
        <f>_xlfn.XLOOKUP(I568,'api2.3'!B:B,'api2.3'!D:D,"")</f>
        <v>Climate Indicators</v>
      </c>
      <c r="AJ568" s="122" t="s">
        <v>60</v>
      </c>
      <c r="AK568" s="41" t="s">
        <v>2855</v>
      </c>
      <c r="AL568" s="210">
        <f>_xlfn.XLOOKUP(AK568,sortorder!$I$15:$I$20,sortorder!$J$15:$J$20)</f>
        <v>4</v>
      </c>
      <c r="AM568" s="122"/>
      <c r="AN568" s="122"/>
      <c r="AO568" s="122"/>
      <c r="AP568" s="201">
        <v>0</v>
      </c>
      <c r="AQ568" s="122" t="s">
        <v>43</v>
      </c>
      <c r="AR568" s="122" t="s">
        <v>43</v>
      </c>
      <c r="AS568" s="122"/>
      <c r="AT568" s="122"/>
      <c r="AU568" s="122">
        <v>1</v>
      </c>
      <c r="AV568" s="39" t="str">
        <f>IFERROR(_xlfn.XLOOKUP(Q568,wtd!$B:$B,wtd!$C:$C),"")</f>
        <v/>
      </c>
      <c r="AW568" s="141" t="b">
        <f>IFERROR(Q568=_xlfn.XLOOKUP(Q568,wtd!$B:$B,wtd!$B:$B),FALSE)</f>
        <v>0</v>
      </c>
      <c r="AX568" s="122" t="s">
        <v>3034</v>
      </c>
      <c r="AY568" s="122"/>
      <c r="AZ568" s="122">
        <v>0</v>
      </c>
      <c r="BA568" s="122" t="b">
        <v>0</v>
      </c>
      <c r="BB568" s="122" t="b">
        <v>0</v>
      </c>
      <c r="BC568" s="122" t="b">
        <v>0</v>
      </c>
      <c r="BD568" s="122"/>
      <c r="BE568" s="122" t="s">
        <v>5297</v>
      </c>
      <c r="BF568" s="122" t="s">
        <v>2689</v>
      </c>
      <c r="BG568" s="122" t="s">
        <v>2689</v>
      </c>
      <c r="BH568" s="197"/>
      <c r="BI568" s="197"/>
      <c r="BJ568" s="618" t="s">
        <v>2887</v>
      </c>
      <c r="BK568" s="534" t="s">
        <v>2689</v>
      </c>
      <c r="BL568" s="197" t="s">
        <v>2690</v>
      </c>
      <c r="BN568" s="222">
        <v>242</v>
      </c>
      <c r="BP568" s="639" t="s">
        <v>1681</v>
      </c>
    </row>
    <row r="569" spans="1:70">
      <c r="A569">
        <v>568</v>
      </c>
      <c r="B569" s="158" t="str">
        <f>IFERROR(TEXT(AL569,"00"),"99")&amp;IFERROR(TEXT(W569,"00"),"99")&amp;IFERROR(TEXT(S569,"00"),"99")&amp;IFERROR(TEXT(BN569,"000"),"999")</f>
        <v>047068243</v>
      </c>
      <c r="C569" s="158" t="str">
        <f>IFERROR(TEXT(AL569,"00"),"99")&amp;IFERROR(TEXT(V569,"00"),"99")&amp;IFERROR(TEXT(R569,"000"),"999")</f>
        <v>0470000</v>
      </c>
      <c r="D569" s="29">
        <v>1</v>
      </c>
      <c r="E569" s="645">
        <f>IF(NOT(ISBLANK(L569)),1,0)</f>
        <v>0</v>
      </c>
      <c r="F569" s="645">
        <f>IF(NOT(ISBLANK(O569)),1,0)</f>
        <v>0</v>
      </c>
      <c r="G569" s="364" t="str">
        <f>IF(ISBLANK(H569), IF(OR(NOT(ISBLANK(L569)),NOT(ISBLANK(I569)), NOT(ISBLANK(O569))),"no oldname but should be",""),IF(H569=I569,"api",IF(H569=O569,"csv","no match or acs")))</f>
        <v>api</v>
      </c>
      <c r="H569" t="s">
        <v>2691</v>
      </c>
      <c r="I569" t="s">
        <v>2691</v>
      </c>
      <c r="J569" s="59" t="s">
        <v>2691</v>
      </c>
      <c r="Q569" s="64" t="s">
        <v>4888</v>
      </c>
      <c r="R569" s="147">
        <f>IFERROR(_xlfn.XLOOKUP(T569,sortorder!$E$62:$E$136,sortorder!$F$62:$F$136),999)</f>
        <v>0</v>
      </c>
      <c r="S569" s="147">
        <f>IFERROR(_xlfn.XLOOKUP(T569,sortorder!$E$62:$E$136,sortorder!$D$62:$D$136),99)</f>
        <v>68</v>
      </c>
      <c r="V569" s="152">
        <f>IFERROR(_xlfn.XLOOKUP(X569,sortorder!$E$4:$E$55,sortorder!$D$4:$D$55),99)</f>
        <v>70</v>
      </c>
      <c r="W569" s="152">
        <f>IFERROR(_xlfn.XLOOKUP(X569,sortorder!$E$4:$E$55,sortorder!$D$4:$D$55),99)</f>
        <v>70</v>
      </c>
      <c r="X569" s="22" t="s">
        <v>2854</v>
      </c>
      <c r="Y569" s="141">
        <f>IF(ISERROR(SEARCH(Y$1,$Q569)),0,1)</f>
        <v>0</v>
      </c>
      <c r="Z569" s="141">
        <f>IF(ISERROR(SEARCH(Z$1,$Q569)),0,1)</f>
        <v>0</v>
      </c>
      <c r="AA569" s="141">
        <f>IF(ISERROR(SEARCH(AA$1,$Q569)),0,1)</f>
        <v>0</v>
      </c>
      <c r="AB569" s="141">
        <f>IF(ISERROR(SEARCH(AB$1,$Q569)),0,1)</f>
        <v>0</v>
      </c>
      <c r="AC569" s="141">
        <f>IF(ISERROR(SEARCH(AC$1,$Q569)),0,1)</f>
        <v>0</v>
      </c>
      <c r="AD569" s="141">
        <f>IF(ISERROR(SEARCH(AD$1,$Q569)),0,1)</f>
        <v>0</v>
      </c>
      <c r="AE569" s="141">
        <f>IF(ISERROR(SEARCH(AE$1,$Q569)),0,1)</f>
        <v>0</v>
      </c>
      <c r="AF569" s="141">
        <f>IF(ISERROR(SEARCH(AF$1,$Q569)),0,1)</f>
        <v>0</v>
      </c>
      <c r="AG569" s="141">
        <f>IF(ISERROR(SEARCH(AG$1,$Q569)),0,1)</f>
        <v>0</v>
      </c>
      <c r="AH569" t="s">
        <v>2266</v>
      </c>
      <c r="AI569" s="141" t="str">
        <f>_xlfn.XLOOKUP(I569,'api2.3'!B:B,'api2.3'!D:D,"")</f>
        <v>Climate Indicators</v>
      </c>
      <c r="AJ569" t="s">
        <v>60</v>
      </c>
      <c r="AK569" s="41" t="s">
        <v>2855</v>
      </c>
      <c r="AL569" s="210">
        <f>_xlfn.XLOOKUP(AK569,sortorder!$I$15:$I$20,sortorder!$J$15:$J$20)</f>
        <v>4</v>
      </c>
      <c r="AP569" s="30">
        <v>0</v>
      </c>
      <c r="AQ569" t="s">
        <v>43</v>
      </c>
      <c r="AR569" t="s">
        <v>43</v>
      </c>
      <c r="AU569">
        <v>1</v>
      </c>
      <c r="AV569" s="39" t="str">
        <f>IFERROR(_xlfn.XLOOKUP(Q569,wtd!$B:$B,wtd!$C:$C),"")</f>
        <v/>
      </c>
      <c r="AW569" s="141" t="b">
        <f>IFERROR(Q569=_xlfn.XLOOKUP(Q569,wtd!$B:$B,wtd!$B:$B),FALSE)</f>
        <v>0</v>
      </c>
      <c r="AX569" t="s">
        <v>3034</v>
      </c>
      <c r="AZ569">
        <v>0</v>
      </c>
      <c r="BA569" t="b">
        <v>0</v>
      </c>
      <c r="BB569" t="b">
        <v>0</v>
      </c>
      <c r="BC569" t="b">
        <v>0</v>
      </c>
      <c r="BE569" t="s">
        <v>5298</v>
      </c>
      <c r="BF569" t="s">
        <v>2692</v>
      </c>
      <c r="BG569" t="s">
        <v>2692</v>
      </c>
      <c r="BJ569" s="618" t="s">
        <v>2887</v>
      </c>
      <c r="BK569" s="534" t="s">
        <v>2692</v>
      </c>
      <c r="BL569" s="59" t="s">
        <v>2693</v>
      </c>
      <c r="BN569" s="222">
        <v>243</v>
      </c>
      <c r="BO569" t="s">
        <v>2694</v>
      </c>
      <c r="BP569" s="639" t="s">
        <v>2695</v>
      </c>
    </row>
    <row r="570" spans="1:70">
      <c r="A570">
        <v>569</v>
      </c>
      <c r="B570" s="158" t="str">
        <f>IFERROR(TEXT(AL570,"00"),"99")&amp;IFERROR(TEXT(W570,"00"),"99")&amp;IFERROR(TEXT(S570,"00"),"99")&amp;IFERROR(TEXT(BN570,"000"),"999")</f>
        <v>047068244</v>
      </c>
      <c r="C570" s="158" t="str">
        <f>IFERROR(TEXT(AL570,"00"),"99")&amp;IFERROR(TEXT(V570,"00"),"99")&amp;IFERROR(TEXT(R570,"000"),"999")</f>
        <v>0470000</v>
      </c>
      <c r="D570" s="29">
        <v>1</v>
      </c>
      <c r="E570" s="645">
        <f>IF(NOT(ISBLANK(L570)),1,0)</f>
        <v>0</v>
      </c>
      <c r="F570" s="645">
        <f>IF(NOT(ISBLANK(O570)),1,0)</f>
        <v>0</v>
      </c>
      <c r="G570" s="364" t="str">
        <f>IF(ISBLANK(H570), IF(OR(NOT(ISBLANK(L570)),NOT(ISBLANK(I570)), NOT(ISBLANK(O570))),"no oldname but should be",""),IF(H570=I570,"api",IF(H570=O570,"csv","no match or acs")))</f>
        <v>api</v>
      </c>
      <c r="H570" t="s">
        <v>2696</v>
      </c>
      <c r="I570" t="s">
        <v>2696</v>
      </c>
      <c r="J570" s="59" t="s">
        <v>2696</v>
      </c>
      <c r="Q570" s="64" t="s">
        <v>4889</v>
      </c>
      <c r="R570" s="147">
        <f>IFERROR(_xlfn.XLOOKUP(T570,sortorder!$E$62:$E$136,sortorder!$F$62:$F$136),999)</f>
        <v>0</v>
      </c>
      <c r="S570" s="147">
        <f>IFERROR(_xlfn.XLOOKUP(T570,sortorder!$E$62:$E$136,sortorder!$D$62:$D$136),99)</f>
        <v>68</v>
      </c>
      <c r="V570" s="152">
        <f>IFERROR(_xlfn.XLOOKUP(X570,sortorder!$E$4:$E$55,sortorder!$D$4:$D$55),99)</f>
        <v>70</v>
      </c>
      <c r="W570" s="152">
        <f>IFERROR(_xlfn.XLOOKUP(X570,sortorder!$E$4:$E$55,sortorder!$D$4:$D$55),99)</f>
        <v>70</v>
      </c>
      <c r="X570" s="22" t="s">
        <v>2854</v>
      </c>
      <c r="Y570" s="141">
        <f>IF(ISERROR(SEARCH(Y$1,$Q570)),0,1)</f>
        <v>0</v>
      </c>
      <c r="Z570" s="141">
        <f>IF(ISERROR(SEARCH(Z$1,$Q570)),0,1)</f>
        <v>0</v>
      </c>
      <c r="AA570" s="141">
        <f>IF(ISERROR(SEARCH(AA$1,$Q570)),0,1)</f>
        <v>0</v>
      </c>
      <c r="AB570" s="141">
        <f>IF(ISERROR(SEARCH(AB$1,$Q570)),0,1)</f>
        <v>0</v>
      </c>
      <c r="AC570" s="141">
        <f>IF(ISERROR(SEARCH(AC$1,$Q570)),0,1)</f>
        <v>0</v>
      </c>
      <c r="AD570" s="141">
        <f>IF(ISERROR(SEARCH(AD$1,$Q570)),0,1)</f>
        <v>0</v>
      </c>
      <c r="AE570" s="141">
        <f>IF(ISERROR(SEARCH(AE$1,$Q570)),0,1)</f>
        <v>0</v>
      </c>
      <c r="AF570" s="141">
        <f>IF(ISERROR(SEARCH(AF$1,$Q570)),0,1)</f>
        <v>0</v>
      </c>
      <c r="AG570" s="141">
        <f>IF(ISERROR(SEARCH(AG$1,$Q570)),0,1)</f>
        <v>0</v>
      </c>
      <c r="AH570" t="s">
        <v>2266</v>
      </c>
      <c r="AI570" s="141" t="str">
        <f>_xlfn.XLOOKUP(I570,'api2.3'!B:B,'api2.3'!D:D,"")</f>
        <v>Climate Indicators</v>
      </c>
      <c r="AJ570" t="s">
        <v>60</v>
      </c>
      <c r="AK570" s="41" t="s">
        <v>2855</v>
      </c>
      <c r="AL570" s="210">
        <f>_xlfn.XLOOKUP(AK570,sortorder!$I$15:$I$20,sortorder!$J$15:$J$20)</f>
        <v>4</v>
      </c>
      <c r="AM570" t="s">
        <v>1784</v>
      </c>
      <c r="AN570" t="s">
        <v>1785</v>
      </c>
      <c r="AO570" t="s">
        <v>1785</v>
      </c>
      <c r="AP570" s="32">
        <v>3</v>
      </c>
      <c r="AQ570" t="s">
        <v>1795</v>
      </c>
      <c r="AR570" t="s">
        <v>1132</v>
      </c>
      <c r="AS570" t="s">
        <v>1126</v>
      </c>
      <c r="AT570" t="s">
        <v>1132</v>
      </c>
      <c r="AV570" s="39" t="str">
        <f>IFERROR(_xlfn.XLOOKUP(Q570,wtd!$B:$B,wtd!$C:$C),"")</f>
        <v/>
      </c>
      <c r="AW570" s="141" t="b">
        <f>IFERROR(Q570=_xlfn.XLOOKUP(Q570,wtd!$B:$B,wtd!$B:$B),FALSE)</f>
        <v>0</v>
      </c>
      <c r="AX570" t="s">
        <v>2797</v>
      </c>
      <c r="AZ570">
        <v>0</v>
      </c>
      <c r="BA570" t="b">
        <v>0</v>
      </c>
      <c r="BB570" t="b">
        <v>0</v>
      </c>
      <c r="BC570" t="b">
        <v>0</v>
      </c>
      <c r="BE570" t="s">
        <v>5299</v>
      </c>
      <c r="BF570" t="s">
        <v>2697</v>
      </c>
      <c r="BG570" t="s">
        <v>2697</v>
      </c>
      <c r="BJ570" s="618" t="s">
        <v>2887</v>
      </c>
      <c r="BK570" s="534" t="s">
        <v>2697</v>
      </c>
      <c r="BL570" s="59" t="s">
        <v>2690</v>
      </c>
      <c r="BN570" s="222">
        <v>244</v>
      </c>
      <c r="BP570" s="639" t="s">
        <v>2698</v>
      </c>
    </row>
    <row r="571" spans="1:70">
      <c r="A571">
        <v>570</v>
      </c>
      <c r="B571" s="158" t="str">
        <f>IFERROR(TEXT(AL571,"00"),"99")&amp;IFERROR(TEXT(W571,"00"),"99")&amp;IFERROR(TEXT(S571,"00"),"99")&amp;IFERROR(TEXT(BN571,"000"),"999")</f>
        <v>047068245</v>
      </c>
      <c r="C571" s="158" t="str">
        <f>IFERROR(TEXT(AL571,"00"),"99")&amp;IFERROR(TEXT(V571,"00"),"99")&amp;IFERROR(TEXT(R571,"000"),"999")</f>
        <v>0470000</v>
      </c>
      <c r="D571" s="29">
        <v>1</v>
      </c>
      <c r="E571" s="645">
        <f>IF(NOT(ISBLANK(L571)),1,0)</f>
        <v>0</v>
      </c>
      <c r="F571" s="645">
        <f>IF(NOT(ISBLANK(O571)),1,0)</f>
        <v>0</v>
      </c>
      <c r="G571" s="364" t="str">
        <f>IF(ISBLANK(H571), IF(OR(NOT(ISBLANK(L571)),NOT(ISBLANK(I571)), NOT(ISBLANK(O571))),"no oldname but should be",""),IF(H571=I571,"api",IF(H571=O571,"csv","no match or acs")))</f>
        <v>api</v>
      </c>
      <c r="H571" t="s">
        <v>2699</v>
      </c>
      <c r="I571" t="s">
        <v>2699</v>
      </c>
      <c r="J571" s="59" t="s">
        <v>2699</v>
      </c>
      <c r="Q571" s="64" t="s">
        <v>4890</v>
      </c>
      <c r="R571" s="147">
        <f>IFERROR(_xlfn.XLOOKUP(T571,sortorder!$E$62:$E$136,sortorder!$F$62:$F$136),999)</f>
        <v>0</v>
      </c>
      <c r="S571" s="147">
        <f>IFERROR(_xlfn.XLOOKUP(T571,sortorder!$E$62:$E$136,sortorder!$D$62:$D$136),99)</f>
        <v>68</v>
      </c>
      <c r="V571" s="152">
        <f>IFERROR(_xlfn.XLOOKUP(X571,sortorder!$E$4:$E$55,sortorder!$D$4:$D$55),99)</f>
        <v>70</v>
      </c>
      <c r="W571" s="152">
        <f>IFERROR(_xlfn.XLOOKUP(X571,sortorder!$E$4:$E$55,sortorder!$D$4:$D$55),99)</f>
        <v>70</v>
      </c>
      <c r="X571" s="22" t="s">
        <v>2854</v>
      </c>
      <c r="Y571" s="141">
        <f>IF(ISERROR(SEARCH(Y$1,$Q571)),0,1)</f>
        <v>0</v>
      </c>
      <c r="Z571" s="141">
        <f>IF(ISERROR(SEARCH(Z$1,$Q571)),0,1)</f>
        <v>0</v>
      </c>
      <c r="AA571" s="141">
        <f>IF(ISERROR(SEARCH(AA$1,$Q571)),0,1)</f>
        <v>0</v>
      </c>
      <c r="AB571" s="141">
        <f>IF(ISERROR(SEARCH(AB$1,$Q571)),0,1)</f>
        <v>0</v>
      </c>
      <c r="AC571" s="141">
        <f>IF(ISERROR(SEARCH(AC$1,$Q571)),0,1)</f>
        <v>0</v>
      </c>
      <c r="AD571" s="141">
        <f>IF(ISERROR(SEARCH(AD$1,$Q571)),0,1)</f>
        <v>0</v>
      </c>
      <c r="AE571" s="141">
        <f>IF(ISERROR(SEARCH(AE$1,$Q571)),0,1)</f>
        <v>0</v>
      </c>
      <c r="AF571" s="141">
        <f>IF(ISERROR(SEARCH(AF$1,$Q571)),0,1)</f>
        <v>0</v>
      </c>
      <c r="AG571" s="141">
        <f>IF(ISERROR(SEARCH(AG$1,$Q571)),0,1)</f>
        <v>0</v>
      </c>
      <c r="AH571" t="s">
        <v>2266</v>
      </c>
      <c r="AI571" s="141" t="str">
        <f>_xlfn.XLOOKUP(I571,'api2.3'!B:B,'api2.3'!D:D,"")</f>
        <v>Climate Indicators</v>
      </c>
      <c r="AJ571" t="s">
        <v>60</v>
      </c>
      <c r="AK571" s="41" t="s">
        <v>2855</v>
      </c>
      <c r="AL571" s="210">
        <f>_xlfn.XLOOKUP(AK571,sortorder!$I$15:$I$20,sortorder!$J$15:$J$20)</f>
        <v>4</v>
      </c>
      <c r="AM571" t="s">
        <v>1784</v>
      </c>
      <c r="AN571" t="s">
        <v>1785</v>
      </c>
      <c r="AO571" t="s">
        <v>1785</v>
      </c>
      <c r="AP571" s="32">
        <v>3</v>
      </c>
      <c r="AQ571" t="s">
        <v>1795</v>
      </c>
      <c r="AR571" t="s">
        <v>1132</v>
      </c>
      <c r="AS571" t="s">
        <v>1126</v>
      </c>
      <c r="AT571" t="s">
        <v>1132</v>
      </c>
      <c r="AV571" s="39" t="str">
        <f>IFERROR(_xlfn.XLOOKUP(Q571,wtd!$B:$B,wtd!$C:$C),"")</f>
        <v/>
      </c>
      <c r="AW571" s="141" t="b">
        <f>IFERROR(Q571=_xlfn.XLOOKUP(Q571,wtd!$B:$B,wtd!$B:$B),FALSE)</f>
        <v>0</v>
      </c>
      <c r="AX571" t="s">
        <v>2797</v>
      </c>
      <c r="AZ571">
        <v>0</v>
      </c>
      <c r="BA571" t="b">
        <v>0</v>
      </c>
      <c r="BB571" t="b">
        <v>0</v>
      </c>
      <c r="BC571" t="b">
        <v>0</v>
      </c>
      <c r="BE571" t="s">
        <v>5300</v>
      </c>
      <c r="BF571" t="s">
        <v>2700</v>
      </c>
      <c r="BG571" t="s">
        <v>2700</v>
      </c>
      <c r="BJ571" s="618" t="s">
        <v>2887</v>
      </c>
      <c r="BK571" s="534" t="s">
        <v>2700</v>
      </c>
      <c r="BL571" s="59" t="s">
        <v>2693</v>
      </c>
      <c r="BN571" s="222">
        <v>245</v>
      </c>
      <c r="BO571" t="s">
        <v>2694</v>
      </c>
      <c r="BP571" s="639" t="s">
        <v>2701</v>
      </c>
    </row>
    <row r="572" spans="1:70">
      <c r="A572">
        <v>571</v>
      </c>
      <c r="B572" s="158" t="str">
        <f>IFERROR(TEXT(AL572,"00"),"99")&amp;IFERROR(TEXT(W572,"00"),"99")&amp;IFERROR(TEXT(S572,"00"),"99")&amp;IFERROR(TEXT(BN572,"000"),"999")</f>
        <v>047068246</v>
      </c>
      <c r="C572" s="158" t="str">
        <f>IFERROR(TEXT(AL572,"00"),"99")&amp;IFERROR(TEXT(V572,"00"),"99")&amp;IFERROR(TEXT(R572,"000"),"999")</f>
        <v>0470000</v>
      </c>
      <c r="D572" s="29">
        <v>1</v>
      </c>
      <c r="E572" s="645">
        <f>IF(NOT(ISBLANK(L572)),1,0)</f>
        <v>0</v>
      </c>
      <c r="F572" s="645">
        <f>IF(NOT(ISBLANK(O572)),1,0)</f>
        <v>0</v>
      </c>
      <c r="G572" s="364" t="str">
        <f>IF(ISBLANK(H572), IF(OR(NOT(ISBLANK(L572)),NOT(ISBLANK(I572)), NOT(ISBLANK(O572))),"no oldname but should be",""),IF(H572=I572,"api",IF(H572=O572,"csv","no match or acs")))</f>
        <v>api</v>
      </c>
      <c r="H572" t="s">
        <v>2702</v>
      </c>
      <c r="I572" t="s">
        <v>2702</v>
      </c>
      <c r="J572" s="59" t="s">
        <v>2702</v>
      </c>
      <c r="Q572" s="64" t="s">
        <v>4891</v>
      </c>
      <c r="R572" s="147">
        <f>IFERROR(_xlfn.XLOOKUP(T572,sortorder!$E$62:$E$136,sortorder!$F$62:$F$136),999)</f>
        <v>0</v>
      </c>
      <c r="S572" s="147">
        <f>IFERROR(_xlfn.XLOOKUP(T572,sortorder!$E$62:$E$136,sortorder!$D$62:$D$136),99)</f>
        <v>68</v>
      </c>
      <c r="V572" s="152">
        <f>IFERROR(_xlfn.XLOOKUP(X572,sortorder!$E$4:$E$55,sortorder!$D$4:$D$55),99)</f>
        <v>70</v>
      </c>
      <c r="W572" s="152">
        <f>IFERROR(_xlfn.XLOOKUP(X572,sortorder!$E$4:$E$55,sortorder!$D$4:$D$55),99)</f>
        <v>70</v>
      </c>
      <c r="X572" s="22" t="s">
        <v>2854</v>
      </c>
      <c r="Y572" s="141">
        <f>IF(ISERROR(SEARCH(Y$1,$Q572)),0,1)</f>
        <v>0</v>
      </c>
      <c r="Z572" s="141">
        <f>IF(ISERROR(SEARCH(Z$1,$Q572)),0,1)</f>
        <v>0</v>
      </c>
      <c r="AA572" s="141">
        <f>IF(ISERROR(SEARCH(AA$1,$Q572)),0,1)</f>
        <v>0</v>
      </c>
      <c r="AB572" s="141">
        <f>IF(ISERROR(SEARCH(AB$1,$Q572)),0,1)</f>
        <v>0</v>
      </c>
      <c r="AC572" s="141">
        <f>IF(ISERROR(SEARCH(AC$1,$Q572)),0,1)</f>
        <v>0</v>
      </c>
      <c r="AD572" s="141">
        <f>IF(ISERROR(SEARCH(AD$1,$Q572)),0,1)</f>
        <v>0</v>
      </c>
      <c r="AE572" s="141">
        <f>IF(ISERROR(SEARCH(AE$1,$Q572)),0,1)</f>
        <v>0</v>
      </c>
      <c r="AF572" s="141">
        <f>IF(ISERROR(SEARCH(AF$1,$Q572)),0,1)</f>
        <v>0</v>
      </c>
      <c r="AG572" s="141">
        <f>IF(ISERROR(SEARCH(AG$1,$Q572)),0,1)</f>
        <v>0</v>
      </c>
      <c r="AH572" t="s">
        <v>2266</v>
      </c>
      <c r="AI572" s="141" t="str">
        <f>_xlfn.XLOOKUP(I572,'api2.3'!B:B,'api2.3'!D:D,"")</f>
        <v>Climate Indicators</v>
      </c>
      <c r="AJ572" t="s">
        <v>60</v>
      </c>
      <c r="AK572" s="41" t="s">
        <v>2855</v>
      </c>
      <c r="AL572" s="210">
        <f>_xlfn.XLOOKUP(AK572,sortorder!$I$15:$I$20,sortorder!$J$15:$J$20)</f>
        <v>4</v>
      </c>
      <c r="AM572" t="s">
        <v>1784</v>
      </c>
      <c r="AN572" t="s">
        <v>1785</v>
      </c>
      <c r="AO572" t="s">
        <v>1785</v>
      </c>
      <c r="AP572" s="32">
        <v>3</v>
      </c>
      <c r="AQ572" t="s">
        <v>1779</v>
      </c>
      <c r="AR572" t="s">
        <v>1111</v>
      </c>
      <c r="AS572" t="s">
        <v>1102</v>
      </c>
      <c r="AT572" t="s">
        <v>1111</v>
      </c>
      <c r="AV572" s="39" t="str">
        <f>IFERROR(_xlfn.XLOOKUP(Q572,wtd!$B:$B,wtd!$C:$C),"")</f>
        <v/>
      </c>
      <c r="AW572" s="141" t="b">
        <f>IFERROR(Q572=_xlfn.XLOOKUP(Q572,wtd!$B:$B,wtd!$B:$B),FALSE)</f>
        <v>0</v>
      </c>
      <c r="AX572" t="s">
        <v>1103</v>
      </c>
      <c r="AY572">
        <v>2</v>
      </c>
      <c r="AZ572">
        <v>0</v>
      </c>
      <c r="BA572" t="b">
        <v>0</v>
      </c>
      <c r="BB572" t="b">
        <v>0</v>
      </c>
      <c r="BC572" t="b">
        <v>0</v>
      </c>
      <c r="BE572" t="s">
        <v>5301</v>
      </c>
      <c r="BF572" t="s">
        <v>2703</v>
      </c>
      <c r="BG572" t="s">
        <v>2703</v>
      </c>
      <c r="BJ572" s="618" t="s">
        <v>2887</v>
      </c>
      <c r="BK572" s="534" t="s">
        <v>2703</v>
      </c>
      <c r="BL572" s="59" t="s">
        <v>2690</v>
      </c>
      <c r="BN572" s="222">
        <v>246</v>
      </c>
      <c r="BP572" s="639" t="s">
        <v>1675</v>
      </c>
    </row>
    <row r="573" spans="1:70">
      <c r="A573">
        <v>572</v>
      </c>
      <c r="B573" s="158" t="str">
        <f>IFERROR(TEXT(AL573,"00"),"99")&amp;IFERROR(TEXT(W573,"00"),"99")&amp;IFERROR(TEXT(S573,"00"),"99")&amp;IFERROR(TEXT(BN573,"000"),"999")</f>
        <v>047068247</v>
      </c>
      <c r="C573" s="158" t="str">
        <f>IFERROR(TEXT(AL573,"00"),"99")&amp;IFERROR(TEXT(V573,"00"),"99")&amp;IFERROR(TEXT(R573,"000"),"999")</f>
        <v>0470000</v>
      </c>
      <c r="D573" s="29">
        <v>1</v>
      </c>
      <c r="E573" s="645">
        <f>IF(NOT(ISBLANK(L573)),1,0)</f>
        <v>0</v>
      </c>
      <c r="F573" s="645">
        <f>IF(NOT(ISBLANK(O573)),1,0)</f>
        <v>0</v>
      </c>
      <c r="G573" s="364" t="str">
        <f>IF(ISBLANK(H573), IF(OR(NOT(ISBLANK(L573)),NOT(ISBLANK(I573)), NOT(ISBLANK(O573))),"no oldname but should be",""),IF(H573=I573,"api",IF(H573=O573,"csv","no match or acs")))</f>
        <v>api</v>
      </c>
      <c r="H573" t="s">
        <v>2704</v>
      </c>
      <c r="I573" t="s">
        <v>2704</v>
      </c>
      <c r="J573" s="59" t="s">
        <v>2704</v>
      </c>
      <c r="Q573" s="64" t="s">
        <v>4892</v>
      </c>
      <c r="R573" s="147">
        <f>IFERROR(_xlfn.XLOOKUP(T573,sortorder!$E$62:$E$136,sortorder!$F$62:$F$136),999)</f>
        <v>0</v>
      </c>
      <c r="S573" s="147">
        <f>IFERROR(_xlfn.XLOOKUP(T573,sortorder!$E$62:$E$136,sortorder!$D$62:$D$136),99)</f>
        <v>68</v>
      </c>
      <c r="V573" s="152">
        <f>IFERROR(_xlfn.XLOOKUP(X573,sortorder!$E$4:$E$55,sortorder!$D$4:$D$55),99)</f>
        <v>70</v>
      </c>
      <c r="W573" s="152">
        <f>IFERROR(_xlfn.XLOOKUP(X573,sortorder!$E$4:$E$55,sortorder!$D$4:$D$55),99)</f>
        <v>70</v>
      </c>
      <c r="X573" s="22" t="s">
        <v>2854</v>
      </c>
      <c r="Y573" s="141">
        <f>IF(ISERROR(SEARCH(Y$1,$Q573)),0,1)</f>
        <v>0</v>
      </c>
      <c r="Z573" s="141">
        <f>IF(ISERROR(SEARCH(Z$1,$Q573)),0,1)</f>
        <v>0</v>
      </c>
      <c r="AA573" s="141">
        <f>IF(ISERROR(SEARCH(AA$1,$Q573)),0,1)</f>
        <v>0</v>
      </c>
      <c r="AB573" s="141">
        <f>IF(ISERROR(SEARCH(AB$1,$Q573)),0,1)</f>
        <v>0</v>
      </c>
      <c r="AC573" s="141">
        <f>IF(ISERROR(SEARCH(AC$1,$Q573)),0,1)</f>
        <v>0</v>
      </c>
      <c r="AD573" s="141">
        <f>IF(ISERROR(SEARCH(AD$1,$Q573)),0,1)</f>
        <v>0</v>
      </c>
      <c r="AE573" s="141">
        <f>IF(ISERROR(SEARCH(AE$1,$Q573)),0,1)</f>
        <v>0</v>
      </c>
      <c r="AF573" s="141">
        <f>IF(ISERROR(SEARCH(AF$1,$Q573)),0,1)</f>
        <v>0</v>
      </c>
      <c r="AG573" s="141">
        <f>IF(ISERROR(SEARCH(AG$1,$Q573)),0,1)</f>
        <v>0</v>
      </c>
      <c r="AH573" t="s">
        <v>2266</v>
      </c>
      <c r="AI573" s="141" t="str">
        <f>_xlfn.XLOOKUP(I573,'api2.3'!B:B,'api2.3'!D:D,"")</f>
        <v>Climate Indicators</v>
      </c>
      <c r="AJ573" t="s">
        <v>60</v>
      </c>
      <c r="AK573" s="41" t="s">
        <v>2855</v>
      </c>
      <c r="AL573" s="210">
        <f>_xlfn.XLOOKUP(AK573,sortorder!$I$15:$I$20,sortorder!$J$15:$J$20)</f>
        <v>4</v>
      </c>
      <c r="AM573" t="s">
        <v>1784</v>
      </c>
      <c r="AN573" t="s">
        <v>1785</v>
      </c>
      <c r="AO573" t="s">
        <v>1785</v>
      </c>
      <c r="AP573" s="32">
        <v>3</v>
      </c>
      <c r="AQ573" t="s">
        <v>1779</v>
      </c>
      <c r="AR573" t="s">
        <v>1111</v>
      </c>
      <c r="AS573" t="s">
        <v>1102</v>
      </c>
      <c r="AT573" t="s">
        <v>1111</v>
      </c>
      <c r="AV573" s="39" t="str">
        <f>IFERROR(_xlfn.XLOOKUP(Q573,wtd!$B:$B,wtd!$C:$C),"")</f>
        <v/>
      </c>
      <c r="AW573" s="141" t="b">
        <f>IFERROR(Q573=_xlfn.XLOOKUP(Q573,wtd!$B:$B,wtd!$B:$B),FALSE)</f>
        <v>0</v>
      </c>
      <c r="AX573" t="s">
        <v>1103</v>
      </c>
      <c r="AY573">
        <v>2</v>
      </c>
      <c r="AZ573">
        <v>0</v>
      </c>
      <c r="BA573" t="b">
        <v>0</v>
      </c>
      <c r="BB573" t="b">
        <v>0</v>
      </c>
      <c r="BC573" t="b">
        <v>0</v>
      </c>
      <c r="BE573" t="s">
        <v>5302</v>
      </c>
      <c r="BF573" t="s">
        <v>2705</v>
      </c>
      <c r="BG573" t="s">
        <v>2705</v>
      </c>
      <c r="BJ573" s="618" t="s">
        <v>2887</v>
      </c>
      <c r="BK573" s="534" t="s">
        <v>2705</v>
      </c>
      <c r="BL573" s="59" t="s">
        <v>2693</v>
      </c>
      <c r="BN573" s="222">
        <v>247</v>
      </c>
      <c r="BO573" t="s">
        <v>2694</v>
      </c>
      <c r="BP573" s="639" t="s">
        <v>1555</v>
      </c>
    </row>
    <row r="574" spans="1:70">
      <c r="A574">
        <v>573</v>
      </c>
      <c r="B574" s="158" t="str">
        <f>IFERROR(TEXT(AL574,"00"),"99")&amp;IFERROR(TEXT(W574,"00"),"99")&amp;IFERROR(TEXT(S574,"00"),"99")&amp;IFERROR(TEXT(BN574,"000"),"999")</f>
        <v>047068248</v>
      </c>
      <c r="C574" s="158" t="str">
        <f>IFERROR(TEXT(AL574,"00"),"99")&amp;IFERROR(TEXT(V574,"00"),"99")&amp;IFERROR(TEXT(R574,"000"),"999")</f>
        <v>0470000</v>
      </c>
      <c r="D574" s="29">
        <v>1</v>
      </c>
      <c r="E574" s="645">
        <f>IF(NOT(ISBLANK(L574)),1,0)</f>
        <v>0</v>
      </c>
      <c r="F574" s="645">
        <f>IF(NOT(ISBLANK(O574)),1,0)</f>
        <v>0</v>
      </c>
      <c r="G574" s="364" t="str">
        <f>IF(ISBLANK(H574), IF(OR(NOT(ISBLANK(L574)),NOT(ISBLANK(I574)), NOT(ISBLANK(O574))),"no oldname but should be",""),IF(H574=I574,"api",IF(H574=O574,"csv","no match or acs")))</f>
        <v>api</v>
      </c>
      <c r="H574" t="s">
        <v>2706</v>
      </c>
      <c r="I574" t="s">
        <v>2706</v>
      </c>
      <c r="J574" s="59" t="s">
        <v>2706</v>
      </c>
      <c r="Q574" s="64" t="s">
        <v>4893</v>
      </c>
      <c r="R574" s="147">
        <f>IFERROR(_xlfn.XLOOKUP(T574,sortorder!$E$62:$E$136,sortorder!$F$62:$F$136),999)</f>
        <v>0</v>
      </c>
      <c r="S574" s="147">
        <f>IFERROR(_xlfn.XLOOKUP(T574,sortorder!$E$62:$E$136,sortorder!$D$62:$D$136),99)</f>
        <v>68</v>
      </c>
      <c r="V574" s="152">
        <f>IFERROR(_xlfn.XLOOKUP(X574,sortorder!$E$4:$E$55,sortorder!$D$4:$D$55),99)</f>
        <v>70</v>
      </c>
      <c r="W574" s="152">
        <f>IFERROR(_xlfn.XLOOKUP(X574,sortorder!$E$4:$E$55,sortorder!$D$4:$D$55),99)</f>
        <v>70</v>
      </c>
      <c r="X574" s="22" t="s">
        <v>2854</v>
      </c>
      <c r="Y574" s="141">
        <f>IF(ISERROR(SEARCH(Y$1,$Q574)),0,1)</f>
        <v>0</v>
      </c>
      <c r="Z574" s="141">
        <f>IF(ISERROR(SEARCH(Z$1,$Q574)),0,1)</f>
        <v>0</v>
      </c>
      <c r="AA574" s="141">
        <f>IF(ISERROR(SEARCH(AA$1,$Q574)),0,1)</f>
        <v>0</v>
      </c>
      <c r="AB574" s="141">
        <f>IF(ISERROR(SEARCH(AB$1,$Q574)),0,1)</f>
        <v>0</v>
      </c>
      <c r="AC574" s="141">
        <f>IF(ISERROR(SEARCH(AC$1,$Q574)),0,1)</f>
        <v>0</v>
      </c>
      <c r="AD574" s="141">
        <f>IF(ISERROR(SEARCH(AD$1,$Q574)),0,1)</f>
        <v>0</v>
      </c>
      <c r="AE574" s="141">
        <f>IF(ISERROR(SEARCH(AE$1,$Q574)),0,1)</f>
        <v>0</v>
      </c>
      <c r="AF574" s="141">
        <f>IF(ISERROR(SEARCH(AF$1,$Q574)),0,1)</f>
        <v>0</v>
      </c>
      <c r="AG574" s="141">
        <f>IF(ISERROR(SEARCH(AG$1,$Q574)),0,1)</f>
        <v>0</v>
      </c>
      <c r="AH574" t="s">
        <v>2266</v>
      </c>
      <c r="AI574" s="141" t="str">
        <f>_xlfn.XLOOKUP(I574,'api2.3'!B:B,'api2.3'!D:D,"")</f>
        <v>Extras</v>
      </c>
      <c r="AJ574" t="s">
        <v>60</v>
      </c>
      <c r="AK574" s="41" t="s">
        <v>2855</v>
      </c>
      <c r="AL574" s="210">
        <f>_xlfn.XLOOKUP(AK574,sortorder!$I$15:$I$20,sortorder!$J$15:$J$20)</f>
        <v>4</v>
      </c>
      <c r="AM574" t="s">
        <v>423</v>
      </c>
      <c r="AN574" t="s">
        <v>423</v>
      </c>
      <c r="AO574" t="s">
        <v>424</v>
      </c>
      <c r="AP574" s="31">
        <v>1</v>
      </c>
      <c r="AQ574" t="s">
        <v>1125</v>
      </c>
      <c r="AR574" t="s">
        <v>1132</v>
      </c>
      <c r="AS574" t="s">
        <v>1126</v>
      </c>
      <c r="AT574" t="s">
        <v>1132</v>
      </c>
      <c r="AV574" s="39" t="str">
        <f>IFERROR(_xlfn.XLOOKUP(Q574,wtd!$B:$B,wtd!$C:$C),"")</f>
        <v/>
      </c>
      <c r="AW574" s="141" t="b">
        <f>IFERROR(Q574=_xlfn.XLOOKUP(Q574,wtd!$B:$B,wtd!$B:$B),FALSE)</f>
        <v>0</v>
      </c>
      <c r="AX574" t="s">
        <v>2797</v>
      </c>
      <c r="AZ574">
        <v>0</v>
      </c>
      <c r="BA574" t="b">
        <v>0</v>
      </c>
      <c r="BB574" t="b">
        <v>0</v>
      </c>
      <c r="BC574" t="b">
        <v>0</v>
      </c>
      <c r="BE574" t="s">
        <v>5303</v>
      </c>
      <c r="BF574" t="s">
        <v>2707</v>
      </c>
      <c r="BG574" t="s">
        <v>2707</v>
      </c>
      <c r="BJ574" s="618" t="s">
        <v>2887</v>
      </c>
      <c r="BK574" s="534" t="s">
        <v>2707</v>
      </c>
      <c r="BL574" s="59" t="s">
        <v>2690</v>
      </c>
      <c r="BN574" s="222">
        <v>248</v>
      </c>
      <c r="BO574" t="s">
        <v>2708</v>
      </c>
      <c r="BP574" s="639" t="s">
        <v>1146</v>
      </c>
    </row>
    <row r="575" spans="1:70">
      <c r="A575">
        <v>574</v>
      </c>
      <c r="B575" s="158" t="str">
        <f>IFERROR(TEXT(AL575,"00"),"99")&amp;IFERROR(TEXT(W575,"00"),"99")&amp;IFERROR(TEXT(S575,"00"),"99")&amp;IFERROR(TEXT(BN575,"000"),"999")</f>
        <v>047068249</v>
      </c>
      <c r="C575" s="158" t="str">
        <f>IFERROR(TEXT(AL575,"00"),"99")&amp;IFERROR(TEXT(V575,"00"),"99")&amp;IFERROR(TEXT(R575,"000"),"999")</f>
        <v>0470000</v>
      </c>
      <c r="D575" s="29">
        <v>1</v>
      </c>
      <c r="E575" s="645">
        <f>IF(NOT(ISBLANK(L575)),1,0)</f>
        <v>0</v>
      </c>
      <c r="F575" s="645">
        <f>IF(NOT(ISBLANK(O575)),1,0)</f>
        <v>0</v>
      </c>
      <c r="G575" s="364" t="str">
        <f>IF(ISBLANK(H575), IF(OR(NOT(ISBLANK(L575)),NOT(ISBLANK(I575)), NOT(ISBLANK(O575))),"no oldname but should be",""),IF(H575=I575,"api",IF(H575=O575,"csv","no match or acs")))</f>
        <v>api</v>
      </c>
      <c r="H575" t="s">
        <v>2709</v>
      </c>
      <c r="I575" t="s">
        <v>2709</v>
      </c>
      <c r="J575" s="59" t="s">
        <v>2709</v>
      </c>
      <c r="Q575" s="64" t="s">
        <v>4894</v>
      </c>
      <c r="R575" s="147">
        <f>IFERROR(_xlfn.XLOOKUP(T575,sortorder!$E$62:$E$136,sortorder!$F$62:$F$136),999)</f>
        <v>0</v>
      </c>
      <c r="S575" s="147">
        <f>IFERROR(_xlfn.XLOOKUP(T575,sortorder!$E$62:$E$136,sortorder!$D$62:$D$136),99)</f>
        <v>68</v>
      </c>
      <c r="V575" s="152">
        <f>IFERROR(_xlfn.XLOOKUP(X575,sortorder!$E$4:$E$55,sortorder!$D$4:$D$55),99)</f>
        <v>70</v>
      </c>
      <c r="W575" s="152">
        <f>IFERROR(_xlfn.XLOOKUP(X575,sortorder!$E$4:$E$55,sortorder!$D$4:$D$55),99)</f>
        <v>70</v>
      </c>
      <c r="X575" s="22" t="s">
        <v>2854</v>
      </c>
      <c r="Y575" s="141">
        <f>IF(ISERROR(SEARCH(Y$1,$Q575)),0,1)</f>
        <v>0</v>
      </c>
      <c r="Z575" s="141">
        <f>IF(ISERROR(SEARCH(Z$1,$Q575)),0,1)</f>
        <v>0</v>
      </c>
      <c r="AA575" s="141">
        <f>IF(ISERROR(SEARCH(AA$1,$Q575)),0,1)</f>
        <v>0</v>
      </c>
      <c r="AB575" s="141">
        <f>IF(ISERROR(SEARCH(AB$1,$Q575)),0,1)</f>
        <v>0</v>
      </c>
      <c r="AC575" s="141">
        <f>IF(ISERROR(SEARCH(AC$1,$Q575)),0,1)</f>
        <v>0</v>
      </c>
      <c r="AD575" s="141">
        <f>IF(ISERROR(SEARCH(AD$1,$Q575)),0,1)</f>
        <v>0</v>
      </c>
      <c r="AE575" s="141">
        <f>IF(ISERROR(SEARCH(AE$1,$Q575)),0,1)</f>
        <v>0</v>
      </c>
      <c r="AF575" s="141">
        <f>IF(ISERROR(SEARCH(AF$1,$Q575)),0,1)</f>
        <v>0</v>
      </c>
      <c r="AG575" s="141">
        <f>IF(ISERROR(SEARCH(AG$1,$Q575)),0,1)</f>
        <v>0</v>
      </c>
      <c r="AH575" t="s">
        <v>2266</v>
      </c>
      <c r="AI575" s="141" t="str">
        <f>_xlfn.XLOOKUP(I575,'api2.3'!B:B,'api2.3'!D:D,"")</f>
        <v>Climate Indicators</v>
      </c>
      <c r="AJ575" t="s">
        <v>60</v>
      </c>
      <c r="AK575" s="41" t="s">
        <v>2855</v>
      </c>
      <c r="AL575" s="210">
        <f>_xlfn.XLOOKUP(AK575,sortorder!$I$15:$I$20,sortorder!$J$15:$J$20)</f>
        <v>4</v>
      </c>
      <c r="AM575" t="s">
        <v>423</v>
      </c>
      <c r="AN575" t="s">
        <v>423</v>
      </c>
      <c r="AO575" t="s">
        <v>424</v>
      </c>
      <c r="AP575" s="31">
        <v>1</v>
      </c>
      <c r="AQ575" t="s">
        <v>1125</v>
      </c>
      <c r="AR575" t="s">
        <v>1132</v>
      </c>
      <c r="AS575" t="s">
        <v>1126</v>
      </c>
      <c r="AT575" t="s">
        <v>1132</v>
      </c>
      <c r="AV575" s="39" t="str">
        <f>IFERROR(_xlfn.XLOOKUP(Q575,wtd!$B:$B,wtd!$C:$C),"")</f>
        <v/>
      </c>
      <c r="AW575" s="141" t="b">
        <f>IFERROR(Q575=_xlfn.XLOOKUP(Q575,wtd!$B:$B,wtd!$B:$B),FALSE)</f>
        <v>0</v>
      </c>
      <c r="AX575" t="s">
        <v>2797</v>
      </c>
      <c r="AZ575">
        <v>0</v>
      </c>
      <c r="BA575" t="b">
        <v>0</v>
      </c>
      <c r="BB575" t="b">
        <v>0</v>
      </c>
      <c r="BC575" t="b">
        <v>0</v>
      </c>
      <c r="BE575" t="s">
        <v>5304</v>
      </c>
      <c r="BF575" t="s">
        <v>2710</v>
      </c>
      <c r="BG575" t="s">
        <v>2710</v>
      </c>
      <c r="BJ575" s="618" t="s">
        <v>2887</v>
      </c>
      <c r="BK575" s="534" t="s">
        <v>2710</v>
      </c>
      <c r="BL575" s="59" t="s">
        <v>2693</v>
      </c>
      <c r="BN575" s="222">
        <v>249</v>
      </c>
      <c r="BO575" t="s">
        <v>2694</v>
      </c>
      <c r="BP575" s="639" t="s">
        <v>2246</v>
      </c>
    </row>
    <row r="576" spans="1:70">
      <c r="A576">
        <v>575</v>
      </c>
      <c r="B576" s="158" t="str">
        <f>IFERROR(TEXT(AL576,"00"),"99")&amp;IFERROR(TEXT(W576,"00"),"99")&amp;IFERROR(TEXT(S576,"00"),"99")&amp;IFERROR(TEXT(BN576,"000"),"999")</f>
        <v>047068250</v>
      </c>
      <c r="C576" s="158" t="str">
        <f>IFERROR(TEXT(AL576,"00"),"99")&amp;IFERROR(TEXT(V576,"00"),"99")&amp;IFERROR(TEXT(R576,"000"),"999")</f>
        <v>0470000</v>
      </c>
      <c r="D576" s="29">
        <v>1</v>
      </c>
      <c r="E576" s="645">
        <f>IF(NOT(ISBLANK(L576)),1,0)</f>
        <v>0</v>
      </c>
      <c r="F576" s="645">
        <f>IF(NOT(ISBLANK(O576)),1,0)</f>
        <v>0</v>
      </c>
      <c r="G576" s="364" t="str">
        <f>IF(ISBLANK(H576), IF(OR(NOT(ISBLANK(L576)),NOT(ISBLANK(I576)), NOT(ISBLANK(O576))),"no oldname but should be",""),IF(H576=I576,"api",IF(H576=O576,"csv","no match or acs")))</f>
        <v>api</v>
      </c>
      <c r="H576" t="s">
        <v>2711</v>
      </c>
      <c r="I576" t="s">
        <v>2711</v>
      </c>
      <c r="J576" s="59" t="s">
        <v>2711</v>
      </c>
      <c r="Q576" s="64" t="s">
        <v>4895</v>
      </c>
      <c r="R576" s="147">
        <f>IFERROR(_xlfn.XLOOKUP(T576,sortorder!$E$62:$E$136,sortorder!$F$62:$F$136),999)</f>
        <v>0</v>
      </c>
      <c r="S576" s="147">
        <f>IFERROR(_xlfn.XLOOKUP(T576,sortorder!$E$62:$E$136,sortorder!$D$62:$D$136),99)</f>
        <v>68</v>
      </c>
      <c r="V576" s="152">
        <f>IFERROR(_xlfn.XLOOKUP(X576,sortorder!$E$4:$E$55,sortorder!$D$4:$D$55),99)</f>
        <v>70</v>
      </c>
      <c r="W576" s="152">
        <f>IFERROR(_xlfn.XLOOKUP(X576,sortorder!$E$4:$E$55,sortorder!$D$4:$D$55),99)</f>
        <v>70</v>
      </c>
      <c r="X576" s="22" t="s">
        <v>2854</v>
      </c>
      <c r="Y576" s="141">
        <f>IF(ISERROR(SEARCH(Y$1,$Q576)),0,1)</f>
        <v>0</v>
      </c>
      <c r="Z576" s="141">
        <f>IF(ISERROR(SEARCH(Z$1,$Q576)),0,1)</f>
        <v>0</v>
      </c>
      <c r="AA576" s="141">
        <f>IF(ISERROR(SEARCH(AA$1,$Q576)),0,1)</f>
        <v>0</v>
      </c>
      <c r="AB576" s="141">
        <f>IF(ISERROR(SEARCH(AB$1,$Q576)),0,1)</f>
        <v>0</v>
      </c>
      <c r="AC576" s="141">
        <f>IF(ISERROR(SEARCH(AC$1,$Q576)),0,1)</f>
        <v>0</v>
      </c>
      <c r="AD576" s="141">
        <f>IF(ISERROR(SEARCH(AD$1,$Q576)),0,1)</f>
        <v>0</v>
      </c>
      <c r="AE576" s="141">
        <f>IF(ISERROR(SEARCH(AE$1,$Q576)),0,1)</f>
        <v>0</v>
      </c>
      <c r="AF576" s="141">
        <f>IF(ISERROR(SEARCH(AF$1,$Q576)),0,1)</f>
        <v>0</v>
      </c>
      <c r="AG576" s="141">
        <f>IF(ISERROR(SEARCH(AG$1,$Q576)),0,1)</f>
        <v>0</v>
      </c>
      <c r="AH576" t="s">
        <v>2266</v>
      </c>
      <c r="AI576" s="141" t="str">
        <f>_xlfn.XLOOKUP(I576,'api2.3'!B:B,'api2.3'!D:D,"")</f>
        <v>Climate Indicators</v>
      </c>
      <c r="AJ576" t="s">
        <v>60</v>
      </c>
      <c r="AK576" s="41" t="s">
        <v>2855</v>
      </c>
      <c r="AL576" s="210">
        <f>_xlfn.XLOOKUP(AK576,sortorder!$I$15:$I$20,sortorder!$J$15:$J$20)</f>
        <v>4</v>
      </c>
      <c r="AM576" t="s">
        <v>423</v>
      </c>
      <c r="AN576" t="s">
        <v>423</v>
      </c>
      <c r="AO576" t="s">
        <v>424</v>
      </c>
      <c r="AP576" s="31">
        <v>1</v>
      </c>
      <c r="AQ576" t="s">
        <v>1101</v>
      </c>
      <c r="AR576" t="s">
        <v>1111</v>
      </c>
      <c r="AS576" t="s">
        <v>1102</v>
      </c>
      <c r="AT576" t="s">
        <v>1111</v>
      </c>
      <c r="AV576" s="39" t="str">
        <f>IFERROR(_xlfn.XLOOKUP(Q576,wtd!$B:$B,wtd!$C:$C),"")</f>
        <v/>
      </c>
      <c r="AW576" s="141" t="b">
        <f>IFERROR(Q576=_xlfn.XLOOKUP(Q576,wtd!$B:$B,wtd!$B:$B),FALSE)</f>
        <v>0</v>
      </c>
      <c r="AX576" t="s">
        <v>1103</v>
      </c>
      <c r="AY576">
        <v>2</v>
      </c>
      <c r="AZ576">
        <v>0</v>
      </c>
      <c r="BA576" t="b">
        <v>0</v>
      </c>
      <c r="BB576" t="b">
        <v>0</v>
      </c>
      <c r="BC576" t="b">
        <v>0</v>
      </c>
      <c r="BE576" t="s">
        <v>5305</v>
      </c>
      <c r="BF576" t="s">
        <v>2712</v>
      </c>
      <c r="BG576" t="s">
        <v>2712</v>
      </c>
      <c r="BJ576" s="618" t="s">
        <v>2887</v>
      </c>
      <c r="BK576" s="534" t="s">
        <v>2712</v>
      </c>
      <c r="BL576" s="59" t="s">
        <v>2690</v>
      </c>
      <c r="BN576" s="222">
        <v>250</v>
      </c>
      <c r="BP576" s="639" t="s">
        <v>1120</v>
      </c>
    </row>
    <row r="577" spans="1:68">
      <c r="A577">
        <v>576</v>
      </c>
      <c r="B577" s="158" t="str">
        <f>IFERROR(TEXT(AL577,"00"),"99")&amp;IFERROR(TEXT(W577,"00"),"99")&amp;IFERROR(TEXT(S577,"00"),"99")&amp;IFERROR(TEXT(BN577,"000"),"999")</f>
        <v>047068251</v>
      </c>
      <c r="C577" s="158" t="str">
        <f>IFERROR(TEXT(AL577,"00"),"99")&amp;IFERROR(TEXT(V577,"00"),"99")&amp;IFERROR(TEXT(R577,"000"),"999")</f>
        <v>0470000</v>
      </c>
      <c r="D577" s="29">
        <v>1</v>
      </c>
      <c r="E577" s="645">
        <f>IF(NOT(ISBLANK(L577)),1,0)</f>
        <v>0</v>
      </c>
      <c r="F577" s="645">
        <f>IF(NOT(ISBLANK(O577)),1,0)</f>
        <v>0</v>
      </c>
      <c r="G577" s="364" t="str">
        <f>IF(ISBLANK(H577), IF(OR(NOT(ISBLANK(L577)),NOT(ISBLANK(I577)), NOT(ISBLANK(O577))),"no oldname but should be",""),IF(H577=I577,"api",IF(H577=O577,"csv","no match or acs")))</f>
        <v>api</v>
      </c>
      <c r="H577" t="s">
        <v>2713</v>
      </c>
      <c r="I577" t="s">
        <v>2713</v>
      </c>
      <c r="J577" s="59" t="s">
        <v>2713</v>
      </c>
      <c r="Q577" s="64" t="s">
        <v>4896</v>
      </c>
      <c r="R577" s="147">
        <f>IFERROR(_xlfn.XLOOKUP(T577,sortorder!$E$62:$E$136,sortorder!$F$62:$F$136),999)</f>
        <v>0</v>
      </c>
      <c r="S577" s="147">
        <f>IFERROR(_xlfn.XLOOKUP(T577,sortorder!$E$62:$E$136,sortorder!$D$62:$D$136),99)</f>
        <v>68</v>
      </c>
      <c r="V577" s="152">
        <f>IFERROR(_xlfn.XLOOKUP(X577,sortorder!$E$4:$E$55,sortorder!$D$4:$D$55),99)</f>
        <v>70</v>
      </c>
      <c r="W577" s="152">
        <f>IFERROR(_xlfn.XLOOKUP(X577,sortorder!$E$4:$E$55,sortorder!$D$4:$D$55),99)</f>
        <v>70</v>
      </c>
      <c r="X577" s="22" t="s">
        <v>2854</v>
      </c>
      <c r="Y577" s="141">
        <f>IF(ISERROR(SEARCH(Y$1,$Q577)),0,1)</f>
        <v>0</v>
      </c>
      <c r="Z577" s="141">
        <f>IF(ISERROR(SEARCH(Z$1,$Q577)),0,1)</f>
        <v>0</v>
      </c>
      <c r="AA577" s="141">
        <f>IF(ISERROR(SEARCH(AA$1,$Q577)),0,1)</f>
        <v>0</v>
      </c>
      <c r="AB577" s="141">
        <f>IF(ISERROR(SEARCH(AB$1,$Q577)),0,1)</f>
        <v>0</v>
      </c>
      <c r="AC577" s="141">
        <f>IF(ISERROR(SEARCH(AC$1,$Q577)),0,1)</f>
        <v>0</v>
      </c>
      <c r="AD577" s="141">
        <f>IF(ISERROR(SEARCH(AD$1,$Q577)),0,1)</f>
        <v>0</v>
      </c>
      <c r="AE577" s="141">
        <f>IF(ISERROR(SEARCH(AE$1,$Q577)),0,1)</f>
        <v>0</v>
      </c>
      <c r="AF577" s="141">
        <f>IF(ISERROR(SEARCH(AF$1,$Q577)),0,1)</f>
        <v>0</v>
      </c>
      <c r="AG577" s="141">
        <f>IF(ISERROR(SEARCH(AG$1,$Q577)),0,1)</f>
        <v>0</v>
      </c>
      <c r="AH577" t="s">
        <v>2266</v>
      </c>
      <c r="AI577" s="141" t="str">
        <f>_xlfn.XLOOKUP(I577,'api2.3'!B:B,'api2.3'!D:D,"")</f>
        <v>Climate Indicators</v>
      </c>
      <c r="AJ577" t="s">
        <v>60</v>
      </c>
      <c r="AK577" s="41" t="s">
        <v>2855</v>
      </c>
      <c r="AL577" s="210">
        <f>_xlfn.XLOOKUP(AK577,sortorder!$I$15:$I$20,sortorder!$J$15:$J$20)</f>
        <v>4</v>
      </c>
      <c r="AM577" t="s">
        <v>423</v>
      </c>
      <c r="AN577" t="s">
        <v>423</v>
      </c>
      <c r="AO577" t="s">
        <v>424</v>
      </c>
      <c r="AP577" s="31">
        <v>1</v>
      </c>
      <c r="AQ577" t="s">
        <v>1101</v>
      </c>
      <c r="AR577" t="s">
        <v>1111</v>
      </c>
      <c r="AS577" t="s">
        <v>1102</v>
      </c>
      <c r="AT577" t="s">
        <v>1111</v>
      </c>
      <c r="AV577" s="39" t="str">
        <f>IFERROR(_xlfn.XLOOKUP(Q577,wtd!$B:$B,wtd!$C:$C),"")</f>
        <v/>
      </c>
      <c r="AW577" s="141" t="b">
        <f>IFERROR(Q577=_xlfn.XLOOKUP(Q577,wtd!$B:$B,wtd!$B:$B),FALSE)</f>
        <v>0</v>
      </c>
      <c r="AX577" t="s">
        <v>1103</v>
      </c>
      <c r="AY577">
        <v>2</v>
      </c>
      <c r="AZ577">
        <v>0</v>
      </c>
      <c r="BA577" t="b">
        <v>0</v>
      </c>
      <c r="BB577" t="b">
        <v>0</v>
      </c>
      <c r="BC577" t="b">
        <v>0</v>
      </c>
      <c r="BE577" t="s">
        <v>5306</v>
      </c>
      <c r="BF577" t="s">
        <v>2714</v>
      </c>
      <c r="BG577" t="s">
        <v>2714</v>
      </c>
      <c r="BJ577" s="618" t="s">
        <v>2887</v>
      </c>
      <c r="BK577" s="534" t="s">
        <v>2714</v>
      </c>
      <c r="BL577" s="59" t="s">
        <v>2693</v>
      </c>
      <c r="BN577" s="222">
        <v>251</v>
      </c>
      <c r="BO577" t="s">
        <v>2694</v>
      </c>
      <c r="BP577" s="639" t="s">
        <v>1167</v>
      </c>
    </row>
    <row r="578" spans="1:68">
      <c r="A578">
        <v>577</v>
      </c>
      <c r="B578" s="158" t="str">
        <f>IFERROR(TEXT(AL578,"00"),"99")&amp;IFERROR(TEXT(W578,"00"),"99")&amp;IFERROR(TEXT(S578,"00"),"99")&amp;IFERROR(TEXT(BN578,"000"),"999")</f>
        <v>047068999</v>
      </c>
      <c r="C578" s="158" t="str">
        <f>IFERROR(TEXT(AL578,"00"),"99")&amp;IFERROR(TEXT(V578,"00"),"99")&amp;IFERROR(TEXT(R578,"000"),"999")</f>
        <v>0470000</v>
      </c>
      <c r="D578" s="29">
        <v>1</v>
      </c>
      <c r="E578" s="645">
        <f>IF(NOT(ISBLANK(L578)),1,0)</f>
        <v>0</v>
      </c>
      <c r="F578" s="645">
        <f>IF(NOT(ISBLANK(O578)),1,0)</f>
        <v>0</v>
      </c>
      <c r="G578" s="364" t="str">
        <f>IF(ISBLANK(H578), IF(OR(NOT(ISBLANK(L578)),NOT(ISBLANK(I578)), NOT(ISBLANK(O578))),"no oldname but should be",""),IF(H578=I578,"api",IF(H578=O578,"csv","no match or acs")))</f>
        <v>api</v>
      </c>
      <c r="H578" t="s">
        <v>2757</v>
      </c>
      <c r="I578" t="s">
        <v>2757</v>
      </c>
      <c r="J578" s="59" t="s">
        <v>2757</v>
      </c>
      <c r="L578" s="122"/>
      <c r="M578" s="197"/>
      <c r="Q578" s="123" t="s">
        <v>4907</v>
      </c>
      <c r="R578" s="147">
        <f>IFERROR(_xlfn.XLOOKUP(T578,sortorder!$E$62:$E$136,sortorder!$F$62:$F$136),999)</f>
        <v>0</v>
      </c>
      <c r="S578" s="147">
        <f>IFERROR(_xlfn.XLOOKUP(T578,sortorder!$E$62:$E$136,sortorder!$D$62:$D$136),99)</f>
        <v>68</v>
      </c>
      <c r="V578" s="152">
        <f>IFERROR(_xlfn.XLOOKUP(X578,sortorder!$E$4:$E$55,sortorder!$D$4:$D$55),99)</f>
        <v>70</v>
      </c>
      <c r="W578" s="152">
        <f>IFERROR(_xlfn.XLOOKUP(X578,sortorder!$E$4:$E$55,sortorder!$D$4:$D$55),99)</f>
        <v>70</v>
      </c>
      <c r="X578" s="22" t="s">
        <v>2854</v>
      </c>
      <c r="Y578" s="141">
        <f>IF(ISERROR(SEARCH(Y$1,$Q578)),0,1)</f>
        <v>0</v>
      </c>
      <c r="Z578" s="141">
        <f>IF(ISERROR(SEARCH(Z$1,$Q578)),0,1)</f>
        <v>0</v>
      </c>
      <c r="AA578" s="141">
        <f>IF(ISERROR(SEARCH(AA$1,$Q578)),0,1)</f>
        <v>0</v>
      </c>
      <c r="AB578" s="141">
        <f>IF(ISERROR(SEARCH(AB$1,$Q578)),0,1)</f>
        <v>0</v>
      </c>
      <c r="AC578" s="141">
        <f>IF(ISERROR(SEARCH(AC$1,$Q578)),0,1)</f>
        <v>0</v>
      </c>
      <c r="AD578" s="141">
        <f>IF(ISERROR(SEARCH(AD$1,$Q578)),0,1)</f>
        <v>0</v>
      </c>
      <c r="AE578" s="141">
        <f>IF(ISERROR(SEARCH(AE$1,$Q578)),0,1)</f>
        <v>0</v>
      </c>
      <c r="AF578" s="141">
        <f>IF(ISERROR(SEARCH(AF$1,$Q578)),0,1)</f>
        <v>0</v>
      </c>
      <c r="AG578" s="141">
        <f>IF(ISERROR(SEARCH(AG$1,$Q578)),0,1)</f>
        <v>0</v>
      </c>
      <c r="AH578" t="s">
        <v>2266</v>
      </c>
      <c r="AI578" s="141" t="str">
        <f>_xlfn.XLOOKUP(I578,'api2.3'!B:B,'api2.3'!D:D,"")</f>
        <v>Climate Indicators</v>
      </c>
      <c r="AJ578" t="s">
        <v>60</v>
      </c>
      <c r="AK578" s="41" t="s">
        <v>2855</v>
      </c>
      <c r="AL578" s="210">
        <f>_xlfn.XLOOKUP(AK578,sortorder!$I$15:$I$20,sortorder!$J$15:$J$20)</f>
        <v>4</v>
      </c>
      <c r="AM578" t="s">
        <v>423</v>
      </c>
      <c r="AN578" t="s">
        <v>423</v>
      </c>
      <c r="AO578" t="s">
        <v>424</v>
      </c>
      <c r="AP578" s="31">
        <v>1</v>
      </c>
      <c r="AQ578" t="s">
        <v>1125</v>
      </c>
      <c r="AR578" t="s">
        <v>1132</v>
      </c>
      <c r="AS578" t="s">
        <v>1126</v>
      </c>
      <c r="AT578" t="s">
        <v>1132</v>
      </c>
      <c r="AV578" s="39" t="str">
        <f>IFERROR(_xlfn.XLOOKUP(Q578,wtd!$B:$B,wtd!$C:$C),"")</f>
        <v/>
      </c>
      <c r="AW578" s="141" t="b">
        <f>IFERROR(Q578=_xlfn.XLOOKUP(Q578,wtd!$B:$B,wtd!$B:$B),FALSE)</f>
        <v>0</v>
      </c>
      <c r="AX578" t="s">
        <v>2797</v>
      </c>
      <c r="AZ578">
        <v>0</v>
      </c>
      <c r="BA578" t="b">
        <v>0</v>
      </c>
      <c r="BB578" t="b">
        <v>0</v>
      </c>
      <c r="BC578" t="b">
        <v>0</v>
      </c>
      <c r="BE578" t="s">
        <v>5307</v>
      </c>
      <c r="BF578" t="s">
        <v>2758</v>
      </c>
      <c r="BG578" t="s">
        <v>2758</v>
      </c>
      <c r="BJ578" s="618" t="s">
        <v>2887</v>
      </c>
      <c r="BK578" s="534" t="s">
        <v>2758</v>
      </c>
      <c r="BN578" s="225">
        <v>999</v>
      </c>
      <c r="BO578" t="s">
        <v>2694</v>
      </c>
      <c r="BP578" s="639" t="s">
        <v>1659</v>
      </c>
    </row>
    <row r="579" spans="1:68">
      <c r="A579">
        <v>578</v>
      </c>
      <c r="B579" s="158" t="str">
        <f>IFERROR(TEXT(AL579,"00"),"99")&amp;IFERROR(TEXT(W579,"00"),"99")&amp;IFERROR(TEXT(S579,"00"),"99")&amp;IFERROR(TEXT(BN579,"000"),"999")</f>
        <v>047068999</v>
      </c>
      <c r="C579" s="158" t="str">
        <f>IFERROR(TEXT(AL579,"00"),"99")&amp;IFERROR(TEXT(V579,"00"),"99")&amp;IFERROR(TEXT(R579,"000"),"999")</f>
        <v>0470000</v>
      </c>
      <c r="D579" s="29">
        <v>1</v>
      </c>
      <c r="E579" s="645">
        <f>IF(NOT(ISBLANK(L579)),1,0)</f>
        <v>0</v>
      </c>
      <c r="F579" s="645">
        <f>IF(NOT(ISBLANK(O579)),1,0)</f>
        <v>0</v>
      </c>
      <c r="G579" s="364" t="str">
        <f>IF(ISBLANK(H579), IF(OR(NOT(ISBLANK(L579)),NOT(ISBLANK(I579)), NOT(ISBLANK(O579))),"no oldname but should be",""),IF(H579=I579,"api",IF(H579=O579,"csv","no match or acs")))</f>
        <v>api</v>
      </c>
      <c r="H579" t="s">
        <v>2759</v>
      </c>
      <c r="I579" t="s">
        <v>2759</v>
      </c>
      <c r="J579" s="59" t="s">
        <v>2759</v>
      </c>
      <c r="L579" s="122"/>
      <c r="M579" s="197"/>
      <c r="Q579" s="123" t="s">
        <v>4908</v>
      </c>
      <c r="R579" s="147">
        <f>IFERROR(_xlfn.XLOOKUP(T579,sortorder!$E$62:$E$136,sortorder!$F$62:$F$136),999)</f>
        <v>0</v>
      </c>
      <c r="S579" s="147">
        <f>IFERROR(_xlfn.XLOOKUP(T579,sortorder!$E$62:$E$136,sortorder!$D$62:$D$136),99)</f>
        <v>68</v>
      </c>
      <c r="V579" s="152">
        <f>IFERROR(_xlfn.XLOOKUP(X579,sortorder!$E$4:$E$55,sortorder!$D$4:$D$55),99)</f>
        <v>70</v>
      </c>
      <c r="W579" s="152">
        <f>IFERROR(_xlfn.XLOOKUP(X579,sortorder!$E$4:$E$55,sortorder!$D$4:$D$55),99)</f>
        <v>70</v>
      </c>
      <c r="X579" s="22" t="s">
        <v>2854</v>
      </c>
      <c r="Y579" s="141">
        <f>IF(ISERROR(SEARCH(Y$1,$Q579)),0,1)</f>
        <v>0</v>
      </c>
      <c r="Z579" s="141">
        <f>IF(ISERROR(SEARCH(Z$1,$Q579)),0,1)</f>
        <v>0</v>
      </c>
      <c r="AA579" s="141">
        <f>IF(ISERROR(SEARCH(AA$1,$Q579)),0,1)</f>
        <v>0</v>
      </c>
      <c r="AB579" s="141">
        <f>IF(ISERROR(SEARCH(AB$1,$Q579)),0,1)</f>
        <v>0</v>
      </c>
      <c r="AC579" s="141">
        <f>IF(ISERROR(SEARCH(AC$1,$Q579)),0,1)</f>
        <v>0</v>
      </c>
      <c r="AD579" s="141">
        <f>IF(ISERROR(SEARCH(AD$1,$Q579)),0,1)</f>
        <v>0</v>
      </c>
      <c r="AE579" s="141">
        <f>IF(ISERROR(SEARCH(AE$1,$Q579)),0,1)</f>
        <v>0</v>
      </c>
      <c r="AF579" s="141">
        <f>IF(ISERROR(SEARCH(AF$1,$Q579)),0,1)</f>
        <v>0</v>
      </c>
      <c r="AG579" s="141">
        <f>IF(ISERROR(SEARCH(AG$1,$Q579)),0,1)</f>
        <v>0</v>
      </c>
      <c r="AH579" t="s">
        <v>2266</v>
      </c>
      <c r="AI579" s="141" t="str">
        <f>_xlfn.XLOOKUP(I579,'api2.3'!B:B,'api2.3'!D:D,"")</f>
        <v>Climate Indicators</v>
      </c>
      <c r="AJ579" t="s">
        <v>60</v>
      </c>
      <c r="AK579" s="41" t="s">
        <v>2855</v>
      </c>
      <c r="AL579" s="210">
        <f>_xlfn.XLOOKUP(AK579,sortorder!$I$15:$I$20,sortorder!$J$15:$J$20)</f>
        <v>4</v>
      </c>
      <c r="AM579" t="s">
        <v>423</v>
      </c>
      <c r="AN579" t="s">
        <v>423</v>
      </c>
      <c r="AO579" t="s">
        <v>424</v>
      </c>
      <c r="AP579" s="31">
        <v>1</v>
      </c>
      <c r="AQ579" t="s">
        <v>1101</v>
      </c>
      <c r="AR579" t="s">
        <v>1111</v>
      </c>
      <c r="AS579" t="s">
        <v>1102</v>
      </c>
      <c r="AT579" t="s">
        <v>1111</v>
      </c>
      <c r="AV579" s="39" t="str">
        <f>IFERROR(_xlfn.XLOOKUP(Q579,wtd!$B:$B,wtd!$C:$C),"")</f>
        <v/>
      </c>
      <c r="AW579" s="141" t="b">
        <f>IFERROR(Q579=_xlfn.XLOOKUP(Q579,wtd!$B:$B,wtd!$B:$B),FALSE)</f>
        <v>0</v>
      </c>
      <c r="AX579" t="s">
        <v>1103</v>
      </c>
      <c r="AY579">
        <v>2</v>
      </c>
      <c r="AZ579">
        <v>0</v>
      </c>
      <c r="BA579" t="b">
        <v>0</v>
      </c>
      <c r="BB579" t="b">
        <v>0</v>
      </c>
      <c r="BC579" t="b">
        <v>0</v>
      </c>
      <c r="BE579" t="s">
        <v>5308</v>
      </c>
      <c r="BF579" t="s">
        <v>2760</v>
      </c>
      <c r="BG579" t="s">
        <v>2760</v>
      </c>
      <c r="BJ579" s="618" t="s">
        <v>2887</v>
      </c>
      <c r="BK579" s="534" t="s">
        <v>2760</v>
      </c>
      <c r="BN579" s="225">
        <v>999</v>
      </c>
      <c r="BO579" t="s">
        <v>2694</v>
      </c>
      <c r="BP579" s="639" t="s">
        <v>1588</v>
      </c>
    </row>
    <row r="580" spans="1:68">
      <c r="A580">
        <v>579</v>
      </c>
      <c r="B580" s="158" t="str">
        <f>IFERROR(TEXT(AL580,"00"),"99")&amp;IFERROR(TEXT(W580,"00"),"99")&amp;IFERROR(TEXT(S580,"00"),"99")&amp;IFERROR(TEXT(BN580,"000"),"999")</f>
        <v>047068999</v>
      </c>
      <c r="C580" s="158" t="str">
        <f>IFERROR(TEXT(AL580,"00"),"99")&amp;IFERROR(TEXT(V580,"00"),"99")&amp;IFERROR(TEXT(R580,"000"),"999")</f>
        <v>0470000</v>
      </c>
      <c r="D580" s="29">
        <v>1</v>
      </c>
      <c r="E580" s="645">
        <f>IF(NOT(ISBLANK(L580)),1,0)</f>
        <v>0</v>
      </c>
      <c r="F580" s="645">
        <f>IF(NOT(ISBLANK(O580)),1,0)</f>
        <v>0</v>
      </c>
      <c r="G580" s="364" t="str">
        <f>IF(ISBLANK(H580), IF(OR(NOT(ISBLANK(L580)),NOT(ISBLANK(I580)), NOT(ISBLANK(O580))),"no oldname but should be",""),IF(H580=I580,"api",IF(H580=O580,"csv","no match or acs")))</f>
        <v>api</v>
      </c>
      <c r="H580" t="s">
        <v>2786</v>
      </c>
      <c r="I580" t="s">
        <v>2786</v>
      </c>
      <c r="J580" s="59" t="s">
        <v>2786</v>
      </c>
      <c r="L580" s="122"/>
      <c r="M580" s="197"/>
      <c r="Q580" s="123" t="s">
        <v>4909</v>
      </c>
      <c r="R580" s="147">
        <f>IFERROR(_xlfn.XLOOKUP(T580,sortorder!$E$62:$E$136,sortorder!$F$62:$F$136),999)</f>
        <v>0</v>
      </c>
      <c r="S580" s="147">
        <f>IFERROR(_xlfn.XLOOKUP(T580,sortorder!$E$62:$E$136,sortorder!$D$62:$D$136),99)</f>
        <v>68</v>
      </c>
      <c r="V580" s="152">
        <f>IFERROR(_xlfn.XLOOKUP(X580,sortorder!$E$4:$E$55,sortorder!$D$4:$D$55),99)</f>
        <v>70</v>
      </c>
      <c r="W580" s="152">
        <f>IFERROR(_xlfn.XLOOKUP(X580,sortorder!$E$4:$E$55,sortorder!$D$4:$D$55),99)</f>
        <v>70</v>
      </c>
      <c r="X580" s="22" t="s">
        <v>2854</v>
      </c>
      <c r="Y580" s="141">
        <f>IF(ISERROR(SEARCH(Y$1,$Q580)),0,1)</f>
        <v>0</v>
      </c>
      <c r="Z580" s="141">
        <f>IF(ISERROR(SEARCH(Z$1,$Q580)),0,1)</f>
        <v>0</v>
      </c>
      <c r="AA580" s="141">
        <f>IF(ISERROR(SEARCH(AA$1,$Q580)),0,1)</f>
        <v>0</v>
      </c>
      <c r="AB580" s="141">
        <f>IF(ISERROR(SEARCH(AB$1,$Q580)),0,1)</f>
        <v>0</v>
      </c>
      <c r="AC580" s="141">
        <f>IF(ISERROR(SEARCH(AC$1,$Q580)),0,1)</f>
        <v>0</v>
      </c>
      <c r="AD580" s="141">
        <f>IF(ISERROR(SEARCH(AD$1,$Q580)),0,1)</f>
        <v>0</v>
      </c>
      <c r="AE580" s="141">
        <f>IF(ISERROR(SEARCH(AE$1,$Q580)),0,1)</f>
        <v>0</v>
      </c>
      <c r="AF580" s="141">
        <f>IF(ISERROR(SEARCH(AF$1,$Q580)),0,1)</f>
        <v>0</v>
      </c>
      <c r="AG580" s="141">
        <f>IF(ISERROR(SEARCH(AG$1,$Q580)),0,1)</f>
        <v>0</v>
      </c>
      <c r="AH580" t="s">
        <v>2266</v>
      </c>
      <c r="AI580" s="141" t="str">
        <f>_xlfn.XLOOKUP(I580,'api2.3'!B:B,'api2.3'!D:D,"")</f>
        <v>Climate Indicators</v>
      </c>
      <c r="AJ580" t="s">
        <v>60</v>
      </c>
      <c r="AK580" s="41" t="s">
        <v>2855</v>
      </c>
      <c r="AL580" s="210">
        <f>_xlfn.XLOOKUP(AK580,sortorder!$I$15:$I$20,sortorder!$J$15:$J$20)</f>
        <v>4</v>
      </c>
      <c r="AM580" t="s">
        <v>423</v>
      </c>
      <c r="AN580" t="s">
        <v>423</v>
      </c>
      <c r="AO580" t="s">
        <v>424</v>
      </c>
      <c r="AP580" s="31">
        <v>1</v>
      </c>
      <c r="AQ580" t="s">
        <v>1125</v>
      </c>
      <c r="AR580" t="s">
        <v>1132</v>
      </c>
      <c r="AS580" t="s">
        <v>1126</v>
      </c>
      <c r="AT580" t="s">
        <v>1132</v>
      </c>
      <c r="AV580" s="39" t="str">
        <f>IFERROR(_xlfn.XLOOKUP(Q580,wtd!$B:$B,wtd!$C:$C),"")</f>
        <v/>
      </c>
      <c r="AW580" s="141" t="b">
        <f>IFERROR(Q580=_xlfn.XLOOKUP(Q580,wtd!$B:$B,wtd!$B:$B),FALSE)</f>
        <v>0</v>
      </c>
      <c r="AX580" t="s">
        <v>2797</v>
      </c>
      <c r="AZ580">
        <v>0</v>
      </c>
      <c r="BA580" t="b">
        <v>0</v>
      </c>
      <c r="BB580" t="b">
        <v>0</v>
      </c>
      <c r="BC580" t="b">
        <v>0</v>
      </c>
      <c r="BE580" t="s">
        <v>5309</v>
      </c>
      <c r="BF580" t="s">
        <v>2787</v>
      </c>
      <c r="BG580" t="s">
        <v>2787</v>
      </c>
      <c r="BJ580" s="618" t="s">
        <v>2887</v>
      </c>
      <c r="BK580" s="534" t="s">
        <v>2787</v>
      </c>
      <c r="BN580" s="225">
        <v>999</v>
      </c>
      <c r="BP580" s="639" t="s">
        <v>1633</v>
      </c>
    </row>
    <row r="581" spans="1:68">
      <c r="A581">
        <v>580</v>
      </c>
      <c r="B581" s="158" t="str">
        <f>IFERROR(TEXT(AL581,"00"),"99")&amp;IFERROR(TEXT(W581,"00"),"99")&amp;IFERROR(TEXT(S581,"00"),"99")&amp;IFERROR(TEXT(BN581,"000"),"999")</f>
        <v>047068999</v>
      </c>
      <c r="C581" s="158" t="str">
        <f>IFERROR(TEXT(AL581,"00"),"99")&amp;IFERROR(TEXT(V581,"00"),"99")&amp;IFERROR(TEXT(R581,"000"),"999")</f>
        <v>0470000</v>
      </c>
      <c r="D581" s="29">
        <v>1</v>
      </c>
      <c r="E581" s="645">
        <f>IF(NOT(ISBLANK(L581)),1,0)</f>
        <v>0</v>
      </c>
      <c r="F581" s="645">
        <f>IF(NOT(ISBLANK(O581)),1,0)</f>
        <v>0</v>
      </c>
      <c r="G581" s="364" t="str">
        <f>IF(ISBLANK(H581), IF(OR(NOT(ISBLANK(L581)),NOT(ISBLANK(I581)), NOT(ISBLANK(O581))),"no oldname but should be",""),IF(H581=I581,"api",IF(H581=O581,"csv","no match or acs")))</f>
        <v>api</v>
      </c>
      <c r="H581" t="s">
        <v>2790</v>
      </c>
      <c r="I581" t="s">
        <v>2790</v>
      </c>
      <c r="J581" s="59" t="s">
        <v>2790</v>
      </c>
      <c r="L581" s="122"/>
      <c r="M581" s="197"/>
      <c r="Q581" s="123" t="s">
        <v>4910</v>
      </c>
      <c r="R581" s="147">
        <f>IFERROR(_xlfn.XLOOKUP(T581,sortorder!$E$62:$E$136,sortorder!$F$62:$F$136),999)</f>
        <v>0</v>
      </c>
      <c r="S581" s="147">
        <f>IFERROR(_xlfn.XLOOKUP(T581,sortorder!$E$62:$E$136,sortorder!$D$62:$D$136),99)</f>
        <v>68</v>
      </c>
      <c r="V581" s="152">
        <f>IFERROR(_xlfn.XLOOKUP(X581,sortorder!$E$4:$E$55,sortorder!$D$4:$D$55),99)</f>
        <v>70</v>
      </c>
      <c r="W581" s="152">
        <f>IFERROR(_xlfn.XLOOKUP(X581,sortorder!$E$4:$E$55,sortorder!$D$4:$D$55),99)</f>
        <v>70</v>
      </c>
      <c r="X581" s="22" t="s">
        <v>2854</v>
      </c>
      <c r="Y581" s="141">
        <f>IF(ISERROR(SEARCH(Y$1,$Q581)),0,1)</f>
        <v>0</v>
      </c>
      <c r="Z581" s="141">
        <f>IF(ISERROR(SEARCH(Z$1,$Q581)),0,1)</f>
        <v>0</v>
      </c>
      <c r="AA581" s="141">
        <f>IF(ISERROR(SEARCH(AA$1,$Q581)),0,1)</f>
        <v>0</v>
      </c>
      <c r="AB581" s="141">
        <f>IF(ISERROR(SEARCH(AB$1,$Q581)),0,1)</f>
        <v>0</v>
      </c>
      <c r="AC581" s="141">
        <f>IF(ISERROR(SEARCH(AC$1,$Q581)),0,1)</f>
        <v>0</v>
      </c>
      <c r="AD581" s="141">
        <f>IF(ISERROR(SEARCH(AD$1,$Q581)),0,1)</f>
        <v>0</v>
      </c>
      <c r="AE581" s="141">
        <f>IF(ISERROR(SEARCH(AE$1,$Q581)),0,1)</f>
        <v>0</v>
      </c>
      <c r="AF581" s="141">
        <f>IF(ISERROR(SEARCH(AF$1,$Q581)),0,1)</f>
        <v>0</v>
      </c>
      <c r="AG581" s="141">
        <f>IF(ISERROR(SEARCH(AG$1,$Q581)),0,1)</f>
        <v>0</v>
      </c>
      <c r="AH581" t="s">
        <v>2266</v>
      </c>
      <c r="AI581" s="141" t="str">
        <f>_xlfn.XLOOKUP(I581,'api2.3'!B:B,'api2.3'!D:D,"")</f>
        <v>Climate Indicators</v>
      </c>
      <c r="AJ581" t="s">
        <v>60</v>
      </c>
      <c r="AK581" s="41" t="s">
        <v>2855</v>
      </c>
      <c r="AL581" s="210">
        <f>_xlfn.XLOOKUP(AK581,sortorder!$I$15:$I$20,sortorder!$J$15:$J$20)</f>
        <v>4</v>
      </c>
      <c r="AM581" t="s">
        <v>423</v>
      </c>
      <c r="AN581" t="s">
        <v>423</v>
      </c>
      <c r="AO581" t="s">
        <v>424</v>
      </c>
      <c r="AP581" s="31">
        <v>1</v>
      </c>
      <c r="AQ581" t="s">
        <v>1101</v>
      </c>
      <c r="AR581" t="s">
        <v>1111</v>
      </c>
      <c r="AS581" t="s">
        <v>1102</v>
      </c>
      <c r="AT581" t="s">
        <v>1111</v>
      </c>
      <c r="AV581" s="39" t="str">
        <f>IFERROR(_xlfn.XLOOKUP(Q581,wtd!$B:$B,wtd!$C:$C),"")</f>
        <v/>
      </c>
      <c r="AW581" s="141" t="b">
        <f>IFERROR(Q581=_xlfn.XLOOKUP(Q581,wtd!$B:$B,wtd!$B:$B),FALSE)</f>
        <v>0</v>
      </c>
      <c r="AX581" t="s">
        <v>1103</v>
      </c>
      <c r="AY581">
        <v>2</v>
      </c>
      <c r="AZ581">
        <v>0</v>
      </c>
      <c r="BA581" t="b">
        <v>0</v>
      </c>
      <c r="BB581" t="b">
        <v>0</v>
      </c>
      <c r="BC581" t="b">
        <v>0</v>
      </c>
      <c r="BE581" t="s">
        <v>5310</v>
      </c>
      <c r="BF581" t="s">
        <v>2791</v>
      </c>
      <c r="BG581" t="s">
        <v>2791</v>
      </c>
      <c r="BJ581" s="618" t="s">
        <v>2887</v>
      </c>
      <c r="BK581" s="534" t="s">
        <v>2791</v>
      </c>
      <c r="BN581" s="225">
        <v>999</v>
      </c>
      <c r="BP581" s="639" t="s">
        <v>1140</v>
      </c>
    </row>
    <row r="582" spans="1:68">
      <c r="A582">
        <v>581</v>
      </c>
      <c r="B582" s="158" t="str">
        <f>IFERROR(TEXT(AL582,"00"),"99")&amp;IFERROR(TEXT(W582,"00"),"99")&amp;IFERROR(TEXT(S582,"00"),"99")&amp;IFERROR(TEXT(BN582,"000"),"999")</f>
        <v>047068999</v>
      </c>
      <c r="C582" s="158" t="str">
        <f>IFERROR(TEXT(AL582,"00"),"99")&amp;IFERROR(TEXT(V582,"00"),"99")&amp;IFERROR(TEXT(R582,"000"),"999")</f>
        <v>0470000</v>
      </c>
      <c r="D582" s="29">
        <v>1</v>
      </c>
      <c r="E582" s="645">
        <f>IF(NOT(ISBLANK(L582)),1,0)</f>
        <v>0</v>
      </c>
      <c r="F582" s="645">
        <f>IF(NOT(ISBLANK(O582)),1,0)</f>
        <v>0</v>
      </c>
      <c r="G582" s="364" t="str">
        <f>IF(ISBLANK(H582), IF(OR(NOT(ISBLANK(L582)),NOT(ISBLANK(I582)), NOT(ISBLANK(O582))),"no oldname but should be",""),IF(H582=I582,"api",IF(H582=O582,"csv","no match or acs")))</f>
        <v>api</v>
      </c>
      <c r="H582" t="s">
        <v>2753</v>
      </c>
      <c r="I582" t="s">
        <v>2753</v>
      </c>
      <c r="J582" s="59" t="s">
        <v>2753</v>
      </c>
      <c r="L582" s="122"/>
      <c r="M582" s="197"/>
      <c r="Q582" s="123" t="s">
        <v>4911</v>
      </c>
      <c r="R582" s="147">
        <f>IFERROR(_xlfn.XLOOKUP(T582,sortorder!$E$62:$E$136,sortorder!$F$62:$F$136),999)</f>
        <v>0</v>
      </c>
      <c r="S582" s="147">
        <f>IFERROR(_xlfn.XLOOKUP(T582,sortorder!$E$62:$E$136,sortorder!$D$62:$D$136),99)</f>
        <v>68</v>
      </c>
      <c r="V582" s="152">
        <f>IFERROR(_xlfn.XLOOKUP(X582,sortorder!$E$4:$E$55,sortorder!$D$4:$D$55),99)</f>
        <v>70</v>
      </c>
      <c r="W582" s="152">
        <f>IFERROR(_xlfn.XLOOKUP(X582,sortorder!$E$4:$E$55,sortorder!$D$4:$D$55),99)</f>
        <v>70</v>
      </c>
      <c r="X582" s="22" t="s">
        <v>2854</v>
      </c>
      <c r="Y582" s="141">
        <f>IF(ISERROR(SEARCH(Y$1,$Q582)),0,1)</f>
        <v>0</v>
      </c>
      <c r="Z582" s="141">
        <f>IF(ISERROR(SEARCH(Z$1,$Q582)),0,1)</f>
        <v>0</v>
      </c>
      <c r="AA582" s="141">
        <f>IF(ISERROR(SEARCH(AA$1,$Q582)),0,1)</f>
        <v>0</v>
      </c>
      <c r="AB582" s="141">
        <f>IF(ISERROR(SEARCH(AB$1,$Q582)),0,1)</f>
        <v>0</v>
      </c>
      <c r="AC582" s="141">
        <f>IF(ISERROR(SEARCH(AC$1,$Q582)),0,1)</f>
        <v>0</v>
      </c>
      <c r="AD582" s="141">
        <f>IF(ISERROR(SEARCH(AD$1,$Q582)),0,1)</f>
        <v>0</v>
      </c>
      <c r="AE582" s="141">
        <f>IF(ISERROR(SEARCH(AE$1,$Q582)),0,1)</f>
        <v>0</v>
      </c>
      <c r="AF582" s="141">
        <f>IF(ISERROR(SEARCH(AF$1,$Q582)),0,1)</f>
        <v>0</v>
      </c>
      <c r="AG582" s="141">
        <f>IF(ISERROR(SEARCH(AG$1,$Q582)),0,1)</f>
        <v>0</v>
      </c>
      <c r="AH582" t="s">
        <v>2266</v>
      </c>
      <c r="AI582" s="141" t="str">
        <f>_xlfn.XLOOKUP(I582,'api2.3'!B:B,'api2.3'!D:D,"")</f>
        <v>Climate Indicators</v>
      </c>
      <c r="AJ582" t="s">
        <v>60</v>
      </c>
      <c r="AK582" s="41" t="s">
        <v>2855</v>
      </c>
      <c r="AL582" s="210">
        <f>_xlfn.XLOOKUP(AK582,sortorder!$I$15:$I$20,sortorder!$J$15:$J$20)</f>
        <v>4</v>
      </c>
      <c r="AP582" s="30">
        <v>0</v>
      </c>
      <c r="AQ582" t="s">
        <v>43</v>
      </c>
      <c r="AR582" t="s">
        <v>43</v>
      </c>
      <c r="AU582">
        <v>1</v>
      </c>
      <c r="AV582" s="39" t="str">
        <f>IFERROR(_xlfn.XLOOKUP(Q582,wtd!$B:$B,wtd!$C:$C),"")</f>
        <v/>
      </c>
      <c r="AW582" s="141" t="b">
        <f>IFERROR(Q582=_xlfn.XLOOKUP(Q582,wtd!$B:$B,wtd!$B:$B),FALSE)</f>
        <v>0</v>
      </c>
      <c r="AX582" t="s">
        <v>3034</v>
      </c>
      <c r="AZ582">
        <v>0</v>
      </c>
      <c r="BA582" t="b">
        <v>0</v>
      </c>
      <c r="BB582" t="b">
        <v>0</v>
      </c>
      <c r="BC582" t="b">
        <v>0</v>
      </c>
      <c r="BE582" t="s">
        <v>5311</v>
      </c>
      <c r="BF582" t="s">
        <v>2754</v>
      </c>
      <c r="BG582" t="s">
        <v>2754</v>
      </c>
      <c r="BJ582" s="618" t="s">
        <v>2887</v>
      </c>
      <c r="BK582" s="534" t="s">
        <v>2754</v>
      </c>
      <c r="BN582" s="225">
        <v>999</v>
      </c>
      <c r="BO582" t="s">
        <v>2694</v>
      </c>
      <c r="BP582" s="639" t="s">
        <v>2695</v>
      </c>
    </row>
    <row r="583" spans="1:68">
      <c r="A583">
        <v>582</v>
      </c>
      <c r="B583" s="158" t="str">
        <f>IFERROR(TEXT(AL583,"00"),"99")&amp;IFERROR(TEXT(W583,"00"),"99")&amp;IFERROR(TEXT(S583,"00"),"99")&amp;IFERROR(TEXT(BN583,"000"),"999")</f>
        <v>047068999</v>
      </c>
      <c r="C583" s="158" t="str">
        <f>IFERROR(TEXT(AL583,"00"),"99")&amp;IFERROR(TEXT(V583,"00"),"99")&amp;IFERROR(TEXT(R583,"000"),"999")</f>
        <v>0470000</v>
      </c>
      <c r="D583" s="29">
        <v>1</v>
      </c>
      <c r="E583" s="645">
        <f>IF(NOT(ISBLANK(L583)),1,0)</f>
        <v>0</v>
      </c>
      <c r="F583" s="645">
        <f>IF(NOT(ISBLANK(O583)),1,0)</f>
        <v>0</v>
      </c>
      <c r="G583" s="364" t="str">
        <f>IF(ISBLANK(H583), IF(OR(NOT(ISBLANK(L583)),NOT(ISBLANK(I583)), NOT(ISBLANK(O583))),"no oldname but should be",""),IF(H583=I583,"api",IF(H583=O583,"csv","no match or acs")))</f>
        <v>api</v>
      </c>
      <c r="H583" t="s">
        <v>2773</v>
      </c>
      <c r="I583" t="s">
        <v>2773</v>
      </c>
      <c r="J583" s="59" t="s">
        <v>2773</v>
      </c>
      <c r="L583" s="122"/>
      <c r="M583" s="197"/>
      <c r="Q583" s="123" t="s">
        <v>4912</v>
      </c>
      <c r="R583" s="147">
        <f>IFERROR(_xlfn.XLOOKUP(T583,sortorder!$E$62:$E$136,sortorder!$F$62:$F$136),999)</f>
        <v>0</v>
      </c>
      <c r="S583" s="147">
        <f>IFERROR(_xlfn.XLOOKUP(T583,sortorder!$E$62:$E$136,sortorder!$D$62:$D$136),99)</f>
        <v>68</v>
      </c>
      <c r="V583" s="152">
        <f>IFERROR(_xlfn.XLOOKUP(X583,sortorder!$E$4:$E$55,sortorder!$D$4:$D$55),99)</f>
        <v>70</v>
      </c>
      <c r="W583" s="152">
        <f>IFERROR(_xlfn.XLOOKUP(X583,sortorder!$E$4:$E$55,sortorder!$D$4:$D$55),99)</f>
        <v>70</v>
      </c>
      <c r="X583" s="22" t="s">
        <v>2854</v>
      </c>
      <c r="Y583" s="141">
        <f>IF(ISERROR(SEARCH(Y$1,$Q583)),0,1)</f>
        <v>0</v>
      </c>
      <c r="Z583" s="141">
        <f>IF(ISERROR(SEARCH(Z$1,$Q583)),0,1)</f>
        <v>0</v>
      </c>
      <c r="AA583" s="141">
        <f>IF(ISERROR(SEARCH(AA$1,$Q583)),0,1)</f>
        <v>0</v>
      </c>
      <c r="AB583" s="141">
        <f>IF(ISERROR(SEARCH(AB$1,$Q583)),0,1)</f>
        <v>0</v>
      </c>
      <c r="AC583" s="141">
        <f>IF(ISERROR(SEARCH(AC$1,$Q583)),0,1)</f>
        <v>0</v>
      </c>
      <c r="AD583" s="141">
        <f>IF(ISERROR(SEARCH(AD$1,$Q583)),0,1)</f>
        <v>0</v>
      </c>
      <c r="AE583" s="141">
        <f>IF(ISERROR(SEARCH(AE$1,$Q583)),0,1)</f>
        <v>0</v>
      </c>
      <c r="AF583" s="141">
        <f>IF(ISERROR(SEARCH(AF$1,$Q583)),0,1)</f>
        <v>0</v>
      </c>
      <c r="AG583" s="141">
        <f>IF(ISERROR(SEARCH(AG$1,$Q583)),0,1)</f>
        <v>0</v>
      </c>
      <c r="AH583" t="s">
        <v>2266</v>
      </c>
      <c r="AI583" s="141" t="str">
        <f>_xlfn.XLOOKUP(I583,'api2.3'!B:B,'api2.3'!D:D,"")</f>
        <v>Climate Indicators</v>
      </c>
      <c r="AJ583" t="s">
        <v>60</v>
      </c>
      <c r="AK583" s="41" t="s">
        <v>2855</v>
      </c>
      <c r="AL583" s="210">
        <f>_xlfn.XLOOKUP(AK583,sortorder!$I$15:$I$20,sortorder!$J$15:$J$20)</f>
        <v>4</v>
      </c>
      <c r="AP583" s="30">
        <v>0</v>
      </c>
      <c r="AQ583" t="s">
        <v>43</v>
      </c>
      <c r="AR583" t="s">
        <v>43</v>
      </c>
      <c r="AU583">
        <v>1</v>
      </c>
      <c r="AV583" s="39" t="str">
        <f>IFERROR(_xlfn.XLOOKUP(Q583,wtd!$B:$B,wtd!$C:$C),"")</f>
        <v/>
      </c>
      <c r="AW583" s="141" t="b">
        <f>IFERROR(Q583=_xlfn.XLOOKUP(Q583,wtd!$B:$B,wtd!$B:$B),FALSE)</f>
        <v>0</v>
      </c>
      <c r="AX583" t="s">
        <v>3034</v>
      </c>
      <c r="AZ583">
        <v>0</v>
      </c>
      <c r="BA583" t="b">
        <v>0</v>
      </c>
      <c r="BB583" t="b">
        <v>0</v>
      </c>
      <c r="BC583" t="b">
        <v>0</v>
      </c>
      <c r="BE583" t="s">
        <v>5312</v>
      </c>
      <c r="BF583" t="s">
        <v>2774</v>
      </c>
      <c r="BG583" t="s">
        <v>2774</v>
      </c>
      <c r="BJ583" s="618" t="s">
        <v>2887</v>
      </c>
      <c r="BK583" s="534" t="s">
        <v>2774</v>
      </c>
      <c r="BN583" s="225">
        <v>999</v>
      </c>
      <c r="BP583" s="639" t="s">
        <v>1681</v>
      </c>
    </row>
    <row r="584" spans="1:68">
      <c r="A584">
        <v>583</v>
      </c>
      <c r="B584" s="158" t="str">
        <f>IFERROR(TEXT(AL584,"00"),"99")&amp;IFERROR(TEXT(W584,"00"),"99")&amp;IFERROR(TEXT(S584,"00"),"99")&amp;IFERROR(TEXT(BN584,"000"),"999")</f>
        <v>047068999</v>
      </c>
      <c r="C584" s="158" t="str">
        <f>IFERROR(TEXT(AL584,"00"),"99")&amp;IFERROR(TEXT(V584,"00"),"99")&amp;IFERROR(TEXT(R584,"000"),"999")</f>
        <v>0470000</v>
      </c>
      <c r="D584" s="29">
        <v>1</v>
      </c>
      <c r="E584" s="645">
        <f>IF(NOT(ISBLANK(L584)),1,0)</f>
        <v>0</v>
      </c>
      <c r="F584" s="645">
        <f>IF(NOT(ISBLANK(O584)),1,0)</f>
        <v>0</v>
      </c>
      <c r="G584" s="364" t="str">
        <f>IF(ISBLANK(H584), IF(OR(NOT(ISBLANK(L584)),NOT(ISBLANK(I584)), NOT(ISBLANK(O584))),"no oldname but should be",""),IF(H584=I584,"api",IF(H584=O584,"csv","no match or acs")))</f>
        <v>api</v>
      </c>
      <c r="H584" t="s">
        <v>2761</v>
      </c>
      <c r="I584" t="s">
        <v>2761</v>
      </c>
      <c r="J584" s="59" t="s">
        <v>2761</v>
      </c>
      <c r="L584" s="122"/>
      <c r="M584" s="197"/>
      <c r="Q584" s="123" t="s">
        <v>4913</v>
      </c>
      <c r="R584" s="147">
        <f>IFERROR(_xlfn.XLOOKUP(T584,sortorder!$E$62:$E$136,sortorder!$F$62:$F$136),999)</f>
        <v>0</v>
      </c>
      <c r="S584" s="147">
        <f>IFERROR(_xlfn.XLOOKUP(T584,sortorder!$E$62:$E$136,sortorder!$D$62:$D$136),99)</f>
        <v>68</v>
      </c>
      <c r="V584" s="152">
        <f>IFERROR(_xlfn.XLOOKUP(X584,sortorder!$E$4:$E$55,sortorder!$D$4:$D$55),99)</f>
        <v>70</v>
      </c>
      <c r="W584" s="152">
        <f>IFERROR(_xlfn.XLOOKUP(X584,sortorder!$E$4:$E$55,sortorder!$D$4:$D$55),99)</f>
        <v>70</v>
      </c>
      <c r="X584" s="22" t="s">
        <v>2854</v>
      </c>
      <c r="Y584" s="141">
        <f>IF(ISERROR(SEARCH(Y$1,$Q584)),0,1)</f>
        <v>0</v>
      </c>
      <c r="Z584" s="141">
        <f>IF(ISERROR(SEARCH(Z$1,$Q584)),0,1)</f>
        <v>0</v>
      </c>
      <c r="AA584" s="141">
        <f>IF(ISERROR(SEARCH(AA$1,$Q584)),0,1)</f>
        <v>0</v>
      </c>
      <c r="AB584" s="141">
        <f>IF(ISERROR(SEARCH(AB$1,$Q584)),0,1)</f>
        <v>0</v>
      </c>
      <c r="AC584" s="141">
        <f>IF(ISERROR(SEARCH(AC$1,$Q584)),0,1)</f>
        <v>0</v>
      </c>
      <c r="AD584" s="141">
        <f>IF(ISERROR(SEARCH(AD$1,$Q584)),0,1)</f>
        <v>0</v>
      </c>
      <c r="AE584" s="141">
        <f>IF(ISERROR(SEARCH(AE$1,$Q584)),0,1)</f>
        <v>0</v>
      </c>
      <c r="AF584" s="141">
        <f>IF(ISERROR(SEARCH(AF$1,$Q584)),0,1)</f>
        <v>0</v>
      </c>
      <c r="AG584" s="141">
        <f>IF(ISERROR(SEARCH(AG$1,$Q584)),0,1)</f>
        <v>0</v>
      </c>
      <c r="AH584" t="s">
        <v>2266</v>
      </c>
      <c r="AI584" s="141" t="str">
        <f>_xlfn.XLOOKUP(I584,'api2.3'!B:B,'api2.3'!D:D,"")</f>
        <v>Climate Indicators</v>
      </c>
      <c r="AJ584" t="s">
        <v>60</v>
      </c>
      <c r="AK584" s="41" t="s">
        <v>2855</v>
      </c>
      <c r="AL584" s="210">
        <f>_xlfn.XLOOKUP(AK584,sortorder!$I$15:$I$20,sortorder!$J$15:$J$20)</f>
        <v>4</v>
      </c>
      <c r="AM584" t="s">
        <v>1784</v>
      </c>
      <c r="AN584" t="s">
        <v>1785</v>
      </c>
      <c r="AO584" t="s">
        <v>1785</v>
      </c>
      <c r="AP584" s="32">
        <v>3</v>
      </c>
      <c r="AQ584" t="s">
        <v>1795</v>
      </c>
      <c r="AR584" t="s">
        <v>1132</v>
      </c>
      <c r="AS584" t="s">
        <v>1126</v>
      </c>
      <c r="AT584" t="s">
        <v>1132</v>
      </c>
      <c r="AV584" s="39" t="str">
        <f>IFERROR(_xlfn.XLOOKUP(Q584,wtd!$B:$B,wtd!$C:$C),"")</f>
        <v/>
      </c>
      <c r="AW584" s="141" t="b">
        <f>IFERROR(Q584=_xlfn.XLOOKUP(Q584,wtd!$B:$B,wtd!$B:$B),FALSE)</f>
        <v>0</v>
      </c>
      <c r="AX584" t="s">
        <v>2797</v>
      </c>
      <c r="AZ584">
        <v>0</v>
      </c>
      <c r="BA584" t="b">
        <v>0</v>
      </c>
      <c r="BB584" t="b">
        <v>0</v>
      </c>
      <c r="BC584" t="b">
        <v>0</v>
      </c>
      <c r="BE584" t="s">
        <v>5313</v>
      </c>
      <c r="BF584" s="122" t="s">
        <v>2762</v>
      </c>
      <c r="BG584" t="s">
        <v>2762</v>
      </c>
      <c r="BJ584" s="618" t="s">
        <v>2887</v>
      </c>
      <c r="BK584" s="534" t="s">
        <v>2762</v>
      </c>
      <c r="BN584" s="225">
        <v>999</v>
      </c>
      <c r="BO584" t="s">
        <v>2694</v>
      </c>
      <c r="BP584" s="639" t="s">
        <v>2763</v>
      </c>
    </row>
    <row r="585" spans="1:68">
      <c r="A585">
        <v>584</v>
      </c>
      <c r="B585" s="158" t="str">
        <f>IFERROR(TEXT(AL585,"00"),"99")&amp;IFERROR(TEXT(W585,"00"),"99")&amp;IFERROR(TEXT(S585,"00"),"99")&amp;IFERROR(TEXT(BN585,"000"),"999")</f>
        <v>047068999</v>
      </c>
      <c r="C585" s="158" t="str">
        <f>IFERROR(TEXT(AL585,"00"),"99")&amp;IFERROR(TEXT(V585,"00"),"99")&amp;IFERROR(TEXT(R585,"000"),"999")</f>
        <v>0470000</v>
      </c>
      <c r="D585" s="29">
        <v>1</v>
      </c>
      <c r="E585" s="645">
        <f>IF(NOT(ISBLANK(L585)),1,0)</f>
        <v>0</v>
      </c>
      <c r="F585" s="645">
        <f>IF(NOT(ISBLANK(O585)),1,0)</f>
        <v>0</v>
      </c>
      <c r="G585" s="364" t="str">
        <f>IF(ISBLANK(H585), IF(OR(NOT(ISBLANK(L585)),NOT(ISBLANK(I585)), NOT(ISBLANK(O585))),"no oldname but should be",""),IF(H585=I585,"api",IF(H585=O585,"csv","no match or acs")))</f>
        <v>api</v>
      </c>
      <c r="H585" t="s">
        <v>2755</v>
      </c>
      <c r="I585" t="s">
        <v>2755</v>
      </c>
      <c r="J585" s="59" t="s">
        <v>2755</v>
      </c>
      <c r="L585" s="122"/>
      <c r="M585" s="197"/>
      <c r="Q585" s="123" t="s">
        <v>4914</v>
      </c>
      <c r="R585" s="147">
        <f>IFERROR(_xlfn.XLOOKUP(T585,sortorder!$E$62:$E$136,sortorder!$F$62:$F$136),999)</f>
        <v>0</v>
      </c>
      <c r="S585" s="147">
        <f>IFERROR(_xlfn.XLOOKUP(T585,sortorder!$E$62:$E$136,sortorder!$D$62:$D$136),99)</f>
        <v>68</v>
      </c>
      <c r="V585" s="152">
        <f>IFERROR(_xlfn.XLOOKUP(X585,sortorder!$E$4:$E$55,sortorder!$D$4:$D$55),99)</f>
        <v>70</v>
      </c>
      <c r="W585" s="152">
        <f>IFERROR(_xlfn.XLOOKUP(X585,sortorder!$E$4:$E$55,sortorder!$D$4:$D$55),99)</f>
        <v>70</v>
      </c>
      <c r="X585" s="22" t="s">
        <v>2854</v>
      </c>
      <c r="Y585" s="141">
        <f>IF(ISERROR(SEARCH(Y$1,$Q585)),0,1)</f>
        <v>0</v>
      </c>
      <c r="Z585" s="141">
        <f>IF(ISERROR(SEARCH(Z$1,$Q585)),0,1)</f>
        <v>0</v>
      </c>
      <c r="AA585" s="141">
        <f>IF(ISERROR(SEARCH(AA$1,$Q585)),0,1)</f>
        <v>0</v>
      </c>
      <c r="AB585" s="141">
        <f>IF(ISERROR(SEARCH(AB$1,$Q585)),0,1)</f>
        <v>0</v>
      </c>
      <c r="AC585" s="141">
        <f>IF(ISERROR(SEARCH(AC$1,$Q585)),0,1)</f>
        <v>0</v>
      </c>
      <c r="AD585" s="141">
        <f>IF(ISERROR(SEARCH(AD$1,$Q585)),0,1)</f>
        <v>0</v>
      </c>
      <c r="AE585" s="141">
        <f>IF(ISERROR(SEARCH(AE$1,$Q585)),0,1)</f>
        <v>0</v>
      </c>
      <c r="AF585" s="141">
        <f>IF(ISERROR(SEARCH(AF$1,$Q585)),0,1)</f>
        <v>0</v>
      </c>
      <c r="AG585" s="141">
        <f>IF(ISERROR(SEARCH(AG$1,$Q585)),0,1)</f>
        <v>0</v>
      </c>
      <c r="AH585" t="s">
        <v>2266</v>
      </c>
      <c r="AI585" s="141" t="str">
        <f>_xlfn.XLOOKUP(I585,'api2.3'!B:B,'api2.3'!D:D,"")</f>
        <v>Climate Indicators</v>
      </c>
      <c r="AJ585" t="s">
        <v>60</v>
      </c>
      <c r="AK585" s="41" t="s">
        <v>2855</v>
      </c>
      <c r="AL585" s="210">
        <f>_xlfn.XLOOKUP(AK585,sortorder!$I$15:$I$20,sortorder!$J$15:$J$20)</f>
        <v>4</v>
      </c>
      <c r="AM585" t="s">
        <v>1784</v>
      </c>
      <c r="AN585" t="s">
        <v>1785</v>
      </c>
      <c r="AO585" t="s">
        <v>1785</v>
      </c>
      <c r="AP585" s="32">
        <v>3</v>
      </c>
      <c r="AQ585" t="s">
        <v>1779</v>
      </c>
      <c r="AR585" t="s">
        <v>1111</v>
      </c>
      <c r="AS585" t="s">
        <v>1102</v>
      </c>
      <c r="AT585" t="s">
        <v>1111</v>
      </c>
      <c r="AV585" s="39" t="str">
        <f>IFERROR(_xlfn.XLOOKUP(Q585,wtd!$B:$B,wtd!$C:$C),"")</f>
        <v/>
      </c>
      <c r="AW585" s="141" t="b">
        <f>IFERROR(Q585=_xlfn.XLOOKUP(Q585,wtd!$B:$B,wtd!$B:$B),FALSE)</f>
        <v>0</v>
      </c>
      <c r="AX585" t="s">
        <v>1103</v>
      </c>
      <c r="AY585">
        <v>2</v>
      </c>
      <c r="AZ585">
        <v>0</v>
      </c>
      <c r="BA585" t="b">
        <v>0</v>
      </c>
      <c r="BB585" t="b">
        <v>0</v>
      </c>
      <c r="BC585" t="b">
        <v>0</v>
      </c>
      <c r="BE585" t="s">
        <v>5314</v>
      </c>
      <c r="BF585" t="s">
        <v>2756</v>
      </c>
      <c r="BG585" t="s">
        <v>2756</v>
      </c>
      <c r="BJ585" s="618" t="s">
        <v>2887</v>
      </c>
      <c r="BK585" s="534" t="s">
        <v>2756</v>
      </c>
      <c r="BN585" s="225">
        <v>999</v>
      </c>
      <c r="BO585" t="s">
        <v>2694</v>
      </c>
      <c r="BP585" s="639" t="s">
        <v>1421</v>
      </c>
    </row>
    <row r="586" spans="1:68">
      <c r="A586">
        <v>585</v>
      </c>
      <c r="B586" s="158" t="str">
        <f>IFERROR(TEXT(AL586,"00"),"99")&amp;IFERROR(TEXT(W586,"00"),"99")&amp;IFERROR(TEXT(S586,"00"),"99")&amp;IFERROR(TEXT(BN586,"000"),"999")</f>
        <v>047068999</v>
      </c>
      <c r="C586" s="158" t="str">
        <f>IFERROR(TEXT(AL586,"00"),"99")&amp;IFERROR(TEXT(V586,"00"),"99")&amp;IFERROR(TEXT(R586,"000"),"999")</f>
        <v>0470000</v>
      </c>
      <c r="D586" s="29">
        <v>1</v>
      </c>
      <c r="E586" s="645">
        <f>IF(NOT(ISBLANK(L586)),1,0)</f>
        <v>0</v>
      </c>
      <c r="F586" s="645">
        <f>IF(NOT(ISBLANK(O586)),1,0)</f>
        <v>0</v>
      </c>
      <c r="G586" s="364" t="str">
        <f>IF(ISBLANK(H586), IF(OR(NOT(ISBLANK(L586)),NOT(ISBLANK(I586)), NOT(ISBLANK(O586))),"no oldname but should be",""),IF(H586=I586,"api",IF(H586=O586,"csv","no match or acs")))</f>
        <v>api</v>
      </c>
      <c r="H586" t="s">
        <v>2777</v>
      </c>
      <c r="I586" t="s">
        <v>2777</v>
      </c>
      <c r="J586" s="59" t="s">
        <v>2777</v>
      </c>
      <c r="L586" s="122"/>
      <c r="M586" s="197"/>
      <c r="Q586" s="123" t="s">
        <v>4915</v>
      </c>
      <c r="R586" s="147">
        <f>IFERROR(_xlfn.XLOOKUP(T586,sortorder!$E$62:$E$136,sortorder!$F$62:$F$136),999)</f>
        <v>0</v>
      </c>
      <c r="S586" s="147">
        <f>IFERROR(_xlfn.XLOOKUP(T586,sortorder!$E$62:$E$136,sortorder!$D$62:$D$136),99)</f>
        <v>68</v>
      </c>
      <c r="V586" s="152">
        <f>IFERROR(_xlfn.XLOOKUP(X586,sortorder!$E$4:$E$55,sortorder!$D$4:$D$55),99)</f>
        <v>70</v>
      </c>
      <c r="W586" s="152">
        <f>IFERROR(_xlfn.XLOOKUP(X586,sortorder!$E$4:$E$55,sortorder!$D$4:$D$55),99)</f>
        <v>70</v>
      </c>
      <c r="X586" s="22" t="s">
        <v>2854</v>
      </c>
      <c r="Y586" s="141">
        <f>IF(ISERROR(SEARCH(Y$1,$Q586)),0,1)</f>
        <v>0</v>
      </c>
      <c r="Z586" s="141">
        <f>IF(ISERROR(SEARCH(Z$1,$Q586)),0,1)</f>
        <v>0</v>
      </c>
      <c r="AA586" s="141">
        <f>IF(ISERROR(SEARCH(AA$1,$Q586)),0,1)</f>
        <v>0</v>
      </c>
      <c r="AB586" s="141">
        <f>IF(ISERROR(SEARCH(AB$1,$Q586)),0,1)</f>
        <v>0</v>
      </c>
      <c r="AC586" s="141">
        <f>IF(ISERROR(SEARCH(AC$1,$Q586)),0,1)</f>
        <v>0</v>
      </c>
      <c r="AD586" s="141">
        <f>IF(ISERROR(SEARCH(AD$1,$Q586)),0,1)</f>
        <v>0</v>
      </c>
      <c r="AE586" s="141">
        <f>IF(ISERROR(SEARCH(AE$1,$Q586)),0,1)</f>
        <v>0</v>
      </c>
      <c r="AF586" s="141">
        <f>IF(ISERROR(SEARCH(AF$1,$Q586)),0,1)</f>
        <v>0</v>
      </c>
      <c r="AG586" s="141">
        <f>IF(ISERROR(SEARCH(AG$1,$Q586)),0,1)</f>
        <v>0</v>
      </c>
      <c r="AH586" t="s">
        <v>2266</v>
      </c>
      <c r="AI586" s="141" t="str">
        <f>_xlfn.XLOOKUP(I586,'api2.3'!B:B,'api2.3'!D:D,"")</f>
        <v>Climate Indicators</v>
      </c>
      <c r="AJ586" t="s">
        <v>60</v>
      </c>
      <c r="AK586" s="41" t="s">
        <v>2855</v>
      </c>
      <c r="AL586" s="210">
        <f>_xlfn.XLOOKUP(AK586,sortorder!$I$15:$I$20,sortorder!$J$15:$J$20)</f>
        <v>4</v>
      </c>
      <c r="AM586" t="s">
        <v>1784</v>
      </c>
      <c r="AN586" t="s">
        <v>1785</v>
      </c>
      <c r="AO586" t="s">
        <v>1785</v>
      </c>
      <c r="AP586" s="32">
        <v>3</v>
      </c>
      <c r="AQ586" t="s">
        <v>1795</v>
      </c>
      <c r="AR586" t="s">
        <v>1132</v>
      </c>
      <c r="AS586" t="s">
        <v>1126</v>
      </c>
      <c r="AT586" t="s">
        <v>1132</v>
      </c>
      <c r="AV586" s="39" t="str">
        <f>IFERROR(_xlfn.XLOOKUP(Q586,wtd!$B:$B,wtd!$C:$C),"")</f>
        <v/>
      </c>
      <c r="AW586" s="141" t="b">
        <f>IFERROR(Q586=_xlfn.XLOOKUP(Q586,wtd!$B:$B,wtd!$B:$B),FALSE)</f>
        <v>0</v>
      </c>
      <c r="AX586" t="s">
        <v>2797</v>
      </c>
      <c r="AZ586">
        <v>0</v>
      </c>
      <c r="BA586" t="b">
        <v>0</v>
      </c>
      <c r="BB586" t="b">
        <v>0</v>
      </c>
      <c r="BC586" t="b">
        <v>0</v>
      </c>
      <c r="BE586" t="s">
        <v>5315</v>
      </c>
      <c r="BF586" t="s">
        <v>2778</v>
      </c>
      <c r="BG586" t="s">
        <v>2778</v>
      </c>
      <c r="BJ586" s="618" t="s">
        <v>2887</v>
      </c>
      <c r="BK586" s="534" t="s">
        <v>2778</v>
      </c>
      <c r="BN586" s="225">
        <v>999</v>
      </c>
      <c r="BP586" s="639" t="s">
        <v>2698</v>
      </c>
    </row>
    <row r="587" spans="1:68">
      <c r="A587">
        <v>586</v>
      </c>
      <c r="B587" s="158" t="str">
        <f>IFERROR(TEXT(AL587,"00"),"99")&amp;IFERROR(TEXT(W587,"00"),"99")&amp;IFERROR(TEXT(S587,"00"),"99")&amp;IFERROR(TEXT(BN587,"000"),"999")</f>
        <v>047068999</v>
      </c>
      <c r="C587" s="158" t="str">
        <f>IFERROR(TEXT(AL587,"00"),"99")&amp;IFERROR(TEXT(V587,"00"),"99")&amp;IFERROR(TEXT(R587,"000"),"999")</f>
        <v>0470000</v>
      </c>
      <c r="D587" s="29">
        <v>1</v>
      </c>
      <c r="E587" s="645">
        <f>IF(NOT(ISBLANK(L587)),1,0)</f>
        <v>0</v>
      </c>
      <c r="F587" s="645">
        <f>IF(NOT(ISBLANK(O587)),1,0)</f>
        <v>0</v>
      </c>
      <c r="G587" s="364" t="str">
        <f>IF(ISBLANK(H587), IF(OR(NOT(ISBLANK(L587)),NOT(ISBLANK(I587)), NOT(ISBLANK(O587))),"no oldname but should be",""),IF(H587=I587,"api",IF(H587=O587,"csv","no match or acs")))</f>
        <v>api</v>
      </c>
      <c r="H587" t="s">
        <v>2781</v>
      </c>
      <c r="I587" t="s">
        <v>2781</v>
      </c>
      <c r="J587" s="59" t="s">
        <v>2781</v>
      </c>
      <c r="L587" s="122"/>
      <c r="M587" s="197"/>
      <c r="Q587" s="123" t="s">
        <v>4916</v>
      </c>
      <c r="R587" s="147">
        <f>IFERROR(_xlfn.XLOOKUP(T587,sortorder!$E$62:$E$136,sortorder!$F$62:$F$136),999)</f>
        <v>0</v>
      </c>
      <c r="S587" s="147">
        <f>IFERROR(_xlfn.XLOOKUP(T587,sortorder!$E$62:$E$136,sortorder!$D$62:$D$136),99)</f>
        <v>68</v>
      </c>
      <c r="T587" s="196"/>
      <c r="V587" s="152">
        <f>IFERROR(_xlfn.XLOOKUP(X587,sortorder!$E$4:$E$55,sortorder!$D$4:$D$55),99)</f>
        <v>70</v>
      </c>
      <c r="W587" s="152">
        <f>IFERROR(_xlfn.XLOOKUP(X587,sortorder!$E$4:$E$55,sortorder!$D$4:$D$55),99)</f>
        <v>70</v>
      </c>
      <c r="X587" s="22" t="s">
        <v>2854</v>
      </c>
      <c r="Y587" s="141">
        <f>IF(ISERROR(SEARCH(Y$1,$Q587)),0,1)</f>
        <v>0</v>
      </c>
      <c r="Z587" s="141">
        <f>IF(ISERROR(SEARCH(Z$1,$Q587)),0,1)</f>
        <v>0</v>
      </c>
      <c r="AA587" s="141">
        <f>IF(ISERROR(SEARCH(AA$1,$Q587)),0,1)</f>
        <v>0</v>
      </c>
      <c r="AB587" s="141">
        <f>IF(ISERROR(SEARCH(AB$1,$Q587)),0,1)</f>
        <v>0</v>
      </c>
      <c r="AC587" s="141">
        <f>IF(ISERROR(SEARCH(AC$1,$Q587)),0,1)</f>
        <v>0</v>
      </c>
      <c r="AD587" s="141">
        <f>IF(ISERROR(SEARCH(AD$1,$Q587)),0,1)</f>
        <v>0</v>
      </c>
      <c r="AE587" s="141">
        <f>IF(ISERROR(SEARCH(AE$1,$Q587)),0,1)</f>
        <v>0</v>
      </c>
      <c r="AF587" s="141">
        <f>IF(ISERROR(SEARCH(AF$1,$Q587)),0,1)</f>
        <v>0</v>
      </c>
      <c r="AG587" s="141">
        <f>IF(ISERROR(SEARCH(AG$1,$Q587)),0,1)</f>
        <v>0</v>
      </c>
      <c r="AH587" t="s">
        <v>2266</v>
      </c>
      <c r="AI587" s="141" t="str">
        <f>_xlfn.XLOOKUP(I587,'api2.3'!B:B,'api2.3'!D:D,"")</f>
        <v>Climate Indicators</v>
      </c>
      <c r="AJ587" t="s">
        <v>60</v>
      </c>
      <c r="AK587" s="41" t="s">
        <v>2855</v>
      </c>
      <c r="AL587" s="210">
        <f>_xlfn.XLOOKUP(AK587,sortorder!$I$15:$I$20,sortorder!$J$15:$J$20)</f>
        <v>4</v>
      </c>
      <c r="AM587" t="s">
        <v>1784</v>
      </c>
      <c r="AN587" t="s">
        <v>1785</v>
      </c>
      <c r="AO587" t="s">
        <v>1785</v>
      </c>
      <c r="AP587" s="32">
        <v>3</v>
      </c>
      <c r="AQ587" t="s">
        <v>1779</v>
      </c>
      <c r="AR587" t="s">
        <v>1111</v>
      </c>
      <c r="AS587" t="s">
        <v>1102</v>
      </c>
      <c r="AT587" t="s">
        <v>1111</v>
      </c>
      <c r="AV587" s="39" t="str">
        <f>IFERROR(_xlfn.XLOOKUP(Q587,wtd!$B:$B,wtd!$C:$C),"")</f>
        <v/>
      </c>
      <c r="AW587" s="141" t="b">
        <f>IFERROR(Q587=_xlfn.XLOOKUP(Q587,wtd!$B:$B,wtd!$B:$B),FALSE)</f>
        <v>0</v>
      </c>
      <c r="AX587" t="s">
        <v>1103</v>
      </c>
      <c r="AY587">
        <v>2</v>
      </c>
      <c r="AZ587">
        <v>0</v>
      </c>
      <c r="BA587" t="b">
        <v>0</v>
      </c>
      <c r="BB587" t="b">
        <v>0</v>
      </c>
      <c r="BC587" t="b">
        <v>0</v>
      </c>
      <c r="BE587" t="s">
        <v>5316</v>
      </c>
      <c r="BF587" s="122" t="s">
        <v>2782</v>
      </c>
      <c r="BG587" t="s">
        <v>2782</v>
      </c>
      <c r="BJ587" s="618" t="s">
        <v>2887</v>
      </c>
      <c r="BK587" s="534" t="s">
        <v>2782</v>
      </c>
      <c r="BN587" s="225">
        <v>999</v>
      </c>
      <c r="BP587" s="639" t="s">
        <v>1675</v>
      </c>
    </row>
    <row r="588" spans="1:68">
      <c r="A588">
        <v>587</v>
      </c>
      <c r="B588" s="158" t="str">
        <f>IFERROR(TEXT(AL588,"00"),"99")&amp;IFERROR(TEXT(W588,"00"),"99")&amp;IFERROR(TEXT(S588,"00"),"99")&amp;IFERROR(TEXT(BN588,"000"),"999")</f>
        <v>047068999</v>
      </c>
      <c r="C588" s="158" t="str">
        <f>IFERROR(TEXT(AL588,"00"),"99")&amp;IFERROR(TEXT(V588,"00"),"99")&amp;IFERROR(TEXT(R588,"000"),"999")</f>
        <v>0470000</v>
      </c>
      <c r="D588" s="29">
        <v>0</v>
      </c>
      <c r="E588" s="645">
        <f>IF(NOT(ISBLANK(L588)),1,0)</f>
        <v>0</v>
      </c>
      <c r="F588" s="645">
        <f>IF(NOT(ISBLANK(O588)),1,0)</f>
        <v>0</v>
      </c>
      <c r="G588" s="364" t="str">
        <f>IF(ISBLANK(H588), IF(OR(NOT(ISBLANK(L588)),NOT(ISBLANK(I588)), NOT(ISBLANK(O588))),"no oldname but should be",""),IF(H588=I588,"api",IF(H588=O588,"csv","no match or acs")))</f>
        <v/>
      </c>
      <c r="L588" s="122"/>
      <c r="M588" s="197"/>
      <c r="Q588" s="122" t="s">
        <v>5537</v>
      </c>
      <c r="R588" s="147">
        <f>IFERROR(_xlfn.XLOOKUP(T588,sortorder!$E$62:$E$136,sortorder!$F$62:$F$136),999)</f>
        <v>0</v>
      </c>
      <c r="S588" s="147">
        <f>IFERROR(_xlfn.XLOOKUP(T588,sortorder!$E$62:$E$136,sortorder!$D$62:$D$136),99)</f>
        <v>68</v>
      </c>
      <c r="V588" s="152">
        <f>IFERROR(_xlfn.XLOOKUP(X588,sortorder!$E$4:$E$55,sortorder!$D$4:$D$55),99)</f>
        <v>70</v>
      </c>
      <c r="W588" s="152">
        <f>IFERROR(_xlfn.XLOOKUP(X588,sortorder!$E$4:$E$55,sortorder!$D$4:$D$55),99)</f>
        <v>70</v>
      </c>
      <c r="X588" s="22" t="s">
        <v>2854</v>
      </c>
      <c r="Y588" s="141">
        <f>IF(ISERROR(SEARCH(Y$1,$Q588)),0,1)</f>
        <v>0</v>
      </c>
      <c r="Z588" s="141">
        <f>IF(ISERROR(SEARCH(Z$1,$Q588)),0,1)</f>
        <v>0</v>
      </c>
      <c r="AA588" s="141">
        <f>IF(ISERROR(SEARCH(AA$1,$Q588)),0,1)</f>
        <v>0</v>
      </c>
      <c r="AB588" s="141">
        <f>IF(ISERROR(SEARCH(AB$1,$Q588)),0,1)</f>
        <v>0</v>
      </c>
      <c r="AC588" s="141">
        <f>IF(ISERROR(SEARCH(AC$1,$Q588)),0,1)</f>
        <v>0</v>
      </c>
      <c r="AD588" s="141">
        <f>IF(ISERROR(SEARCH(AD$1,$Q588)),0,1)</f>
        <v>0</v>
      </c>
      <c r="AE588" s="141">
        <f>IF(ISERROR(SEARCH(AE$1,$Q588)),0,1)</f>
        <v>0</v>
      </c>
      <c r="AF588" s="141">
        <f>IF(ISERROR(SEARCH(AF$1,$Q588)),0,1)</f>
        <v>0</v>
      </c>
      <c r="AG588" s="141">
        <f>IF(ISERROR(SEARCH(AG$1,$Q588)),0,1)</f>
        <v>0</v>
      </c>
      <c r="AI588" s="141" t="str">
        <f>_xlfn.XLOOKUP(I588,'api2.3'!B:B,'api2.3'!D:D,"")</f>
        <v/>
      </c>
      <c r="AJ588" t="s">
        <v>60</v>
      </c>
      <c r="AK588" s="41" t="s">
        <v>2855</v>
      </c>
      <c r="AL588" s="210">
        <f>_xlfn.XLOOKUP(AK588,sortorder!$I$15:$I$20,sortorder!$J$15:$J$20)</f>
        <v>4</v>
      </c>
      <c r="AP588" s="31">
        <v>0</v>
      </c>
      <c r="AQ588" t="s">
        <v>43</v>
      </c>
      <c r="AR588" t="s">
        <v>43</v>
      </c>
      <c r="AS588" t="s">
        <v>64</v>
      </c>
      <c r="AT588" t="s">
        <v>43</v>
      </c>
      <c r="AU588">
        <v>0</v>
      </c>
      <c r="AV588" s="39" t="str">
        <f>IFERROR(_xlfn.XLOOKUP(Q588,wtd!$B:$B,wtd!$C:$C),"")</f>
        <v/>
      </c>
      <c r="AW588" s="141" t="b">
        <f>IFERROR(Q588=_xlfn.XLOOKUP(Q588,wtd!$B:$B,wtd!$B:$B),FALSE)</f>
        <v>0</v>
      </c>
      <c r="AX588" s="42" t="s">
        <v>60</v>
      </c>
      <c r="AZ588">
        <v>1</v>
      </c>
      <c r="BA588" t="b">
        <v>0</v>
      </c>
      <c r="BB588" t="b">
        <v>0</v>
      </c>
      <c r="BC588" t="b">
        <v>0</v>
      </c>
      <c r="BE588" t="s">
        <v>5542</v>
      </c>
      <c r="BF588" t="s">
        <v>5542</v>
      </c>
      <c r="BG588" t="s">
        <v>5542</v>
      </c>
      <c r="BJ588" s="618" t="s">
        <v>2887</v>
      </c>
      <c r="BK588" s="534" t="s">
        <v>2887</v>
      </c>
      <c r="BN588" s="225">
        <v>999</v>
      </c>
    </row>
    <row r="589" spans="1:68">
      <c r="A589">
        <v>588</v>
      </c>
      <c r="B589" s="158" t="str">
        <f>IFERROR(TEXT(AL589,"00"),"99")&amp;IFERROR(TEXT(W589,"00"),"99")&amp;IFERROR(TEXT(S589,"00"),"99")&amp;IFERROR(TEXT(BN589,"000"),"999")</f>
        <v>047068999</v>
      </c>
      <c r="C589" s="158" t="str">
        <f>IFERROR(TEXT(AL589,"00"),"99")&amp;IFERROR(TEXT(V589,"00"),"99")&amp;IFERROR(TEXT(R589,"000"),"999")</f>
        <v>0470000</v>
      </c>
      <c r="D589" s="29">
        <v>0</v>
      </c>
      <c r="E589" s="645">
        <f>IF(NOT(ISBLANK(L589)),1,0)</f>
        <v>0</v>
      </c>
      <c r="F589" s="645">
        <f>IF(NOT(ISBLANK(O589)),1,0)</f>
        <v>0</v>
      </c>
      <c r="G589" s="364" t="str">
        <f>IF(ISBLANK(H589), IF(OR(NOT(ISBLANK(L589)),NOT(ISBLANK(I589)), NOT(ISBLANK(O589))),"no oldname but should be",""),IF(H589=I589,"api",IF(H589=O589,"csv","no match or acs")))</f>
        <v/>
      </c>
      <c r="L589" s="122"/>
      <c r="M589" s="197"/>
      <c r="Q589" s="122" t="s">
        <v>5538</v>
      </c>
      <c r="R589" s="147">
        <f>IFERROR(_xlfn.XLOOKUP(T589,sortorder!$E$62:$E$136,sortorder!$F$62:$F$136),999)</f>
        <v>0</v>
      </c>
      <c r="S589" s="147">
        <f>IFERROR(_xlfn.XLOOKUP(T589,sortorder!$E$62:$E$136,sortorder!$D$62:$D$136),99)</f>
        <v>68</v>
      </c>
      <c r="V589" s="152">
        <f>IFERROR(_xlfn.XLOOKUP(X589,sortorder!$E$4:$E$55,sortorder!$D$4:$D$55),99)</f>
        <v>70</v>
      </c>
      <c r="W589" s="152">
        <f>IFERROR(_xlfn.XLOOKUP(X589,sortorder!$E$4:$E$55,sortorder!$D$4:$D$55),99)</f>
        <v>70</v>
      </c>
      <c r="X589" s="22" t="s">
        <v>2854</v>
      </c>
      <c r="Y589" s="141">
        <f>IF(ISERROR(SEARCH(Y$1,$Q589)),0,1)</f>
        <v>0</v>
      </c>
      <c r="Z589" s="141">
        <f>IF(ISERROR(SEARCH(Z$1,$Q589)),0,1)</f>
        <v>0</v>
      </c>
      <c r="AA589" s="141">
        <f>IF(ISERROR(SEARCH(AA$1,$Q589)),0,1)</f>
        <v>0</v>
      </c>
      <c r="AB589" s="141">
        <f>IF(ISERROR(SEARCH(AB$1,$Q589)),0,1)</f>
        <v>0</v>
      </c>
      <c r="AC589" s="141">
        <f>IF(ISERROR(SEARCH(AC$1,$Q589)),0,1)</f>
        <v>0</v>
      </c>
      <c r="AD589" s="141">
        <f>IF(ISERROR(SEARCH(AD$1,$Q589)),0,1)</f>
        <v>0</v>
      </c>
      <c r="AE589" s="141">
        <f>IF(ISERROR(SEARCH(AE$1,$Q589)),0,1)</f>
        <v>0</v>
      </c>
      <c r="AF589" s="141">
        <f>IF(ISERROR(SEARCH(AF$1,$Q589)),0,1)</f>
        <v>0</v>
      </c>
      <c r="AG589" s="141">
        <f>IF(ISERROR(SEARCH(AG$1,$Q589)),0,1)</f>
        <v>0</v>
      </c>
      <c r="AI589" s="141" t="str">
        <f>_xlfn.XLOOKUP(I589,'api2.3'!B:B,'api2.3'!D:D,"")</f>
        <v/>
      </c>
      <c r="AJ589" t="s">
        <v>60</v>
      </c>
      <c r="AK589" s="41" t="s">
        <v>2855</v>
      </c>
      <c r="AL589" s="210">
        <f>_xlfn.XLOOKUP(AK589,sortorder!$I$15:$I$20,sortorder!$J$15:$J$20)</f>
        <v>4</v>
      </c>
      <c r="AP589" s="31">
        <v>0</v>
      </c>
      <c r="AQ589" t="s">
        <v>43</v>
      </c>
      <c r="AR589" t="s">
        <v>43</v>
      </c>
      <c r="AS589" t="s">
        <v>64</v>
      </c>
      <c r="AT589" t="s">
        <v>43</v>
      </c>
      <c r="AU589">
        <v>0</v>
      </c>
      <c r="AV589" s="39" t="str">
        <f>IFERROR(_xlfn.XLOOKUP(Q589,wtd!$B:$B,wtd!$C:$C),"")</f>
        <v/>
      </c>
      <c r="AW589" s="141" t="b">
        <f>IFERROR(Q589=_xlfn.XLOOKUP(Q589,wtd!$B:$B,wtd!$B:$B),FALSE)</f>
        <v>0</v>
      </c>
      <c r="AX589" s="42" t="s">
        <v>60</v>
      </c>
      <c r="AZ589">
        <v>1</v>
      </c>
      <c r="BA589" t="b">
        <v>0</v>
      </c>
      <c r="BB589" t="b">
        <v>0</v>
      </c>
      <c r="BC589" t="b">
        <v>0</v>
      </c>
      <c r="BE589" t="s">
        <v>5543</v>
      </c>
      <c r="BF589" t="s">
        <v>5543</v>
      </c>
      <c r="BG589" t="s">
        <v>5543</v>
      </c>
      <c r="BJ589" s="618" t="s">
        <v>2887</v>
      </c>
      <c r="BK589" s="534" t="s">
        <v>2887</v>
      </c>
      <c r="BN589" s="225">
        <v>999</v>
      </c>
    </row>
    <row r="590" spans="1:68">
      <c r="A590">
        <v>589</v>
      </c>
      <c r="B590" s="158" t="str">
        <f>IFERROR(TEXT(AL590,"00"),"99")&amp;IFERROR(TEXT(W590,"00"),"99")&amp;IFERROR(TEXT(S590,"00"),"99")&amp;IFERROR(TEXT(BN590,"000"),"999")</f>
        <v>047068999</v>
      </c>
      <c r="C590" s="158" t="str">
        <f>IFERROR(TEXT(AL590,"00"),"99")&amp;IFERROR(TEXT(V590,"00"),"99")&amp;IFERROR(TEXT(R590,"000"),"999")</f>
        <v>0470000</v>
      </c>
      <c r="D590" s="29">
        <v>0</v>
      </c>
      <c r="E590" s="645">
        <f>IF(NOT(ISBLANK(L590)),1,0)</f>
        <v>0</v>
      </c>
      <c r="F590" s="645">
        <f>IF(NOT(ISBLANK(O590)),1,0)</f>
        <v>0</v>
      </c>
      <c r="G590" s="364" t="str">
        <f>IF(ISBLANK(H590), IF(OR(NOT(ISBLANK(L590)),NOT(ISBLANK(I590)), NOT(ISBLANK(O590))),"no oldname but should be",""),IF(H590=I590,"api",IF(H590=O590,"csv","no match or acs")))</f>
        <v/>
      </c>
      <c r="L590" s="122"/>
      <c r="M590" s="197"/>
      <c r="Q590" s="122" t="s">
        <v>5539</v>
      </c>
      <c r="R590" s="147">
        <f>IFERROR(_xlfn.XLOOKUP(T590,sortorder!$E$62:$E$136,sortorder!$F$62:$F$136),999)</f>
        <v>0</v>
      </c>
      <c r="S590" s="147">
        <f>IFERROR(_xlfn.XLOOKUP(T590,sortorder!$E$62:$E$136,sortorder!$D$62:$D$136),99)</f>
        <v>68</v>
      </c>
      <c r="V590" s="152">
        <f>IFERROR(_xlfn.XLOOKUP(X590,sortorder!$E$4:$E$55,sortorder!$D$4:$D$55),99)</f>
        <v>70</v>
      </c>
      <c r="W590" s="152">
        <f>IFERROR(_xlfn.XLOOKUP(X590,sortorder!$E$4:$E$55,sortorder!$D$4:$D$55),99)</f>
        <v>70</v>
      </c>
      <c r="X590" s="22" t="s">
        <v>2854</v>
      </c>
      <c r="Y590" s="141">
        <f>IF(ISERROR(SEARCH(Y$1,$Q590)),0,1)</f>
        <v>0</v>
      </c>
      <c r="Z590" s="141">
        <f>IF(ISERROR(SEARCH(Z$1,$Q590)),0,1)</f>
        <v>0</v>
      </c>
      <c r="AA590" s="141">
        <f>IF(ISERROR(SEARCH(AA$1,$Q590)),0,1)</f>
        <v>0</v>
      </c>
      <c r="AB590" s="141">
        <f>IF(ISERROR(SEARCH(AB$1,$Q590)),0,1)</f>
        <v>0</v>
      </c>
      <c r="AC590" s="141">
        <f>IF(ISERROR(SEARCH(AC$1,$Q590)),0,1)</f>
        <v>0</v>
      </c>
      <c r="AD590" s="141">
        <f>IF(ISERROR(SEARCH(AD$1,$Q590)),0,1)</f>
        <v>0</v>
      </c>
      <c r="AE590" s="141">
        <f>IF(ISERROR(SEARCH(AE$1,$Q590)),0,1)</f>
        <v>0</v>
      </c>
      <c r="AF590" s="141">
        <f>IF(ISERROR(SEARCH(AF$1,$Q590)),0,1)</f>
        <v>0</v>
      </c>
      <c r="AG590" s="141">
        <f>IF(ISERROR(SEARCH(AG$1,$Q590)),0,1)</f>
        <v>0</v>
      </c>
      <c r="AI590" s="141" t="str">
        <f>_xlfn.XLOOKUP(I590,'api2.3'!B:B,'api2.3'!D:D,"")</f>
        <v/>
      </c>
      <c r="AJ590" t="s">
        <v>60</v>
      </c>
      <c r="AK590" s="41" t="s">
        <v>2855</v>
      </c>
      <c r="AL590" s="210">
        <f>_xlfn.XLOOKUP(AK590,sortorder!$I$15:$I$20,sortorder!$J$15:$J$20)</f>
        <v>4</v>
      </c>
      <c r="AP590" s="31">
        <v>0</v>
      </c>
      <c r="AQ590" t="s">
        <v>43</v>
      </c>
      <c r="AR590" t="s">
        <v>43</v>
      </c>
      <c r="AS590" t="s">
        <v>64</v>
      </c>
      <c r="AT590" t="s">
        <v>422</v>
      </c>
      <c r="AU590">
        <v>0</v>
      </c>
      <c r="AV590" s="39" t="str">
        <f>IFERROR(_xlfn.XLOOKUP(Q590,wtd!$B:$B,wtd!$C:$C),"")</f>
        <v/>
      </c>
      <c r="AW590" s="141" t="b">
        <f>IFERROR(Q590=_xlfn.XLOOKUP(Q590,wtd!$B:$B,wtd!$B:$B),FALSE)</f>
        <v>0</v>
      </c>
      <c r="AX590" s="42" t="s">
        <v>60</v>
      </c>
      <c r="AZ590">
        <v>0</v>
      </c>
      <c r="BA590" t="b">
        <v>0</v>
      </c>
      <c r="BB590" t="b">
        <v>0</v>
      </c>
      <c r="BC590" t="b">
        <v>0</v>
      </c>
      <c r="BE590" t="s">
        <v>5544</v>
      </c>
      <c r="BF590" t="s">
        <v>5544</v>
      </c>
      <c r="BG590" t="s">
        <v>5544</v>
      </c>
      <c r="BJ590" s="618" t="s">
        <v>2887</v>
      </c>
      <c r="BK590" s="534" t="s">
        <v>2887</v>
      </c>
      <c r="BN590" s="225">
        <v>999</v>
      </c>
    </row>
    <row r="591" spans="1:68">
      <c r="A591">
        <v>590</v>
      </c>
      <c r="B591" s="158" t="str">
        <f>IFERROR(TEXT(AL591,"00"),"99")&amp;IFERROR(TEXT(W591,"00"),"99")&amp;IFERROR(TEXT(S591,"00"),"99")&amp;IFERROR(TEXT(BN591,"000"),"999")</f>
        <v>047068999</v>
      </c>
      <c r="C591" s="158" t="str">
        <f>IFERROR(TEXT(AL591,"00"),"99")&amp;IFERROR(TEXT(V591,"00"),"99")&amp;IFERROR(TEXT(R591,"000"),"999")</f>
        <v>0470000</v>
      </c>
      <c r="D591" s="29">
        <v>0</v>
      </c>
      <c r="E591" s="645">
        <f>IF(NOT(ISBLANK(L591)),1,0)</f>
        <v>0</v>
      </c>
      <c r="F591" s="645">
        <f>IF(NOT(ISBLANK(O591)),1,0)</f>
        <v>0</v>
      </c>
      <c r="G591" s="364" t="str">
        <f>IF(ISBLANK(H591), IF(OR(NOT(ISBLANK(L591)),NOT(ISBLANK(I591)), NOT(ISBLANK(O591))),"no oldname but should be",""),IF(H591=I591,"api",IF(H591=O591,"csv","no match or acs")))</f>
        <v/>
      </c>
      <c r="L591" s="122"/>
      <c r="M591" s="197"/>
      <c r="Q591" s="122" t="s">
        <v>5540</v>
      </c>
      <c r="R591" s="147">
        <f>IFERROR(_xlfn.XLOOKUP(T591,sortorder!$E$62:$E$136,sortorder!$F$62:$F$136),999)</f>
        <v>0</v>
      </c>
      <c r="S591" s="147">
        <f>IFERROR(_xlfn.XLOOKUP(T591,sortorder!$E$62:$E$136,sortorder!$D$62:$D$136),99)</f>
        <v>68</v>
      </c>
      <c r="V591" s="152">
        <f>IFERROR(_xlfn.XLOOKUP(X591,sortorder!$E$4:$E$55,sortorder!$D$4:$D$55),99)</f>
        <v>70</v>
      </c>
      <c r="W591" s="152">
        <f>IFERROR(_xlfn.XLOOKUP(X591,sortorder!$E$4:$E$55,sortorder!$D$4:$D$55),99)</f>
        <v>70</v>
      </c>
      <c r="X591" s="22" t="s">
        <v>2854</v>
      </c>
      <c r="Y591" s="141">
        <f>IF(ISERROR(SEARCH(Y$1,$Q591)),0,1)</f>
        <v>0</v>
      </c>
      <c r="Z591" s="141">
        <f>IF(ISERROR(SEARCH(Z$1,$Q591)),0,1)</f>
        <v>0</v>
      </c>
      <c r="AA591" s="141">
        <f>IF(ISERROR(SEARCH(AA$1,$Q591)),0,1)</f>
        <v>0</v>
      </c>
      <c r="AB591" s="141">
        <f>IF(ISERROR(SEARCH(AB$1,$Q591)),0,1)</f>
        <v>0</v>
      </c>
      <c r="AC591" s="141">
        <f>IF(ISERROR(SEARCH(AC$1,$Q591)),0,1)</f>
        <v>0</v>
      </c>
      <c r="AD591" s="141">
        <f>IF(ISERROR(SEARCH(AD$1,$Q591)),0,1)</f>
        <v>0</v>
      </c>
      <c r="AE591" s="141">
        <f>IF(ISERROR(SEARCH(AE$1,$Q591)),0,1)</f>
        <v>0</v>
      </c>
      <c r="AF591" s="141">
        <f>IF(ISERROR(SEARCH(AF$1,$Q591)),0,1)</f>
        <v>0</v>
      </c>
      <c r="AG591" s="141">
        <f>IF(ISERROR(SEARCH(AG$1,$Q591)),0,1)</f>
        <v>0</v>
      </c>
      <c r="AI591" s="141" t="str">
        <f>_xlfn.XLOOKUP(I591,'api2.3'!B:B,'api2.3'!D:D,"")</f>
        <v/>
      </c>
      <c r="AJ591" t="s">
        <v>60</v>
      </c>
      <c r="AK591" s="41" t="s">
        <v>2855</v>
      </c>
      <c r="AL591" s="210">
        <f>_xlfn.XLOOKUP(AK591,sortorder!$I$15:$I$20,sortorder!$J$15:$J$20)</f>
        <v>4</v>
      </c>
      <c r="AP591" s="31">
        <v>0</v>
      </c>
      <c r="AQ591" t="s">
        <v>43</v>
      </c>
      <c r="AR591" t="s">
        <v>43</v>
      </c>
      <c r="AS591" t="s">
        <v>64</v>
      </c>
      <c r="AT591" t="s">
        <v>422</v>
      </c>
      <c r="AU591">
        <v>0</v>
      </c>
      <c r="AV591" s="39" t="str">
        <f>IFERROR(_xlfn.XLOOKUP(Q591,wtd!$B:$B,wtd!$C:$C),"")</f>
        <v/>
      </c>
      <c r="AW591" s="141" t="b">
        <f>IFERROR(Q591=_xlfn.XLOOKUP(Q591,wtd!$B:$B,wtd!$B:$B),FALSE)</f>
        <v>0</v>
      </c>
      <c r="AX591" s="42" t="s">
        <v>60</v>
      </c>
      <c r="AZ591">
        <v>0</v>
      </c>
      <c r="BA591" t="b">
        <v>0</v>
      </c>
      <c r="BB591" t="b">
        <v>0</v>
      </c>
      <c r="BC591" t="b">
        <v>0</v>
      </c>
      <c r="BE591" t="s">
        <v>5545</v>
      </c>
      <c r="BF591" t="s">
        <v>5545</v>
      </c>
      <c r="BG591" t="s">
        <v>5545</v>
      </c>
      <c r="BJ591" s="618" t="s">
        <v>2887</v>
      </c>
      <c r="BK591" s="534" t="s">
        <v>2887</v>
      </c>
      <c r="BN591" s="225">
        <v>999</v>
      </c>
    </row>
    <row r="592" spans="1:68">
      <c r="A592">
        <v>591</v>
      </c>
      <c r="B592" s="158" t="str">
        <f>IFERROR(TEXT(AL592,"00"),"99")&amp;IFERROR(TEXT(W592,"00"),"99")&amp;IFERROR(TEXT(S592,"00"),"99")&amp;IFERROR(TEXT(BN592,"000"),"999")</f>
        <v>047068999</v>
      </c>
      <c r="C592" s="158" t="str">
        <f>IFERROR(TEXT(AL592,"00"),"99")&amp;IFERROR(TEXT(V592,"00"),"99")&amp;IFERROR(TEXT(R592,"000"),"999")</f>
        <v>0470000</v>
      </c>
      <c r="D592" s="29">
        <v>0</v>
      </c>
      <c r="E592" s="645">
        <f>IF(NOT(ISBLANK(L592)),1,0)</f>
        <v>0</v>
      </c>
      <c r="F592" s="645">
        <f>IF(NOT(ISBLANK(O592)),1,0)</f>
        <v>0</v>
      </c>
      <c r="G592" s="364" t="str">
        <f>IF(ISBLANK(H592), IF(OR(NOT(ISBLANK(L592)),NOT(ISBLANK(I592)), NOT(ISBLANK(O592))),"no oldname but should be",""),IF(H592=I592,"api",IF(H592=O592,"csv","no match or acs")))</f>
        <v/>
      </c>
      <c r="L592" s="122"/>
      <c r="M592" s="197"/>
      <c r="Q592" s="122" t="s">
        <v>5541</v>
      </c>
      <c r="R592" s="147">
        <f>IFERROR(_xlfn.XLOOKUP(T592,sortorder!$E$62:$E$136,sortorder!$F$62:$F$136),999)</f>
        <v>0</v>
      </c>
      <c r="S592" s="147">
        <f>IFERROR(_xlfn.XLOOKUP(T592,sortorder!$E$62:$E$136,sortorder!$D$62:$D$136),99)</f>
        <v>68</v>
      </c>
      <c r="V592" s="152">
        <f>IFERROR(_xlfn.XLOOKUP(X592,sortorder!$E$4:$E$55,sortorder!$D$4:$D$55),99)</f>
        <v>70</v>
      </c>
      <c r="W592" s="152">
        <f>IFERROR(_xlfn.XLOOKUP(X592,sortorder!$E$4:$E$55,sortorder!$D$4:$D$55),99)</f>
        <v>70</v>
      </c>
      <c r="X592" s="22" t="s">
        <v>2854</v>
      </c>
      <c r="Y592" s="141">
        <f>IF(ISERROR(SEARCH(Y$1,$Q592)),0,1)</f>
        <v>0</v>
      </c>
      <c r="Z592" s="141">
        <f>IF(ISERROR(SEARCH(Z$1,$Q592)),0,1)</f>
        <v>0</v>
      </c>
      <c r="AA592" s="141">
        <f>IF(ISERROR(SEARCH(AA$1,$Q592)),0,1)</f>
        <v>0</v>
      </c>
      <c r="AB592" s="141">
        <f>IF(ISERROR(SEARCH(AB$1,$Q592)),0,1)</f>
        <v>0</v>
      </c>
      <c r="AC592" s="141">
        <f>IF(ISERROR(SEARCH(AC$1,$Q592)),0,1)</f>
        <v>0</v>
      </c>
      <c r="AD592" s="141">
        <f>IF(ISERROR(SEARCH(AD$1,$Q592)),0,1)</f>
        <v>0</v>
      </c>
      <c r="AE592" s="141">
        <f>IF(ISERROR(SEARCH(AE$1,$Q592)),0,1)</f>
        <v>0</v>
      </c>
      <c r="AF592" s="141">
        <f>IF(ISERROR(SEARCH(AF$1,$Q592)),0,1)</f>
        <v>0</v>
      </c>
      <c r="AG592" s="141">
        <f>IF(ISERROR(SEARCH(AG$1,$Q592)),0,1)</f>
        <v>0</v>
      </c>
      <c r="AI592" s="141" t="str">
        <f>_xlfn.XLOOKUP(I592,'api2.3'!B:B,'api2.3'!D:D,"")</f>
        <v/>
      </c>
      <c r="AJ592" t="s">
        <v>60</v>
      </c>
      <c r="AK592" s="41" t="s">
        <v>2855</v>
      </c>
      <c r="AL592" s="210">
        <f>_xlfn.XLOOKUP(AK592,sortorder!$I$15:$I$20,sortorder!$J$15:$J$20)</f>
        <v>4</v>
      </c>
      <c r="AP592" s="31">
        <v>0</v>
      </c>
      <c r="AQ592" t="s">
        <v>43</v>
      </c>
      <c r="AR592" t="s">
        <v>43</v>
      </c>
      <c r="AS592" t="s">
        <v>64</v>
      </c>
      <c r="AT592" t="s">
        <v>422</v>
      </c>
      <c r="AU592">
        <v>0</v>
      </c>
      <c r="AV592" s="39" t="str">
        <f>IFERROR(_xlfn.XLOOKUP(Q592,wtd!$B:$B,wtd!$C:$C),"")</f>
        <v/>
      </c>
      <c r="AW592" s="141" t="b">
        <f>IFERROR(Q592=_xlfn.XLOOKUP(Q592,wtd!$B:$B,wtd!$B:$B),FALSE)</f>
        <v>0</v>
      </c>
      <c r="AX592" s="42" t="s">
        <v>60</v>
      </c>
      <c r="AZ592">
        <v>1</v>
      </c>
      <c r="BA592" t="b">
        <v>0</v>
      </c>
      <c r="BB592" t="b">
        <v>0</v>
      </c>
      <c r="BC592" t="b">
        <v>0</v>
      </c>
      <c r="BE592" t="s">
        <v>5546</v>
      </c>
      <c r="BF592" t="s">
        <v>5546</v>
      </c>
      <c r="BG592" t="s">
        <v>5546</v>
      </c>
      <c r="BJ592" s="618" t="s">
        <v>2887</v>
      </c>
      <c r="BK592" s="534" t="s">
        <v>2887</v>
      </c>
      <c r="BN592" s="225">
        <v>999</v>
      </c>
    </row>
    <row r="593" spans="1:72">
      <c r="A593">
        <v>592</v>
      </c>
      <c r="B593" s="158" t="str">
        <f>IFERROR(TEXT(AL593,"00"),"99")&amp;IFERROR(TEXT(W593,"00"),"99")&amp;IFERROR(TEXT(S593,"00"),"99")&amp;IFERROR(TEXT(BN593,"000"),"999")</f>
        <v>054101999</v>
      </c>
      <c r="C593" s="158" t="str">
        <f>IFERROR(TEXT(AL593,"00"),"99")&amp;IFERROR(TEXT(V593,"00"),"99")&amp;IFERROR(TEXT(R593,"000"),"999")</f>
        <v>0541096</v>
      </c>
      <c r="D593" s="29">
        <v>0</v>
      </c>
      <c r="E593" s="645">
        <f>IF(NOT(ISBLANK(L593)),1,0)</f>
        <v>0</v>
      </c>
      <c r="F593" s="645">
        <f>IF(NOT(ISBLANK(O593)),1,0)</f>
        <v>1</v>
      </c>
      <c r="G593" s="364" t="str">
        <f>IF(ISBLANK(H593), IF(OR(NOT(ISBLANK(L593)),NOT(ISBLANK(I593)), NOT(ISBLANK(O593))),"no oldname but should be",""),IF(H593=I593,"api",IF(H593=O593,"csv","no match or acs")))</f>
        <v>csv</v>
      </c>
      <c r="H593" t="s">
        <v>318</v>
      </c>
      <c r="N593" s="59" t="s">
        <v>318</v>
      </c>
      <c r="O593" s="23" t="s">
        <v>318</v>
      </c>
      <c r="P593" s="59" t="s">
        <v>318</v>
      </c>
      <c r="Q593" s="64" t="s">
        <v>317</v>
      </c>
      <c r="R593" s="147">
        <f>IFERROR(_xlfn.XLOOKUP(T593,sortorder!$E$62:$E$136,sortorder!$F$62:$F$136),999)</f>
        <v>96</v>
      </c>
      <c r="S593" s="147">
        <f>IFERROR(_xlfn.XLOOKUP(T593,sortorder!$E$62:$E$136,sortorder!$D$62:$D$136),99)</f>
        <v>1</v>
      </c>
      <c r="T593" s="127" t="s">
        <v>181</v>
      </c>
      <c r="V593" s="152">
        <f>IFERROR(_xlfn.XLOOKUP(X593,sortorder!$E$4:$E$55,sortorder!$D$4:$D$55),99)</f>
        <v>41</v>
      </c>
      <c r="W593" s="152">
        <f>IFERROR(_xlfn.XLOOKUP(X593,sortorder!$E$4:$E$55,sortorder!$D$4:$D$55),99)</f>
        <v>41</v>
      </c>
      <c r="X593" s="373" t="s">
        <v>2792</v>
      </c>
      <c r="Y593" s="141">
        <f>IF(ISERROR(SEARCH(Y$1,$Q593)),0,1)</f>
        <v>0</v>
      </c>
      <c r="Z593" s="141">
        <f>IF(ISERROR(SEARCH(Z$1,$Q593)),0,1)</f>
        <v>0</v>
      </c>
      <c r="AA593" s="141">
        <f>IF(ISERROR(SEARCH(AA$1,$Q593)),0,1)</f>
        <v>0</v>
      </c>
      <c r="AB593" s="141">
        <f>IF(ISERROR(SEARCH(AB$1,$Q593)),0,1)</f>
        <v>0</v>
      </c>
      <c r="AC593" s="141">
        <f>IF(ISERROR(SEARCH(AC$1,$Q593)),0,1)</f>
        <v>0</v>
      </c>
      <c r="AD593" s="141">
        <f>IF(ISERROR(SEARCH(AD$1,$Q593)),0,1)</f>
        <v>0</v>
      </c>
      <c r="AE593" s="141">
        <f>IF(ISERROR(SEARCH(AE$1,$Q593)),0,1)</f>
        <v>1</v>
      </c>
      <c r="AF593" s="141">
        <f>IF(ISERROR(SEARCH(AF$1,$Q593)),0,1)</f>
        <v>1</v>
      </c>
      <c r="AG593" s="141">
        <f>IF(ISERROR(SEARCH(AG$1,$Q593)),0,1)</f>
        <v>0</v>
      </c>
      <c r="AI593" s="141" t="str">
        <f>_xlfn.XLOOKUP(I593,'api2.3'!B:B,'api2.3'!D:D,"")</f>
        <v/>
      </c>
      <c r="AJ593" t="s">
        <v>84</v>
      </c>
      <c r="AK593" s="41" t="s">
        <v>84</v>
      </c>
      <c r="AL593" s="210">
        <f>_xlfn.XLOOKUP(AK593,sortorder!$I$15:$I$20,sortorder!$J$15:$J$20)</f>
        <v>5</v>
      </c>
      <c r="AM593" t="s">
        <v>423</v>
      </c>
      <c r="AN593" t="s">
        <v>423</v>
      </c>
      <c r="AO593" t="s">
        <v>424</v>
      </c>
      <c r="AP593" s="32">
        <v>1</v>
      </c>
      <c r="AQ593" t="s">
        <v>3031</v>
      </c>
      <c r="AR593" t="s">
        <v>43</v>
      </c>
      <c r="AS593" t="s">
        <v>286</v>
      </c>
      <c r="AT593" t="s">
        <v>43</v>
      </c>
      <c r="AV593" s="39" t="str">
        <f>IFERROR(_xlfn.XLOOKUP(Q593,wtd!$B:$B,wtd!$C:$C),"")</f>
        <v>pop</v>
      </c>
      <c r="AW593" s="141" t="b">
        <f>IFERROR(Q593=_xlfn.XLOOKUP(Q593,wtd!$B:$B,wtd!$B:$B),FALSE)</f>
        <v>1</v>
      </c>
      <c r="AX593" s="234" t="s">
        <v>1616</v>
      </c>
      <c r="AZ593">
        <v>3</v>
      </c>
      <c r="BA593" t="b">
        <v>0</v>
      </c>
      <c r="BB593" t="b">
        <v>0</v>
      </c>
      <c r="BC593" t="b">
        <v>0</v>
      </c>
      <c r="BE593" t="s">
        <v>5768</v>
      </c>
      <c r="BF593" t="s">
        <v>319</v>
      </c>
      <c r="BG593" t="s">
        <v>319</v>
      </c>
      <c r="BH593" s="59" t="s">
        <v>319</v>
      </c>
      <c r="BJ593" s="618" t="s">
        <v>2887</v>
      </c>
      <c r="BK593" s="534" t="s">
        <v>2887</v>
      </c>
      <c r="BN593" s="225">
        <v>999</v>
      </c>
      <c r="BQ593" s="639" t="s">
        <v>320</v>
      </c>
      <c r="BR593" s="639" t="s">
        <v>318</v>
      </c>
    </row>
    <row r="594" spans="1:72">
      <c r="A594">
        <v>593</v>
      </c>
      <c r="B594" s="158" t="str">
        <f>IFERROR(TEXT(AL594,"00"),"99")&amp;IFERROR(TEXT(W594,"00"),"99")&amp;IFERROR(TEXT(S594,"00"),"99")&amp;IFERROR(TEXT(BN594,"000"),"999")</f>
        <v>054102999</v>
      </c>
      <c r="C594" s="158" t="str">
        <f>IFERROR(TEXT(AL594,"00"),"99")&amp;IFERROR(TEXT(V594,"00"),"99")&amp;IFERROR(TEXT(R594,"000"),"999")</f>
        <v>0541097</v>
      </c>
      <c r="D594" s="29">
        <v>0</v>
      </c>
      <c r="E594" s="645">
        <f>IF(NOT(ISBLANK(L594)),1,0)</f>
        <v>0</v>
      </c>
      <c r="F594" s="645">
        <f>IF(NOT(ISBLANK(O594)),1,0)</f>
        <v>1</v>
      </c>
      <c r="G594" s="364" t="str">
        <f>IF(ISBLANK(H594), IF(OR(NOT(ISBLANK(L594)),NOT(ISBLANK(I594)), NOT(ISBLANK(O594))),"no oldname but should be",""),IF(H594=I594,"api",IF(H594=O594,"csv","no match or acs")))</f>
        <v>csv</v>
      </c>
      <c r="H594" t="s">
        <v>298</v>
      </c>
      <c r="N594" s="59" t="s">
        <v>298</v>
      </c>
      <c r="O594" s="23" t="s">
        <v>298</v>
      </c>
      <c r="P594" s="59" t="s">
        <v>298</v>
      </c>
      <c r="Q594" s="64" t="s">
        <v>297</v>
      </c>
      <c r="R594" s="147">
        <f>IFERROR(_xlfn.XLOOKUP(T594,sortorder!$E$62:$E$136,sortorder!$F$62:$F$136),999)</f>
        <v>97</v>
      </c>
      <c r="S594" s="147">
        <f>IFERROR(_xlfn.XLOOKUP(T594,sortorder!$E$62:$E$136,sortorder!$D$62:$D$136),99)</f>
        <v>2</v>
      </c>
      <c r="T594" s="127" t="s">
        <v>144</v>
      </c>
      <c r="V594" s="152">
        <f>IFERROR(_xlfn.XLOOKUP(X594,sortorder!$E$4:$E$55,sortorder!$D$4:$D$55),99)</f>
        <v>41</v>
      </c>
      <c r="W594" s="152">
        <f>IFERROR(_xlfn.XLOOKUP(X594,sortorder!$E$4:$E$55,sortorder!$D$4:$D$55),99)</f>
        <v>41</v>
      </c>
      <c r="X594" s="373" t="s">
        <v>2792</v>
      </c>
      <c r="Y594" s="141">
        <f>IF(ISERROR(SEARCH(Y$1,$Q594)),0,1)</f>
        <v>0</v>
      </c>
      <c r="Z594" s="141">
        <f>IF(ISERROR(SEARCH(Z$1,$Q594)),0,1)</f>
        <v>0</v>
      </c>
      <c r="AA594" s="141">
        <f>IF(ISERROR(SEARCH(AA$1,$Q594)),0,1)</f>
        <v>0</v>
      </c>
      <c r="AB594" s="141">
        <f>IF(ISERROR(SEARCH(AB$1,$Q594)),0,1)</f>
        <v>0</v>
      </c>
      <c r="AC594" s="141">
        <f>IF(ISERROR(SEARCH(AC$1,$Q594)),0,1)</f>
        <v>0</v>
      </c>
      <c r="AD594" s="141">
        <f>IF(ISERROR(SEARCH(AD$1,$Q594)),0,1)</f>
        <v>0</v>
      </c>
      <c r="AE594" s="141">
        <f>IF(ISERROR(SEARCH(AE$1,$Q594)),0,1)</f>
        <v>1</v>
      </c>
      <c r="AF594" s="141">
        <f>IF(ISERROR(SEARCH(AF$1,$Q594)),0,1)</f>
        <v>1</v>
      </c>
      <c r="AG594" s="141">
        <f>IF(ISERROR(SEARCH(AG$1,$Q594)),0,1)</f>
        <v>0</v>
      </c>
      <c r="AI594" s="141" t="str">
        <f>_xlfn.XLOOKUP(I594,'api2.3'!B:B,'api2.3'!D:D,"")</f>
        <v/>
      </c>
      <c r="AJ594" t="s">
        <v>84</v>
      </c>
      <c r="AK594" s="41" t="s">
        <v>84</v>
      </c>
      <c r="AL594" s="210">
        <f>_xlfn.XLOOKUP(AK594,sortorder!$I$15:$I$20,sortorder!$J$15:$J$20)</f>
        <v>5</v>
      </c>
      <c r="AM594" t="s">
        <v>423</v>
      </c>
      <c r="AN594" t="s">
        <v>423</v>
      </c>
      <c r="AO594" t="s">
        <v>424</v>
      </c>
      <c r="AP594" s="32">
        <v>1</v>
      </c>
      <c r="AQ594" t="s">
        <v>3031</v>
      </c>
      <c r="AR594" t="s">
        <v>43</v>
      </c>
      <c r="AS594" t="s">
        <v>286</v>
      </c>
      <c r="AT594" t="s">
        <v>43</v>
      </c>
      <c r="AV594" s="39" t="str">
        <f>IFERROR(_xlfn.XLOOKUP(Q594,wtd!$B:$B,wtd!$C:$C),"")</f>
        <v>pop</v>
      </c>
      <c r="AW594" s="141" t="b">
        <f>IFERROR(Q594=_xlfn.XLOOKUP(Q594,wtd!$B:$B,wtd!$B:$B),FALSE)</f>
        <v>1</v>
      </c>
      <c r="AX594" s="234" t="s">
        <v>1616</v>
      </c>
      <c r="AZ594">
        <v>3</v>
      </c>
      <c r="BA594" t="b">
        <v>0</v>
      </c>
      <c r="BB594" t="b">
        <v>0</v>
      </c>
      <c r="BC594" t="b">
        <v>0</v>
      </c>
      <c r="BE594" t="s">
        <v>5769</v>
      </c>
      <c r="BF594" t="s">
        <v>299</v>
      </c>
      <c r="BG594" t="s">
        <v>299</v>
      </c>
      <c r="BH594" s="59" t="s">
        <v>299</v>
      </c>
      <c r="BJ594" s="618" t="s">
        <v>2887</v>
      </c>
      <c r="BK594" s="534" t="s">
        <v>2887</v>
      </c>
      <c r="BN594" s="225">
        <v>999</v>
      </c>
      <c r="BQ594" s="639" t="s">
        <v>300</v>
      </c>
      <c r="BR594" s="639" t="s">
        <v>298</v>
      </c>
    </row>
    <row r="595" spans="1:72">
      <c r="A595">
        <v>594</v>
      </c>
      <c r="B595" s="158" t="str">
        <f>IFERROR(TEXT(AL595,"00"),"99")&amp;IFERROR(TEXT(W595,"00"),"99")&amp;IFERROR(TEXT(S595,"00"),"99")&amp;IFERROR(TEXT(BN595,"000"),"999")</f>
        <v>054103999</v>
      </c>
      <c r="C595" s="158" t="str">
        <f>IFERROR(TEXT(AL595,"00"),"99")&amp;IFERROR(TEXT(V595,"00"),"99")&amp;IFERROR(TEXT(R595,"000"),"999")</f>
        <v>0541098</v>
      </c>
      <c r="D595" s="251">
        <v>0</v>
      </c>
      <c r="E595" s="645">
        <f>IF(NOT(ISBLANK(L595)),1,0)</f>
        <v>0</v>
      </c>
      <c r="F595" s="645">
        <f>IF(NOT(ISBLANK(O595)),1,0)</f>
        <v>1</v>
      </c>
      <c r="G595" s="364" t="str">
        <f>IF(ISBLANK(H595), IF(OR(NOT(ISBLANK(L595)),NOT(ISBLANK(I595)), NOT(ISBLANK(O595))),"no oldname but should be",""),IF(H595=I595,"api",IF(H595=O595,"csv","no match or acs")))</f>
        <v>csv</v>
      </c>
      <c r="H595" s="122" t="s">
        <v>5731</v>
      </c>
      <c r="I595" s="122"/>
      <c r="J595" s="197"/>
      <c r="K595" s="122"/>
      <c r="L595" s="122"/>
      <c r="M595" s="197"/>
      <c r="N595" s="197"/>
      <c r="O595" s="122" t="s">
        <v>5731</v>
      </c>
      <c r="P595" s="197"/>
      <c r="Q595" s="123" t="s">
        <v>5732</v>
      </c>
      <c r="R595" s="147">
        <f>IFERROR(_xlfn.XLOOKUP(T595,sortorder!$E$62:$E$136,sortorder!$F$62:$F$136),999)</f>
        <v>98</v>
      </c>
      <c r="S595" s="147">
        <f>IFERROR(_xlfn.XLOOKUP(T595,sortorder!$E$62:$E$136,sortorder!$D$62:$D$136),99)</f>
        <v>3</v>
      </c>
      <c r="T595" s="196" t="s">
        <v>5618</v>
      </c>
      <c r="U595" s="197"/>
      <c r="V595" s="152">
        <f>IFERROR(_xlfn.XLOOKUP(X595,sortorder!$E$4:$E$55,sortorder!$D$4:$D$55),99)</f>
        <v>41</v>
      </c>
      <c r="W595" s="152">
        <f>IFERROR(_xlfn.XLOOKUP(X595,sortorder!$E$4:$E$55,sortorder!$D$4:$D$55),99)</f>
        <v>41</v>
      </c>
      <c r="X595" s="326" t="s">
        <v>2792</v>
      </c>
      <c r="Y595" s="141">
        <f>IF(ISERROR(SEARCH(Y$1,$Q595)),0,1)</f>
        <v>0</v>
      </c>
      <c r="Z595" s="141">
        <f>IF(ISERROR(SEARCH(Z$1,$Q595)),0,1)</f>
        <v>0</v>
      </c>
      <c r="AA595" s="141">
        <f>IF(ISERROR(SEARCH(AA$1,$Q595)),0,1)</f>
        <v>0</v>
      </c>
      <c r="AB595" s="141">
        <f>IF(ISERROR(SEARCH(AB$1,$Q595)),0,1)</f>
        <v>0</v>
      </c>
      <c r="AC595" s="141">
        <f>IF(ISERROR(SEARCH(AC$1,$Q595)),0,1)</f>
        <v>0</v>
      </c>
      <c r="AD595" s="141">
        <f>IF(ISERROR(SEARCH(AD$1,$Q595)),0,1)</f>
        <v>0</v>
      </c>
      <c r="AE595" s="141">
        <f>IF(ISERROR(SEARCH(AE$1,$Q595)),0,1)</f>
        <v>1</v>
      </c>
      <c r="AF595" s="141">
        <f>IF(ISERROR(SEARCH(AF$1,$Q595)),0,1)</f>
        <v>1</v>
      </c>
      <c r="AG595" s="141">
        <f>IF(ISERROR(SEARCH(AG$1,$Q595)),0,1)</f>
        <v>0</v>
      </c>
      <c r="AH595" s="122"/>
      <c r="AI595" s="141" t="str">
        <f>_xlfn.XLOOKUP(I595,'api2.3'!B:B,'api2.3'!D:D,"")</f>
        <v/>
      </c>
      <c r="AJ595" s="122" t="s">
        <v>84</v>
      </c>
      <c r="AK595" s="212" t="s">
        <v>84</v>
      </c>
      <c r="AL595" s="210">
        <f>_xlfn.XLOOKUP(AK595,sortorder!$I$15:$I$20,sortorder!$J$15:$J$20)</f>
        <v>5</v>
      </c>
      <c r="AM595" s="122" t="s">
        <v>423</v>
      </c>
      <c r="AN595" s="122" t="s">
        <v>423</v>
      </c>
      <c r="AO595" s="122" t="s">
        <v>424</v>
      </c>
      <c r="AP595" s="112">
        <v>1</v>
      </c>
      <c r="AQ595" s="122" t="s">
        <v>3031</v>
      </c>
      <c r="AR595" s="122" t="s">
        <v>43</v>
      </c>
      <c r="AS595" s="122" t="s">
        <v>286</v>
      </c>
      <c r="AT595" s="122" t="s">
        <v>43</v>
      </c>
      <c r="AU595" s="122"/>
      <c r="AV595" s="39" t="str">
        <f>IFERROR(_xlfn.XLOOKUP(Q595,wtd!$B:$B,wtd!$C:$C),"")</f>
        <v>pop</v>
      </c>
      <c r="AW595" s="141" t="b">
        <f>IFERROR(Q595=_xlfn.XLOOKUP(Q595,wtd!$B:$B,wtd!$B:$B),FALSE)</f>
        <v>1</v>
      </c>
      <c r="AX595" s="236" t="s">
        <v>1616</v>
      </c>
      <c r="AY595" s="122"/>
      <c r="AZ595" s="122">
        <v>3</v>
      </c>
      <c r="BA595" s="122" t="b">
        <v>0</v>
      </c>
      <c r="BB595" s="122" t="b">
        <v>0</v>
      </c>
      <c r="BC595" s="122" t="b">
        <v>0</v>
      </c>
      <c r="BD595" s="122"/>
      <c r="BE595" s="122" t="s">
        <v>5776</v>
      </c>
      <c r="BF595" s="122" t="s">
        <v>5734</v>
      </c>
      <c r="BG595" s="122" t="s">
        <v>5734</v>
      </c>
      <c r="BH595" s="197" t="s">
        <v>5734</v>
      </c>
      <c r="BI595" s="197"/>
      <c r="BJ595" s="618" t="s">
        <v>2887</v>
      </c>
      <c r="BK595" s="534" t="s">
        <v>2887</v>
      </c>
      <c r="BL595" s="197"/>
      <c r="BM595" s="197"/>
      <c r="BN595" s="260">
        <v>999</v>
      </c>
      <c r="BO595" s="122"/>
      <c r="BP595" s="641"/>
      <c r="BQ595" s="641"/>
      <c r="BR595" s="641"/>
      <c r="BS595" s="641"/>
      <c r="BT595" s="641"/>
    </row>
    <row r="596" spans="1:72">
      <c r="A596">
        <v>595</v>
      </c>
      <c r="B596" s="158" t="str">
        <f>IFERROR(TEXT(AL596,"00"),"99")&amp;IFERROR(TEXT(W596,"00"),"99")&amp;IFERROR(TEXT(S596,"00"),"99")&amp;IFERROR(TEXT(BN596,"000"),"999")</f>
        <v>054104999</v>
      </c>
      <c r="C596" s="158" t="str">
        <f>IFERROR(TEXT(AL596,"00"),"99")&amp;IFERROR(TEXT(V596,"00"),"99")&amp;IFERROR(TEXT(R596,"000"),"999")</f>
        <v>0541099</v>
      </c>
      <c r="D596" s="29">
        <v>0</v>
      </c>
      <c r="E596" s="645">
        <f>IF(NOT(ISBLANK(L596)),1,0)</f>
        <v>0</v>
      </c>
      <c r="F596" s="645">
        <f>IF(NOT(ISBLANK(O596)),1,0)</f>
        <v>1</v>
      </c>
      <c r="G596" s="364" t="str">
        <f>IF(ISBLANK(H596), IF(OR(NOT(ISBLANK(L596)),NOT(ISBLANK(I596)), NOT(ISBLANK(O596))),"no oldname but should be",""),IF(H596=I596,"api",IF(H596=O596,"csv","no match or acs")))</f>
        <v>csv</v>
      </c>
      <c r="H596" t="s">
        <v>288</v>
      </c>
      <c r="N596" s="59" t="s">
        <v>288</v>
      </c>
      <c r="O596" s="23" t="s">
        <v>288</v>
      </c>
      <c r="P596" s="59" t="s">
        <v>288</v>
      </c>
      <c r="Q596" s="64" t="s">
        <v>287</v>
      </c>
      <c r="R596" s="147">
        <f>IFERROR(_xlfn.XLOOKUP(T596,sortorder!$E$62:$E$136,sortorder!$F$62:$F$136),999)</f>
        <v>99</v>
      </c>
      <c r="S596" s="147">
        <f>IFERROR(_xlfn.XLOOKUP(T596,sortorder!$E$62:$E$136,sortorder!$D$62:$D$136),99)</f>
        <v>4</v>
      </c>
      <c r="T596" s="127" t="s">
        <v>196</v>
      </c>
      <c r="V596" s="152">
        <f>IFERROR(_xlfn.XLOOKUP(X596,sortorder!$E$4:$E$55,sortorder!$D$4:$D$55),99)</f>
        <v>41</v>
      </c>
      <c r="W596" s="152">
        <f>IFERROR(_xlfn.XLOOKUP(X596,sortorder!$E$4:$E$55,sortorder!$D$4:$D$55),99)</f>
        <v>41</v>
      </c>
      <c r="X596" s="373" t="s">
        <v>2792</v>
      </c>
      <c r="Y596" s="141">
        <f>IF(ISERROR(SEARCH(Y$1,$Q596)),0,1)</f>
        <v>0</v>
      </c>
      <c r="Z596" s="141">
        <f>IF(ISERROR(SEARCH(Z$1,$Q596)),0,1)</f>
        <v>0</v>
      </c>
      <c r="AA596" s="141">
        <f>IF(ISERROR(SEARCH(AA$1,$Q596)),0,1)</f>
        <v>0</v>
      </c>
      <c r="AB596" s="141">
        <f>IF(ISERROR(SEARCH(AB$1,$Q596)),0,1)</f>
        <v>0</v>
      </c>
      <c r="AC596" s="141">
        <f>IF(ISERROR(SEARCH(AC$1,$Q596)),0,1)</f>
        <v>0</v>
      </c>
      <c r="AD596" s="141">
        <f>IF(ISERROR(SEARCH(AD$1,$Q596)),0,1)</f>
        <v>0</v>
      </c>
      <c r="AE596" s="141">
        <f>IF(ISERROR(SEARCH(AE$1,$Q596)),0,1)</f>
        <v>1</v>
      </c>
      <c r="AF596" s="141">
        <f>IF(ISERROR(SEARCH(AF$1,$Q596)),0,1)</f>
        <v>1</v>
      </c>
      <c r="AG596" s="141">
        <f>IF(ISERROR(SEARCH(AG$1,$Q596)),0,1)</f>
        <v>0</v>
      </c>
      <c r="AI596" s="141" t="str">
        <f>_xlfn.XLOOKUP(I596,'api2.3'!B:B,'api2.3'!D:D,"")</f>
        <v/>
      </c>
      <c r="AJ596" t="s">
        <v>84</v>
      </c>
      <c r="AK596" s="41" t="s">
        <v>84</v>
      </c>
      <c r="AL596" s="210">
        <f>_xlfn.XLOOKUP(AK596,sortorder!$I$15:$I$20,sortorder!$J$15:$J$20)</f>
        <v>5</v>
      </c>
      <c r="AM596" t="s">
        <v>423</v>
      </c>
      <c r="AN596" t="s">
        <v>423</v>
      </c>
      <c r="AO596" t="s">
        <v>424</v>
      </c>
      <c r="AP596" s="32">
        <v>1</v>
      </c>
      <c r="AQ596" t="s">
        <v>3031</v>
      </c>
      <c r="AR596" t="s">
        <v>43</v>
      </c>
      <c r="AS596" t="s">
        <v>286</v>
      </c>
      <c r="AT596" t="s">
        <v>43</v>
      </c>
      <c r="AV596" s="39" t="str">
        <f>IFERROR(_xlfn.XLOOKUP(Q596,wtd!$B:$B,wtd!$C:$C),"")</f>
        <v>pop</v>
      </c>
      <c r="AW596" s="141" t="b">
        <f>IFERROR(Q596=_xlfn.XLOOKUP(Q596,wtd!$B:$B,wtd!$B:$B),FALSE)</f>
        <v>1</v>
      </c>
      <c r="AX596" s="234" t="s">
        <v>1616</v>
      </c>
      <c r="AZ596">
        <v>3</v>
      </c>
      <c r="BA596" t="b">
        <v>0</v>
      </c>
      <c r="BB596" t="b">
        <v>0</v>
      </c>
      <c r="BC596" t="b">
        <v>0</v>
      </c>
      <c r="BE596" t="s">
        <v>5770</v>
      </c>
      <c r="BF596" t="s">
        <v>289</v>
      </c>
      <c r="BG596" t="s">
        <v>289</v>
      </c>
      <c r="BH596" s="59" t="s">
        <v>289</v>
      </c>
      <c r="BJ596" s="618" t="s">
        <v>2887</v>
      </c>
      <c r="BK596" s="534" t="s">
        <v>2887</v>
      </c>
      <c r="BN596" s="225">
        <v>999</v>
      </c>
      <c r="BQ596" s="639" t="s">
        <v>290</v>
      </c>
      <c r="BR596" s="639" t="s">
        <v>288</v>
      </c>
    </row>
    <row r="597" spans="1:72">
      <c r="A597">
        <v>596</v>
      </c>
      <c r="B597" s="158" t="str">
        <f>IFERROR(TEXT(AL597,"00"),"99")&amp;IFERROR(TEXT(W597,"00"),"99")&amp;IFERROR(TEXT(S597,"00"),"99")&amp;IFERROR(TEXT(BN597,"000"),"999")</f>
        <v>054105999</v>
      </c>
      <c r="C597" s="158" t="str">
        <f>IFERROR(TEXT(AL597,"00"),"99")&amp;IFERROR(TEXT(V597,"00"),"99")&amp;IFERROR(TEXT(R597,"000"),"999")</f>
        <v>0541101</v>
      </c>
      <c r="D597" s="29">
        <v>0</v>
      </c>
      <c r="E597" s="645">
        <f>IF(NOT(ISBLANK(L597)),1,0)</f>
        <v>0</v>
      </c>
      <c r="F597" s="645">
        <f>IF(NOT(ISBLANK(O597)),1,0)</f>
        <v>1</v>
      </c>
      <c r="G597" s="364" t="str">
        <f>IF(ISBLANK(H597), IF(OR(NOT(ISBLANK(L597)),NOT(ISBLANK(I597)), NOT(ISBLANK(O597))),"no oldname but should be",""),IF(H597=I597,"api",IF(H597=O597,"csv","no match or acs")))</f>
        <v>csv</v>
      </c>
      <c r="H597" t="s">
        <v>531</v>
      </c>
      <c r="N597" s="59" t="s">
        <v>531</v>
      </c>
      <c r="O597" s="23" t="s">
        <v>531</v>
      </c>
      <c r="P597" s="59" t="s">
        <v>531</v>
      </c>
      <c r="Q597" s="64" t="s">
        <v>3037</v>
      </c>
      <c r="R597" s="147">
        <f>IFERROR(_xlfn.XLOOKUP(T597,sortorder!$E$62:$E$136,sortorder!$F$62:$F$136),999)</f>
        <v>101</v>
      </c>
      <c r="S597" s="147">
        <f>IFERROR(_xlfn.XLOOKUP(T597,sortorder!$E$62:$E$136,sortorder!$D$62:$D$136),99)</f>
        <v>5</v>
      </c>
      <c r="T597" s="127" t="s">
        <v>1753</v>
      </c>
      <c r="V597" s="152">
        <f>IFERROR(_xlfn.XLOOKUP(X597,sortorder!$E$4:$E$55,sortorder!$D$4:$D$55),99)</f>
        <v>41</v>
      </c>
      <c r="W597" s="152">
        <f>IFERROR(_xlfn.XLOOKUP(X597,sortorder!$E$4:$E$55,sortorder!$D$4:$D$55),99)</f>
        <v>41</v>
      </c>
      <c r="X597" s="373" t="s">
        <v>2792</v>
      </c>
      <c r="Y597" s="141">
        <f>IF(ISERROR(SEARCH(Y$1,$Q597)),0,1)</f>
        <v>0</v>
      </c>
      <c r="Z597" s="141">
        <f>IF(ISERROR(SEARCH(Z$1,$Q597)),0,1)</f>
        <v>0</v>
      </c>
      <c r="AA597" s="141">
        <f>IF(ISERROR(SEARCH(AA$1,$Q597)),0,1)</f>
        <v>0</v>
      </c>
      <c r="AB597" s="141">
        <f>IF(ISERROR(SEARCH(AB$1,$Q597)),0,1)</f>
        <v>0</v>
      </c>
      <c r="AC597" s="141">
        <f>IF(ISERROR(SEARCH(AC$1,$Q597)),0,1)</f>
        <v>0</v>
      </c>
      <c r="AD597" s="141">
        <f>IF(ISERROR(SEARCH(AD$1,$Q597)),0,1)</f>
        <v>0</v>
      </c>
      <c r="AE597" s="141">
        <f>IF(ISERROR(SEARCH(AE$1,$Q597)),0,1)</f>
        <v>1</v>
      </c>
      <c r="AF597" s="141">
        <f>IF(ISERROR(SEARCH(AF$1,$Q597)),0,1)</f>
        <v>1</v>
      </c>
      <c r="AG597" s="141">
        <f>IF(ISERROR(SEARCH(AG$1,$Q597)),0,1)</f>
        <v>0</v>
      </c>
      <c r="AI597" s="141">
        <f>_xlfn.XLOOKUP(I597,'api2.3'!B:B,'api2.3'!D:D,"")</f>
        <v>0</v>
      </c>
      <c r="AJ597" t="s">
        <v>84</v>
      </c>
      <c r="AK597" s="41" t="s">
        <v>84</v>
      </c>
      <c r="AL597" s="210">
        <f>_xlfn.XLOOKUP(AK597,sortorder!$I$15:$I$20,sortorder!$J$15:$J$20)</f>
        <v>5</v>
      </c>
      <c r="AM597" t="s">
        <v>423</v>
      </c>
      <c r="AN597" t="s">
        <v>423</v>
      </c>
      <c r="AO597" t="s">
        <v>424</v>
      </c>
      <c r="AP597" s="32">
        <v>1</v>
      </c>
      <c r="AQ597" t="s">
        <v>3031</v>
      </c>
      <c r="AR597" t="s">
        <v>43</v>
      </c>
      <c r="AS597" t="s">
        <v>286</v>
      </c>
      <c r="AT597" t="s">
        <v>43</v>
      </c>
      <c r="AV597" s="39" t="str">
        <f>IFERROR(_xlfn.XLOOKUP(Q597,wtd!$B:$B,wtd!$C:$C),"")</f>
        <v>pop</v>
      </c>
      <c r="AW597" s="141" t="b">
        <f>IFERROR(Q597=_xlfn.XLOOKUP(Q597,wtd!$B:$B,wtd!$B:$B),FALSE)</f>
        <v>1</v>
      </c>
      <c r="AX597" s="234" t="s">
        <v>1616</v>
      </c>
      <c r="AZ597">
        <v>3</v>
      </c>
      <c r="BA597" t="b">
        <v>0</v>
      </c>
      <c r="BB597" t="b">
        <v>0</v>
      </c>
      <c r="BC597" t="b">
        <v>0</v>
      </c>
      <c r="BE597" t="s">
        <v>5771</v>
      </c>
      <c r="BF597" t="s">
        <v>532</v>
      </c>
      <c r="BG597" t="s">
        <v>532</v>
      </c>
      <c r="BH597" s="59" t="s">
        <v>532</v>
      </c>
      <c r="BJ597" s="618" t="s">
        <v>2887</v>
      </c>
      <c r="BK597" s="534" t="s">
        <v>2887</v>
      </c>
      <c r="BN597" s="225">
        <v>999</v>
      </c>
      <c r="BQ597" s="639" t="s">
        <v>533</v>
      </c>
      <c r="BR597" s="639" t="s">
        <v>531</v>
      </c>
    </row>
    <row r="598" spans="1:72">
      <c r="A598">
        <v>597</v>
      </c>
      <c r="B598" s="158" t="str">
        <f>IFERROR(TEXT(AL598,"00"),"99")&amp;IFERROR(TEXT(W598,"00"),"99")&amp;IFERROR(TEXT(S598,"00"),"99")&amp;IFERROR(TEXT(BN598,"000"),"999")</f>
        <v>054106999</v>
      </c>
      <c r="C598" s="158" t="str">
        <f>IFERROR(TEXT(AL598,"00"),"99")&amp;IFERROR(TEXT(V598,"00"),"99")&amp;IFERROR(TEXT(R598,"000"),"999")</f>
        <v>0541102</v>
      </c>
      <c r="D598" s="29">
        <v>0</v>
      </c>
      <c r="E598" s="645">
        <f>IF(NOT(ISBLANK(L598)),1,0)</f>
        <v>0</v>
      </c>
      <c r="F598" s="645">
        <f>IF(NOT(ISBLANK(O598)),1,0)</f>
        <v>1</v>
      </c>
      <c r="G598" s="364" t="str">
        <f>IF(ISBLANK(H598), IF(OR(NOT(ISBLANK(L598)),NOT(ISBLANK(I598)), NOT(ISBLANK(O598))),"no oldname but should be",""),IF(H598=I598,"api",IF(H598=O598,"csv","no match or acs")))</f>
        <v>csv</v>
      </c>
      <c r="H598" t="s">
        <v>539</v>
      </c>
      <c r="N598" s="59" t="s">
        <v>539</v>
      </c>
      <c r="O598" s="23" t="s">
        <v>539</v>
      </c>
      <c r="P598" s="59" t="s">
        <v>539</v>
      </c>
      <c r="Q598" s="64" t="s">
        <v>538</v>
      </c>
      <c r="R598" s="147">
        <f>IFERROR(_xlfn.XLOOKUP(T598,sortorder!$E$62:$E$136,sortorder!$F$62:$F$136),999)</f>
        <v>102</v>
      </c>
      <c r="S598" s="147">
        <f>IFERROR(_xlfn.XLOOKUP(T598,sortorder!$E$62:$E$136,sortorder!$D$62:$D$136),99)</f>
        <v>6</v>
      </c>
      <c r="T598" s="127" t="s">
        <v>307</v>
      </c>
      <c r="V598" s="152">
        <f>IFERROR(_xlfn.XLOOKUP(X598,sortorder!$E$4:$E$55,sortorder!$D$4:$D$55),99)</f>
        <v>41</v>
      </c>
      <c r="W598" s="152">
        <f>IFERROR(_xlfn.XLOOKUP(X598,sortorder!$E$4:$E$55,sortorder!$D$4:$D$55),99)</f>
        <v>41</v>
      </c>
      <c r="X598" s="373" t="s">
        <v>2792</v>
      </c>
      <c r="Y598" s="141">
        <f>IF(ISERROR(SEARCH(Y$1,$Q598)),0,1)</f>
        <v>0</v>
      </c>
      <c r="Z598" s="141">
        <f>IF(ISERROR(SEARCH(Z$1,$Q598)),0,1)</f>
        <v>0</v>
      </c>
      <c r="AA598" s="141">
        <f>IF(ISERROR(SEARCH(AA$1,$Q598)),0,1)</f>
        <v>0</v>
      </c>
      <c r="AB598" s="141">
        <f>IF(ISERROR(SEARCH(AB$1,$Q598)),0,1)</f>
        <v>0</v>
      </c>
      <c r="AC598" s="141">
        <f>IF(ISERROR(SEARCH(AC$1,$Q598)),0,1)</f>
        <v>0</v>
      </c>
      <c r="AD598" s="141">
        <f>IF(ISERROR(SEARCH(AD$1,$Q598)),0,1)</f>
        <v>0</v>
      </c>
      <c r="AE598" s="141">
        <f>IF(ISERROR(SEARCH(AE$1,$Q598)),0,1)</f>
        <v>1</v>
      </c>
      <c r="AF598" s="141">
        <f>IF(ISERROR(SEARCH(AF$1,$Q598)),0,1)</f>
        <v>1</v>
      </c>
      <c r="AG598" s="141">
        <f>IF(ISERROR(SEARCH(AG$1,$Q598)),0,1)</f>
        <v>0</v>
      </c>
      <c r="AI598" s="141">
        <f>_xlfn.XLOOKUP(I598,'api2.3'!B:B,'api2.3'!D:D,"")</f>
        <v>0</v>
      </c>
      <c r="AJ598" t="s">
        <v>84</v>
      </c>
      <c r="AK598" s="41" t="s">
        <v>84</v>
      </c>
      <c r="AL598" s="210">
        <f>_xlfn.XLOOKUP(AK598,sortorder!$I$15:$I$20,sortorder!$J$15:$J$20)</f>
        <v>5</v>
      </c>
      <c r="AM598" t="s">
        <v>423</v>
      </c>
      <c r="AN598" t="s">
        <v>423</v>
      </c>
      <c r="AO598" t="s">
        <v>424</v>
      </c>
      <c r="AP598" s="32">
        <v>1</v>
      </c>
      <c r="AQ598" t="s">
        <v>3031</v>
      </c>
      <c r="AR598" t="s">
        <v>43</v>
      </c>
      <c r="AS598" t="s">
        <v>286</v>
      </c>
      <c r="AT598" t="s">
        <v>43</v>
      </c>
      <c r="AV598" s="39" t="str">
        <f>IFERROR(_xlfn.XLOOKUP(Q598,wtd!$B:$B,wtd!$C:$C),"")</f>
        <v>pop</v>
      </c>
      <c r="AW598" s="141" t="b">
        <f>IFERROR(Q598=_xlfn.XLOOKUP(Q598,wtd!$B:$B,wtd!$B:$B),FALSE)</f>
        <v>1</v>
      </c>
      <c r="AX598" s="234" t="s">
        <v>1616</v>
      </c>
      <c r="AZ598">
        <v>3</v>
      </c>
      <c r="BA598" t="b">
        <v>0</v>
      </c>
      <c r="BB598" t="b">
        <v>0</v>
      </c>
      <c r="BC598" t="b">
        <v>0</v>
      </c>
      <c r="BE598" t="s">
        <v>5777</v>
      </c>
      <c r="BF598" t="s">
        <v>2832</v>
      </c>
      <c r="BG598" t="s">
        <v>2832</v>
      </c>
      <c r="BH598" s="59" t="s">
        <v>540</v>
      </c>
      <c r="BJ598" s="618" t="s">
        <v>2887</v>
      </c>
      <c r="BK598" s="534" t="s">
        <v>2887</v>
      </c>
      <c r="BN598" s="225">
        <v>999</v>
      </c>
      <c r="BQ598" s="639" t="s">
        <v>541</v>
      </c>
      <c r="BR598" s="639" t="s">
        <v>539</v>
      </c>
    </row>
    <row r="599" spans="1:72">
      <c r="A599">
        <v>598</v>
      </c>
      <c r="B599" s="158" t="str">
        <f>IFERROR(TEXT(AL599,"00"),"99")&amp;IFERROR(TEXT(W599,"00"),"99")&amp;IFERROR(TEXT(S599,"00"),"99")&amp;IFERROR(TEXT(BN599,"000"),"999")</f>
        <v>054107999</v>
      </c>
      <c r="C599" s="158" t="str">
        <f>IFERROR(TEXT(AL599,"00"),"99")&amp;IFERROR(TEXT(V599,"00"),"99")&amp;IFERROR(TEXT(R599,"000"),"999")</f>
        <v>0541103</v>
      </c>
      <c r="D599" s="29">
        <v>0</v>
      </c>
      <c r="E599" s="645">
        <f>IF(NOT(ISBLANK(L599)),1,0)</f>
        <v>0</v>
      </c>
      <c r="F599" s="645">
        <f>IF(NOT(ISBLANK(O599)),1,0)</f>
        <v>1</v>
      </c>
      <c r="G599" s="364" t="str">
        <f>IF(ISBLANK(H599), IF(OR(NOT(ISBLANK(L599)),NOT(ISBLANK(I599)), NOT(ISBLANK(O599))),"no oldname but should be",""),IF(H599=I599,"api",IF(H599=O599,"csv","no match or acs")))</f>
        <v>csv</v>
      </c>
      <c r="H599" t="s">
        <v>309</v>
      </c>
      <c r="N599" s="59" t="s">
        <v>309</v>
      </c>
      <c r="O599" s="23" t="s">
        <v>309</v>
      </c>
      <c r="P599" s="59" t="s">
        <v>309</v>
      </c>
      <c r="Q599" s="64" t="s">
        <v>308</v>
      </c>
      <c r="R599" s="147">
        <f>IFERROR(_xlfn.XLOOKUP(T599,sortorder!$E$62:$E$136,sortorder!$F$62:$F$136),999)</f>
        <v>103</v>
      </c>
      <c r="S599" s="147">
        <f>IFERROR(_xlfn.XLOOKUP(T599,sortorder!$E$62:$E$136,sortorder!$D$62:$D$136),99)</f>
        <v>7</v>
      </c>
      <c r="T599" s="127" t="s">
        <v>80</v>
      </c>
      <c r="V599" s="152">
        <f>IFERROR(_xlfn.XLOOKUP(X599,sortorder!$E$4:$E$55,sortorder!$D$4:$D$55),99)</f>
        <v>41</v>
      </c>
      <c r="W599" s="152">
        <f>IFERROR(_xlfn.XLOOKUP(X599,sortorder!$E$4:$E$55,sortorder!$D$4:$D$55),99)</f>
        <v>41</v>
      </c>
      <c r="X599" s="373" t="s">
        <v>2792</v>
      </c>
      <c r="Y599" s="141">
        <f>IF(ISERROR(SEARCH(Y$1,$Q599)),0,1)</f>
        <v>0</v>
      </c>
      <c r="Z599" s="141">
        <f>IF(ISERROR(SEARCH(Z$1,$Q599)),0,1)</f>
        <v>0</v>
      </c>
      <c r="AA599" s="141">
        <f>IF(ISERROR(SEARCH(AA$1,$Q599)),0,1)</f>
        <v>0</v>
      </c>
      <c r="AB599" s="141">
        <f>IF(ISERROR(SEARCH(AB$1,$Q599)),0,1)</f>
        <v>0</v>
      </c>
      <c r="AC599" s="141">
        <f>IF(ISERROR(SEARCH(AC$1,$Q599)),0,1)</f>
        <v>0</v>
      </c>
      <c r="AD599" s="141">
        <f>IF(ISERROR(SEARCH(AD$1,$Q599)),0,1)</f>
        <v>0</v>
      </c>
      <c r="AE599" s="141">
        <f>IF(ISERROR(SEARCH(AE$1,$Q599)),0,1)</f>
        <v>1</v>
      </c>
      <c r="AF599" s="141">
        <f>IF(ISERROR(SEARCH(AF$1,$Q599)),0,1)</f>
        <v>1</v>
      </c>
      <c r="AG599" s="141">
        <f>IF(ISERROR(SEARCH(AG$1,$Q599)),0,1)</f>
        <v>0</v>
      </c>
      <c r="AI599" s="141">
        <f>_xlfn.XLOOKUP(I599,'api2.3'!B:B,'api2.3'!D:D,"")</f>
        <v>0</v>
      </c>
      <c r="AJ599" t="s">
        <v>84</v>
      </c>
      <c r="AK599" s="41" t="s">
        <v>84</v>
      </c>
      <c r="AL599" s="210">
        <f>_xlfn.XLOOKUP(AK599,sortorder!$I$15:$I$20,sortorder!$J$15:$J$20)</f>
        <v>5</v>
      </c>
      <c r="AM599" t="s">
        <v>423</v>
      </c>
      <c r="AN599" t="s">
        <v>423</v>
      </c>
      <c r="AO599" t="s">
        <v>424</v>
      </c>
      <c r="AP599" s="32">
        <v>1</v>
      </c>
      <c r="AQ599" t="s">
        <v>3031</v>
      </c>
      <c r="AR599" t="s">
        <v>43</v>
      </c>
      <c r="AS599" t="s">
        <v>286</v>
      </c>
      <c r="AT599" t="s">
        <v>43</v>
      </c>
      <c r="AV599" s="39" t="str">
        <f>IFERROR(_xlfn.XLOOKUP(Q599,wtd!$B:$B,wtd!$C:$C),"")</f>
        <v>pop</v>
      </c>
      <c r="AW599" s="141" t="b">
        <f>IFERROR(Q599=_xlfn.XLOOKUP(Q599,wtd!$B:$B,wtd!$B:$B),FALSE)</f>
        <v>1</v>
      </c>
      <c r="AX599" s="234" t="s">
        <v>1616</v>
      </c>
      <c r="AZ599">
        <v>3</v>
      </c>
      <c r="BA599" t="b">
        <v>0</v>
      </c>
      <c r="BB599" t="b">
        <v>0</v>
      </c>
      <c r="BC599" t="b">
        <v>0</v>
      </c>
      <c r="BE599" t="s">
        <v>5772</v>
      </c>
      <c r="BF599" t="s">
        <v>310</v>
      </c>
      <c r="BG599" t="s">
        <v>310</v>
      </c>
      <c r="BH599" s="59" t="s">
        <v>310</v>
      </c>
      <c r="BJ599" s="618" t="s">
        <v>2887</v>
      </c>
      <c r="BK599" s="534" t="s">
        <v>2887</v>
      </c>
      <c r="BN599" s="225">
        <v>999</v>
      </c>
      <c r="BQ599" s="639" t="s">
        <v>311</v>
      </c>
      <c r="BR599" s="639" t="s">
        <v>309</v>
      </c>
    </row>
    <row r="600" spans="1:72">
      <c r="A600">
        <v>599</v>
      </c>
      <c r="B600" s="158" t="str">
        <f>IFERROR(TEXT(AL600,"00"),"99")&amp;IFERROR(TEXT(W600,"00"),"99")&amp;IFERROR(TEXT(S600,"00"),"99")&amp;IFERROR(TEXT(BN600,"000"),"999")</f>
        <v>054108999</v>
      </c>
      <c r="C600" s="158" t="str">
        <f>IFERROR(TEXT(AL600,"00"),"99")&amp;IFERROR(TEXT(V600,"00"),"99")&amp;IFERROR(TEXT(R600,"000"),"999")</f>
        <v>0541104</v>
      </c>
      <c r="D600" s="29">
        <v>0</v>
      </c>
      <c r="E600" s="645">
        <f>IF(NOT(ISBLANK(L600)),1,0)</f>
        <v>0</v>
      </c>
      <c r="F600" s="645">
        <f>IF(NOT(ISBLANK(O600)),1,0)</f>
        <v>1</v>
      </c>
      <c r="G600" s="364" t="str">
        <f>IF(ISBLANK(H600), IF(OR(NOT(ISBLANK(L600)),NOT(ISBLANK(I600)), NOT(ISBLANK(O600))),"no oldname but should be",""),IF(H600=I600,"api",IF(H600=O600,"csv","no match or acs")))</f>
        <v>csv</v>
      </c>
      <c r="H600" t="s">
        <v>337</v>
      </c>
      <c r="N600" s="59" t="s">
        <v>337</v>
      </c>
      <c r="O600" s="23" t="s">
        <v>337</v>
      </c>
      <c r="P600" s="59" t="s">
        <v>337</v>
      </c>
      <c r="Q600" s="64" t="s">
        <v>336</v>
      </c>
      <c r="R600" s="147">
        <f>IFERROR(_xlfn.XLOOKUP(T600,sortorder!$E$62:$E$136,sortorder!$F$62:$F$136),999)</f>
        <v>104</v>
      </c>
      <c r="S600" s="147">
        <f>IFERROR(_xlfn.XLOOKUP(T600,sortorder!$E$62:$E$136,sortorder!$D$62:$D$136),99)</f>
        <v>8</v>
      </c>
      <c r="T600" s="127" t="s">
        <v>255</v>
      </c>
      <c r="V600" s="152">
        <f>IFERROR(_xlfn.XLOOKUP(X600,sortorder!$E$4:$E$55,sortorder!$D$4:$D$55),99)</f>
        <v>41</v>
      </c>
      <c r="W600" s="152">
        <f>IFERROR(_xlfn.XLOOKUP(X600,sortorder!$E$4:$E$55,sortorder!$D$4:$D$55),99)</f>
        <v>41</v>
      </c>
      <c r="X600" s="373" t="s">
        <v>2792</v>
      </c>
      <c r="Y600" s="141">
        <f>IF(ISERROR(SEARCH(Y$1,$Q600)),0,1)</f>
        <v>0</v>
      </c>
      <c r="Z600" s="141">
        <f>IF(ISERROR(SEARCH(Z$1,$Q600)),0,1)</f>
        <v>0</v>
      </c>
      <c r="AA600" s="141">
        <f>IF(ISERROR(SEARCH(AA$1,$Q600)),0,1)</f>
        <v>0</v>
      </c>
      <c r="AB600" s="141">
        <f>IF(ISERROR(SEARCH(AB$1,$Q600)),0,1)</f>
        <v>0</v>
      </c>
      <c r="AC600" s="141">
        <f>IF(ISERROR(SEARCH(AC$1,$Q600)),0,1)</f>
        <v>0</v>
      </c>
      <c r="AD600" s="141">
        <f>IF(ISERROR(SEARCH(AD$1,$Q600)),0,1)</f>
        <v>0</v>
      </c>
      <c r="AE600" s="141">
        <f>IF(ISERROR(SEARCH(AE$1,$Q600)),0,1)</f>
        <v>1</v>
      </c>
      <c r="AF600" s="141">
        <f>IF(ISERROR(SEARCH(AF$1,$Q600)),0,1)</f>
        <v>1</v>
      </c>
      <c r="AG600" s="141">
        <f>IF(ISERROR(SEARCH(AG$1,$Q600)),0,1)</f>
        <v>0</v>
      </c>
      <c r="AI600" s="141" t="str">
        <f>_xlfn.XLOOKUP(I600,'api2.3'!B:B,'api2.3'!D:D,"")</f>
        <v/>
      </c>
      <c r="AJ600" t="s">
        <v>84</v>
      </c>
      <c r="AK600" s="41" t="s">
        <v>84</v>
      </c>
      <c r="AL600" s="210">
        <f>_xlfn.XLOOKUP(AK600,sortorder!$I$15:$I$20,sortorder!$J$15:$J$20)</f>
        <v>5</v>
      </c>
      <c r="AM600" t="s">
        <v>423</v>
      </c>
      <c r="AN600" t="s">
        <v>423</v>
      </c>
      <c r="AO600" t="s">
        <v>424</v>
      </c>
      <c r="AP600" s="32">
        <v>1</v>
      </c>
      <c r="AQ600" t="s">
        <v>3031</v>
      </c>
      <c r="AR600" t="s">
        <v>43</v>
      </c>
      <c r="AS600" t="s">
        <v>286</v>
      </c>
      <c r="AT600" t="s">
        <v>43</v>
      </c>
      <c r="AV600" s="39" t="str">
        <f>IFERROR(_xlfn.XLOOKUP(Q600,wtd!$B:$B,wtd!$C:$C),"")</f>
        <v>pop</v>
      </c>
      <c r="AW600" s="141" t="b">
        <f>IFERROR(Q600=_xlfn.XLOOKUP(Q600,wtd!$B:$B,wtd!$B:$B),FALSE)</f>
        <v>1</v>
      </c>
      <c r="AX600" s="234" t="s">
        <v>1616</v>
      </c>
      <c r="AZ600">
        <v>3</v>
      </c>
      <c r="BA600" t="b">
        <v>0</v>
      </c>
      <c r="BB600" t="b">
        <v>0</v>
      </c>
      <c r="BC600" t="b">
        <v>0</v>
      </c>
      <c r="BE600" t="s">
        <v>5785</v>
      </c>
      <c r="BF600" t="s">
        <v>2831</v>
      </c>
      <c r="BG600" t="s">
        <v>2831</v>
      </c>
      <c r="BH600" s="59" t="s">
        <v>338</v>
      </c>
      <c r="BJ600" s="618" t="s">
        <v>2887</v>
      </c>
      <c r="BK600" s="534" t="s">
        <v>2887</v>
      </c>
      <c r="BN600" s="225">
        <v>999</v>
      </c>
      <c r="BQ600" s="639" t="s">
        <v>339</v>
      </c>
      <c r="BR600" s="639" t="s">
        <v>337</v>
      </c>
    </row>
    <row r="601" spans="1:72">
      <c r="A601">
        <v>600</v>
      </c>
      <c r="B601" s="158" t="str">
        <f>IFERROR(TEXT(AL601,"00"),"99")&amp;IFERROR(TEXT(W601,"00"),"99")&amp;IFERROR(TEXT(S601,"00"),"99")&amp;IFERROR(TEXT(BN601,"000"),"999")</f>
        <v>054109999</v>
      </c>
      <c r="C601" s="158" t="str">
        <f>IFERROR(TEXT(AL601,"00"),"99")&amp;IFERROR(TEXT(V601,"00"),"99")&amp;IFERROR(TEXT(R601,"000"),"999")</f>
        <v>0541105</v>
      </c>
      <c r="D601" s="29">
        <v>0</v>
      </c>
      <c r="E601" s="645">
        <f>IF(NOT(ISBLANK(L601)),1,0)</f>
        <v>0</v>
      </c>
      <c r="F601" s="645">
        <f>IF(NOT(ISBLANK(O601)),1,0)</f>
        <v>1</v>
      </c>
      <c r="G601" s="364" t="str">
        <f>IF(ISBLANK(H601), IF(OR(NOT(ISBLANK(L601)),NOT(ISBLANK(I601)), NOT(ISBLANK(O601))),"no oldname but should be",""),IF(H601=I601,"api",IF(H601=O601,"csv","no match or acs")))</f>
        <v>csv</v>
      </c>
      <c r="H601" t="s">
        <v>346</v>
      </c>
      <c r="N601" s="59" t="s">
        <v>346</v>
      </c>
      <c r="O601" s="23" t="s">
        <v>346</v>
      </c>
      <c r="P601" s="59" t="s">
        <v>346</v>
      </c>
      <c r="Q601" s="64" t="s">
        <v>345</v>
      </c>
      <c r="R601" s="147">
        <f>IFERROR(_xlfn.XLOOKUP(T601,sortorder!$E$62:$E$136,sortorder!$F$62:$F$136),999)</f>
        <v>105</v>
      </c>
      <c r="S601" s="147">
        <f>IFERROR(_xlfn.XLOOKUP(T601,sortorder!$E$62:$E$136,sortorder!$D$62:$D$136),99)</f>
        <v>9</v>
      </c>
      <c r="T601" s="127" t="s">
        <v>265</v>
      </c>
      <c r="V601" s="152">
        <f>IFERROR(_xlfn.XLOOKUP(X601,sortorder!$E$4:$E$55,sortorder!$D$4:$D$55),99)</f>
        <v>41</v>
      </c>
      <c r="W601" s="152">
        <f>IFERROR(_xlfn.XLOOKUP(X601,sortorder!$E$4:$E$55,sortorder!$D$4:$D$55),99)</f>
        <v>41</v>
      </c>
      <c r="X601" s="373" t="s">
        <v>2792</v>
      </c>
      <c r="Y601" s="141">
        <f>IF(ISERROR(SEARCH(Y$1,$Q601)),0,1)</f>
        <v>0</v>
      </c>
      <c r="Z601" s="141">
        <f>IF(ISERROR(SEARCH(Z$1,$Q601)),0,1)</f>
        <v>0</v>
      </c>
      <c r="AA601" s="141">
        <f>IF(ISERROR(SEARCH(AA$1,$Q601)),0,1)</f>
        <v>0</v>
      </c>
      <c r="AB601" s="141">
        <f>IF(ISERROR(SEARCH(AB$1,$Q601)),0,1)</f>
        <v>0</v>
      </c>
      <c r="AC601" s="141">
        <f>IF(ISERROR(SEARCH(AC$1,$Q601)),0,1)</f>
        <v>0</v>
      </c>
      <c r="AD601" s="141">
        <f>IF(ISERROR(SEARCH(AD$1,$Q601)),0,1)</f>
        <v>0</v>
      </c>
      <c r="AE601" s="141">
        <f>IF(ISERROR(SEARCH(AE$1,$Q601)),0,1)</f>
        <v>1</v>
      </c>
      <c r="AF601" s="141">
        <f>IF(ISERROR(SEARCH(AF$1,$Q601)),0,1)</f>
        <v>1</v>
      </c>
      <c r="AG601" s="141">
        <f>IF(ISERROR(SEARCH(AG$1,$Q601)),0,1)</f>
        <v>0</v>
      </c>
      <c r="AI601" s="141" t="str">
        <f>_xlfn.XLOOKUP(I601,'api2.3'!B:B,'api2.3'!D:D,"")</f>
        <v/>
      </c>
      <c r="AJ601" t="s">
        <v>84</v>
      </c>
      <c r="AK601" s="41" t="s">
        <v>84</v>
      </c>
      <c r="AL601" s="210">
        <f>_xlfn.XLOOKUP(AK601,sortorder!$I$15:$I$20,sortorder!$J$15:$J$20)</f>
        <v>5</v>
      </c>
      <c r="AM601" t="s">
        <v>423</v>
      </c>
      <c r="AN601" t="s">
        <v>423</v>
      </c>
      <c r="AO601" t="s">
        <v>424</v>
      </c>
      <c r="AP601" s="32">
        <v>1</v>
      </c>
      <c r="AQ601" t="s">
        <v>3031</v>
      </c>
      <c r="AR601" t="s">
        <v>43</v>
      </c>
      <c r="AS601" t="s">
        <v>286</v>
      </c>
      <c r="AT601" t="s">
        <v>43</v>
      </c>
      <c r="AV601" s="39" t="str">
        <f>IFERROR(_xlfn.XLOOKUP(Q601,wtd!$B:$B,wtd!$C:$C),"")</f>
        <v>pop</v>
      </c>
      <c r="AW601" s="141" t="b">
        <f>IFERROR(Q601=_xlfn.XLOOKUP(Q601,wtd!$B:$B,wtd!$B:$B),FALSE)</f>
        <v>1</v>
      </c>
      <c r="AX601" s="234" t="s">
        <v>1616</v>
      </c>
      <c r="AZ601">
        <v>3</v>
      </c>
      <c r="BA601" t="b">
        <v>0</v>
      </c>
      <c r="BB601" t="b">
        <v>0</v>
      </c>
      <c r="BC601" t="b">
        <v>0</v>
      </c>
      <c r="BE601" t="s">
        <v>5775</v>
      </c>
      <c r="BF601" t="s">
        <v>347</v>
      </c>
      <c r="BG601" t="s">
        <v>347</v>
      </c>
      <c r="BH601" s="59" t="s">
        <v>347</v>
      </c>
      <c r="BJ601" s="618" t="s">
        <v>2887</v>
      </c>
      <c r="BK601" s="534" t="s">
        <v>2887</v>
      </c>
      <c r="BN601" s="225">
        <v>999</v>
      </c>
      <c r="BQ601" s="639" t="s">
        <v>348</v>
      </c>
      <c r="BR601" s="639" t="s">
        <v>346</v>
      </c>
    </row>
    <row r="602" spans="1:72">
      <c r="A602">
        <v>601</v>
      </c>
      <c r="B602" s="158" t="str">
        <f>IFERROR(TEXT(AL602,"00"),"99")&amp;IFERROR(TEXT(W602,"00"),"99")&amp;IFERROR(TEXT(S602,"00"),"99")&amp;IFERROR(TEXT(BN602,"000"),"999")</f>
        <v>054110999</v>
      </c>
      <c r="C602" s="158" t="str">
        <f>IFERROR(TEXT(AL602,"00"),"99")&amp;IFERROR(TEXT(V602,"00"),"99")&amp;IFERROR(TEXT(R602,"000"),"999")</f>
        <v>0541106</v>
      </c>
      <c r="D602" s="29">
        <v>0</v>
      </c>
      <c r="E602" s="645">
        <f>IF(NOT(ISBLANK(L602)),1,0)</f>
        <v>0</v>
      </c>
      <c r="F602" s="645">
        <f>IF(NOT(ISBLANK(O602)),1,0)</f>
        <v>1</v>
      </c>
      <c r="G602" s="364" t="str">
        <f>IF(ISBLANK(H602), IF(OR(NOT(ISBLANK(L602)),NOT(ISBLANK(I602)), NOT(ISBLANK(O602))),"no oldname but should be",""),IF(H602=I602,"api",IF(H602=O602,"csv","no match or acs")))</f>
        <v>csv</v>
      </c>
      <c r="H602" t="s">
        <v>355</v>
      </c>
      <c r="N602" s="59" t="s">
        <v>355</v>
      </c>
      <c r="O602" s="23" t="s">
        <v>355</v>
      </c>
      <c r="P602" s="59" t="s">
        <v>355</v>
      </c>
      <c r="Q602" s="64" t="s">
        <v>354</v>
      </c>
      <c r="R602" s="147">
        <f>IFERROR(_xlfn.XLOOKUP(T602,sortorder!$E$62:$E$136,sortorder!$F$62:$F$136),999)</f>
        <v>106</v>
      </c>
      <c r="S602" s="147">
        <f>IFERROR(_xlfn.XLOOKUP(T602,sortorder!$E$62:$E$136,sortorder!$D$62:$D$136),99)</f>
        <v>10</v>
      </c>
      <c r="T602" s="127" t="s">
        <v>95</v>
      </c>
      <c r="V602" s="152">
        <f>IFERROR(_xlfn.XLOOKUP(X602,sortorder!$E$4:$E$55,sortorder!$D$4:$D$55),99)</f>
        <v>41</v>
      </c>
      <c r="W602" s="152">
        <f>IFERROR(_xlfn.XLOOKUP(X602,sortorder!$E$4:$E$55,sortorder!$D$4:$D$55),99)</f>
        <v>41</v>
      </c>
      <c r="X602" s="373" t="s">
        <v>2792</v>
      </c>
      <c r="Y602" s="141">
        <f>IF(ISERROR(SEARCH(Y$1,$Q602)),0,1)</f>
        <v>0</v>
      </c>
      <c r="Z602" s="141">
        <f>IF(ISERROR(SEARCH(Z$1,$Q602)),0,1)</f>
        <v>0</v>
      </c>
      <c r="AA602" s="141">
        <f>IF(ISERROR(SEARCH(AA$1,$Q602)),0,1)</f>
        <v>0</v>
      </c>
      <c r="AB602" s="141">
        <f>IF(ISERROR(SEARCH(AB$1,$Q602)),0,1)</f>
        <v>0</v>
      </c>
      <c r="AC602" s="141">
        <f>IF(ISERROR(SEARCH(AC$1,$Q602)),0,1)</f>
        <v>0</v>
      </c>
      <c r="AD602" s="141">
        <f>IF(ISERROR(SEARCH(AD$1,$Q602)),0,1)</f>
        <v>0</v>
      </c>
      <c r="AE602" s="141">
        <f>IF(ISERROR(SEARCH(AE$1,$Q602)),0,1)</f>
        <v>1</v>
      </c>
      <c r="AF602" s="141">
        <f>IF(ISERROR(SEARCH(AF$1,$Q602)),0,1)</f>
        <v>1</v>
      </c>
      <c r="AG602" s="141">
        <f>IF(ISERROR(SEARCH(AG$1,$Q602)),0,1)</f>
        <v>0</v>
      </c>
      <c r="AI602" s="141" t="str">
        <f>_xlfn.XLOOKUP(I602,'api2.3'!B:B,'api2.3'!D:D,"")</f>
        <v/>
      </c>
      <c r="AJ602" t="s">
        <v>84</v>
      </c>
      <c r="AK602" s="41" t="s">
        <v>84</v>
      </c>
      <c r="AL602" s="210">
        <f>_xlfn.XLOOKUP(AK602,sortorder!$I$15:$I$20,sortorder!$J$15:$J$20)</f>
        <v>5</v>
      </c>
      <c r="AM602" t="s">
        <v>423</v>
      </c>
      <c r="AN602" t="s">
        <v>423</v>
      </c>
      <c r="AO602" t="s">
        <v>424</v>
      </c>
      <c r="AP602" s="32">
        <v>1</v>
      </c>
      <c r="AQ602" t="s">
        <v>3031</v>
      </c>
      <c r="AR602" t="s">
        <v>43</v>
      </c>
      <c r="AS602" t="s">
        <v>286</v>
      </c>
      <c r="AT602" t="s">
        <v>43</v>
      </c>
      <c r="AV602" s="39" t="str">
        <f>IFERROR(_xlfn.XLOOKUP(Q602,wtd!$B:$B,wtd!$C:$C),"")</f>
        <v>pop</v>
      </c>
      <c r="AW602" s="141" t="b">
        <f>IFERROR(Q602=_xlfn.XLOOKUP(Q602,wtd!$B:$B,wtd!$B:$B),FALSE)</f>
        <v>1</v>
      </c>
      <c r="AX602" s="234" t="s">
        <v>1616</v>
      </c>
      <c r="AZ602">
        <v>3</v>
      </c>
      <c r="BA602" t="b">
        <v>0</v>
      </c>
      <c r="BB602" t="b">
        <v>0</v>
      </c>
      <c r="BC602" t="b">
        <v>0</v>
      </c>
      <c r="BE602" t="s">
        <v>5773</v>
      </c>
      <c r="BF602" t="s">
        <v>356</v>
      </c>
      <c r="BG602" t="s">
        <v>356</v>
      </c>
      <c r="BH602" s="59" t="s">
        <v>356</v>
      </c>
      <c r="BJ602" s="618" t="s">
        <v>2887</v>
      </c>
      <c r="BK602" s="534" t="s">
        <v>2887</v>
      </c>
      <c r="BN602" s="225">
        <v>999</v>
      </c>
      <c r="BQ602" s="639" t="s">
        <v>357</v>
      </c>
      <c r="BR602" s="639" t="s">
        <v>355</v>
      </c>
    </row>
    <row r="603" spans="1:72">
      <c r="A603">
        <v>602</v>
      </c>
      <c r="B603" s="158" t="str">
        <f>IFERROR(TEXT(AL603,"00"),"99")&amp;IFERROR(TEXT(W603,"00"),"99")&amp;IFERROR(TEXT(S603,"00"),"99")&amp;IFERROR(TEXT(BN603,"000"),"999")</f>
        <v>054111999</v>
      </c>
      <c r="C603" s="158" t="str">
        <f>IFERROR(TEXT(AL603,"00"),"99")&amp;IFERROR(TEXT(V603,"00"),"99")&amp;IFERROR(TEXT(R603,"000"),"999")</f>
        <v>0541107</v>
      </c>
      <c r="D603" s="29">
        <v>0</v>
      </c>
      <c r="E603" s="645">
        <f>IF(NOT(ISBLANK(L603)),1,0)</f>
        <v>0</v>
      </c>
      <c r="F603" s="645">
        <f>IF(NOT(ISBLANK(O603)),1,0)</f>
        <v>1</v>
      </c>
      <c r="G603" s="364" t="str">
        <f>IF(ISBLANK(H603), IF(OR(NOT(ISBLANK(L603)),NOT(ISBLANK(I603)), NOT(ISBLANK(O603))),"no oldname but should be",""),IF(H603=I603,"api",IF(H603=O603,"csv","no match or acs")))</f>
        <v>csv</v>
      </c>
      <c r="H603" t="s">
        <v>549</v>
      </c>
      <c r="L603" s="122"/>
      <c r="M603" s="197"/>
      <c r="N603" s="59" t="s">
        <v>549</v>
      </c>
      <c r="O603" s="23" t="s">
        <v>549</v>
      </c>
      <c r="P603" s="59" t="s">
        <v>549</v>
      </c>
      <c r="Q603" s="64" t="s">
        <v>548</v>
      </c>
      <c r="R603" s="147">
        <f>IFERROR(_xlfn.XLOOKUP(T603,sortorder!$E$62:$E$136,sortorder!$F$62:$F$136),999)</f>
        <v>107</v>
      </c>
      <c r="S603" s="147">
        <f>IFERROR(_xlfn.XLOOKUP(T603,sortorder!$E$62:$E$136,sortorder!$D$62:$D$136),99)</f>
        <v>11</v>
      </c>
      <c r="T603" s="127" t="s">
        <v>134</v>
      </c>
      <c r="V603" s="152">
        <f>IFERROR(_xlfn.XLOOKUP(X603,sortorder!$E$4:$E$55,sortorder!$D$4:$D$55),99)</f>
        <v>41</v>
      </c>
      <c r="W603" s="152">
        <f>IFERROR(_xlfn.XLOOKUP(X603,sortorder!$E$4:$E$55,sortorder!$D$4:$D$55),99)</f>
        <v>41</v>
      </c>
      <c r="X603" s="373" t="s">
        <v>2792</v>
      </c>
      <c r="Y603" s="141">
        <f>IF(ISERROR(SEARCH(Y$1,$Q603)),0,1)</f>
        <v>0</v>
      </c>
      <c r="Z603" s="141">
        <f>IF(ISERROR(SEARCH(Z$1,$Q603)),0,1)</f>
        <v>0</v>
      </c>
      <c r="AA603" s="141">
        <f>IF(ISERROR(SEARCH(AA$1,$Q603)),0,1)</f>
        <v>0</v>
      </c>
      <c r="AB603" s="141">
        <f>IF(ISERROR(SEARCH(AB$1,$Q603)),0,1)</f>
        <v>0</v>
      </c>
      <c r="AC603" s="141">
        <f>IF(ISERROR(SEARCH(AC$1,$Q603)),0,1)</f>
        <v>0</v>
      </c>
      <c r="AD603" s="141">
        <f>IF(ISERROR(SEARCH(AD$1,$Q603)),0,1)</f>
        <v>0</v>
      </c>
      <c r="AE603" s="141">
        <f>IF(ISERROR(SEARCH(AE$1,$Q603)),0,1)</f>
        <v>1</v>
      </c>
      <c r="AF603" s="141">
        <f>IF(ISERROR(SEARCH(AF$1,$Q603)),0,1)</f>
        <v>1</v>
      </c>
      <c r="AG603" s="141">
        <f>IF(ISERROR(SEARCH(AG$1,$Q603)),0,1)</f>
        <v>0</v>
      </c>
      <c r="AI603" s="141">
        <f>_xlfn.XLOOKUP(I603,'api2.3'!B:B,'api2.3'!D:D,"")</f>
        <v>0</v>
      </c>
      <c r="AJ603" t="s">
        <v>84</v>
      </c>
      <c r="AK603" s="41" t="s">
        <v>84</v>
      </c>
      <c r="AL603" s="210">
        <f>_xlfn.XLOOKUP(AK603,sortorder!$I$15:$I$20,sortorder!$J$15:$J$20)</f>
        <v>5</v>
      </c>
      <c r="AM603" t="s">
        <v>423</v>
      </c>
      <c r="AN603" t="s">
        <v>423</v>
      </c>
      <c r="AO603" t="s">
        <v>424</v>
      </c>
      <c r="AP603" s="32">
        <v>1</v>
      </c>
      <c r="AQ603" t="s">
        <v>3031</v>
      </c>
      <c r="AR603" t="s">
        <v>43</v>
      </c>
      <c r="AS603" t="s">
        <v>286</v>
      </c>
      <c r="AT603" t="s">
        <v>43</v>
      </c>
      <c r="AV603" s="39" t="str">
        <f>IFERROR(_xlfn.XLOOKUP(Q603,wtd!$B:$B,wtd!$C:$C),"")</f>
        <v>pop</v>
      </c>
      <c r="AW603" s="141" t="b">
        <f>IFERROR(Q603=_xlfn.XLOOKUP(Q603,wtd!$B:$B,wtd!$B:$B),FALSE)</f>
        <v>1</v>
      </c>
      <c r="AX603" s="234" t="s">
        <v>1616</v>
      </c>
      <c r="AZ603">
        <v>3</v>
      </c>
      <c r="BA603" t="b">
        <v>0</v>
      </c>
      <c r="BB603" t="b">
        <v>0</v>
      </c>
      <c r="BC603" t="b">
        <v>0</v>
      </c>
      <c r="BE603" t="s">
        <v>5774</v>
      </c>
      <c r="BF603" t="s">
        <v>2833</v>
      </c>
      <c r="BG603" t="s">
        <v>2833</v>
      </c>
      <c r="BH603" s="59" t="s">
        <v>550</v>
      </c>
      <c r="BJ603" s="618" t="s">
        <v>2887</v>
      </c>
      <c r="BK603" s="534">
        <v>0</v>
      </c>
      <c r="BN603" s="225">
        <v>999</v>
      </c>
      <c r="BQ603" s="639" t="s">
        <v>551</v>
      </c>
      <c r="BR603" s="639" t="s">
        <v>549</v>
      </c>
    </row>
    <row r="604" spans="1:72">
      <c r="A604">
        <v>603</v>
      </c>
      <c r="B604" s="158" t="str">
        <f>IFERROR(TEXT(AL604,"00"),"99")&amp;IFERROR(TEXT(W604,"00"),"99")&amp;IFERROR(TEXT(S604,"00"),"99")&amp;IFERROR(TEXT(BN604,"000"),"999")</f>
        <v>054112999</v>
      </c>
      <c r="C604" s="158" t="str">
        <f>IFERROR(TEXT(AL604,"00"),"99")&amp;IFERROR(TEXT(V604,"00"),"99")&amp;IFERROR(TEXT(R604,"000"),"999")</f>
        <v>0541108</v>
      </c>
      <c r="D604" s="29">
        <v>0</v>
      </c>
      <c r="E604" s="645">
        <f>IF(NOT(ISBLANK(L604)),1,0)</f>
        <v>0</v>
      </c>
      <c r="F604" s="645">
        <f>IF(NOT(ISBLANK(O604)),1,0)</f>
        <v>1</v>
      </c>
      <c r="G604" s="364" t="str">
        <f>IF(ISBLANK(H604), IF(OR(NOT(ISBLANK(L604)),NOT(ISBLANK(I604)), NOT(ISBLANK(O604))),"no oldname but should be",""),IF(H604=I604,"api",IF(H604=O604,"csv","no match or acs")))</f>
        <v>csv</v>
      </c>
      <c r="H604" t="s">
        <v>327</v>
      </c>
      <c r="N604" s="59" t="s">
        <v>327</v>
      </c>
      <c r="O604" s="23" t="s">
        <v>327</v>
      </c>
      <c r="P604" s="59" t="s">
        <v>327</v>
      </c>
      <c r="Q604" s="64" t="s">
        <v>326</v>
      </c>
      <c r="R604" s="147">
        <f>IFERROR(_xlfn.XLOOKUP(T604,sortorder!$E$62:$E$136,sortorder!$F$62:$F$136),999)</f>
        <v>108</v>
      </c>
      <c r="S604" s="147">
        <f>IFERROR(_xlfn.XLOOKUP(T604,sortorder!$E$62:$E$136,sortorder!$D$62:$D$136),99)</f>
        <v>12</v>
      </c>
      <c r="T604" s="127" t="s">
        <v>244</v>
      </c>
      <c r="V604" s="152">
        <f>IFERROR(_xlfn.XLOOKUP(X604,sortorder!$E$4:$E$55,sortorder!$D$4:$D$55),99)</f>
        <v>41</v>
      </c>
      <c r="W604" s="152">
        <f>IFERROR(_xlfn.XLOOKUP(X604,sortorder!$E$4:$E$55,sortorder!$D$4:$D$55),99)</f>
        <v>41</v>
      </c>
      <c r="X604" s="373" t="s">
        <v>2792</v>
      </c>
      <c r="Y604" s="141">
        <f>IF(ISERROR(SEARCH(Y$1,$Q604)),0,1)</f>
        <v>0</v>
      </c>
      <c r="Z604" s="141">
        <f>IF(ISERROR(SEARCH(Z$1,$Q604)),0,1)</f>
        <v>0</v>
      </c>
      <c r="AA604" s="141">
        <f>IF(ISERROR(SEARCH(AA$1,$Q604)),0,1)</f>
        <v>0</v>
      </c>
      <c r="AB604" s="141">
        <f>IF(ISERROR(SEARCH(AB$1,$Q604)),0,1)</f>
        <v>0</v>
      </c>
      <c r="AC604" s="141">
        <f>IF(ISERROR(SEARCH(AC$1,$Q604)),0,1)</f>
        <v>0</v>
      </c>
      <c r="AD604" s="141">
        <f>IF(ISERROR(SEARCH(AD$1,$Q604)),0,1)</f>
        <v>0</v>
      </c>
      <c r="AE604" s="141">
        <f>IF(ISERROR(SEARCH(AE$1,$Q604)),0,1)</f>
        <v>1</v>
      </c>
      <c r="AF604" s="141">
        <f>IF(ISERROR(SEARCH(AF$1,$Q604)),0,1)</f>
        <v>1</v>
      </c>
      <c r="AG604" s="141">
        <f>IF(ISERROR(SEARCH(AG$1,$Q604)),0,1)</f>
        <v>0</v>
      </c>
      <c r="AI604" s="141" t="str">
        <f>_xlfn.XLOOKUP(I604,'api2.3'!B:B,'api2.3'!D:D,"")</f>
        <v/>
      </c>
      <c r="AJ604" t="s">
        <v>84</v>
      </c>
      <c r="AK604" s="41" t="s">
        <v>84</v>
      </c>
      <c r="AL604" s="210">
        <f>_xlfn.XLOOKUP(AK604,sortorder!$I$15:$I$20,sortorder!$J$15:$J$20)</f>
        <v>5</v>
      </c>
      <c r="AM604" t="s">
        <v>423</v>
      </c>
      <c r="AN604" t="s">
        <v>423</v>
      </c>
      <c r="AO604" t="s">
        <v>424</v>
      </c>
      <c r="AP604" s="32">
        <v>1</v>
      </c>
      <c r="AQ604" t="s">
        <v>3031</v>
      </c>
      <c r="AR604" t="s">
        <v>43</v>
      </c>
      <c r="AS604" t="s">
        <v>286</v>
      </c>
      <c r="AT604" t="s">
        <v>43</v>
      </c>
      <c r="AV604" s="39" t="str">
        <f>IFERROR(_xlfn.XLOOKUP(Q604,wtd!$B:$B,wtd!$C:$C),"")</f>
        <v>pop</v>
      </c>
      <c r="AW604" s="141" t="b">
        <f>IFERROR(Q604=_xlfn.XLOOKUP(Q604,wtd!$B:$B,wtd!$B:$B),FALSE)</f>
        <v>1</v>
      </c>
      <c r="AX604" s="234" t="s">
        <v>1616</v>
      </c>
      <c r="AZ604">
        <v>3</v>
      </c>
      <c r="BA604" t="b">
        <v>0</v>
      </c>
      <c r="BB604" t="b">
        <v>0</v>
      </c>
      <c r="BC604" t="b">
        <v>0</v>
      </c>
      <c r="BE604" t="s">
        <v>5778</v>
      </c>
      <c r="BF604" t="s">
        <v>2834</v>
      </c>
      <c r="BG604" t="s">
        <v>2834</v>
      </c>
      <c r="BH604" s="59" t="s">
        <v>328</v>
      </c>
      <c r="BJ604" s="618" t="s">
        <v>2887</v>
      </c>
      <c r="BK604" s="534" t="s">
        <v>2887</v>
      </c>
      <c r="BN604" s="225">
        <v>999</v>
      </c>
      <c r="BQ604" s="639" t="s">
        <v>329</v>
      </c>
      <c r="BR604" s="639" t="s">
        <v>327</v>
      </c>
    </row>
    <row r="605" spans="1:72">
      <c r="A605">
        <v>604</v>
      </c>
      <c r="B605" s="158" t="str">
        <f>IFERROR(TEXT(AL605,"00"),"99")&amp;IFERROR(TEXT(W605,"00"),"99")&amp;IFERROR(TEXT(S605,"00"),"99")&amp;IFERROR(TEXT(BN605,"000"),"999")</f>
        <v>054113999</v>
      </c>
      <c r="C605" s="158" t="str">
        <f>IFERROR(TEXT(AL605,"00"),"99")&amp;IFERROR(TEXT(V605,"00"),"99")&amp;IFERROR(TEXT(R605,"000"),"999")</f>
        <v>0541109</v>
      </c>
      <c r="D605" s="251">
        <v>0</v>
      </c>
      <c r="E605" s="645">
        <f>IF(NOT(ISBLANK(L605)),1,0)</f>
        <v>0</v>
      </c>
      <c r="F605" s="645">
        <f>IF(NOT(ISBLANK(O605)),1,0)</f>
        <v>1</v>
      </c>
      <c r="G605" s="364" t="str">
        <f>IF(ISBLANK(H605), IF(OR(NOT(ISBLANK(L605)),NOT(ISBLANK(I605)), NOT(ISBLANK(O605))),"no oldname but should be",""),IF(H605=I605,"api",IF(H605=O605,"csv","no match or acs")))</f>
        <v>csv</v>
      </c>
      <c r="H605" s="122" t="s">
        <v>5607</v>
      </c>
      <c r="I605" s="122"/>
      <c r="J605" s="197"/>
      <c r="K605" s="122"/>
      <c r="L605" s="122"/>
      <c r="M605" s="197"/>
      <c r="N605" s="197"/>
      <c r="O605" s="122" t="s">
        <v>5607</v>
      </c>
      <c r="P605" s="197"/>
      <c r="Q605" s="123" t="s">
        <v>5662</v>
      </c>
      <c r="R605" s="147">
        <f>IFERROR(_xlfn.XLOOKUP(T605,sortorder!$E$62:$E$136,sortorder!$F$62:$F$136),999)</f>
        <v>109</v>
      </c>
      <c r="S605" s="147">
        <f>IFERROR(_xlfn.XLOOKUP(T605,sortorder!$E$62:$E$136,sortorder!$D$62:$D$136),99)</f>
        <v>13</v>
      </c>
      <c r="T605" s="196" t="s">
        <v>5614</v>
      </c>
      <c r="U605" s="197"/>
      <c r="V605" s="152">
        <f>IFERROR(_xlfn.XLOOKUP(X605,sortorder!$E$4:$E$55,sortorder!$D$4:$D$55),99)</f>
        <v>41</v>
      </c>
      <c r="W605" s="152">
        <f>IFERROR(_xlfn.XLOOKUP(X605,sortorder!$E$4:$E$55,sortorder!$D$4:$D$55),99)</f>
        <v>41</v>
      </c>
      <c r="X605" s="326" t="s">
        <v>2792</v>
      </c>
      <c r="Y605" s="141">
        <f>IF(ISERROR(SEARCH(Y$1,$Q605)),0,1)</f>
        <v>0</v>
      </c>
      <c r="Z605" s="141">
        <f>IF(ISERROR(SEARCH(Z$1,$Q605)),0,1)</f>
        <v>0</v>
      </c>
      <c r="AA605" s="141">
        <f>IF(ISERROR(SEARCH(AA$1,$Q605)),0,1)</f>
        <v>0</v>
      </c>
      <c r="AB605" s="141">
        <f>IF(ISERROR(SEARCH(AB$1,$Q605)),0,1)</f>
        <v>0</v>
      </c>
      <c r="AC605" s="141">
        <f>IF(ISERROR(SEARCH(AC$1,$Q605)),0,1)</f>
        <v>0</v>
      </c>
      <c r="AD605" s="141">
        <f>IF(ISERROR(SEARCH(AD$1,$Q605)),0,1)</f>
        <v>0</v>
      </c>
      <c r="AE605" s="141">
        <f>IF(ISERROR(SEARCH(AE$1,$Q605)),0,1)</f>
        <v>1</v>
      </c>
      <c r="AF605" s="141">
        <f>IF(ISERROR(SEARCH(AF$1,$Q605)),0,1)</f>
        <v>1</v>
      </c>
      <c r="AG605" s="141">
        <f>IF(ISERROR(SEARCH(AG$1,$Q605)),0,1)</f>
        <v>0</v>
      </c>
      <c r="AH605" s="122"/>
      <c r="AI605" s="141" t="str">
        <f>_xlfn.XLOOKUP(I605,'api2.3'!B:B,'api2.3'!D:D,"")</f>
        <v/>
      </c>
      <c r="AJ605" s="122" t="s">
        <v>84</v>
      </c>
      <c r="AK605" s="212" t="s">
        <v>84</v>
      </c>
      <c r="AL605" s="210">
        <f>_xlfn.XLOOKUP(AK605,sortorder!$I$15:$I$20,sortorder!$J$15:$J$20)</f>
        <v>5</v>
      </c>
      <c r="AM605" s="122" t="s">
        <v>423</v>
      </c>
      <c r="AN605" s="122" t="s">
        <v>423</v>
      </c>
      <c r="AO605" s="122" t="s">
        <v>424</v>
      </c>
      <c r="AP605" s="112">
        <v>1</v>
      </c>
      <c r="AQ605" s="122" t="s">
        <v>3031</v>
      </c>
      <c r="AR605" s="122" t="s">
        <v>43</v>
      </c>
      <c r="AS605" s="122" t="s">
        <v>286</v>
      </c>
      <c r="AT605" s="122" t="s">
        <v>43</v>
      </c>
      <c r="AU605" s="122"/>
      <c r="AV605" s="39" t="str">
        <f>IFERROR(_xlfn.XLOOKUP(Q605,wtd!$B:$B,wtd!$C:$C),"")</f>
        <v>pop</v>
      </c>
      <c r="AW605" s="141" t="b">
        <f>IFERROR(Q605=_xlfn.XLOOKUP(Q605,wtd!$B:$B,wtd!$B:$B),FALSE)</f>
        <v>1</v>
      </c>
      <c r="AX605" s="236" t="s">
        <v>1616</v>
      </c>
      <c r="AY605" s="122"/>
      <c r="AZ605" s="122">
        <v>3</v>
      </c>
      <c r="BA605" s="122" t="b">
        <v>0</v>
      </c>
      <c r="BB605" s="122" t="b">
        <v>0</v>
      </c>
      <c r="BC605" s="122" t="b">
        <v>0</v>
      </c>
      <c r="BD605" s="122"/>
      <c r="BE605" s="122" t="s">
        <v>5779</v>
      </c>
      <c r="BF605" s="122" t="s">
        <v>5608</v>
      </c>
      <c r="BG605" s="122" t="s">
        <v>5608</v>
      </c>
      <c r="BH605" s="197" t="s">
        <v>5608</v>
      </c>
      <c r="BI605" s="197"/>
      <c r="BJ605" s="618" t="s">
        <v>2887</v>
      </c>
      <c r="BK605" s="534" t="s">
        <v>2887</v>
      </c>
      <c r="BL605" s="197"/>
      <c r="BM605" s="197"/>
      <c r="BN605" s="260">
        <v>999</v>
      </c>
      <c r="BO605" s="122"/>
      <c r="BP605" s="641"/>
      <c r="BQ605" s="641"/>
      <c r="BR605" s="641"/>
      <c r="BS605" s="641"/>
      <c r="BT605" s="641"/>
    </row>
    <row r="606" spans="1:72">
      <c r="A606">
        <v>605</v>
      </c>
      <c r="B606" s="158" t="str">
        <f>IFERROR(TEXT(AL606,"00"),"99")&amp;IFERROR(TEXT(W606,"00"),"99")&amp;IFERROR(TEXT(S606,"00"),"99")&amp;IFERROR(TEXT(BN606,"000"),"999")</f>
        <v>054201999</v>
      </c>
      <c r="C606" s="158" t="str">
        <f>IFERROR(TEXT(AL606,"00"),"99")&amp;IFERROR(TEXT(V606,"00"),"99")&amp;IFERROR(TEXT(R606,"000"),"999")</f>
        <v>0542096</v>
      </c>
      <c r="D606" s="29">
        <v>0</v>
      </c>
      <c r="E606" s="645">
        <f>IF(NOT(ISBLANK(L606)),1,0)</f>
        <v>0</v>
      </c>
      <c r="F606" s="645">
        <f>IF(NOT(ISBLANK(O606)),1,0)</f>
        <v>1</v>
      </c>
      <c r="G606" s="364" t="str">
        <f>IF(ISBLANK(H606), IF(OR(NOT(ISBLANK(L606)),NOT(ISBLANK(I606)), NOT(ISBLANK(O606))),"no oldname but should be",""),IF(H606=I606,"api",IF(H606=O606,"csv","no match or acs")))</f>
        <v>csv</v>
      </c>
      <c r="H606" t="s">
        <v>1011</v>
      </c>
      <c r="L606" s="122"/>
      <c r="M606" s="197"/>
      <c r="N606" s="59" t="s">
        <v>1011</v>
      </c>
      <c r="O606" s="126" t="s">
        <v>1011</v>
      </c>
      <c r="P606" s="59" t="s">
        <v>1011</v>
      </c>
      <c r="Q606" s="64" t="s">
        <v>3038</v>
      </c>
      <c r="R606" s="147">
        <f>IFERROR(_xlfn.XLOOKUP(T606,sortorder!$E$62:$E$136,sortorder!$F$62:$F$136),999)</f>
        <v>96</v>
      </c>
      <c r="S606" s="147">
        <f>IFERROR(_xlfn.XLOOKUP(T606,sortorder!$E$62:$E$136,sortorder!$D$62:$D$136),99)</f>
        <v>1</v>
      </c>
      <c r="T606" s="127" t="s">
        <v>181</v>
      </c>
      <c r="V606" s="152">
        <f>IFERROR(_xlfn.XLOOKUP(X606,sortorder!$E$4:$E$55,sortorder!$D$4:$D$55),99)</f>
        <v>42</v>
      </c>
      <c r="W606" s="152">
        <f>IFERROR(_xlfn.XLOOKUP(X606,sortorder!$E$4:$E$55,sortorder!$D$4:$D$55),99)</f>
        <v>42</v>
      </c>
      <c r="X606" s="373" t="s">
        <v>2793</v>
      </c>
      <c r="Y606" s="141">
        <f>IF(ISERROR(SEARCH(Y$1,$Q606)),0,1)</f>
        <v>0</v>
      </c>
      <c r="Z606" s="141">
        <f>IF(ISERROR(SEARCH(Z$1,$Q606)),0,1)</f>
        <v>1</v>
      </c>
      <c r="AA606" s="141">
        <f>IF(ISERROR(SEARCH(AA$1,$Q606)),0,1)</f>
        <v>0</v>
      </c>
      <c r="AB606" s="141">
        <f>IF(ISERROR(SEARCH(AB$1,$Q606)),0,1)</f>
        <v>0</v>
      </c>
      <c r="AC606" s="141">
        <f>IF(ISERROR(SEARCH(AC$1,$Q606)),0,1)</f>
        <v>0</v>
      </c>
      <c r="AD606" s="141">
        <f>IF(ISERROR(SEARCH(AD$1,$Q606)),0,1)</f>
        <v>0</v>
      </c>
      <c r="AE606" s="141">
        <f>IF(ISERROR(SEARCH(AE$1,$Q606)),0,1)</f>
        <v>1</v>
      </c>
      <c r="AF606" s="141">
        <f>IF(ISERROR(SEARCH(AF$1,$Q606)),0,1)</f>
        <v>1</v>
      </c>
      <c r="AG606" s="141">
        <f>IF(ISERROR(SEARCH(AG$1,$Q606)),0,1)</f>
        <v>0</v>
      </c>
      <c r="AI606" s="141" t="str">
        <f>_xlfn.XLOOKUP(I606,'api2.3'!B:B,'api2.3'!D:D,"")</f>
        <v/>
      </c>
      <c r="AJ606" t="s">
        <v>84</v>
      </c>
      <c r="AK606" s="41" t="s">
        <v>84</v>
      </c>
      <c r="AL606" s="210">
        <f>_xlfn.XLOOKUP(AK606,sortorder!$I$15:$I$20,sortorder!$J$15:$J$20)</f>
        <v>5</v>
      </c>
      <c r="AM606" t="s">
        <v>1784</v>
      </c>
      <c r="AN606" t="s">
        <v>1784</v>
      </c>
      <c r="AO606" t="s">
        <v>1785</v>
      </c>
      <c r="AP606" s="32">
        <v>3</v>
      </c>
      <c r="AQ606" t="s">
        <v>3030</v>
      </c>
      <c r="AR606" t="s">
        <v>43</v>
      </c>
      <c r="AS606" t="s">
        <v>286</v>
      </c>
      <c r="AT606" t="s">
        <v>43</v>
      </c>
      <c r="AV606" s="39" t="str">
        <f>IFERROR(_xlfn.XLOOKUP(Q606,wtd!$B:$B,wtd!$C:$C),"")</f>
        <v/>
      </c>
      <c r="AW606" s="141" t="b">
        <f>IFERROR(Q606=_xlfn.XLOOKUP(Q606,wtd!$B:$B,wtd!$B:$B),FALSE)</f>
        <v>0</v>
      </c>
      <c r="AX606" t="s">
        <v>2812</v>
      </c>
      <c r="AZ606">
        <v>3</v>
      </c>
      <c r="BA606" t="b">
        <v>0</v>
      </c>
      <c r="BB606" t="b">
        <v>0</v>
      </c>
      <c r="BC606" t="b">
        <v>0</v>
      </c>
      <c r="BE606" s="1" t="s">
        <v>5363</v>
      </c>
      <c r="BF606" s="40" t="s">
        <v>2830</v>
      </c>
      <c r="BG606" s="40" t="s">
        <v>2830</v>
      </c>
      <c r="BH606" s="59" t="s">
        <v>1012</v>
      </c>
      <c r="BJ606" s="618" t="s">
        <v>2887</v>
      </c>
      <c r="BK606" s="534" t="s">
        <v>2887</v>
      </c>
      <c r="BN606" s="225">
        <v>999</v>
      </c>
      <c r="BQ606" s="639" t="s">
        <v>320</v>
      </c>
      <c r="BR606" s="639" t="s">
        <v>1011</v>
      </c>
    </row>
    <row r="607" spans="1:72">
      <c r="A607">
        <v>606</v>
      </c>
      <c r="B607" s="158" t="str">
        <f>IFERROR(TEXT(AL607,"00"),"99")&amp;IFERROR(TEXT(W607,"00"),"99")&amp;IFERROR(TEXT(S607,"00"),"99")&amp;IFERROR(TEXT(BN607,"000"),"999")</f>
        <v>054202999</v>
      </c>
      <c r="C607" s="158" t="str">
        <f>IFERROR(TEXT(AL607,"00"),"99")&amp;IFERROR(TEXT(V607,"00"),"99")&amp;IFERROR(TEXT(R607,"000"),"999")</f>
        <v>0542097</v>
      </c>
      <c r="D607" s="29">
        <v>0</v>
      </c>
      <c r="E607" s="645">
        <f>IF(NOT(ISBLANK(L607)),1,0)</f>
        <v>0</v>
      </c>
      <c r="F607" s="645">
        <f>IF(NOT(ISBLANK(O607)),1,0)</f>
        <v>1</v>
      </c>
      <c r="G607" s="364" t="str">
        <f>IF(ISBLANK(H607), IF(OR(NOT(ISBLANK(L607)),NOT(ISBLANK(I607)), NOT(ISBLANK(O607))),"no oldname but should be",""),IF(H607=I607,"api",IF(H607=O607,"csv","no match or acs")))</f>
        <v>csv</v>
      </c>
      <c r="H607" t="s">
        <v>617</v>
      </c>
      <c r="N607" s="59" t="s">
        <v>617</v>
      </c>
      <c r="O607" s="126" t="s">
        <v>617</v>
      </c>
      <c r="P607" s="59" t="s">
        <v>617</v>
      </c>
      <c r="Q607" s="64" t="s">
        <v>3039</v>
      </c>
      <c r="R607" s="147">
        <f>IFERROR(_xlfn.XLOOKUP(T607,sortorder!$E$62:$E$136,sortorder!$F$62:$F$136),999)</f>
        <v>97</v>
      </c>
      <c r="S607" s="147">
        <f>IFERROR(_xlfn.XLOOKUP(T607,sortorder!$E$62:$E$136,sortorder!$D$62:$D$136),99)</f>
        <v>2</v>
      </c>
      <c r="T607" s="127" t="s">
        <v>144</v>
      </c>
      <c r="V607" s="152">
        <f>IFERROR(_xlfn.XLOOKUP(X607,sortorder!$E$4:$E$55,sortorder!$D$4:$D$55),99)</f>
        <v>42</v>
      </c>
      <c r="W607" s="152">
        <f>IFERROR(_xlfn.XLOOKUP(X607,sortorder!$E$4:$E$55,sortorder!$D$4:$D$55),99)</f>
        <v>42</v>
      </c>
      <c r="X607" s="373" t="s">
        <v>2793</v>
      </c>
      <c r="Y607" s="141">
        <f>IF(ISERROR(SEARCH(Y$1,$Q607)),0,1)</f>
        <v>0</v>
      </c>
      <c r="Z607" s="141">
        <f>IF(ISERROR(SEARCH(Z$1,$Q607)),0,1)</f>
        <v>1</v>
      </c>
      <c r="AA607" s="141">
        <f>IF(ISERROR(SEARCH(AA$1,$Q607)),0,1)</f>
        <v>0</v>
      </c>
      <c r="AB607" s="141">
        <f>IF(ISERROR(SEARCH(AB$1,$Q607)),0,1)</f>
        <v>0</v>
      </c>
      <c r="AC607" s="141">
        <f>IF(ISERROR(SEARCH(AC$1,$Q607)),0,1)</f>
        <v>0</v>
      </c>
      <c r="AD607" s="141">
        <f>IF(ISERROR(SEARCH(AD$1,$Q607)),0,1)</f>
        <v>0</v>
      </c>
      <c r="AE607" s="141">
        <f>IF(ISERROR(SEARCH(AE$1,$Q607)),0,1)</f>
        <v>1</v>
      </c>
      <c r="AF607" s="141">
        <f>IF(ISERROR(SEARCH(AF$1,$Q607)),0,1)</f>
        <v>1</v>
      </c>
      <c r="AG607" s="141">
        <f>IF(ISERROR(SEARCH(AG$1,$Q607)),0,1)</f>
        <v>0</v>
      </c>
      <c r="AI607" s="141" t="str">
        <f>_xlfn.XLOOKUP(I607,'api2.3'!B:B,'api2.3'!D:D,"")</f>
        <v/>
      </c>
      <c r="AJ607" t="s">
        <v>84</v>
      </c>
      <c r="AK607" s="41" t="s">
        <v>84</v>
      </c>
      <c r="AL607" s="210">
        <f>_xlfn.XLOOKUP(AK607,sortorder!$I$15:$I$20,sortorder!$J$15:$J$20)</f>
        <v>5</v>
      </c>
      <c r="AM607" t="s">
        <v>1784</v>
      </c>
      <c r="AN607" t="s">
        <v>1784</v>
      </c>
      <c r="AO607" t="s">
        <v>1785</v>
      </c>
      <c r="AP607" s="32">
        <v>3</v>
      </c>
      <c r="AQ607" t="s">
        <v>3030</v>
      </c>
      <c r="AR607" t="s">
        <v>43</v>
      </c>
      <c r="AS607" t="s">
        <v>286</v>
      </c>
      <c r="AT607" t="s">
        <v>43</v>
      </c>
      <c r="AV607" s="39" t="str">
        <f>IFERROR(_xlfn.XLOOKUP(Q607,wtd!$B:$B,wtd!$C:$C),"")</f>
        <v/>
      </c>
      <c r="AW607" s="141" t="b">
        <f>IFERROR(Q607=_xlfn.XLOOKUP(Q607,wtd!$B:$B,wtd!$B:$B),FALSE)</f>
        <v>0</v>
      </c>
      <c r="AX607" t="s">
        <v>2812</v>
      </c>
      <c r="AZ607">
        <v>3</v>
      </c>
      <c r="BA607" t="b">
        <v>0</v>
      </c>
      <c r="BB607" t="b">
        <v>0</v>
      </c>
      <c r="BC607" t="b">
        <v>0</v>
      </c>
      <c r="BE607" s="1" t="s">
        <v>5364</v>
      </c>
      <c r="BF607" s="40" t="s">
        <v>2828</v>
      </c>
      <c r="BG607" s="40" t="s">
        <v>2828</v>
      </c>
      <c r="BH607" s="59" t="s">
        <v>618</v>
      </c>
      <c r="BJ607" s="618" t="s">
        <v>2887</v>
      </c>
      <c r="BK607" s="534" t="s">
        <v>2887</v>
      </c>
      <c r="BN607" s="225">
        <v>999</v>
      </c>
      <c r="BQ607" s="639" t="s">
        <v>300</v>
      </c>
      <c r="BR607" s="639" t="s">
        <v>617</v>
      </c>
    </row>
    <row r="608" spans="1:72">
      <c r="A608">
        <v>607</v>
      </c>
      <c r="B608" s="158" t="str">
        <f>IFERROR(TEXT(AL608,"00"),"99")&amp;IFERROR(TEXT(W608,"00"),"99")&amp;IFERROR(TEXT(S608,"00"),"99")&amp;IFERROR(TEXT(BN608,"000"),"999")</f>
        <v>054203999</v>
      </c>
      <c r="C608" s="158" t="str">
        <f>IFERROR(TEXT(AL608,"00"),"99")&amp;IFERROR(TEXT(V608,"00"),"99")&amp;IFERROR(TEXT(R608,"000"),"999")</f>
        <v>0542098</v>
      </c>
      <c r="D608" s="251">
        <v>0</v>
      </c>
      <c r="E608" s="645">
        <f>IF(NOT(ISBLANK(L608)),1,0)</f>
        <v>0</v>
      </c>
      <c r="F608" s="645">
        <f>IF(NOT(ISBLANK(O608)),1,0)</f>
        <v>1</v>
      </c>
      <c r="G608" s="364" t="str">
        <f>IF(ISBLANK(H608), IF(OR(NOT(ISBLANK(L608)),NOT(ISBLANK(I608)), NOT(ISBLANK(O608))),"no oldname but should be",""),IF(H608=I608,"api",IF(H608=O608,"csv","no match or acs")))</f>
        <v>csv</v>
      </c>
      <c r="H608" s="122" t="s">
        <v>5735</v>
      </c>
      <c r="I608" s="122"/>
      <c r="J608" s="197"/>
      <c r="K608" s="122"/>
      <c r="L608" s="122"/>
      <c r="M608" s="197"/>
      <c r="N608" s="197"/>
      <c r="O608" s="122" t="s">
        <v>5735</v>
      </c>
      <c r="P608" s="197"/>
      <c r="Q608" s="123" t="s">
        <v>5736</v>
      </c>
      <c r="R608" s="147">
        <f>IFERROR(_xlfn.XLOOKUP(T608,sortorder!$E$62:$E$136,sortorder!$F$62:$F$136),999)</f>
        <v>98</v>
      </c>
      <c r="S608" s="147">
        <f>IFERROR(_xlfn.XLOOKUP(T608,sortorder!$E$62:$E$136,sortorder!$D$62:$D$136),99)</f>
        <v>3</v>
      </c>
      <c r="T608" s="196" t="s">
        <v>5618</v>
      </c>
      <c r="U608" s="197"/>
      <c r="V608" s="152">
        <f>IFERROR(_xlfn.XLOOKUP(X608,sortorder!$E$4:$E$55,sortorder!$D$4:$D$55),99)</f>
        <v>42</v>
      </c>
      <c r="W608" s="152">
        <f>IFERROR(_xlfn.XLOOKUP(X608,sortorder!$E$4:$E$55,sortorder!$D$4:$D$55),99)</f>
        <v>42</v>
      </c>
      <c r="X608" s="326" t="s">
        <v>2793</v>
      </c>
      <c r="Y608" s="141">
        <f>IF(ISERROR(SEARCH(Y$1,$Q608)),0,1)</f>
        <v>0</v>
      </c>
      <c r="Z608" s="141">
        <f>IF(ISERROR(SEARCH(Z$1,$Q608)),0,1)</f>
        <v>1</v>
      </c>
      <c r="AA608" s="141">
        <f>IF(ISERROR(SEARCH(AA$1,$Q608)),0,1)</f>
        <v>0</v>
      </c>
      <c r="AB608" s="141">
        <f>IF(ISERROR(SEARCH(AB$1,$Q608)),0,1)</f>
        <v>0</v>
      </c>
      <c r="AC608" s="141">
        <f>IF(ISERROR(SEARCH(AC$1,$Q608)),0,1)</f>
        <v>0</v>
      </c>
      <c r="AD608" s="141">
        <f>IF(ISERROR(SEARCH(AD$1,$Q608)),0,1)</f>
        <v>0</v>
      </c>
      <c r="AE608" s="141">
        <f>IF(ISERROR(SEARCH(AE$1,$Q608)),0,1)</f>
        <v>1</v>
      </c>
      <c r="AF608" s="141">
        <f>IF(ISERROR(SEARCH(AF$1,$Q608)),0,1)</f>
        <v>1</v>
      </c>
      <c r="AG608" s="141">
        <f>IF(ISERROR(SEARCH(AG$1,$Q608)),0,1)</f>
        <v>0</v>
      </c>
      <c r="AH608" s="122"/>
      <c r="AI608" s="141" t="str">
        <f>_xlfn.XLOOKUP(I608,'api2.3'!B:B,'api2.3'!D:D,"")</f>
        <v/>
      </c>
      <c r="AJ608" s="122" t="s">
        <v>84</v>
      </c>
      <c r="AK608" s="212" t="s">
        <v>84</v>
      </c>
      <c r="AL608" s="210">
        <f>_xlfn.XLOOKUP(AK608,sortorder!$I$15:$I$20,sortorder!$J$15:$J$20)</f>
        <v>5</v>
      </c>
      <c r="AM608" s="122" t="s">
        <v>1784</v>
      </c>
      <c r="AN608" s="122" t="s">
        <v>1784</v>
      </c>
      <c r="AO608" s="122" t="s">
        <v>1785</v>
      </c>
      <c r="AP608" s="112">
        <v>3</v>
      </c>
      <c r="AQ608" s="122" t="s">
        <v>3030</v>
      </c>
      <c r="AR608" s="122" t="s">
        <v>43</v>
      </c>
      <c r="AS608" s="122" t="s">
        <v>286</v>
      </c>
      <c r="AT608" s="122" t="s">
        <v>43</v>
      </c>
      <c r="AU608" s="122"/>
      <c r="AV608" s="39" t="str">
        <f>IFERROR(_xlfn.XLOOKUP(Q608,wtd!$B:$B,wtd!$C:$C),"")</f>
        <v/>
      </c>
      <c r="AW608" s="141" t="b">
        <f>IFERROR(Q608=_xlfn.XLOOKUP(Q608,wtd!$B:$B,wtd!$B:$B),FALSE)</f>
        <v>0</v>
      </c>
      <c r="AX608" s="236" t="s">
        <v>2812</v>
      </c>
      <c r="AY608" s="122"/>
      <c r="AZ608" s="122">
        <v>3</v>
      </c>
      <c r="BA608" s="122" t="b">
        <v>0</v>
      </c>
      <c r="BB608" s="122" t="b">
        <v>0</v>
      </c>
      <c r="BC608" s="122" t="b">
        <v>0</v>
      </c>
      <c r="BD608" s="122"/>
      <c r="BE608" s="125" t="s">
        <v>5737</v>
      </c>
      <c r="BF608" s="122" t="s">
        <v>5738</v>
      </c>
      <c r="BG608" s="122" t="s">
        <v>5738</v>
      </c>
      <c r="BH608" s="197"/>
      <c r="BI608" s="197"/>
      <c r="BJ608" s="618" t="s">
        <v>2887</v>
      </c>
      <c r="BK608" s="534" t="s">
        <v>2887</v>
      </c>
      <c r="BL608" s="197"/>
      <c r="BM608" s="197"/>
      <c r="BN608" s="260">
        <v>999</v>
      </c>
      <c r="BO608" s="122"/>
      <c r="BP608" s="641"/>
      <c r="BQ608" s="641"/>
      <c r="BR608" s="641"/>
      <c r="BS608" s="641"/>
      <c r="BT608" s="641"/>
    </row>
    <row r="609" spans="1:72">
      <c r="A609">
        <v>608</v>
      </c>
      <c r="B609" s="158" t="str">
        <f>IFERROR(TEXT(AL609,"00"),"99")&amp;IFERROR(TEXT(W609,"00"),"99")&amp;IFERROR(TEXT(S609,"00"),"99")&amp;IFERROR(TEXT(BN609,"000"),"999")</f>
        <v>054204999</v>
      </c>
      <c r="C609" s="158" t="str">
        <f>IFERROR(TEXT(AL609,"00"),"99")&amp;IFERROR(TEXT(V609,"00"),"99")&amp;IFERROR(TEXT(R609,"000"),"999")</f>
        <v>0542099</v>
      </c>
      <c r="D609" s="29">
        <v>0</v>
      </c>
      <c r="E609" s="645">
        <f>IF(NOT(ISBLANK(L609)),1,0)</f>
        <v>0</v>
      </c>
      <c r="F609" s="645">
        <f>IF(NOT(ISBLANK(O609)),1,0)</f>
        <v>1</v>
      </c>
      <c r="G609" s="364" t="str">
        <f>IF(ISBLANK(H609), IF(OR(NOT(ISBLANK(L609)),NOT(ISBLANK(I609)), NOT(ISBLANK(O609))),"no oldname but should be",""),IF(H609=I609,"api",IF(H609=O609,"csv","no match or acs")))</f>
        <v>csv</v>
      </c>
      <c r="H609" t="s">
        <v>612</v>
      </c>
      <c r="N609" s="59" t="s">
        <v>612</v>
      </c>
      <c r="O609" s="126" t="s">
        <v>612</v>
      </c>
      <c r="P609" s="59" t="s">
        <v>612</v>
      </c>
      <c r="Q609" s="64" t="s">
        <v>3042</v>
      </c>
      <c r="R609" s="147">
        <f>IFERROR(_xlfn.XLOOKUP(T609,sortorder!$E$62:$E$136,sortorder!$F$62:$F$136),999)</f>
        <v>99</v>
      </c>
      <c r="S609" s="147">
        <f>IFERROR(_xlfn.XLOOKUP(T609,sortorder!$E$62:$E$136,sortorder!$D$62:$D$136),99)</f>
        <v>4</v>
      </c>
      <c r="T609" s="127" t="s">
        <v>196</v>
      </c>
      <c r="V609" s="152">
        <f>IFERROR(_xlfn.XLOOKUP(X609,sortorder!$E$4:$E$55,sortorder!$D$4:$D$55),99)</f>
        <v>42</v>
      </c>
      <c r="W609" s="152">
        <f>IFERROR(_xlfn.XLOOKUP(X609,sortorder!$E$4:$E$55,sortorder!$D$4:$D$55),99)</f>
        <v>42</v>
      </c>
      <c r="X609" s="373" t="s">
        <v>2793</v>
      </c>
      <c r="Y609" s="141">
        <f>IF(ISERROR(SEARCH(Y$1,$Q609)),0,1)</f>
        <v>0</v>
      </c>
      <c r="Z609" s="141">
        <f>IF(ISERROR(SEARCH(Z$1,$Q609)),0,1)</f>
        <v>1</v>
      </c>
      <c r="AA609" s="141">
        <f>IF(ISERROR(SEARCH(AA$1,$Q609)),0,1)</f>
        <v>0</v>
      </c>
      <c r="AB609" s="141">
        <f>IF(ISERROR(SEARCH(AB$1,$Q609)),0,1)</f>
        <v>0</v>
      </c>
      <c r="AC609" s="141">
        <f>IF(ISERROR(SEARCH(AC$1,$Q609)),0,1)</f>
        <v>0</v>
      </c>
      <c r="AD609" s="141">
        <f>IF(ISERROR(SEARCH(AD$1,$Q609)),0,1)</f>
        <v>0</v>
      </c>
      <c r="AE609" s="141">
        <f>IF(ISERROR(SEARCH(AE$1,$Q609)),0,1)</f>
        <v>1</v>
      </c>
      <c r="AF609" s="141">
        <f>IF(ISERROR(SEARCH(AF$1,$Q609)),0,1)</f>
        <v>1</v>
      </c>
      <c r="AG609" s="141">
        <f>IF(ISERROR(SEARCH(AG$1,$Q609)),0,1)</f>
        <v>0</v>
      </c>
      <c r="AI609" s="141" t="str">
        <f>_xlfn.XLOOKUP(I609,'api2.3'!B:B,'api2.3'!D:D,"")</f>
        <v/>
      </c>
      <c r="AJ609" t="s">
        <v>84</v>
      </c>
      <c r="AK609" s="41" t="s">
        <v>84</v>
      </c>
      <c r="AL609" s="210">
        <f>_xlfn.XLOOKUP(AK609,sortorder!$I$15:$I$20,sortorder!$J$15:$J$20)</f>
        <v>5</v>
      </c>
      <c r="AM609" t="s">
        <v>1784</v>
      </c>
      <c r="AN609" t="s">
        <v>1784</v>
      </c>
      <c r="AO609" t="s">
        <v>1785</v>
      </c>
      <c r="AP609" s="32">
        <v>3</v>
      </c>
      <c r="AQ609" t="s">
        <v>3030</v>
      </c>
      <c r="AR609" t="s">
        <v>43</v>
      </c>
      <c r="AS609" t="s">
        <v>286</v>
      </c>
      <c r="AT609" t="s">
        <v>43</v>
      </c>
      <c r="AV609" s="39" t="str">
        <f>IFERROR(_xlfn.XLOOKUP(Q609,wtd!$B:$B,wtd!$C:$C),"")</f>
        <v/>
      </c>
      <c r="AW609" s="141" t="b">
        <f>IFERROR(Q609=_xlfn.XLOOKUP(Q609,wtd!$B:$B,wtd!$B:$B),FALSE)</f>
        <v>0</v>
      </c>
      <c r="AX609" t="s">
        <v>2812</v>
      </c>
      <c r="AZ609">
        <v>3</v>
      </c>
      <c r="BA609" t="b">
        <v>0</v>
      </c>
      <c r="BB609" t="b">
        <v>0</v>
      </c>
      <c r="BC609" t="b">
        <v>0</v>
      </c>
      <c r="BE609" s="1" t="s">
        <v>5367</v>
      </c>
      <c r="BF609" s="40" t="s">
        <v>613</v>
      </c>
      <c r="BG609" s="40" t="s">
        <v>613</v>
      </c>
      <c r="BH609" s="59" t="s">
        <v>613</v>
      </c>
      <c r="BJ609" s="618" t="s">
        <v>2887</v>
      </c>
      <c r="BK609" s="534" t="s">
        <v>2887</v>
      </c>
      <c r="BN609" s="225">
        <v>999</v>
      </c>
      <c r="BQ609" s="639" t="s">
        <v>290</v>
      </c>
      <c r="BR609" s="639" t="s">
        <v>612</v>
      </c>
    </row>
    <row r="610" spans="1:72">
      <c r="A610">
        <v>609</v>
      </c>
      <c r="B610" s="158" t="str">
        <f>IFERROR(TEXT(AL610,"00"),"99")&amp;IFERROR(TEXT(W610,"00"),"99")&amp;IFERROR(TEXT(S610,"00"),"99")&amp;IFERROR(TEXT(BN610,"000"),"999")</f>
        <v>054205999</v>
      </c>
      <c r="C610" s="158" t="str">
        <f>IFERROR(TEXT(AL610,"00"),"99")&amp;IFERROR(TEXT(V610,"00"),"99")&amp;IFERROR(TEXT(R610,"000"),"999")</f>
        <v>0542101</v>
      </c>
      <c r="D610" s="29">
        <v>0</v>
      </c>
      <c r="E610" s="645">
        <f>IF(NOT(ISBLANK(L610)),1,0)</f>
        <v>0</v>
      </c>
      <c r="F610" s="645">
        <f>IF(NOT(ISBLANK(O610)),1,0)</f>
        <v>1</v>
      </c>
      <c r="G610" s="364" t="str">
        <f>IF(ISBLANK(H610), IF(OR(NOT(ISBLANK(L610)),NOT(ISBLANK(I610)), NOT(ISBLANK(O610))),"no oldname but should be",""),IF(H610=I610,"api",IF(H610=O610,"csv","no match or acs")))</f>
        <v>csv</v>
      </c>
      <c r="H610" t="s">
        <v>929</v>
      </c>
      <c r="N610" s="59" t="s">
        <v>929</v>
      </c>
      <c r="O610" s="126" t="s">
        <v>929</v>
      </c>
      <c r="P610" s="59" t="s">
        <v>929</v>
      </c>
      <c r="Q610" s="64" t="s">
        <v>3050</v>
      </c>
      <c r="R610" s="147">
        <f>IFERROR(_xlfn.XLOOKUP(T610,sortorder!$E$62:$E$136,sortorder!$F$62:$F$136),999)</f>
        <v>101</v>
      </c>
      <c r="S610" s="147">
        <f>IFERROR(_xlfn.XLOOKUP(T610,sortorder!$E$62:$E$136,sortorder!$D$62:$D$136),99)</f>
        <v>5</v>
      </c>
      <c r="T610" s="127" t="s">
        <v>1753</v>
      </c>
      <c r="V610" s="152">
        <f>IFERROR(_xlfn.XLOOKUP(X610,sortorder!$E$4:$E$55,sortorder!$D$4:$D$55),99)</f>
        <v>42</v>
      </c>
      <c r="W610" s="152">
        <f>IFERROR(_xlfn.XLOOKUP(X610,sortorder!$E$4:$E$55,sortorder!$D$4:$D$55),99)</f>
        <v>42</v>
      </c>
      <c r="X610" s="373" t="s">
        <v>2793</v>
      </c>
      <c r="Y610" s="141">
        <f>IF(ISERROR(SEARCH(Y$1,$Q610)),0,1)</f>
        <v>0</v>
      </c>
      <c r="Z610" s="141">
        <f>IF(ISERROR(SEARCH(Z$1,$Q610)),0,1)</f>
        <v>1</v>
      </c>
      <c r="AA610" s="141">
        <f>IF(ISERROR(SEARCH(AA$1,$Q610)),0,1)</f>
        <v>0</v>
      </c>
      <c r="AB610" s="141">
        <f>IF(ISERROR(SEARCH(AB$1,$Q610)),0,1)</f>
        <v>0</v>
      </c>
      <c r="AC610" s="141">
        <f>IF(ISERROR(SEARCH(AC$1,$Q610)),0,1)</f>
        <v>0</v>
      </c>
      <c r="AD610" s="141">
        <f>IF(ISERROR(SEARCH(AD$1,$Q610)),0,1)</f>
        <v>0</v>
      </c>
      <c r="AE610" s="141">
        <f>IF(ISERROR(SEARCH(AE$1,$Q610)),0,1)</f>
        <v>1</v>
      </c>
      <c r="AF610" s="141">
        <f>IF(ISERROR(SEARCH(AF$1,$Q610)),0,1)</f>
        <v>1</v>
      </c>
      <c r="AG610" s="141">
        <f>IF(ISERROR(SEARCH(AG$1,$Q610)),0,1)</f>
        <v>0</v>
      </c>
      <c r="AI610" s="141" t="str">
        <f>_xlfn.XLOOKUP(I610,'api2.3'!B:B,'api2.3'!D:D,"")</f>
        <v/>
      </c>
      <c r="AJ610" t="s">
        <v>84</v>
      </c>
      <c r="AK610" s="41" t="s">
        <v>84</v>
      </c>
      <c r="AL610" s="210">
        <f>_xlfn.XLOOKUP(AK610,sortorder!$I$15:$I$20,sortorder!$J$15:$J$20)</f>
        <v>5</v>
      </c>
      <c r="AM610" t="s">
        <v>1784</v>
      </c>
      <c r="AN610" t="s">
        <v>1784</v>
      </c>
      <c r="AO610" t="s">
        <v>1785</v>
      </c>
      <c r="AP610" s="32">
        <v>3</v>
      </c>
      <c r="AQ610" t="s">
        <v>3030</v>
      </c>
      <c r="AR610" t="s">
        <v>43</v>
      </c>
      <c r="AS610" t="s">
        <v>286</v>
      </c>
      <c r="AT610" t="s">
        <v>43</v>
      </c>
      <c r="AV610" s="39" t="str">
        <f>IFERROR(_xlfn.XLOOKUP(Q610,wtd!$B:$B,wtd!$C:$C),"")</f>
        <v/>
      </c>
      <c r="AW610" s="141" t="b">
        <f>IFERROR(Q610=_xlfn.XLOOKUP(Q610,wtd!$B:$B,wtd!$B:$B),FALSE)</f>
        <v>0</v>
      </c>
      <c r="AX610" t="s">
        <v>2812</v>
      </c>
      <c r="AZ610">
        <v>3</v>
      </c>
      <c r="BA610" t="b">
        <v>0</v>
      </c>
      <c r="BB610" t="b">
        <v>0</v>
      </c>
      <c r="BC610" t="b">
        <v>0</v>
      </c>
      <c r="BE610" s="1" t="s">
        <v>5371</v>
      </c>
      <c r="BF610" s="40" t="s">
        <v>930</v>
      </c>
      <c r="BG610" s="40" t="s">
        <v>930</v>
      </c>
      <c r="BH610" s="59" t="s">
        <v>930</v>
      </c>
      <c r="BJ610" s="618" t="s">
        <v>2887</v>
      </c>
      <c r="BK610" s="534" t="s">
        <v>2887</v>
      </c>
      <c r="BN610" s="225">
        <v>999</v>
      </c>
      <c r="BQ610" s="639" t="s">
        <v>533</v>
      </c>
      <c r="BR610" s="639" t="s">
        <v>929</v>
      </c>
    </row>
    <row r="611" spans="1:72">
      <c r="A611">
        <v>610</v>
      </c>
      <c r="B611" s="158" t="str">
        <f>IFERROR(TEXT(AL611,"00"),"99")&amp;IFERROR(TEXT(W611,"00"),"99")&amp;IFERROR(TEXT(S611,"00"),"99")&amp;IFERROR(TEXT(BN611,"000"),"999")</f>
        <v>054206999</v>
      </c>
      <c r="C611" s="158" t="str">
        <f>IFERROR(TEXT(AL611,"00"),"99")&amp;IFERROR(TEXT(V611,"00"),"99")&amp;IFERROR(TEXT(R611,"000"),"999")</f>
        <v>0542102</v>
      </c>
      <c r="D611" s="29">
        <v>0</v>
      </c>
      <c r="E611" s="645">
        <f>IF(NOT(ISBLANK(L611)),1,0)</f>
        <v>0</v>
      </c>
      <c r="F611" s="645">
        <f>IF(NOT(ISBLANK(O611)),1,0)</f>
        <v>1</v>
      </c>
      <c r="G611" s="364" t="str">
        <f>IF(ISBLANK(H611), IF(OR(NOT(ISBLANK(L611)),NOT(ISBLANK(I611)), NOT(ISBLANK(O611))),"no oldname but should be",""),IF(H611=I611,"api",IF(H611=O611,"csv","no match or acs")))</f>
        <v>csv</v>
      </c>
      <c r="H611" t="s">
        <v>1016</v>
      </c>
      <c r="L611" s="122"/>
      <c r="M611" s="197"/>
      <c r="N611" s="59" t="s">
        <v>1016</v>
      </c>
      <c r="O611" s="126" t="s">
        <v>1016</v>
      </c>
      <c r="P611" s="59" t="s">
        <v>1016</v>
      </c>
      <c r="Q611" s="64" t="s">
        <v>3044</v>
      </c>
      <c r="R611" s="147">
        <f>IFERROR(_xlfn.XLOOKUP(T611,sortorder!$E$62:$E$136,sortorder!$F$62:$F$136),999)</f>
        <v>102</v>
      </c>
      <c r="S611" s="147">
        <f>IFERROR(_xlfn.XLOOKUP(T611,sortorder!$E$62:$E$136,sortorder!$D$62:$D$136),99)</f>
        <v>6</v>
      </c>
      <c r="T611" s="127" t="s">
        <v>307</v>
      </c>
      <c r="V611" s="152">
        <f>IFERROR(_xlfn.XLOOKUP(X611,sortorder!$E$4:$E$55,sortorder!$D$4:$D$55),99)</f>
        <v>42</v>
      </c>
      <c r="W611" s="152">
        <f>IFERROR(_xlfn.XLOOKUP(X611,sortorder!$E$4:$E$55,sortorder!$D$4:$D$55),99)</f>
        <v>42</v>
      </c>
      <c r="X611" s="373" t="s">
        <v>2793</v>
      </c>
      <c r="Y611" s="141">
        <f>IF(ISERROR(SEARCH(Y$1,$Q611)),0,1)</f>
        <v>0</v>
      </c>
      <c r="Z611" s="141">
        <f>IF(ISERROR(SEARCH(Z$1,$Q611)),0,1)</f>
        <v>1</v>
      </c>
      <c r="AA611" s="141">
        <f>IF(ISERROR(SEARCH(AA$1,$Q611)),0,1)</f>
        <v>0</v>
      </c>
      <c r="AB611" s="141">
        <f>IF(ISERROR(SEARCH(AB$1,$Q611)),0,1)</f>
        <v>0</v>
      </c>
      <c r="AC611" s="141">
        <f>IF(ISERROR(SEARCH(AC$1,$Q611)),0,1)</f>
        <v>0</v>
      </c>
      <c r="AD611" s="141">
        <f>IF(ISERROR(SEARCH(AD$1,$Q611)),0,1)</f>
        <v>0</v>
      </c>
      <c r="AE611" s="141">
        <f>IF(ISERROR(SEARCH(AE$1,$Q611)),0,1)</f>
        <v>1</v>
      </c>
      <c r="AF611" s="141">
        <f>IF(ISERROR(SEARCH(AF$1,$Q611)),0,1)</f>
        <v>1</v>
      </c>
      <c r="AG611" s="141">
        <f>IF(ISERROR(SEARCH(AG$1,$Q611)),0,1)</f>
        <v>0</v>
      </c>
      <c r="AI611" s="141" t="str">
        <f>_xlfn.XLOOKUP(I611,'api2.3'!B:B,'api2.3'!D:D,"")</f>
        <v/>
      </c>
      <c r="AJ611" t="s">
        <v>84</v>
      </c>
      <c r="AK611" s="41" t="s">
        <v>84</v>
      </c>
      <c r="AL611" s="210">
        <f>_xlfn.XLOOKUP(AK611,sortorder!$I$15:$I$20,sortorder!$J$15:$J$20)</f>
        <v>5</v>
      </c>
      <c r="AM611" t="s">
        <v>1784</v>
      </c>
      <c r="AN611" t="s">
        <v>1784</v>
      </c>
      <c r="AO611" t="s">
        <v>1785</v>
      </c>
      <c r="AP611" s="32">
        <v>3</v>
      </c>
      <c r="AQ611" t="s">
        <v>3030</v>
      </c>
      <c r="AR611" t="s">
        <v>43</v>
      </c>
      <c r="AS611" t="s">
        <v>286</v>
      </c>
      <c r="AT611" t="s">
        <v>43</v>
      </c>
      <c r="AV611" s="39" t="str">
        <f>IFERROR(_xlfn.XLOOKUP(Q611,wtd!$B:$B,wtd!$C:$C),"")</f>
        <v/>
      </c>
      <c r="AW611" s="141" t="b">
        <f>IFERROR(Q611=_xlfn.XLOOKUP(Q611,wtd!$B:$B,wtd!$B:$B),FALSE)</f>
        <v>0</v>
      </c>
      <c r="AX611" t="s">
        <v>2812</v>
      </c>
      <c r="AZ611">
        <v>3</v>
      </c>
      <c r="BA611" t="b">
        <v>0</v>
      </c>
      <c r="BB611" t="b">
        <v>0</v>
      </c>
      <c r="BC611" t="b">
        <v>0</v>
      </c>
      <c r="BE611" s="1" t="s">
        <v>5786</v>
      </c>
      <c r="BF611" s="40" t="s">
        <v>2840</v>
      </c>
      <c r="BG611" s="40" t="s">
        <v>2840</v>
      </c>
      <c r="BH611" s="59" t="s">
        <v>1017</v>
      </c>
      <c r="BJ611" s="618" t="s">
        <v>2887</v>
      </c>
      <c r="BK611" s="534" t="s">
        <v>2887</v>
      </c>
      <c r="BN611" s="225">
        <v>999</v>
      </c>
      <c r="BQ611" s="639" t="s">
        <v>541</v>
      </c>
      <c r="BR611" s="639" t="s">
        <v>1016</v>
      </c>
    </row>
    <row r="612" spans="1:72">
      <c r="A612">
        <v>611</v>
      </c>
      <c r="B612" s="158" t="str">
        <f>IFERROR(TEXT(AL612,"00"),"99")&amp;IFERROR(TEXT(W612,"00"),"99")&amp;IFERROR(TEXT(S612,"00"),"99")&amp;IFERROR(TEXT(BN612,"000"),"999")</f>
        <v>054207999</v>
      </c>
      <c r="C612" s="158" t="str">
        <f>IFERROR(TEXT(AL612,"00"),"99")&amp;IFERROR(TEXT(V612,"00"),"99")&amp;IFERROR(TEXT(R612,"000"),"999")</f>
        <v>0542103</v>
      </c>
      <c r="D612" s="29">
        <v>0</v>
      </c>
      <c r="E612" s="645">
        <f>IF(NOT(ISBLANK(L612)),1,0)</f>
        <v>0</v>
      </c>
      <c r="F612" s="645">
        <f>IF(NOT(ISBLANK(O612)),1,0)</f>
        <v>1</v>
      </c>
      <c r="G612" s="364" t="str">
        <f>IF(ISBLANK(H612), IF(OR(NOT(ISBLANK(L612)),NOT(ISBLANK(I612)), NOT(ISBLANK(O612))),"no oldname but should be",""),IF(H612=I612,"api",IF(H612=O612,"csv","no match or acs")))</f>
        <v>csv</v>
      </c>
      <c r="H612" t="s">
        <v>903</v>
      </c>
      <c r="N612" s="59" t="s">
        <v>903</v>
      </c>
      <c r="O612" s="126" t="s">
        <v>903</v>
      </c>
      <c r="P612" s="59" t="s">
        <v>903</v>
      </c>
      <c r="Q612" s="64" t="s">
        <v>3043</v>
      </c>
      <c r="R612" s="147">
        <f>IFERROR(_xlfn.XLOOKUP(T612,sortorder!$E$62:$E$136,sortorder!$F$62:$F$136),999)</f>
        <v>103</v>
      </c>
      <c r="S612" s="147">
        <f>IFERROR(_xlfn.XLOOKUP(T612,sortorder!$E$62:$E$136,sortorder!$D$62:$D$136),99)</f>
        <v>7</v>
      </c>
      <c r="T612" s="127" t="s">
        <v>80</v>
      </c>
      <c r="V612" s="152">
        <f>IFERROR(_xlfn.XLOOKUP(X612,sortorder!$E$4:$E$55,sortorder!$D$4:$D$55),99)</f>
        <v>42</v>
      </c>
      <c r="W612" s="152">
        <f>IFERROR(_xlfn.XLOOKUP(X612,sortorder!$E$4:$E$55,sortorder!$D$4:$D$55),99)</f>
        <v>42</v>
      </c>
      <c r="X612" s="373" t="s">
        <v>2793</v>
      </c>
      <c r="Y612" s="141">
        <f>IF(ISERROR(SEARCH(Y$1,$Q612)),0,1)</f>
        <v>0</v>
      </c>
      <c r="Z612" s="141">
        <f>IF(ISERROR(SEARCH(Z$1,$Q612)),0,1)</f>
        <v>1</v>
      </c>
      <c r="AA612" s="141">
        <f>IF(ISERROR(SEARCH(AA$1,$Q612)),0,1)</f>
        <v>0</v>
      </c>
      <c r="AB612" s="141">
        <f>IF(ISERROR(SEARCH(AB$1,$Q612)),0,1)</f>
        <v>0</v>
      </c>
      <c r="AC612" s="141">
        <f>IF(ISERROR(SEARCH(AC$1,$Q612)),0,1)</f>
        <v>0</v>
      </c>
      <c r="AD612" s="141">
        <f>IF(ISERROR(SEARCH(AD$1,$Q612)),0,1)</f>
        <v>0</v>
      </c>
      <c r="AE612" s="141">
        <f>IF(ISERROR(SEARCH(AE$1,$Q612)),0,1)</f>
        <v>1</v>
      </c>
      <c r="AF612" s="141">
        <f>IF(ISERROR(SEARCH(AF$1,$Q612)),0,1)</f>
        <v>1</v>
      </c>
      <c r="AG612" s="141">
        <f>IF(ISERROR(SEARCH(AG$1,$Q612)),0,1)</f>
        <v>0</v>
      </c>
      <c r="AI612" s="141" t="str">
        <f>_xlfn.XLOOKUP(I612,'api2.3'!B:B,'api2.3'!D:D,"")</f>
        <v/>
      </c>
      <c r="AJ612" t="s">
        <v>84</v>
      </c>
      <c r="AK612" s="41" t="s">
        <v>84</v>
      </c>
      <c r="AL612" s="210">
        <f>_xlfn.XLOOKUP(AK612,sortorder!$I$15:$I$20,sortorder!$J$15:$J$20)</f>
        <v>5</v>
      </c>
      <c r="AM612" t="s">
        <v>1784</v>
      </c>
      <c r="AN612" t="s">
        <v>1784</v>
      </c>
      <c r="AO612" t="s">
        <v>1785</v>
      </c>
      <c r="AP612" s="32">
        <v>3</v>
      </c>
      <c r="AQ612" t="s">
        <v>3030</v>
      </c>
      <c r="AR612" t="s">
        <v>43</v>
      </c>
      <c r="AS612" t="s">
        <v>286</v>
      </c>
      <c r="AT612" t="s">
        <v>43</v>
      </c>
      <c r="AV612" s="39" t="str">
        <f>IFERROR(_xlfn.XLOOKUP(Q612,wtd!$B:$B,wtd!$C:$C),"")</f>
        <v/>
      </c>
      <c r="AW612" s="141" t="b">
        <f>IFERROR(Q612=_xlfn.XLOOKUP(Q612,wtd!$B:$B,wtd!$B:$B),FALSE)</f>
        <v>0</v>
      </c>
      <c r="AX612" t="s">
        <v>2812</v>
      </c>
      <c r="AZ612">
        <v>3</v>
      </c>
      <c r="BA612" t="b">
        <v>0</v>
      </c>
      <c r="BB612" t="b">
        <v>0</v>
      </c>
      <c r="BC612" t="b">
        <v>0</v>
      </c>
      <c r="BE612" s="1" t="s">
        <v>5368</v>
      </c>
      <c r="BF612" s="40" t="s">
        <v>904</v>
      </c>
      <c r="BG612" s="40" t="s">
        <v>904</v>
      </c>
      <c r="BH612" s="59" t="s">
        <v>904</v>
      </c>
      <c r="BJ612" s="618" t="s">
        <v>2887</v>
      </c>
      <c r="BK612" s="534">
        <v>0</v>
      </c>
      <c r="BN612" s="225">
        <v>999</v>
      </c>
      <c r="BQ612" s="639" t="s">
        <v>311</v>
      </c>
      <c r="BR612" s="639" t="s">
        <v>903</v>
      </c>
    </row>
    <row r="613" spans="1:72">
      <c r="A613">
        <v>612</v>
      </c>
      <c r="B613" s="158" t="str">
        <f>IFERROR(TEXT(AL613,"00"),"99")&amp;IFERROR(TEXT(W613,"00"),"99")&amp;IFERROR(TEXT(S613,"00"),"99")&amp;IFERROR(TEXT(BN613,"000"),"999")</f>
        <v>054208999</v>
      </c>
      <c r="C613" s="158" t="str">
        <f>IFERROR(TEXT(AL613,"00"),"99")&amp;IFERROR(TEXT(V613,"00"),"99")&amp;IFERROR(TEXT(R613,"000"),"999")</f>
        <v>0542104</v>
      </c>
      <c r="D613" s="29">
        <v>0</v>
      </c>
      <c r="E613" s="645">
        <f>IF(NOT(ISBLANK(L613)),1,0)</f>
        <v>0</v>
      </c>
      <c r="F613" s="645">
        <f>IF(NOT(ISBLANK(O613)),1,0)</f>
        <v>1</v>
      </c>
      <c r="G613" s="364" t="str">
        <f>IF(ISBLANK(H613), IF(OR(NOT(ISBLANK(L613)),NOT(ISBLANK(I613)), NOT(ISBLANK(O613))),"no oldname but should be",""),IF(H613=I613,"api",IF(H613=O613,"csv","no match or acs")))</f>
        <v>csv</v>
      </c>
      <c r="H613" t="s">
        <v>919</v>
      </c>
      <c r="N613" s="59" t="s">
        <v>919</v>
      </c>
      <c r="O613" s="126" t="s">
        <v>919</v>
      </c>
      <c r="P613" s="59" t="s">
        <v>919</v>
      </c>
      <c r="Q613" s="64" t="s">
        <v>3045</v>
      </c>
      <c r="R613" s="147">
        <f>IFERROR(_xlfn.XLOOKUP(T613,sortorder!$E$62:$E$136,sortorder!$F$62:$F$136),999)</f>
        <v>104</v>
      </c>
      <c r="S613" s="147">
        <f>IFERROR(_xlfn.XLOOKUP(T613,sortorder!$E$62:$E$136,sortorder!$D$62:$D$136),99)</f>
        <v>8</v>
      </c>
      <c r="T613" s="127" t="s">
        <v>255</v>
      </c>
      <c r="V613" s="152">
        <f>IFERROR(_xlfn.XLOOKUP(X613,sortorder!$E$4:$E$55,sortorder!$D$4:$D$55),99)</f>
        <v>42</v>
      </c>
      <c r="W613" s="152">
        <f>IFERROR(_xlfn.XLOOKUP(X613,sortorder!$E$4:$E$55,sortorder!$D$4:$D$55),99)</f>
        <v>42</v>
      </c>
      <c r="X613" s="373" t="s">
        <v>2793</v>
      </c>
      <c r="Y613" s="141">
        <f>IF(ISERROR(SEARCH(Y$1,$Q613)),0,1)</f>
        <v>0</v>
      </c>
      <c r="Z613" s="141">
        <f>IF(ISERROR(SEARCH(Z$1,$Q613)),0,1)</f>
        <v>1</v>
      </c>
      <c r="AA613" s="141">
        <f>IF(ISERROR(SEARCH(AA$1,$Q613)),0,1)</f>
        <v>0</v>
      </c>
      <c r="AB613" s="141">
        <f>IF(ISERROR(SEARCH(AB$1,$Q613)),0,1)</f>
        <v>0</v>
      </c>
      <c r="AC613" s="141">
        <f>IF(ISERROR(SEARCH(AC$1,$Q613)),0,1)</f>
        <v>0</v>
      </c>
      <c r="AD613" s="141">
        <f>IF(ISERROR(SEARCH(AD$1,$Q613)),0,1)</f>
        <v>0</v>
      </c>
      <c r="AE613" s="141">
        <f>IF(ISERROR(SEARCH(AE$1,$Q613)),0,1)</f>
        <v>1</v>
      </c>
      <c r="AF613" s="141">
        <f>IF(ISERROR(SEARCH(AF$1,$Q613)),0,1)</f>
        <v>1</v>
      </c>
      <c r="AG613" s="141">
        <f>IF(ISERROR(SEARCH(AG$1,$Q613)),0,1)</f>
        <v>0</v>
      </c>
      <c r="AI613" s="141">
        <f>_xlfn.XLOOKUP(I613,'api2.3'!B:B,'api2.3'!D:D,"")</f>
        <v>0</v>
      </c>
      <c r="AJ613" t="s">
        <v>84</v>
      </c>
      <c r="AK613" s="41" t="s">
        <v>84</v>
      </c>
      <c r="AL613" s="210">
        <f>_xlfn.XLOOKUP(AK613,sortorder!$I$15:$I$20,sortorder!$J$15:$J$20)</f>
        <v>5</v>
      </c>
      <c r="AM613" t="s">
        <v>1784</v>
      </c>
      <c r="AN613" t="s">
        <v>1784</v>
      </c>
      <c r="AO613" t="s">
        <v>1785</v>
      </c>
      <c r="AP613" s="32">
        <v>3</v>
      </c>
      <c r="AQ613" t="s">
        <v>3030</v>
      </c>
      <c r="AR613" t="s">
        <v>43</v>
      </c>
      <c r="AS613" t="s">
        <v>286</v>
      </c>
      <c r="AT613" t="s">
        <v>43</v>
      </c>
      <c r="AV613" s="39" t="str">
        <f>IFERROR(_xlfn.XLOOKUP(Q613,wtd!$B:$B,wtd!$C:$C),"")</f>
        <v/>
      </c>
      <c r="AW613" s="141" t="b">
        <f>IFERROR(Q613=_xlfn.XLOOKUP(Q613,wtd!$B:$B,wtd!$B:$B),FALSE)</f>
        <v>0</v>
      </c>
      <c r="AX613" t="s">
        <v>2812</v>
      </c>
      <c r="AZ613">
        <v>3</v>
      </c>
      <c r="BA613" t="b">
        <v>0</v>
      </c>
      <c r="BB613" t="b">
        <v>0</v>
      </c>
      <c r="BC613" t="b">
        <v>0</v>
      </c>
      <c r="BE613" s="1" t="s">
        <v>5782</v>
      </c>
      <c r="BF613" s="40" t="s">
        <v>2838</v>
      </c>
      <c r="BG613" s="40" t="s">
        <v>2838</v>
      </c>
      <c r="BH613" s="59" t="s">
        <v>920</v>
      </c>
      <c r="BJ613" s="618" t="s">
        <v>2887</v>
      </c>
      <c r="BK613" s="534" t="s">
        <v>2887</v>
      </c>
      <c r="BN613" s="225">
        <v>999</v>
      </c>
      <c r="BQ613" s="639" t="s">
        <v>339</v>
      </c>
      <c r="BR613" s="639" t="s">
        <v>919</v>
      </c>
    </row>
    <row r="614" spans="1:72">
      <c r="A614">
        <v>613</v>
      </c>
      <c r="B614" s="158" t="str">
        <f>IFERROR(TEXT(AL614,"00"),"99")&amp;IFERROR(TEXT(W614,"00"),"99")&amp;IFERROR(TEXT(S614,"00"),"99")&amp;IFERROR(TEXT(BN614,"000"),"999")</f>
        <v>054209999</v>
      </c>
      <c r="C614" s="158" t="str">
        <f>IFERROR(TEXT(AL614,"00"),"99")&amp;IFERROR(TEXT(V614,"00"),"99")&amp;IFERROR(TEXT(R614,"000"),"999")</f>
        <v>0542105</v>
      </c>
      <c r="D614" s="29">
        <v>0</v>
      </c>
      <c r="E614" s="645">
        <f>IF(NOT(ISBLANK(L614)),1,0)</f>
        <v>0</v>
      </c>
      <c r="F614" s="645">
        <f>IF(NOT(ISBLANK(O614)),1,0)</f>
        <v>1</v>
      </c>
      <c r="G614" s="364" t="str">
        <f>IF(ISBLANK(H614), IF(OR(NOT(ISBLANK(L614)),NOT(ISBLANK(I614)), NOT(ISBLANK(O614))),"no oldname but should be",""),IF(H614=I614,"api",IF(H614=O614,"csv","no match or acs")))</f>
        <v>csv</v>
      </c>
      <c r="H614" t="s">
        <v>924</v>
      </c>
      <c r="N614" s="59" t="s">
        <v>924</v>
      </c>
      <c r="O614" s="126" t="s">
        <v>924</v>
      </c>
      <c r="P614" s="59" t="s">
        <v>924</v>
      </c>
      <c r="Q614" s="64" t="s">
        <v>3046</v>
      </c>
      <c r="R614" s="147">
        <f>IFERROR(_xlfn.XLOOKUP(T614,sortorder!$E$62:$E$136,sortorder!$F$62:$F$136),999)</f>
        <v>105</v>
      </c>
      <c r="S614" s="147">
        <f>IFERROR(_xlfn.XLOOKUP(T614,sortorder!$E$62:$E$136,sortorder!$D$62:$D$136),99)</f>
        <v>9</v>
      </c>
      <c r="T614" s="127" t="s">
        <v>265</v>
      </c>
      <c r="V614" s="152">
        <f>IFERROR(_xlfn.XLOOKUP(X614,sortorder!$E$4:$E$55,sortorder!$D$4:$D$55),99)</f>
        <v>42</v>
      </c>
      <c r="W614" s="152">
        <f>IFERROR(_xlfn.XLOOKUP(X614,sortorder!$E$4:$E$55,sortorder!$D$4:$D$55),99)</f>
        <v>42</v>
      </c>
      <c r="X614" s="373" t="s">
        <v>2793</v>
      </c>
      <c r="Y614" s="141">
        <f>IF(ISERROR(SEARCH(Y$1,$Q614)),0,1)</f>
        <v>0</v>
      </c>
      <c r="Z614" s="141">
        <f>IF(ISERROR(SEARCH(Z$1,$Q614)),0,1)</f>
        <v>1</v>
      </c>
      <c r="AA614" s="141">
        <f>IF(ISERROR(SEARCH(AA$1,$Q614)),0,1)</f>
        <v>0</v>
      </c>
      <c r="AB614" s="141">
        <f>IF(ISERROR(SEARCH(AB$1,$Q614)),0,1)</f>
        <v>0</v>
      </c>
      <c r="AC614" s="141">
        <f>IF(ISERROR(SEARCH(AC$1,$Q614)),0,1)</f>
        <v>0</v>
      </c>
      <c r="AD614" s="141">
        <f>IF(ISERROR(SEARCH(AD$1,$Q614)),0,1)</f>
        <v>0</v>
      </c>
      <c r="AE614" s="141">
        <f>IF(ISERROR(SEARCH(AE$1,$Q614)),0,1)</f>
        <v>1</v>
      </c>
      <c r="AF614" s="141">
        <f>IF(ISERROR(SEARCH(AF$1,$Q614)),0,1)</f>
        <v>1</v>
      </c>
      <c r="AG614" s="141">
        <f>IF(ISERROR(SEARCH(AG$1,$Q614)),0,1)</f>
        <v>0</v>
      </c>
      <c r="AI614" s="141">
        <f>_xlfn.XLOOKUP(I614,'api2.3'!B:B,'api2.3'!D:D,"")</f>
        <v>0</v>
      </c>
      <c r="AJ614" t="s">
        <v>84</v>
      </c>
      <c r="AK614" s="41" t="s">
        <v>84</v>
      </c>
      <c r="AL614" s="210">
        <f>_xlfn.XLOOKUP(AK614,sortorder!$I$15:$I$20,sortorder!$J$15:$J$20)</f>
        <v>5</v>
      </c>
      <c r="AM614" t="s">
        <v>1784</v>
      </c>
      <c r="AN614" t="s">
        <v>1784</v>
      </c>
      <c r="AO614" t="s">
        <v>1785</v>
      </c>
      <c r="AP614" s="32">
        <v>3</v>
      </c>
      <c r="AQ614" t="s">
        <v>3030</v>
      </c>
      <c r="AR614" t="s">
        <v>43</v>
      </c>
      <c r="AS614" t="s">
        <v>286</v>
      </c>
      <c r="AT614" t="s">
        <v>43</v>
      </c>
      <c r="AV614" s="39" t="str">
        <f>IFERROR(_xlfn.XLOOKUP(Q614,wtd!$B:$B,wtd!$C:$C),"")</f>
        <v/>
      </c>
      <c r="AW614" s="141" t="b">
        <f>IFERROR(Q614=_xlfn.XLOOKUP(Q614,wtd!$B:$B,wtd!$B:$B),FALSE)</f>
        <v>0</v>
      </c>
      <c r="AX614" t="s">
        <v>2812</v>
      </c>
      <c r="AZ614">
        <v>3</v>
      </c>
      <c r="BA614" t="b">
        <v>0</v>
      </c>
      <c r="BB614" t="b">
        <v>0</v>
      </c>
      <c r="BC614" t="b">
        <v>0</v>
      </c>
      <c r="BE614" s="1" t="s">
        <v>5783</v>
      </c>
      <c r="BF614" s="40" t="s">
        <v>2836</v>
      </c>
      <c r="BG614" s="40" t="s">
        <v>2836</v>
      </c>
      <c r="BH614" s="59" t="s">
        <v>925</v>
      </c>
      <c r="BJ614" s="618" t="s">
        <v>2887</v>
      </c>
      <c r="BK614" s="534" t="s">
        <v>2887</v>
      </c>
      <c r="BN614" s="225">
        <v>999</v>
      </c>
      <c r="BQ614" s="639" t="s">
        <v>348</v>
      </c>
      <c r="BR614" s="639" t="s">
        <v>924</v>
      </c>
    </row>
    <row r="615" spans="1:72">
      <c r="A615">
        <v>614</v>
      </c>
      <c r="B615" s="158" t="str">
        <f>IFERROR(TEXT(AL615,"00"),"99")&amp;IFERROR(TEXT(W615,"00"),"99")&amp;IFERROR(TEXT(S615,"00"),"99")&amp;IFERROR(TEXT(BN615,"000"),"999")</f>
        <v>054210999</v>
      </c>
      <c r="C615" s="158" t="str">
        <f>IFERROR(TEXT(AL615,"00"),"99")&amp;IFERROR(TEXT(V615,"00"),"99")&amp;IFERROR(TEXT(R615,"000"),"999")</f>
        <v>0542106</v>
      </c>
      <c r="D615" s="29">
        <v>0</v>
      </c>
      <c r="E615" s="645">
        <f>IF(NOT(ISBLANK(L615)),1,0)</f>
        <v>0</v>
      </c>
      <c r="F615" s="645">
        <f>IF(NOT(ISBLANK(O615)),1,0)</f>
        <v>1</v>
      </c>
      <c r="G615" s="364" t="str">
        <f>IF(ISBLANK(H615), IF(OR(NOT(ISBLANK(L615)),NOT(ISBLANK(I615)), NOT(ISBLANK(O615))),"no oldname but should be",""),IF(H615=I615,"api",IF(H615=O615,"csv","no match or acs")))</f>
        <v>csv</v>
      </c>
      <c r="H615" t="s">
        <v>895</v>
      </c>
      <c r="N615" s="59" t="s">
        <v>895</v>
      </c>
      <c r="O615" s="126" t="s">
        <v>895</v>
      </c>
      <c r="P615" s="59" t="s">
        <v>895</v>
      </c>
      <c r="Q615" s="64" t="s">
        <v>3047</v>
      </c>
      <c r="R615" s="147">
        <f>IFERROR(_xlfn.XLOOKUP(T615,sortorder!$E$62:$E$136,sortorder!$F$62:$F$136),999)</f>
        <v>106</v>
      </c>
      <c r="S615" s="147">
        <f>IFERROR(_xlfn.XLOOKUP(T615,sortorder!$E$62:$E$136,sortorder!$D$62:$D$136),99)</f>
        <v>10</v>
      </c>
      <c r="T615" s="127" t="s">
        <v>95</v>
      </c>
      <c r="V615" s="152">
        <f>IFERROR(_xlfn.XLOOKUP(X615,sortorder!$E$4:$E$55,sortorder!$D$4:$D$55),99)</f>
        <v>42</v>
      </c>
      <c r="W615" s="152">
        <f>IFERROR(_xlfn.XLOOKUP(X615,sortorder!$E$4:$E$55,sortorder!$D$4:$D$55),99)</f>
        <v>42</v>
      </c>
      <c r="X615" s="373" t="s">
        <v>2793</v>
      </c>
      <c r="Y615" s="141">
        <f>IF(ISERROR(SEARCH(Y$1,$Q615)),0,1)</f>
        <v>0</v>
      </c>
      <c r="Z615" s="141">
        <f>IF(ISERROR(SEARCH(Z$1,$Q615)),0,1)</f>
        <v>1</v>
      </c>
      <c r="AA615" s="141">
        <f>IF(ISERROR(SEARCH(AA$1,$Q615)),0,1)</f>
        <v>0</v>
      </c>
      <c r="AB615" s="141">
        <f>IF(ISERROR(SEARCH(AB$1,$Q615)),0,1)</f>
        <v>0</v>
      </c>
      <c r="AC615" s="141">
        <f>IF(ISERROR(SEARCH(AC$1,$Q615)),0,1)</f>
        <v>0</v>
      </c>
      <c r="AD615" s="141">
        <f>IF(ISERROR(SEARCH(AD$1,$Q615)),0,1)</f>
        <v>0</v>
      </c>
      <c r="AE615" s="141">
        <f>IF(ISERROR(SEARCH(AE$1,$Q615)),0,1)</f>
        <v>1</v>
      </c>
      <c r="AF615" s="141">
        <f>IF(ISERROR(SEARCH(AF$1,$Q615)),0,1)</f>
        <v>1</v>
      </c>
      <c r="AG615" s="141">
        <f>IF(ISERROR(SEARCH(AG$1,$Q615)),0,1)</f>
        <v>0</v>
      </c>
      <c r="AI615" s="141">
        <f>_xlfn.XLOOKUP(I615,'api2.3'!B:B,'api2.3'!D:D,"")</f>
        <v>0</v>
      </c>
      <c r="AJ615" t="s">
        <v>84</v>
      </c>
      <c r="AK615" s="41" t="s">
        <v>84</v>
      </c>
      <c r="AL615" s="210">
        <f>_xlfn.XLOOKUP(AK615,sortorder!$I$15:$I$20,sortorder!$J$15:$J$20)</f>
        <v>5</v>
      </c>
      <c r="AM615" t="s">
        <v>1784</v>
      </c>
      <c r="AN615" t="s">
        <v>1784</v>
      </c>
      <c r="AO615" t="s">
        <v>1785</v>
      </c>
      <c r="AP615" s="32">
        <v>3</v>
      </c>
      <c r="AQ615" t="s">
        <v>3030</v>
      </c>
      <c r="AR615" t="s">
        <v>43</v>
      </c>
      <c r="AS615" t="s">
        <v>286</v>
      </c>
      <c r="AT615" t="s">
        <v>43</v>
      </c>
      <c r="AV615" s="39" t="str">
        <f>IFERROR(_xlfn.XLOOKUP(Q615,wtd!$B:$B,wtd!$C:$C),"")</f>
        <v/>
      </c>
      <c r="AW615" s="141" t="b">
        <f>IFERROR(Q615=_xlfn.XLOOKUP(Q615,wtd!$B:$B,wtd!$B:$B),FALSE)</f>
        <v>0</v>
      </c>
      <c r="AX615" t="s">
        <v>2812</v>
      </c>
      <c r="AZ615">
        <v>3</v>
      </c>
      <c r="BA615" t="b">
        <v>0</v>
      </c>
      <c r="BB615" t="b">
        <v>0</v>
      </c>
      <c r="BC615" t="b">
        <v>0</v>
      </c>
      <c r="BE615" s="1" t="s">
        <v>5369</v>
      </c>
      <c r="BF615" s="40" t="s">
        <v>896</v>
      </c>
      <c r="BG615" s="40" t="s">
        <v>896</v>
      </c>
      <c r="BH615" s="59" t="s">
        <v>896</v>
      </c>
      <c r="BJ615" s="618" t="s">
        <v>2887</v>
      </c>
      <c r="BK615" s="534" t="s">
        <v>2887</v>
      </c>
      <c r="BN615" s="225">
        <v>999</v>
      </c>
      <c r="BQ615" s="639" t="s">
        <v>357</v>
      </c>
      <c r="BR615" s="639" t="s">
        <v>895</v>
      </c>
    </row>
    <row r="616" spans="1:72">
      <c r="A616">
        <v>615</v>
      </c>
      <c r="B616" s="158" t="str">
        <f>IFERROR(TEXT(AL616,"00"),"99")&amp;IFERROR(TEXT(W616,"00"),"99")&amp;IFERROR(TEXT(S616,"00"),"99")&amp;IFERROR(TEXT(BN616,"000"),"999")</f>
        <v>054211999</v>
      </c>
      <c r="C616" s="158" t="str">
        <f>IFERROR(TEXT(AL616,"00"),"99")&amp;IFERROR(TEXT(V616,"00"),"99")&amp;IFERROR(TEXT(R616,"000"),"999")</f>
        <v>0542107</v>
      </c>
      <c r="D616" s="29">
        <v>0</v>
      </c>
      <c r="E616" s="645">
        <f>IF(NOT(ISBLANK(L616)),1,0)</f>
        <v>0</v>
      </c>
      <c r="F616" s="645">
        <f>IF(NOT(ISBLANK(O616)),1,0)</f>
        <v>1</v>
      </c>
      <c r="G616" s="364" t="str">
        <f>IF(ISBLANK(H616), IF(OR(NOT(ISBLANK(L616)),NOT(ISBLANK(I616)), NOT(ISBLANK(O616))),"no oldname but should be",""),IF(H616=I616,"api",IF(H616=O616,"csv","no match or acs")))</f>
        <v>csv</v>
      </c>
      <c r="H616" t="s">
        <v>1018</v>
      </c>
      <c r="L616" s="122"/>
      <c r="M616" s="197"/>
      <c r="N616" s="59" t="s">
        <v>1018</v>
      </c>
      <c r="O616" s="126" t="s">
        <v>1018</v>
      </c>
      <c r="P616" s="59" t="s">
        <v>1018</v>
      </c>
      <c r="Q616" s="64" t="s">
        <v>3049</v>
      </c>
      <c r="R616" s="147">
        <f>IFERROR(_xlfn.XLOOKUP(T616,sortorder!$E$62:$E$136,sortorder!$F$62:$F$136),999)</f>
        <v>107</v>
      </c>
      <c r="S616" s="147">
        <f>IFERROR(_xlfn.XLOOKUP(T616,sortorder!$E$62:$E$136,sortorder!$D$62:$D$136),99)</f>
        <v>11</v>
      </c>
      <c r="T616" s="127" t="s">
        <v>134</v>
      </c>
      <c r="V616" s="152">
        <f>IFERROR(_xlfn.XLOOKUP(X616,sortorder!$E$4:$E$55,sortorder!$D$4:$D$55),99)</f>
        <v>42</v>
      </c>
      <c r="W616" s="152">
        <f>IFERROR(_xlfn.XLOOKUP(X616,sortorder!$E$4:$E$55,sortorder!$D$4:$D$55),99)</f>
        <v>42</v>
      </c>
      <c r="X616" s="373" t="s">
        <v>2793</v>
      </c>
      <c r="Y616" s="141">
        <f>IF(ISERROR(SEARCH(Y$1,$Q616)),0,1)</f>
        <v>0</v>
      </c>
      <c r="Z616" s="141">
        <f>IF(ISERROR(SEARCH(Z$1,$Q616)),0,1)</f>
        <v>1</v>
      </c>
      <c r="AA616" s="141">
        <f>IF(ISERROR(SEARCH(AA$1,$Q616)),0,1)</f>
        <v>0</v>
      </c>
      <c r="AB616" s="141">
        <f>IF(ISERROR(SEARCH(AB$1,$Q616)),0,1)</f>
        <v>0</v>
      </c>
      <c r="AC616" s="141">
        <f>IF(ISERROR(SEARCH(AC$1,$Q616)),0,1)</f>
        <v>0</v>
      </c>
      <c r="AD616" s="141">
        <f>IF(ISERROR(SEARCH(AD$1,$Q616)),0,1)</f>
        <v>0</v>
      </c>
      <c r="AE616" s="141">
        <f>IF(ISERROR(SEARCH(AE$1,$Q616)),0,1)</f>
        <v>1</v>
      </c>
      <c r="AF616" s="141">
        <f>IF(ISERROR(SEARCH(AF$1,$Q616)),0,1)</f>
        <v>1</v>
      </c>
      <c r="AG616" s="141">
        <f>IF(ISERROR(SEARCH(AG$1,$Q616)),0,1)</f>
        <v>0</v>
      </c>
      <c r="AI616" s="141" t="str">
        <f>_xlfn.XLOOKUP(I616,'api2.3'!B:B,'api2.3'!D:D,"")</f>
        <v/>
      </c>
      <c r="AJ616" t="s">
        <v>84</v>
      </c>
      <c r="AK616" s="41" t="s">
        <v>84</v>
      </c>
      <c r="AL616" s="210">
        <f>_xlfn.XLOOKUP(AK616,sortorder!$I$15:$I$20,sortorder!$J$15:$J$20)</f>
        <v>5</v>
      </c>
      <c r="AM616" t="s">
        <v>1784</v>
      </c>
      <c r="AN616" t="s">
        <v>1784</v>
      </c>
      <c r="AO616" t="s">
        <v>1785</v>
      </c>
      <c r="AP616" s="32">
        <v>3</v>
      </c>
      <c r="AQ616" t="s">
        <v>3030</v>
      </c>
      <c r="AR616" t="s">
        <v>43</v>
      </c>
      <c r="AS616" t="s">
        <v>286</v>
      </c>
      <c r="AT616" t="s">
        <v>43</v>
      </c>
      <c r="AV616" s="39" t="str">
        <f>IFERROR(_xlfn.XLOOKUP(Q616,wtd!$B:$B,wtd!$C:$C),"")</f>
        <v/>
      </c>
      <c r="AW616" s="141" t="b">
        <f>IFERROR(Q616=_xlfn.XLOOKUP(Q616,wtd!$B:$B,wtd!$B:$B),FALSE)</f>
        <v>0</v>
      </c>
      <c r="AX616" t="s">
        <v>2812</v>
      </c>
      <c r="AZ616">
        <v>3</v>
      </c>
      <c r="BA616" t="b">
        <v>0</v>
      </c>
      <c r="BB616" t="b">
        <v>0</v>
      </c>
      <c r="BC616" t="b">
        <v>0</v>
      </c>
      <c r="BE616" s="1" t="s">
        <v>5784</v>
      </c>
      <c r="BF616" s="40" t="s">
        <v>2842</v>
      </c>
      <c r="BG616" s="40" t="s">
        <v>2842</v>
      </c>
      <c r="BH616" s="59" t="s">
        <v>1019</v>
      </c>
      <c r="BJ616" s="618" t="s">
        <v>2887</v>
      </c>
      <c r="BK616" s="534">
        <v>0</v>
      </c>
      <c r="BN616" s="225">
        <v>999</v>
      </c>
      <c r="BQ616" s="639" t="s">
        <v>551</v>
      </c>
      <c r="BR616" s="639" t="s">
        <v>1018</v>
      </c>
    </row>
    <row r="617" spans="1:72">
      <c r="A617">
        <v>616</v>
      </c>
      <c r="B617" s="158" t="str">
        <f>IFERROR(TEXT(AL617,"00"),"99")&amp;IFERROR(TEXT(W617,"00"),"99")&amp;IFERROR(TEXT(S617,"00"),"99")&amp;IFERROR(TEXT(BN617,"000"),"999")</f>
        <v>054212999</v>
      </c>
      <c r="C617" s="158" t="str">
        <f>IFERROR(TEXT(AL617,"00"),"99")&amp;IFERROR(TEXT(V617,"00"),"99")&amp;IFERROR(TEXT(R617,"000"),"999")</f>
        <v>0542108</v>
      </c>
      <c r="D617" s="29">
        <v>0</v>
      </c>
      <c r="E617" s="645">
        <f>IF(NOT(ISBLANK(L617)),1,0)</f>
        <v>0</v>
      </c>
      <c r="F617" s="645">
        <f>IF(NOT(ISBLANK(O617)),1,0)</f>
        <v>1</v>
      </c>
      <c r="G617" s="364" t="str">
        <f>IF(ISBLANK(H617), IF(OR(NOT(ISBLANK(L617)),NOT(ISBLANK(I617)), NOT(ISBLANK(O617))),"no oldname but should be",""),IF(H617=I617,"api",IF(H617=O617,"csv","no match or acs")))</f>
        <v>csv</v>
      </c>
      <c r="H617" t="s">
        <v>914</v>
      </c>
      <c r="N617" s="59" t="s">
        <v>914</v>
      </c>
      <c r="O617" s="126" t="s">
        <v>914</v>
      </c>
      <c r="P617" s="59" t="s">
        <v>914</v>
      </c>
      <c r="Q617" s="64" t="s">
        <v>3048</v>
      </c>
      <c r="R617" s="147">
        <f>IFERROR(_xlfn.XLOOKUP(T617,sortorder!$E$62:$E$136,sortorder!$F$62:$F$136),999)</f>
        <v>108</v>
      </c>
      <c r="S617" s="147">
        <f>IFERROR(_xlfn.XLOOKUP(T617,sortorder!$E$62:$E$136,sortorder!$D$62:$D$136),99)</f>
        <v>12</v>
      </c>
      <c r="T617" s="127" t="s">
        <v>244</v>
      </c>
      <c r="V617" s="152">
        <f>IFERROR(_xlfn.XLOOKUP(X617,sortorder!$E$4:$E$55,sortorder!$D$4:$D$55),99)</f>
        <v>42</v>
      </c>
      <c r="W617" s="152">
        <f>IFERROR(_xlfn.XLOOKUP(X617,sortorder!$E$4:$E$55,sortorder!$D$4:$D$55),99)</f>
        <v>42</v>
      </c>
      <c r="X617" s="373" t="s">
        <v>2793</v>
      </c>
      <c r="Y617" s="141">
        <f>IF(ISERROR(SEARCH(Y$1,$Q617)),0,1)</f>
        <v>0</v>
      </c>
      <c r="Z617" s="141">
        <f>IF(ISERROR(SEARCH(Z$1,$Q617)),0,1)</f>
        <v>1</v>
      </c>
      <c r="AA617" s="141">
        <f>IF(ISERROR(SEARCH(AA$1,$Q617)),0,1)</f>
        <v>0</v>
      </c>
      <c r="AB617" s="141">
        <f>IF(ISERROR(SEARCH(AB$1,$Q617)),0,1)</f>
        <v>0</v>
      </c>
      <c r="AC617" s="141">
        <f>IF(ISERROR(SEARCH(AC$1,$Q617)),0,1)</f>
        <v>0</v>
      </c>
      <c r="AD617" s="141">
        <f>IF(ISERROR(SEARCH(AD$1,$Q617)),0,1)</f>
        <v>0</v>
      </c>
      <c r="AE617" s="141">
        <f>IF(ISERROR(SEARCH(AE$1,$Q617)),0,1)</f>
        <v>1</v>
      </c>
      <c r="AF617" s="141">
        <f>IF(ISERROR(SEARCH(AF$1,$Q617)),0,1)</f>
        <v>1</v>
      </c>
      <c r="AG617" s="141">
        <f>IF(ISERROR(SEARCH(AG$1,$Q617)),0,1)</f>
        <v>0</v>
      </c>
      <c r="AI617" s="141" t="str">
        <f>_xlfn.XLOOKUP(I617,'api2.3'!B:B,'api2.3'!D:D,"")</f>
        <v/>
      </c>
      <c r="AJ617" t="s">
        <v>84</v>
      </c>
      <c r="AK617" s="41" t="s">
        <v>84</v>
      </c>
      <c r="AL617" s="210">
        <f>_xlfn.XLOOKUP(AK617,sortorder!$I$15:$I$20,sortorder!$J$15:$J$20)</f>
        <v>5</v>
      </c>
      <c r="AM617" t="s">
        <v>1784</v>
      </c>
      <c r="AN617" t="s">
        <v>1784</v>
      </c>
      <c r="AO617" t="s">
        <v>1785</v>
      </c>
      <c r="AP617" s="32">
        <v>3</v>
      </c>
      <c r="AQ617" t="s">
        <v>3030</v>
      </c>
      <c r="AR617" t="s">
        <v>43</v>
      </c>
      <c r="AS617" t="s">
        <v>286</v>
      </c>
      <c r="AT617" t="s">
        <v>43</v>
      </c>
      <c r="AV617" s="39" t="str">
        <f>IFERROR(_xlfn.XLOOKUP(Q617,wtd!$B:$B,wtd!$C:$C),"")</f>
        <v/>
      </c>
      <c r="AW617" s="141" t="b">
        <f>IFERROR(Q617=_xlfn.XLOOKUP(Q617,wtd!$B:$B,wtd!$B:$B),FALSE)</f>
        <v>0</v>
      </c>
      <c r="AX617" t="s">
        <v>2812</v>
      </c>
      <c r="AZ617">
        <v>3</v>
      </c>
      <c r="BA617" t="b">
        <v>0</v>
      </c>
      <c r="BB617" t="b">
        <v>0</v>
      </c>
      <c r="BC617" t="b">
        <v>0</v>
      </c>
      <c r="BE617" s="1" t="s">
        <v>5370</v>
      </c>
      <c r="BF617" s="40" t="s">
        <v>2844</v>
      </c>
      <c r="BG617" s="40" t="s">
        <v>2844</v>
      </c>
      <c r="BH617" s="59" t="s">
        <v>915</v>
      </c>
      <c r="BJ617" s="618" t="s">
        <v>2887</v>
      </c>
      <c r="BK617" s="534" t="s">
        <v>2887</v>
      </c>
      <c r="BN617" s="225">
        <v>999</v>
      </c>
      <c r="BQ617" s="639" t="s">
        <v>329</v>
      </c>
      <c r="BR617" s="639" t="s">
        <v>914</v>
      </c>
    </row>
    <row r="618" spans="1:72">
      <c r="A618">
        <v>617</v>
      </c>
      <c r="B618" s="158" t="str">
        <f>IFERROR(TEXT(AL618,"00"),"99")&amp;IFERROR(TEXT(W618,"00"),"99")&amp;IFERROR(TEXT(S618,"00"),"99")&amp;IFERROR(TEXT(BN618,"000"),"999")</f>
        <v>054213999</v>
      </c>
      <c r="C618" s="158" t="str">
        <f>IFERROR(TEXT(AL618,"00"),"99")&amp;IFERROR(TEXT(V618,"00"),"99")&amp;IFERROR(TEXT(R618,"000"),"999")</f>
        <v>0542109</v>
      </c>
      <c r="D618" s="251">
        <v>0</v>
      </c>
      <c r="E618" s="645">
        <f>IF(NOT(ISBLANK(L618)),1,0)</f>
        <v>0</v>
      </c>
      <c r="F618" s="645">
        <f>IF(NOT(ISBLANK(O618)),1,0)</f>
        <v>1</v>
      </c>
      <c r="G618" s="364" t="str">
        <f>IF(ISBLANK(H618), IF(OR(NOT(ISBLANK(L618)),NOT(ISBLANK(I618)), NOT(ISBLANK(O618))),"no oldname but should be",""),IF(H618=I618,"api",IF(H618=O618,"csv","no match or acs")))</f>
        <v>csv</v>
      </c>
      <c r="H618" s="122" t="s">
        <v>5666</v>
      </c>
      <c r="I618" s="122"/>
      <c r="J618" s="197"/>
      <c r="K618" s="122"/>
      <c r="L618" s="122"/>
      <c r="M618" s="197"/>
      <c r="N618" s="197"/>
      <c r="O618" s="122" t="s">
        <v>5666</v>
      </c>
      <c r="P618" s="197"/>
      <c r="Q618" s="123" t="s">
        <v>5667</v>
      </c>
      <c r="R618" s="147">
        <f>IFERROR(_xlfn.XLOOKUP(T618,sortorder!$E$62:$E$136,sortorder!$F$62:$F$136),999)</f>
        <v>109</v>
      </c>
      <c r="S618" s="147">
        <f>IFERROR(_xlfn.XLOOKUP(T618,sortorder!$E$62:$E$136,sortorder!$D$62:$D$136),99)</f>
        <v>13</v>
      </c>
      <c r="T618" s="196" t="s">
        <v>5614</v>
      </c>
      <c r="U618" s="197"/>
      <c r="V618" s="152">
        <f>IFERROR(_xlfn.XLOOKUP(X618,sortorder!$E$4:$E$55,sortorder!$D$4:$D$55),99)</f>
        <v>42</v>
      </c>
      <c r="W618" s="152">
        <f>IFERROR(_xlfn.XLOOKUP(X618,sortorder!$E$4:$E$55,sortorder!$D$4:$D$55),99)</f>
        <v>42</v>
      </c>
      <c r="X618" s="326" t="s">
        <v>2793</v>
      </c>
      <c r="Y618" s="141">
        <f>IF(ISERROR(SEARCH(Y$1,$Q618)),0,1)</f>
        <v>0</v>
      </c>
      <c r="Z618" s="141">
        <f>IF(ISERROR(SEARCH(Z$1,$Q618)),0,1)</f>
        <v>1</v>
      </c>
      <c r="AA618" s="141">
        <f>IF(ISERROR(SEARCH(AA$1,$Q618)),0,1)</f>
        <v>0</v>
      </c>
      <c r="AB618" s="141">
        <f>IF(ISERROR(SEARCH(AB$1,$Q618)),0,1)</f>
        <v>0</v>
      </c>
      <c r="AC618" s="141">
        <f>IF(ISERROR(SEARCH(AC$1,$Q618)),0,1)</f>
        <v>0</v>
      </c>
      <c r="AD618" s="141">
        <f>IF(ISERROR(SEARCH(AD$1,$Q618)),0,1)</f>
        <v>0</v>
      </c>
      <c r="AE618" s="141">
        <f>IF(ISERROR(SEARCH(AE$1,$Q618)),0,1)</f>
        <v>1</v>
      </c>
      <c r="AF618" s="141">
        <f>IF(ISERROR(SEARCH(AF$1,$Q618)),0,1)</f>
        <v>1</v>
      </c>
      <c r="AG618" s="141">
        <f>IF(ISERROR(SEARCH(AG$1,$Q618)),0,1)</f>
        <v>0</v>
      </c>
      <c r="AH618" s="122"/>
      <c r="AI618" s="141" t="str">
        <f>_xlfn.XLOOKUP(I618,'api2.3'!B:B,'api2.3'!D:D,"")</f>
        <v/>
      </c>
      <c r="AJ618" s="122" t="s">
        <v>84</v>
      </c>
      <c r="AK618" s="212" t="s">
        <v>84</v>
      </c>
      <c r="AL618" s="210">
        <f>_xlfn.XLOOKUP(AK618,sortorder!$I$15:$I$20,sortorder!$J$15:$J$20)</f>
        <v>5</v>
      </c>
      <c r="AM618" s="122" t="s">
        <v>1784</v>
      </c>
      <c r="AN618" s="122" t="s">
        <v>1784</v>
      </c>
      <c r="AO618" s="122" t="s">
        <v>1785</v>
      </c>
      <c r="AP618" s="112">
        <v>3</v>
      </c>
      <c r="AQ618" s="122" t="s">
        <v>3030</v>
      </c>
      <c r="AR618" s="122" t="s">
        <v>43</v>
      </c>
      <c r="AS618" s="122" t="s">
        <v>286</v>
      </c>
      <c r="AT618" s="122" t="s">
        <v>43</v>
      </c>
      <c r="AU618" s="122"/>
      <c r="AV618" s="39" t="str">
        <f>IFERROR(_xlfn.XLOOKUP(Q618,wtd!$B:$B,wtd!$C:$C),"")</f>
        <v/>
      </c>
      <c r="AW618" s="141" t="b">
        <f>IFERROR(Q618=_xlfn.XLOOKUP(Q618,wtd!$B:$B,wtd!$B:$B),FALSE)</f>
        <v>0</v>
      </c>
      <c r="AX618" s="236" t="s">
        <v>2812</v>
      </c>
      <c r="AY618" s="122"/>
      <c r="AZ618" s="122">
        <v>3</v>
      </c>
      <c r="BA618" s="122" t="b">
        <v>0</v>
      </c>
      <c r="BB618" s="122" t="b">
        <v>0</v>
      </c>
      <c r="BC618" s="122" t="b">
        <v>0</v>
      </c>
      <c r="BD618" s="122"/>
      <c r="BE618" s="125" t="s">
        <v>5668</v>
      </c>
      <c r="BF618" s="122" t="s">
        <v>5669</v>
      </c>
      <c r="BG618" s="122" t="s">
        <v>5669</v>
      </c>
      <c r="BH618" s="197"/>
      <c r="BI618" s="197"/>
      <c r="BJ618" s="618" t="s">
        <v>2887</v>
      </c>
      <c r="BK618" s="534" t="s">
        <v>2887</v>
      </c>
      <c r="BL618" s="197"/>
      <c r="BM618" s="197"/>
      <c r="BN618" s="260">
        <v>999</v>
      </c>
      <c r="BO618" s="122"/>
      <c r="BP618" s="641"/>
      <c r="BQ618" s="641"/>
      <c r="BR618" s="641"/>
      <c r="BS618" s="641"/>
      <c r="BT618" s="641"/>
    </row>
    <row r="619" spans="1:72">
      <c r="A619">
        <v>618</v>
      </c>
      <c r="B619" s="158" t="str">
        <f>IFERROR(TEXT(AL619,"00"),"99")&amp;IFERROR(TEXT(W619,"00"),"99")&amp;IFERROR(TEXT(S619,"00"),"99")&amp;IFERROR(TEXT(BN619,"000"),"999")</f>
        <v>054301999</v>
      </c>
      <c r="C619" s="158" t="str">
        <f>IFERROR(TEXT(AL619,"00"),"99")&amp;IFERROR(TEXT(V619,"00"),"99")&amp;IFERROR(TEXT(R619,"000"),"999")</f>
        <v>0543096</v>
      </c>
      <c r="D619" s="29">
        <v>0</v>
      </c>
      <c r="E619" s="645">
        <f>IF(NOT(ISBLANK(L619)),1,0)</f>
        <v>0</v>
      </c>
      <c r="F619" s="645">
        <f>IF(NOT(ISBLANK(O619)),1,0)</f>
        <v>1</v>
      </c>
      <c r="G619" s="364" t="str">
        <f>IF(ISBLANK(H619), IF(OR(NOT(ISBLANK(L619)),NOT(ISBLANK(I619)), NOT(ISBLANK(O619))),"no oldname but should be",""),IF(H619=I619,"api",IF(H619=O619,"csv","no match or acs")))</f>
        <v>csv</v>
      </c>
      <c r="H619" t="s">
        <v>321</v>
      </c>
      <c r="N619" s="59" t="s">
        <v>321</v>
      </c>
      <c r="O619" t="s">
        <v>321</v>
      </c>
      <c r="P619" s="59" t="s">
        <v>321</v>
      </c>
      <c r="Q619" s="64" t="s">
        <v>234</v>
      </c>
      <c r="R619" s="147">
        <f>IFERROR(_xlfn.XLOOKUP(T619,sortorder!$E$62:$E$136,sortorder!$F$62:$F$136),999)</f>
        <v>96</v>
      </c>
      <c r="S619" s="147">
        <f>IFERROR(_xlfn.XLOOKUP(T619,sortorder!$E$62:$E$136,sortorder!$D$62:$D$136),99)</f>
        <v>1</v>
      </c>
      <c r="T619" s="127" t="s">
        <v>181</v>
      </c>
      <c r="U619" s="59" t="s">
        <v>234</v>
      </c>
      <c r="V619" s="152">
        <f>IFERROR(_xlfn.XLOOKUP(X619,sortorder!$E$4:$E$55,sortorder!$D$4:$D$55),99)</f>
        <v>43</v>
      </c>
      <c r="W619" s="152">
        <f>IFERROR(_xlfn.XLOOKUP(X619,sortorder!$E$4:$E$55,sortorder!$D$4:$D$55),99)</f>
        <v>43</v>
      </c>
      <c r="X619" s="373" t="s">
        <v>280</v>
      </c>
      <c r="Y619" s="141">
        <f>IF(ISERROR(SEARCH(Y$1,$Q619)),0,1)</f>
        <v>0</v>
      </c>
      <c r="Z619" s="141">
        <f>IF(ISERROR(SEARCH(Z$1,$Q619)),0,1)</f>
        <v>0</v>
      </c>
      <c r="AA619" s="141">
        <f>IF(ISERROR(SEARCH(AA$1,$Q619)),0,1)</f>
        <v>0</v>
      </c>
      <c r="AB619" s="141">
        <f>IF(ISERROR(SEARCH(AB$1,$Q619)),0,1)</f>
        <v>0</v>
      </c>
      <c r="AC619" s="141">
        <f>IF(ISERROR(SEARCH(AC$1,$Q619)),0,1)</f>
        <v>0</v>
      </c>
      <c r="AD619" s="141">
        <f>IF(ISERROR(SEARCH(AD$1,$Q619)),0,1)</f>
        <v>0</v>
      </c>
      <c r="AE619" s="141">
        <f>IF(ISERROR(SEARCH(AE$1,$Q619)),0,1)</f>
        <v>1</v>
      </c>
      <c r="AF619" s="141">
        <f>IF(ISERROR(SEARCH(AF$1,$Q619)),0,1)</f>
        <v>0</v>
      </c>
      <c r="AG619" s="141">
        <f>IF(ISERROR(SEARCH(AG$1,$Q619)),0,1)</f>
        <v>1</v>
      </c>
      <c r="AI619" s="141">
        <f>_xlfn.XLOOKUP(I619,'api2.3'!B:B,'api2.3'!D:D,"")</f>
        <v>0</v>
      </c>
      <c r="AJ619" t="s">
        <v>84</v>
      </c>
      <c r="AK619" s="41" t="s">
        <v>84</v>
      </c>
      <c r="AL619" s="210">
        <f>_xlfn.XLOOKUP(AK619,sortorder!$I$15:$I$20,sortorder!$J$15:$J$20)</f>
        <v>5</v>
      </c>
      <c r="AM619" t="s">
        <v>423</v>
      </c>
      <c r="AN619" t="s">
        <v>423</v>
      </c>
      <c r="AO619" t="s">
        <v>424</v>
      </c>
      <c r="AP619" s="32">
        <v>1</v>
      </c>
      <c r="AQ619" t="s">
        <v>3031</v>
      </c>
      <c r="AR619" t="s">
        <v>43</v>
      </c>
      <c r="AS619" t="s">
        <v>286</v>
      </c>
      <c r="AT619" t="s">
        <v>43</v>
      </c>
      <c r="AV619" s="39" t="str">
        <f>IFERROR(_xlfn.XLOOKUP(Q619,wtd!$B:$B,wtd!$C:$C),"")</f>
        <v/>
      </c>
      <c r="AW619" s="141" t="b">
        <f>IFERROR(Q619=_xlfn.XLOOKUP(Q619,wtd!$B:$B,wtd!$B:$B),FALSE)</f>
        <v>0</v>
      </c>
      <c r="AX619" t="s">
        <v>2812</v>
      </c>
      <c r="AZ619">
        <v>3</v>
      </c>
      <c r="BA619" t="b">
        <v>0</v>
      </c>
      <c r="BB619" t="b">
        <v>0</v>
      </c>
      <c r="BC619" t="b">
        <v>0</v>
      </c>
      <c r="BE619" t="s">
        <v>322</v>
      </c>
      <c r="BF619" t="s">
        <v>323</v>
      </c>
      <c r="BG619" t="s">
        <v>323</v>
      </c>
      <c r="BH619" s="59" t="s">
        <v>323</v>
      </c>
      <c r="BI619" s="59" t="s">
        <v>325</v>
      </c>
      <c r="BJ619" s="618" t="s">
        <v>2887</v>
      </c>
      <c r="BK619" s="534">
        <v>0</v>
      </c>
      <c r="BM619" s="59" t="s">
        <v>323</v>
      </c>
      <c r="BN619" s="225">
        <v>999</v>
      </c>
      <c r="BQ619" s="639" t="s">
        <v>324</v>
      </c>
      <c r="BR619" s="639" t="s">
        <v>321</v>
      </c>
      <c r="BS619" s="639" t="s">
        <v>56</v>
      </c>
    </row>
    <row r="620" spans="1:72">
      <c r="A620">
        <v>619</v>
      </c>
      <c r="B620" s="158" t="str">
        <f>IFERROR(TEXT(AL620,"00"),"99")&amp;IFERROR(TEXT(W620,"00"),"99")&amp;IFERROR(TEXT(S620,"00"),"99")&amp;IFERROR(TEXT(BN620,"000"),"999")</f>
        <v>054302999</v>
      </c>
      <c r="C620" s="158" t="str">
        <f>IFERROR(TEXT(AL620,"00"),"99")&amp;IFERROR(TEXT(V620,"00"),"99")&amp;IFERROR(TEXT(R620,"000"),"999")</f>
        <v>0543097</v>
      </c>
      <c r="D620" s="29">
        <v>0</v>
      </c>
      <c r="E620" s="645">
        <f>IF(NOT(ISBLANK(L620)),1,0)</f>
        <v>0</v>
      </c>
      <c r="F620" s="645">
        <f>IF(NOT(ISBLANK(O620)),1,0)</f>
        <v>1</v>
      </c>
      <c r="G620" s="364" t="str">
        <f>IF(ISBLANK(H620), IF(OR(NOT(ISBLANK(L620)),NOT(ISBLANK(I620)), NOT(ISBLANK(O620))),"no oldname but should be",""),IF(H620=I620,"api",IF(H620=O620,"csv","no match or acs")))</f>
        <v>csv</v>
      </c>
      <c r="H620" t="s">
        <v>476</v>
      </c>
      <c r="N620" s="59" t="s">
        <v>476</v>
      </c>
      <c r="O620" t="s">
        <v>476</v>
      </c>
      <c r="P620" s="59" t="s">
        <v>476</v>
      </c>
      <c r="Q620" s="64" t="s">
        <v>216</v>
      </c>
      <c r="R620" s="147">
        <f>IFERROR(_xlfn.XLOOKUP(T620,sortorder!$E$62:$E$136,sortorder!$F$62:$F$136),999)</f>
        <v>97</v>
      </c>
      <c r="S620" s="147">
        <f>IFERROR(_xlfn.XLOOKUP(T620,sortorder!$E$62:$E$136,sortorder!$D$62:$D$136),99)</f>
        <v>2</v>
      </c>
      <c r="T620" s="127" t="s">
        <v>144</v>
      </c>
      <c r="U620" s="59" t="s">
        <v>216</v>
      </c>
      <c r="V620" s="152">
        <f>IFERROR(_xlfn.XLOOKUP(X620,sortorder!$E$4:$E$55,sortorder!$D$4:$D$55),99)</f>
        <v>43</v>
      </c>
      <c r="W620" s="152">
        <f>IFERROR(_xlfn.XLOOKUP(X620,sortorder!$E$4:$E$55,sortorder!$D$4:$D$55),99)</f>
        <v>43</v>
      </c>
      <c r="X620" s="373" t="s">
        <v>280</v>
      </c>
      <c r="Y620" s="141">
        <f>IF(ISERROR(SEARCH(Y$1,$Q620)),0,1)</f>
        <v>0</v>
      </c>
      <c r="Z620" s="141">
        <f>IF(ISERROR(SEARCH(Z$1,$Q620)),0,1)</f>
        <v>0</v>
      </c>
      <c r="AA620" s="141">
        <f>IF(ISERROR(SEARCH(AA$1,$Q620)),0,1)</f>
        <v>0</v>
      </c>
      <c r="AB620" s="141">
        <f>IF(ISERROR(SEARCH(AB$1,$Q620)),0,1)</f>
        <v>0</v>
      </c>
      <c r="AC620" s="141">
        <f>IF(ISERROR(SEARCH(AC$1,$Q620)),0,1)</f>
        <v>0</v>
      </c>
      <c r="AD620" s="141">
        <f>IF(ISERROR(SEARCH(AD$1,$Q620)),0,1)</f>
        <v>0</v>
      </c>
      <c r="AE620" s="141">
        <f>IF(ISERROR(SEARCH(AE$1,$Q620)),0,1)</f>
        <v>1</v>
      </c>
      <c r="AF620" s="141">
        <f>IF(ISERROR(SEARCH(AF$1,$Q620)),0,1)</f>
        <v>0</v>
      </c>
      <c r="AG620" s="141">
        <f>IF(ISERROR(SEARCH(AG$1,$Q620)),0,1)</f>
        <v>1</v>
      </c>
      <c r="AI620" s="141" t="str">
        <f>_xlfn.XLOOKUP(I620,'api2.3'!B:B,'api2.3'!D:D,"")</f>
        <v/>
      </c>
      <c r="AJ620" t="s">
        <v>84</v>
      </c>
      <c r="AK620" s="41" t="s">
        <v>84</v>
      </c>
      <c r="AL620" s="210">
        <f>_xlfn.XLOOKUP(AK620,sortorder!$I$15:$I$20,sortorder!$J$15:$J$20)</f>
        <v>5</v>
      </c>
      <c r="AM620" t="s">
        <v>423</v>
      </c>
      <c r="AN620" t="s">
        <v>423</v>
      </c>
      <c r="AO620" t="s">
        <v>424</v>
      </c>
      <c r="AP620" s="32">
        <v>1</v>
      </c>
      <c r="AQ620" t="s">
        <v>3031</v>
      </c>
      <c r="AR620" t="s">
        <v>43</v>
      </c>
      <c r="AS620" t="s">
        <v>286</v>
      </c>
      <c r="AT620" t="s">
        <v>43</v>
      </c>
      <c r="AV620" s="39" t="str">
        <f>IFERROR(_xlfn.XLOOKUP(Q620,wtd!$B:$B,wtd!$C:$C),"")</f>
        <v/>
      </c>
      <c r="AW620" s="141" t="b">
        <f>IFERROR(Q620=_xlfn.XLOOKUP(Q620,wtd!$B:$B,wtd!$B:$B),FALSE)</f>
        <v>0</v>
      </c>
      <c r="AX620" t="s">
        <v>2812</v>
      </c>
      <c r="AZ620">
        <v>3</v>
      </c>
      <c r="BA620" t="b">
        <v>0</v>
      </c>
      <c r="BB620" t="b">
        <v>0</v>
      </c>
      <c r="BC620" t="b">
        <v>0</v>
      </c>
      <c r="BE620" t="s">
        <v>477</v>
      </c>
      <c r="BF620" t="s">
        <v>478</v>
      </c>
      <c r="BG620" t="s">
        <v>478</v>
      </c>
      <c r="BH620" s="59" t="s">
        <v>478</v>
      </c>
      <c r="BI620" s="59" t="s">
        <v>480</v>
      </c>
      <c r="BJ620" s="618" t="s">
        <v>2887</v>
      </c>
      <c r="BK620" s="534" t="s">
        <v>2887</v>
      </c>
      <c r="BM620" s="59" t="s">
        <v>478</v>
      </c>
      <c r="BN620" s="225">
        <v>999</v>
      </c>
      <c r="BQ620" s="639" t="s">
        <v>479</v>
      </c>
      <c r="BR620" s="639" t="s">
        <v>476</v>
      </c>
      <c r="BS620" s="639" t="s">
        <v>56</v>
      </c>
    </row>
    <row r="621" spans="1:72">
      <c r="A621">
        <v>620</v>
      </c>
      <c r="B621" s="158" t="str">
        <f>IFERROR(TEXT(AL621,"00"),"99")&amp;IFERROR(TEXT(W621,"00"),"99")&amp;IFERROR(TEXT(S621,"00"),"99")&amp;IFERROR(TEXT(BN621,"000"),"999")</f>
        <v>054303999</v>
      </c>
      <c r="C621" s="158" t="str">
        <f>IFERROR(TEXT(AL621,"00"),"99")&amp;IFERROR(TEXT(V621,"00"),"99")&amp;IFERROR(TEXT(R621,"000"),"999")</f>
        <v>0543098</v>
      </c>
      <c r="D621" s="251">
        <v>0</v>
      </c>
      <c r="E621" s="645">
        <f>IF(NOT(ISBLANK(L621)),1,0)</f>
        <v>0</v>
      </c>
      <c r="F621" s="645">
        <f>IF(NOT(ISBLANK(O621)),1,0)</f>
        <v>1</v>
      </c>
      <c r="G621" s="364" t="str">
        <f>IF(ISBLANK(H621), IF(OR(NOT(ISBLANK(L621)),NOT(ISBLANK(I621)), NOT(ISBLANK(O621))),"no oldname but should be",""),IF(H621=I621,"api",IF(H621=O621,"csv","no match or acs")))</f>
        <v>csv</v>
      </c>
      <c r="H621" s="122" t="s">
        <v>5739</v>
      </c>
      <c r="I621" s="122"/>
      <c r="J621" s="197"/>
      <c r="K621" s="122"/>
      <c r="L621" s="122"/>
      <c r="M621" s="197"/>
      <c r="N621" s="197"/>
      <c r="O621" s="122" t="s">
        <v>5739</v>
      </c>
      <c r="P621" s="197"/>
      <c r="Q621" s="123" t="s">
        <v>5740</v>
      </c>
      <c r="R621" s="147">
        <f>IFERROR(_xlfn.XLOOKUP(T621,sortorder!$E$62:$E$136,sortorder!$F$62:$F$136),999)</f>
        <v>98</v>
      </c>
      <c r="S621" s="147">
        <f>IFERROR(_xlfn.XLOOKUP(T621,sortorder!$E$62:$E$136,sortorder!$D$62:$D$136),99)</f>
        <v>3</v>
      </c>
      <c r="T621" s="196" t="s">
        <v>5618</v>
      </c>
      <c r="U621" s="197"/>
      <c r="V621" s="152">
        <f>IFERROR(_xlfn.XLOOKUP(X621,sortorder!$E$4:$E$55,sortorder!$D$4:$D$55),99)</f>
        <v>43</v>
      </c>
      <c r="W621" s="152">
        <f>IFERROR(_xlfn.XLOOKUP(X621,sortorder!$E$4:$E$55,sortorder!$D$4:$D$55),99)</f>
        <v>43</v>
      </c>
      <c r="X621" s="326" t="s">
        <v>280</v>
      </c>
      <c r="Y621" s="141">
        <f>IF(ISERROR(SEARCH(Y$1,$Q621)),0,1)</f>
        <v>0</v>
      </c>
      <c r="Z621" s="141">
        <f>IF(ISERROR(SEARCH(Z$1,$Q621)),0,1)</f>
        <v>0</v>
      </c>
      <c r="AA621" s="141">
        <f>IF(ISERROR(SEARCH(AA$1,$Q621)),0,1)</f>
        <v>0</v>
      </c>
      <c r="AB621" s="141">
        <f>IF(ISERROR(SEARCH(AB$1,$Q621)),0,1)</f>
        <v>0</v>
      </c>
      <c r="AC621" s="141">
        <f>IF(ISERROR(SEARCH(AC$1,$Q621)),0,1)</f>
        <v>0</v>
      </c>
      <c r="AD621" s="141">
        <f>IF(ISERROR(SEARCH(AD$1,$Q621)),0,1)</f>
        <v>0</v>
      </c>
      <c r="AE621" s="141">
        <f>IF(ISERROR(SEARCH(AE$1,$Q621)),0,1)</f>
        <v>1</v>
      </c>
      <c r="AF621" s="141">
        <f>IF(ISERROR(SEARCH(AF$1,$Q621)),0,1)</f>
        <v>0</v>
      </c>
      <c r="AG621" s="141">
        <f>IF(ISERROR(SEARCH(AG$1,$Q621)),0,1)</f>
        <v>1</v>
      </c>
      <c r="AH621" s="122"/>
      <c r="AI621" s="141" t="str">
        <f>_xlfn.XLOOKUP(I621,'api2.3'!B:B,'api2.3'!D:D,"")</f>
        <v/>
      </c>
      <c r="AJ621" s="122" t="s">
        <v>84</v>
      </c>
      <c r="AK621" s="212" t="s">
        <v>84</v>
      </c>
      <c r="AL621" s="210">
        <f>_xlfn.XLOOKUP(AK621,sortorder!$I$15:$I$20,sortorder!$J$15:$J$20)</f>
        <v>5</v>
      </c>
      <c r="AM621" s="122" t="s">
        <v>423</v>
      </c>
      <c r="AN621" s="122" t="s">
        <v>423</v>
      </c>
      <c r="AO621" s="122" t="s">
        <v>424</v>
      </c>
      <c r="AP621" s="112">
        <v>1</v>
      </c>
      <c r="AQ621" s="122" t="s">
        <v>3031</v>
      </c>
      <c r="AR621" s="122" t="s">
        <v>43</v>
      </c>
      <c r="AS621" s="122" t="s">
        <v>286</v>
      </c>
      <c r="AT621" s="122" t="s">
        <v>43</v>
      </c>
      <c r="AU621" s="122"/>
      <c r="AV621" s="39" t="str">
        <f>IFERROR(_xlfn.XLOOKUP(Q621,wtd!$B:$B,wtd!$C:$C),"")</f>
        <v/>
      </c>
      <c r="AW621" s="141" t="b">
        <f>IFERROR(Q621=_xlfn.XLOOKUP(Q621,wtd!$B:$B,wtd!$B:$B),FALSE)</f>
        <v>0</v>
      </c>
      <c r="AX621" s="236" t="s">
        <v>2812</v>
      </c>
      <c r="AY621" s="122"/>
      <c r="AZ621" s="122">
        <v>3</v>
      </c>
      <c r="BA621" s="122" t="b">
        <v>0</v>
      </c>
      <c r="BB621" s="122" t="b">
        <v>0</v>
      </c>
      <c r="BC621" s="122" t="b">
        <v>0</v>
      </c>
      <c r="BD621" s="122"/>
      <c r="BE621" s="122" t="s">
        <v>5741</v>
      </c>
      <c r="BF621" s="122" t="s">
        <v>5742</v>
      </c>
      <c r="BG621" s="122" t="s">
        <v>5742</v>
      </c>
      <c r="BH621" s="197"/>
      <c r="BI621" s="197"/>
      <c r="BJ621" s="618" t="s">
        <v>2887</v>
      </c>
      <c r="BK621" s="534" t="s">
        <v>2887</v>
      </c>
      <c r="BL621" s="197"/>
      <c r="BM621" s="197"/>
      <c r="BN621" s="260">
        <v>999</v>
      </c>
      <c r="BO621" s="122"/>
      <c r="BP621" s="641"/>
      <c r="BQ621" s="641"/>
      <c r="BR621" s="641"/>
      <c r="BS621" s="641"/>
      <c r="BT621" s="641"/>
    </row>
    <row r="622" spans="1:72">
      <c r="A622">
        <v>621</v>
      </c>
      <c r="B622" s="158" t="str">
        <f>IFERROR(TEXT(AL622,"00"),"99")&amp;IFERROR(TEXT(W622,"00"),"99")&amp;IFERROR(TEXT(S622,"00"),"99")&amp;IFERROR(TEXT(BN622,"000"),"999")</f>
        <v>054304999</v>
      </c>
      <c r="C622" s="158" t="str">
        <f>IFERROR(TEXT(AL622,"00"),"99")&amp;IFERROR(TEXT(V622,"00"),"99")&amp;IFERROR(TEXT(R622,"000"),"999")</f>
        <v>0543099</v>
      </c>
      <c r="D622" s="29">
        <v>0</v>
      </c>
      <c r="E622" s="645">
        <f>IF(NOT(ISBLANK(L622)),1,0)</f>
        <v>0</v>
      </c>
      <c r="F622" s="645">
        <f>IF(NOT(ISBLANK(O622)),1,0)</f>
        <v>1</v>
      </c>
      <c r="G622" s="364" t="str">
        <f>IF(ISBLANK(H622), IF(OR(NOT(ISBLANK(L622)),NOT(ISBLANK(I622)), NOT(ISBLANK(O622))),"no oldname but should be",""),IF(H622=I622,"api",IF(H622=O622,"csv","no match or acs")))</f>
        <v>csv</v>
      </c>
      <c r="H622" t="s">
        <v>291</v>
      </c>
      <c r="N622" s="59" t="s">
        <v>291</v>
      </c>
      <c r="O622" t="s">
        <v>291</v>
      </c>
      <c r="P622" s="59" t="s">
        <v>291</v>
      </c>
      <c r="Q622" s="64" t="s">
        <v>206</v>
      </c>
      <c r="R622" s="147">
        <f>IFERROR(_xlfn.XLOOKUP(T622,sortorder!$E$62:$E$136,sortorder!$F$62:$F$136),999)</f>
        <v>99</v>
      </c>
      <c r="S622" s="147">
        <f>IFERROR(_xlfn.XLOOKUP(T622,sortorder!$E$62:$E$136,sortorder!$D$62:$D$136),99)</f>
        <v>4</v>
      </c>
      <c r="T622" s="127" t="s">
        <v>196</v>
      </c>
      <c r="U622" s="59" t="s">
        <v>206</v>
      </c>
      <c r="V622" s="152">
        <f>IFERROR(_xlfn.XLOOKUP(X622,sortorder!$E$4:$E$55,sortorder!$D$4:$D$55),99)</f>
        <v>43</v>
      </c>
      <c r="W622" s="152">
        <f>IFERROR(_xlfn.XLOOKUP(X622,sortorder!$E$4:$E$55,sortorder!$D$4:$D$55),99)</f>
        <v>43</v>
      </c>
      <c r="X622" s="373" t="s">
        <v>280</v>
      </c>
      <c r="Y622" s="141">
        <f>IF(ISERROR(SEARCH(Y$1,$Q622)),0,1)</f>
        <v>0</v>
      </c>
      <c r="Z622" s="141">
        <f>IF(ISERROR(SEARCH(Z$1,$Q622)),0,1)</f>
        <v>0</v>
      </c>
      <c r="AA622" s="141">
        <f>IF(ISERROR(SEARCH(AA$1,$Q622)),0,1)</f>
        <v>0</v>
      </c>
      <c r="AB622" s="141">
        <f>IF(ISERROR(SEARCH(AB$1,$Q622)),0,1)</f>
        <v>0</v>
      </c>
      <c r="AC622" s="141">
        <f>IF(ISERROR(SEARCH(AC$1,$Q622)),0,1)</f>
        <v>0</v>
      </c>
      <c r="AD622" s="141">
        <f>IF(ISERROR(SEARCH(AD$1,$Q622)),0,1)</f>
        <v>0</v>
      </c>
      <c r="AE622" s="141">
        <f>IF(ISERROR(SEARCH(AE$1,$Q622)),0,1)</f>
        <v>1</v>
      </c>
      <c r="AF622" s="141">
        <f>IF(ISERROR(SEARCH(AF$1,$Q622)),0,1)</f>
        <v>0</v>
      </c>
      <c r="AG622" s="141">
        <f>IF(ISERROR(SEARCH(AG$1,$Q622)),0,1)</f>
        <v>1</v>
      </c>
      <c r="AI622" s="141" t="str">
        <f>_xlfn.XLOOKUP(I622,'api2.3'!B:B,'api2.3'!D:D,"")</f>
        <v/>
      </c>
      <c r="AJ622" t="s">
        <v>84</v>
      </c>
      <c r="AK622" s="41" t="s">
        <v>84</v>
      </c>
      <c r="AL622" s="210">
        <f>_xlfn.XLOOKUP(AK622,sortorder!$I$15:$I$20,sortorder!$J$15:$J$20)</f>
        <v>5</v>
      </c>
      <c r="AM622" t="s">
        <v>423</v>
      </c>
      <c r="AN622" t="s">
        <v>423</v>
      </c>
      <c r="AO622" t="s">
        <v>424</v>
      </c>
      <c r="AP622" s="32">
        <v>1</v>
      </c>
      <c r="AQ622" t="s">
        <v>3031</v>
      </c>
      <c r="AR622" t="s">
        <v>43</v>
      </c>
      <c r="AS622" t="s">
        <v>286</v>
      </c>
      <c r="AT622" t="s">
        <v>43</v>
      </c>
      <c r="AV622" s="39" t="str">
        <f>IFERROR(_xlfn.XLOOKUP(Q622,wtd!$B:$B,wtd!$C:$C),"")</f>
        <v/>
      </c>
      <c r="AW622" s="141" t="b">
        <f>IFERROR(Q622=_xlfn.XLOOKUP(Q622,wtd!$B:$B,wtd!$B:$B),FALSE)</f>
        <v>0</v>
      </c>
      <c r="AX622" t="s">
        <v>2812</v>
      </c>
      <c r="AZ622">
        <v>3</v>
      </c>
      <c r="BA622" t="b">
        <v>0</v>
      </c>
      <c r="BB622" t="b">
        <v>0</v>
      </c>
      <c r="BC622" t="b">
        <v>0</v>
      </c>
      <c r="BE622" t="s">
        <v>292</v>
      </c>
      <c r="BF622" t="s">
        <v>293</v>
      </c>
      <c r="BG622" t="s">
        <v>293</v>
      </c>
      <c r="BH622" s="59" t="s">
        <v>294</v>
      </c>
      <c r="BI622" s="59" t="s">
        <v>296</v>
      </c>
      <c r="BJ622" s="618" t="s">
        <v>2887</v>
      </c>
      <c r="BK622" s="534" t="s">
        <v>2887</v>
      </c>
      <c r="BM622" s="59" t="s">
        <v>293</v>
      </c>
      <c r="BN622" s="225">
        <v>999</v>
      </c>
      <c r="BQ622" s="639" t="s">
        <v>295</v>
      </c>
      <c r="BR622" s="639" t="s">
        <v>291</v>
      </c>
      <c r="BS622" s="639" t="s">
        <v>56</v>
      </c>
    </row>
    <row r="623" spans="1:72">
      <c r="A623">
        <v>622</v>
      </c>
      <c r="B623" s="158" t="str">
        <f>IFERROR(TEXT(AL623,"00"),"99")&amp;IFERROR(TEXT(W623,"00"),"99")&amp;IFERROR(TEXT(S623,"00"),"99")&amp;IFERROR(TEXT(BN623,"000"),"999")</f>
        <v>054305999</v>
      </c>
      <c r="C623" s="158" t="str">
        <f>IFERROR(TEXT(AL623,"00"),"99")&amp;IFERROR(TEXT(V623,"00"),"99")&amp;IFERROR(TEXT(R623,"000"),"999")</f>
        <v>0543101</v>
      </c>
      <c r="D623" s="29">
        <v>0</v>
      </c>
      <c r="E623" s="645">
        <f>IF(NOT(ISBLANK(L623)),1,0)</f>
        <v>0</v>
      </c>
      <c r="F623" s="645">
        <f>IF(NOT(ISBLANK(O623)),1,0)</f>
        <v>1</v>
      </c>
      <c r="G623" s="364" t="str">
        <f>IF(ISBLANK(H623), IF(OR(NOT(ISBLANK(L623)),NOT(ISBLANK(I623)), NOT(ISBLANK(O623))),"no oldname but should be",""),IF(H623=I623,"api",IF(H623=O623,"csv","no match or acs")))</f>
        <v>csv</v>
      </c>
      <c r="H623" t="s">
        <v>535</v>
      </c>
      <c r="N623" s="59" t="s">
        <v>535</v>
      </c>
      <c r="O623" t="s">
        <v>535</v>
      </c>
      <c r="P623" s="59" t="s">
        <v>535</v>
      </c>
      <c r="Q623" s="64" t="s">
        <v>534</v>
      </c>
      <c r="R623" s="147">
        <f>IFERROR(_xlfn.XLOOKUP(T623,sortorder!$E$62:$E$136,sortorder!$F$62:$F$136),999)</f>
        <v>101</v>
      </c>
      <c r="S623" s="147">
        <f>IFERROR(_xlfn.XLOOKUP(T623,sortorder!$E$62:$E$136,sortorder!$D$62:$D$136),99)</f>
        <v>5</v>
      </c>
      <c r="T623" s="127" t="s">
        <v>1753</v>
      </c>
      <c r="U623" s="59" t="s">
        <v>1753</v>
      </c>
      <c r="V623" s="152">
        <f>IFERROR(_xlfn.XLOOKUP(X623,sortorder!$E$4:$E$55,sortorder!$D$4:$D$55),99)</f>
        <v>43</v>
      </c>
      <c r="W623" s="152">
        <f>IFERROR(_xlfn.XLOOKUP(X623,sortorder!$E$4:$E$55,sortorder!$D$4:$D$55),99)</f>
        <v>43</v>
      </c>
      <c r="X623" s="373" t="s">
        <v>280</v>
      </c>
      <c r="Y623" s="141">
        <f>IF(ISERROR(SEARCH(Y$1,$Q623)),0,1)</f>
        <v>0</v>
      </c>
      <c r="Z623" s="141">
        <f>IF(ISERROR(SEARCH(Z$1,$Q623)),0,1)</f>
        <v>0</v>
      </c>
      <c r="AA623" s="141">
        <f>IF(ISERROR(SEARCH(AA$1,$Q623)),0,1)</f>
        <v>0</v>
      </c>
      <c r="AB623" s="141">
        <f>IF(ISERROR(SEARCH(AB$1,$Q623)),0,1)</f>
        <v>0</v>
      </c>
      <c r="AC623" s="141">
        <f>IF(ISERROR(SEARCH(AC$1,$Q623)),0,1)</f>
        <v>0</v>
      </c>
      <c r="AD623" s="141">
        <f>IF(ISERROR(SEARCH(AD$1,$Q623)),0,1)</f>
        <v>0</v>
      </c>
      <c r="AE623" s="141">
        <f>IF(ISERROR(SEARCH(AE$1,$Q623)),0,1)</f>
        <v>1</v>
      </c>
      <c r="AF623" s="141">
        <f>IF(ISERROR(SEARCH(AF$1,$Q623)),0,1)</f>
        <v>0</v>
      </c>
      <c r="AG623" s="141">
        <f>IF(ISERROR(SEARCH(AG$1,$Q623)),0,1)</f>
        <v>1</v>
      </c>
      <c r="AI623" s="141" t="str">
        <f>_xlfn.XLOOKUP(I623,'api2.3'!B:B,'api2.3'!D:D,"")</f>
        <v/>
      </c>
      <c r="AJ623" t="s">
        <v>84</v>
      </c>
      <c r="AK623" s="41" t="s">
        <v>84</v>
      </c>
      <c r="AL623" s="210">
        <f>_xlfn.XLOOKUP(AK623,sortorder!$I$15:$I$20,sortorder!$J$15:$J$20)</f>
        <v>5</v>
      </c>
      <c r="AM623" t="s">
        <v>423</v>
      </c>
      <c r="AN623" t="s">
        <v>423</v>
      </c>
      <c r="AO623" t="s">
        <v>424</v>
      </c>
      <c r="AP623" s="32">
        <v>1</v>
      </c>
      <c r="AQ623" t="s">
        <v>3031</v>
      </c>
      <c r="AR623" t="s">
        <v>43</v>
      </c>
      <c r="AS623" t="s">
        <v>286</v>
      </c>
      <c r="AT623" t="s">
        <v>43</v>
      </c>
      <c r="AV623" s="39" t="str">
        <f>IFERROR(_xlfn.XLOOKUP(Q623,wtd!$B:$B,wtd!$C:$C),"")</f>
        <v/>
      </c>
      <c r="AW623" s="141" t="b">
        <f>IFERROR(Q623=_xlfn.XLOOKUP(Q623,wtd!$B:$B,wtd!$B:$B),FALSE)</f>
        <v>0</v>
      </c>
      <c r="AX623" t="s">
        <v>2812</v>
      </c>
      <c r="AZ623">
        <v>3</v>
      </c>
      <c r="BA623" t="b">
        <v>0</v>
      </c>
      <c r="BB623" t="b">
        <v>0</v>
      </c>
      <c r="BC623" t="b">
        <v>0</v>
      </c>
      <c r="BE623" t="s">
        <v>4837</v>
      </c>
      <c r="BF623" t="s">
        <v>4837</v>
      </c>
      <c r="BG623" t="s">
        <v>4837</v>
      </c>
      <c r="BH623" s="59" t="s">
        <v>536</v>
      </c>
      <c r="BJ623" s="618" t="s">
        <v>2887</v>
      </c>
      <c r="BK623" s="534" t="s">
        <v>2887</v>
      </c>
      <c r="BN623" s="225">
        <v>999</v>
      </c>
      <c r="BQ623" s="639" t="s">
        <v>537</v>
      </c>
      <c r="BR623" s="639" t="s">
        <v>535</v>
      </c>
    </row>
    <row r="624" spans="1:72">
      <c r="A624">
        <v>623</v>
      </c>
      <c r="B624" s="158" t="str">
        <f>IFERROR(TEXT(AL624,"00"),"99")&amp;IFERROR(TEXT(W624,"00"),"99")&amp;IFERROR(TEXT(S624,"00"),"99")&amp;IFERROR(TEXT(BN624,"000"),"999")</f>
        <v>054306999</v>
      </c>
      <c r="C624" s="158" t="str">
        <f>IFERROR(TEXT(AL624,"00"),"99")&amp;IFERROR(TEXT(V624,"00"),"99")&amp;IFERROR(TEXT(R624,"000"),"999")</f>
        <v>0543102</v>
      </c>
      <c r="D624" s="29">
        <v>0</v>
      </c>
      <c r="E624" s="645">
        <f>IF(NOT(ISBLANK(L624)),1,0)</f>
        <v>0</v>
      </c>
      <c r="F624" s="645">
        <f>IF(NOT(ISBLANK(O624)),1,0)</f>
        <v>1</v>
      </c>
      <c r="G624" s="364" t="str">
        <f>IF(ISBLANK(H624), IF(OR(NOT(ISBLANK(L624)),NOT(ISBLANK(I624)), NOT(ISBLANK(O624))),"no oldname but should be",""),IF(H624=I624,"api",IF(H624=O624,"csv","no match or acs")))</f>
        <v>csv</v>
      </c>
      <c r="H624" t="s">
        <v>542</v>
      </c>
      <c r="N624" s="59" t="s">
        <v>542</v>
      </c>
      <c r="O624" t="s">
        <v>542</v>
      </c>
      <c r="P624" s="59" t="s">
        <v>542</v>
      </c>
      <c r="Q624" s="64" t="s">
        <v>306</v>
      </c>
      <c r="R624" s="147">
        <f>IFERROR(_xlfn.XLOOKUP(T624,sortorder!$E$62:$E$136,sortorder!$F$62:$F$136),999)</f>
        <v>102</v>
      </c>
      <c r="S624" s="147">
        <f>IFERROR(_xlfn.XLOOKUP(T624,sortorder!$E$62:$E$136,sortorder!$D$62:$D$136),99)</f>
        <v>6</v>
      </c>
      <c r="T624" s="127" t="s">
        <v>307</v>
      </c>
      <c r="U624" s="59" t="s">
        <v>306</v>
      </c>
      <c r="V624" s="152">
        <f>IFERROR(_xlfn.XLOOKUP(X624,sortorder!$E$4:$E$55,sortorder!$D$4:$D$55),99)</f>
        <v>43</v>
      </c>
      <c r="W624" s="152">
        <f>IFERROR(_xlfn.XLOOKUP(X624,sortorder!$E$4:$E$55,sortorder!$D$4:$D$55),99)</f>
        <v>43</v>
      </c>
      <c r="X624" s="373" t="s">
        <v>280</v>
      </c>
      <c r="Y624" s="141">
        <f>IF(ISERROR(SEARCH(Y$1,$Q624)),0,1)</f>
        <v>0</v>
      </c>
      <c r="Z624" s="141">
        <f>IF(ISERROR(SEARCH(Z$1,$Q624)),0,1)</f>
        <v>0</v>
      </c>
      <c r="AA624" s="141">
        <f>IF(ISERROR(SEARCH(AA$1,$Q624)),0,1)</f>
        <v>0</v>
      </c>
      <c r="AB624" s="141">
        <f>IF(ISERROR(SEARCH(AB$1,$Q624)),0,1)</f>
        <v>0</v>
      </c>
      <c r="AC624" s="141">
        <f>IF(ISERROR(SEARCH(AC$1,$Q624)),0,1)</f>
        <v>0</v>
      </c>
      <c r="AD624" s="141">
        <f>IF(ISERROR(SEARCH(AD$1,$Q624)),0,1)</f>
        <v>0</v>
      </c>
      <c r="AE624" s="141">
        <f>IF(ISERROR(SEARCH(AE$1,$Q624)),0,1)</f>
        <v>1</v>
      </c>
      <c r="AF624" s="141">
        <f>IF(ISERROR(SEARCH(AF$1,$Q624)),0,1)</f>
        <v>0</v>
      </c>
      <c r="AG624" s="141">
        <f>IF(ISERROR(SEARCH(AG$1,$Q624)),0,1)</f>
        <v>1</v>
      </c>
      <c r="AI624" s="141" t="str">
        <f>_xlfn.XLOOKUP(I624,'api2.3'!B:B,'api2.3'!D:D,"")</f>
        <v/>
      </c>
      <c r="AJ624" t="s">
        <v>84</v>
      </c>
      <c r="AK624" s="41" t="s">
        <v>84</v>
      </c>
      <c r="AL624" s="210">
        <f>_xlfn.XLOOKUP(AK624,sortorder!$I$15:$I$20,sortorder!$J$15:$J$20)</f>
        <v>5</v>
      </c>
      <c r="AM624" t="s">
        <v>423</v>
      </c>
      <c r="AN624" t="s">
        <v>423</v>
      </c>
      <c r="AO624" t="s">
        <v>424</v>
      </c>
      <c r="AP624" s="32">
        <v>1</v>
      </c>
      <c r="AQ624" t="s">
        <v>3031</v>
      </c>
      <c r="AR624" t="s">
        <v>43</v>
      </c>
      <c r="AS624" t="s">
        <v>286</v>
      </c>
      <c r="AT624" t="s">
        <v>43</v>
      </c>
      <c r="AV624" s="39" t="str">
        <f>IFERROR(_xlfn.XLOOKUP(Q624,wtd!$B:$B,wtd!$C:$C),"")</f>
        <v/>
      </c>
      <c r="AW624" s="141" t="b">
        <f>IFERROR(Q624=_xlfn.XLOOKUP(Q624,wtd!$B:$B,wtd!$B:$B),FALSE)</f>
        <v>0</v>
      </c>
      <c r="AX624" t="s">
        <v>2812</v>
      </c>
      <c r="AZ624">
        <v>3</v>
      </c>
      <c r="BA624" t="b">
        <v>0</v>
      </c>
      <c r="BB624" t="b">
        <v>0</v>
      </c>
      <c r="BC624" t="b">
        <v>0</v>
      </c>
      <c r="BE624" t="s">
        <v>543</v>
      </c>
      <c r="BF624" t="s">
        <v>544</v>
      </c>
      <c r="BG624" t="s">
        <v>544</v>
      </c>
      <c r="BH624" s="59" t="s">
        <v>545</v>
      </c>
      <c r="BI624" s="59" t="s">
        <v>547</v>
      </c>
      <c r="BJ624" s="618" t="s">
        <v>2887</v>
      </c>
      <c r="BK624" s="534" t="s">
        <v>2887</v>
      </c>
      <c r="BM624" s="59" t="s">
        <v>544</v>
      </c>
      <c r="BN624" s="225">
        <v>999</v>
      </c>
      <c r="BQ624" s="639" t="s">
        <v>546</v>
      </c>
      <c r="BR624" s="639" t="s">
        <v>542</v>
      </c>
      <c r="BS624" s="639" t="s">
        <v>56</v>
      </c>
    </row>
    <row r="625" spans="1:72">
      <c r="A625">
        <v>624</v>
      </c>
      <c r="B625" s="158" t="str">
        <f>IFERROR(TEXT(AL625,"00"),"99")&amp;IFERROR(TEXT(W625,"00"),"99")&amp;IFERROR(TEXT(S625,"00"),"99")&amp;IFERROR(TEXT(BN625,"000"),"999")</f>
        <v>054307999</v>
      </c>
      <c r="C625" s="158" t="str">
        <f>IFERROR(TEXT(AL625,"00"),"99")&amp;IFERROR(TEXT(V625,"00"),"99")&amp;IFERROR(TEXT(R625,"000"),"999")</f>
        <v>0543103</v>
      </c>
      <c r="D625" s="29">
        <v>0</v>
      </c>
      <c r="E625" s="645">
        <f>IF(NOT(ISBLANK(L625)),1,0)</f>
        <v>0</v>
      </c>
      <c r="F625" s="645">
        <f>IF(NOT(ISBLANK(O625)),1,0)</f>
        <v>1</v>
      </c>
      <c r="G625" s="364" t="str">
        <f>IF(ISBLANK(H625), IF(OR(NOT(ISBLANK(L625)),NOT(ISBLANK(I625)), NOT(ISBLANK(O625))),"no oldname but should be",""),IF(H625=I625,"api",IF(H625=O625,"csv","no match or acs")))</f>
        <v>csv</v>
      </c>
      <c r="H625" t="s">
        <v>312</v>
      </c>
      <c r="N625" s="59" t="s">
        <v>312</v>
      </c>
      <c r="O625" t="s">
        <v>312</v>
      </c>
      <c r="P625" s="59" t="s">
        <v>312</v>
      </c>
      <c r="Q625" s="64" t="s">
        <v>225</v>
      </c>
      <c r="R625" s="147">
        <f>IFERROR(_xlfn.XLOOKUP(T625,sortorder!$E$62:$E$136,sortorder!$F$62:$F$136),999)</f>
        <v>103</v>
      </c>
      <c r="S625" s="147">
        <f>IFERROR(_xlfn.XLOOKUP(T625,sortorder!$E$62:$E$136,sortorder!$D$62:$D$136),99)</f>
        <v>7</v>
      </c>
      <c r="T625" s="127" t="s">
        <v>80</v>
      </c>
      <c r="U625" s="59" t="s">
        <v>225</v>
      </c>
      <c r="V625" s="152">
        <f>IFERROR(_xlfn.XLOOKUP(X625,sortorder!$E$4:$E$55,sortorder!$D$4:$D$55),99)</f>
        <v>43</v>
      </c>
      <c r="W625" s="152">
        <f>IFERROR(_xlfn.XLOOKUP(X625,sortorder!$E$4:$E$55,sortorder!$D$4:$D$55),99)</f>
        <v>43</v>
      </c>
      <c r="X625" s="373" t="s">
        <v>280</v>
      </c>
      <c r="Y625" s="141">
        <f>IF(ISERROR(SEARCH(Y$1,$Q625)),0,1)</f>
        <v>0</v>
      </c>
      <c r="Z625" s="141">
        <f>IF(ISERROR(SEARCH(Z$1,$Q625)),0,1)</f>
        <v>0</v>
      </c>
      <c r="AA625" s="141">
        <f>IF(ISERROR(SEARCH(AA$1,$Q625)),0,1)</f>
        <v>0</v>
      </c>
      <c r="AB625" s="141">
        <f>IF(ISERROR(SEARCH(AB$1,$Q625)),0,1)</f>
        <v>0</v>
      </c>
      <c r="AC625" s="141">
        <f>IF(ISERROR(SEARCH(AC$1,$Q625)),0,1)</f>
        <v>0</v>
      </c>
      <c r="AD625" s="141">
        <f>IF(ISERROR(SEARCH(AD$1,$Q625)),0,1)</f>
        <v>0</v>
      </c>
      <c r="AE625" s="141">
        <f>IF(ISERROR(SEARCH(AE$1,$Q625)),0,1)</f>
        <v>1</v>
      </c>
      <c r="AF625" s="141">
        <f>IF(ISERROR(SEARCH(AF$1,$Q625)),0,1)</f>
        <v>0</v>
      </c>
      <c r="AG625" s="141">
        <f>IF(ISERROR(SEARCH(AG$1,$Q625)),0,1)</f>
        <v>1</v>
      </c>
      <c r="AI625" s="141" t="str">
        <f>_xlfn.XLOOKUP(I625,'api2.3'!B:B,'api2.3'!D:D,"")</f>
        <v/>
      </c>
      <c r="AJ625" t="s">
        <v>84</v>
      </c>
      <c r="AK625" s="41" t="s">
        <v>84</v>
      </c>
      <c r="AL625" s="210">
        <f>_xlfn.XLOOKUP(AK625,sortorder!$I$15:$I$20,sortorder!$J$15:$J$20)</f>
        <v>5</v>
      </c>
      <c r="AM625" t="s">
        <v>423</v>
      </c>
      <c r="AN625" t="s">
        <v>423</v>
      </c>
      <c r="AO625" t="s">
        <v>424</v>
      </c>
      <c r="AP625" s="32">
        <v>1</v>
      </c>
      <c r="AQ625" t="s">
        <v>3031</v>
      </c>
      <c r="AR625" t="s">
        <v>43</v>
      </c>
      <c r="AS625" t="s">
        <v>286</v>
      </c>
      <c r="AT625" t="s">
        <v>43</v>
      </c>
      <c r="AV625" s="39" t="str">
        <f>IFERROR(_xlfn.XLOOKUP(Q625,wtd!$B:$B,wtd!$C:$C),"")</f>
        <v/>
      </c>
      <c r="AW625" s="141" t="b">
        <f>IFERROR(Q625=_xlfn.XLOOKUP(Q625,wtd!$B:$B,wtd!$B:$B),FALSE)</f>
        <v>0</v>
      </c>
      <c r="AX625" t="s">
        <v>2812</v>
      </c>
      <c r="AZ625">
        <v>3</v>
      </c>
      <c r="BA625" t="b">
        <v>0</v>
      </c>
      <c r="BB625" t="b">
        <v>0</v>
      </c>
      <c r="BC625" t="b">
        <v>0</v>
      </c>
      <c r="BE625" t="s">
        <v>5781</v>
      </c>
      <c r="BF625" t="s">
        <v>313</v>
      </c>
      <c r="BG625" t="s">
        <v>313</v>
      </c>
      <c r="BH625" s="59" t="s">
        <v>314</v>
      </c>
      <c r="BI625" s="59" t="s">
        <v>316</v>
      </c>
      <c r="BJ625" s="618" t="s">
        <v>2887</v>
      </c>
      <c r="BK625" s="534" t="s">
        <v>2887</v>
      </c>
      <c r="BM625" s="59" t="s">
        <v>313</v>
      </c>
      <c r="BN625" s="225">
        <v>999</v>
      </c>
      <c r="BQ625" s="639" t="s">
        <v>315</v>
      </c>
      <c r="BR625" s="639" t="s">
        <v>312</v>
      </c>
      <c r="BS625" s="639" t="s">
        <v>56</v>
      </c>
    </row>
    <row r="626" spans="1:72">
      <c r="A626">
        <v>625</v>
      </c>
      <c r="B626" s="158" t="str">
        <f>IFERROR(TEXT(AL626,"00"),"99")&amp;IFERROR(TEXT(W626,"00"),"99")&amp;IFERROR(TEXT(S626,"00"),"99")&amp;IFERROR(TEXT(BN626,"000"),"999")</f>
        <v>054308999</v>
      </c>
      <c r="C626" s="158" t="str">
        <f>IFERROR(TEXT(AL626,"00"),"99")&amp;IFERROR(TEXT(V626,"00"),"99")&amp;IFERROR(TEXT(R626,"000"),"999")</f>
        <v>0543104</v>
      </c>
      <c r="D626" s="29">
        <v>0</v>
      </c>
      <c r="E626" s="645">
        <f>IF(NOT(ISBLANK(L626)),1,0)</f>
        <v>0</v>
      </c>
      <c r="F626" s="645">
        <f>IF(NOT(ISBLANK(O626)),1,0)</f>
        <v>1</v>
      </c>
      <c r="G626" s="364" t="str">
        <f>IF(ISBLANK(H626), IF(OR(NOT(ISBLANK(L626)),NOT(ISBLANK(I626)), NOT(ISBLANK(O626))),"no oldname but should be",""),IF(H626=I626,"api",IF(H626=O626,"csv","no match or acs")))</f>
        <v>csv</v>
      </c>
      <c r="H626" t="s">
        <v>340</v>
      </c>
      <c r="N626" s="59" t="s">
        <v>340</v>
      </c>
      <c r="O626" t="s">
        <v>340</v>
      </c>
      <c r="P626" s="59" t="s">
        <v>340</v>
      </c>
      <c r="Q626" s="64" t="s">
        <v>254</v>
      </c>
      <c r="R626" s="147">
        <f>IFERROR(_xlfn.XLOOKUP(T626,sortorder!$E$62:$E$136,sortorder!$F$62:$F$136),999)</f>
        <v>104</v>
      </c>
      <c r="S626" s="147">
        <f>IFERROR(_xlfn.XLOOKUP(T626,sortorder!$E$62:$E$136,sortorder!$D$62:$D$136),99)</f>
        <v>8</v>
      </c>
      <c r="T626" s="127" t="s">
        <v>255</v>
      </c>
      <c r="U626" s="59" t="s">
        <v>254</v>
      </c>
      <c r="V626" s="152">
        <f>IFERROR(_xlfn.XLOOKUP(X626,sortorder!$E$4:$E$55,sortorder!$D$4:$D$55),99)</f>
        <v>43</v>
      </c>
      <c r="W626" s="152">
        <f>IFERROR(_xlfn.XLOOKUP(X626,sortorder!$E$4:$E$55,sortorder!$D$4:$D$55),99)</f>
        <v>43</v>
      </c>
      <c r="X626" s="373" t="s">
        <v>280</v>
      </c>
      <c r="Y626" s="141">
        <f>IF(ISERROR(SEARCH(Y$1,$Q626)),0,1)</f>
        <v>0</v>
      </c>
      <c r="Z626" s="141">
        <f>IF(ISERROR(SEARCH(Z$1,$Q626)),0,1)</f>
        <v>0</v>
      </c>
      <c r="AA626" s="141">
        <f>IF(ISERROR(SEARCH(AA$1,$Q626)),0,1)</f>
        <v>0</v>
      </c>
      <c r="AB626" s="141">
        <f>IF(ISERROR(SEARCH(AB$1,$Q626)),0,1)</f>
        <v>0</v>
      </c>
      <c r="AC626" s="141">
        <f>IF(ISERROR(SEARCH(AC$1,$Q626)),0,1)</f>
        <v>0</v>
      </c>
      <c r="AD626" s="141">
        <f>IF(ISERROR(SEARCH(AD$1,$Q626)),0,1)</f>
        <v>0</v>
      </c>
      <c r="AE626" s="141">
        <f>IF(ISERROR(SEARCH(AE$1,$Q626)),0,1)</f>
        <v>1</v>
      </c>
      <c r="AF626" s="141">
        <f>IF(ISERROR(SEARCH(AF$1,$Q626)),0,1)</f>
        <v>0</v>
      </c>
      <c r="AG626" s="141">
        <f>IF(ISERROR(SEARCH(AG$1,$Q626)),0,1)</f>
        <v>1</v>
      </c>
      <c r="AI626" s="141" t="str">
        <f>_xlfn.XLOOKUP(I626,'api2.3'!B:B,'api2.3'!D:D,"")</f>
        <v/>
      </c>
      <c r="AJ626" t="s">
        <v>84</v>
      </c>
      <c r="AK626" s="41" t="s">
        <v>84</v>
      </c>
      <c r="AL626" s="210">
        <f>_xlfn.XLOOKUP(AK626,sortorder!$I$15:$I$20,sortorder!$J$15:$J$20)</f>
        <v>5</v>
      </c>
      <c r="AM626" t="s">
        <v>423</v>
      </c>
      <c r="AN626" t="s">
        <v>423</v>
      </c>
      <c r="AO626" t="s">
        <v>424</v>
      </c>
      <c r="AP626" s="32">
        <v>1</v>
      </c>
      <c r="AQ626" t="s">
        <v>3031</v>
      </c>
      <c r="AR626" t="s">
        <v>43</v>
      </c>
      <c r="AS626" t="s">
        <v>286</v>
      </c>
      <c r="AT626" t="s">
        <v>43</v>
      </c>
      <c r="AV626" s="39" t="str">
        <f>IFERROR(_xlfn.XLOOKUP(Q626,wtd!$B:$B,wtd!$C:$C),"")</f>
        <v/>
      </c>
      <c r="AW626" s="141" t="b">
        <f>IFERROR(Q626=_xlfn.XLOOKUP(Q626,wtd!$B:$B,wtd!$B:$B),FALSE)</f>
        <v>0</v>
      </c>
      <c r="AX626" t="s">
        <v>2812</v>
      </c>
      <c r="AZ626">
        <v>3</v>
      </c>
      <c r="BA626" t="b">
        <v>0</v>
      </c>
      <c r="BB626" t="b">
        <v>0</v>
      </c>
      <c r="BC626" t="b">
        <v>0</v>
      </c>
      <c r="BE626" t="s">
        <v>341</v>
      </c>
      <c r="BF626" t="s">
        <v>342</v>
      </c>
      <c r="BG626" t="s">
        <v>342</v>
      </c>
      <c r="BH626" s="59" t="s">
        <v>342</v>
      </c>
      <c r="BI626" s="59" t="s">
        <v>344</v>
      </c>
      <c r="BJ626" s="618" t="s">
        <v>2887</v>
      </c>
      <c r="BK626" s="534" t="s">
        <v>2887</v>
      </c>
      <c r="BM626" s="59" t="s">
        <v>342</v>
      </c>
      <c r="BN626" s="225">
        <v>999</v>
      </c>
      <c r="BQ626" s="639" t="s">
        <v>343</v>
      </c>
      <c r="BR626" s="639" t="s">
        <v>340</v>
      </c>
      <c r="BS626" s="639" t="s">
        <v>56</v>
      </c>
    </row>
    <row r="627" spans="1:72">
      <c r="A627">
        <v>626</v>
      </c>
      <c r="B627" s="158" t="str">
        <f>IFERROR(TEXT(AL627,"00"),"99")&amp;IFERROR(TEXT(W627,"00"),"99")&amp;IFERROR(TEXT(S627,"00"),"99")&amp;IFERROR(TEXT(BN627,"000"),"999")</f>
        <v>054309999</v>
      </c>
      <c r="C627" s="158" t="str">
        <f>IFERROR(TEXT(AL627,"00"),"99")&amp;IFERROR(TEXT(V627,"00"),"99")&amp;IFERROR(TEXT(R627,"000"),"999")</f>
        <v>0543105</v>
      </c>
      <c r="D627" s="29">
        <v>0</v>
      </c>
      <c r="E627" s="645">
        <f>IF(NOT(ISBLANK(L627)),1,0)</f>
        <v>0</v>
      </c>
      <c r="F627" s="645">
        <f>IF(NOT(ISBLANK(O627)),1,0)</f>
        <v>1</v>
      </c>
      <c r="G627" s="364" t="str">
        <f>IF(ISBLANK(H627), IF(OR(NOT(ISBLANK(L627)),NOT(ISBLANK(I627)), NOT(ISBLANK(O627))),"no oldname but should be",""),IF(H627=I627,"api",IF(H627=O627,"csv","no match or acs")))</f>
        <v>csv</v>
      </c>
      <c r="H627" t="s">
        <v>349</v>
      </c>
      <c r="N627" s="59" t="s">
        <v>349</v>
      </c>
      <c r="O627" t="s">
        <v>349</v>
      </c>
      <c r="P627" s="59" t="s">
        <v>349</v>
      </c>
      <c r="Q627" s="64" t="s">
        <v>264</v>
      </c>
      <c r="R627" s="147">
        <f>IFERROR(_xlfn.XLOOKUP(T627,sortorder!$E$62:$E$136,sortorder!$F$62:$F$136),999)</f>
        <v>105</v>
      </c>
      <c r="S627" s="147">
        <f>IFERROR(_xlfn.XLOOKUP(T627,sortorder!$E$62:$E$136,sortorder!$D$62:$D$136),99)</f>
        <v>9</v>
      </c>
      <c r="T627" s="127" t="s">
        <v>265</v>
      </c>
      <c r="U627" s="59" t="s">
        <v>264</v>
      </c>
      <c r="V627" s="152">
        <f>IFERROR(_xlfn.XLOOKUP(X627,sortorder!$E$4:$E$55,sortorder!$D$4:$D$55),99)</f>
        <v>43</v>
      </c>
      <c r="W627" s="152">
        <f>IFERROR(_xlfn.XLOOKUP(X627,sortorder!$E$4:$E$55,sortorder!$D$4:$D$55),99)</f>
        <v>43</v>
      </c>
      <c r="X627" s="373" t="s">
        <v>280</v>
      </c>
      <c r="Y627" s="141">
        <f>IF(ISERROR(SEARCH(Y$1,$Q627)),0,1)</f>
        <v>0</v>
      </c>
      <c r="Z627" s="141">
        <f>IF(ISERROR(SEARCH(Z$1,$Q627)),0,1)</f>
        <v>0</v>
      </c>
      <c r="AA627" s="141">
        <f>IF(ISERROR(SEARCH(AA$1,$Q627)),0,1)</f>
        <v>0</v>
      </c>
      <c r="AB627" s="141">
        <f>IF(ISERROR(SEARCH(AB$1,$Q627)),0,1)</f>
        <v>0</v>
      </c>
      <c r="AC627" s="141">
        <f>IF(ISERROR(SEARCH(AC$1,$Q627)),0,1)</f>
        <v>0</v>
      </c>
      <c r="AD627" s="141">
        <f>IF(ISERROR(SEARCH(AD$1,$Q627)),0,1)</f>
        <v>0</v>
      </c>
      <c r="AE627" s="141">
        <f>IF(ISERROR(SEARCH(AE$1,$Q627)),0,1)</f>
        <v>1</v>
      </c>
      <c r="AF627" s="141">
        <f>IF(ISERROR(SEARCH(AF$1,$Q627)),0,1)</f>
        <v>0</v>
      </c>
      <c r="AG627" s="141">
        <f>IF(ISERROR(SEARCH(AG$1,$Q627)),0,1)</f>
        <v>1</v>
      </c>
      <c r="AI627" s="141" t="str">
        <f>_xlfn.XLOOKUP(I627,'api2.3'!B:B,'api2.3'!D:D,"")</f>
        <v/>
      </c>
      <c r="AJ627" t="s">
        <v>84</v>
      </c>
      <c r="AK627" s="41" t="s">
        <v>84</v>
      </c>
      <c r="AL627" s="210">
        <f>_xlfn.XLOOKUP(AK627,sortorder!$I$15:$I$20,sortorder!$J$15:$J$20)</f>
        <v>5</v>
      </c>
      <c r="AM627" t="s">
        <v>423</v>
      </c>
      <c r="AN627" t="s">
        <v>423</v>
      </c>
      <c r="AO627" t="s">
        <v>424</v>
      </c>
      <c r="AP627" s="32">
        <v>1</v>
      </c>
      <c r="AQ627" t="s">
        <v>3031</v>
      </c>
      <c r="AR627" t="s">
        <v>43</v>
      </c>
      <c r="AS627" t="s">
        <v>286</v>
      </c>
      <c r="AT627" t="s">
        <v>43</v>
      </c>
      <c r="AV627" s="39" t="str">
        <f>IFERROR(_xlfn.XLOOKUP(Q627,wtd!$B:$B,wtd!$C:$C),"")</f>
        <v/>
      </c>
      <c r="AW627" s="141" t="b">
        <f>IFERROR(Q627=_xlfn.XLOOKUP(Q627,wtd!$B:$B,wtd!$B:$B),FALSE)</f>
        <v>0</v>
      </c>
      <c r="AX627" t="s">
        <v>2812</v>
      </c>
      <c r="AZ627">
        <v>3</v>
      </c>
      <c r="BA627" t="b">
        <v>0</v>
      </c>
      <c r="BB627" t="b">
        <v>0</v>
      </c>
      <c r="BC627" t="b">
        <v>0</v>
      </c>
      <c r="BE627" t="s">
        <v>350</v>
      </c>
      <c r="BF627" t="s">
        <v>351</v>
      </c>
      <c r="BG627" t="s">
        <v>351</v>
      </c>
      <c r="BH627" s="59" t="s">
        <v>351</v>
      </c>
      <c r="BI627" s="59" t="s">
        <v>353</v>
      </c>
      <c r="BJ627" s="618" t="s">
        <v>2887</v>
      </c>
      <c r="BK627" s="534" t="s">
        <v>2887</v>
      </c>
      <c r="BM627" s="59" t="s">
        <v>351</v>
      </c>
      <c r="BN627" s="225">
        <v>999</v>
      </c>
      <c r="BQ627" s="639" t="s">
        <v>352</v>
      </c>
      <c r="BR627" s="639" t="s">
        <v>349</v>
      </c>
      <c r="BS627" s="639" t="s">
        <v>56</v>
      </c>
    </row>
    <row r="628" spans="1:72">
      <c r="A628">
        <v>627</v>
      </c>
      <c r="B628" s="158" t="str">
        <f>IFERROR(TEXT(AL628,"00"),"99")&amp;IFERROR(TEXT(W628,"00"),"99")&amp;IFERROR(TEXT(S628,"00"),"99")&amp;IFERROR(TEXT(BN628,"000"),"999")</f>
        <v>054310999</v>
      </c>
      <c r="C628" s="158" t="str">
        <f>IFERROR(TEXT(AL628,"00"),"99")&amp;IFERROR(TEXT(V628,"00"),"99")&amp;IFERROR(TEXT(R628,"000"),"999")</f>
        <v>0543106</v>
      </c>
      <c r="D628" s="29">
        <v>0</v>
      </c>
      <c r="E628" s="645">
        <f>IF(NOT(ISBLANK(L628)),1,0)</f>
        <v>0</v>
      </c>
      <c r="F628" s="645">
        <f>IF(NOT(ISBLANK(O628)),1,0)</f>
        <v>1</v>
      </c>
      <c r="G628" s="364" t="str">
        <f>IF(ISBLANK(H628), IF(OR(NOT(ISBLANK(L628)),NOT(ISBLANK(I628)), NOT(ISBLANK(O628))),"no oldname but should be",""),IF(H628=I628,"api",IF(H628=O628,"csv","no match or acs")))</f>
        <v>csv</v>
      </c>
      <c r="H628" t="s">
        <v>358</v>
      </c>
      <c r="N628" s="59" t="s">
        <v>358</v>
      </c>
      <c r="O628" t="s">
        <v>358</v>
      </c>
      <c r="P628" s="59" t="s">
        <v>358</v>
      </c>
      <c r="Q628" s="64" t="s">
        <v>94</v>
      </c>
      <c r="R628" s="147">
        <f>IFERROR(_xlfn.XLOOKUP(T628,sortorder!$E$62:$E$136,sortorder!$F$62:$F$136),999)</f>
        <v>106</v>
      </c>
      <c r="S628" s="147">
        <f>IFERROR(_xlfn.XLOOKUP(T628,sortorder!$E$62:$E$136,sortorder!$D$62:$D$136),99)</f>
        <v>10</v>
      </c>
      <c r="T628" s="127" t="s">
        <v>95</v>
      </c>
      <c r="U628" s="59" t="s">
        <v>94</v>
      </c>
      <c r="V628" s="152">
        <f>IFERROR(_xlfn.XLOOKUP(X628,sortorder!$E$4:$E$55,sortorder!$D$4:$D$55),99)</f>
        <v>43</v>
      </c>
      <c r="W628" s="152">
        <f>IFERROR(_xlfn.XLOOKUP(X628,sortorder!$E$4:$E$55,sortorder!$D$4:$D$55),99)</f>
        <v>43</v>
      </c>
      <c r="X628" s="373" t="s">
        <v>280</v>
      </c>
      <c r="Y628" s="141">
        <f>IF(ISERROR(SEARCH(Y$1,$Q628)),0,1)</f>
        <v>0</v>
      </c>
      <c r="Z628" s="141">
        <f>IF(ISERROR(SEARCH(Z$1,$Q628)),0,1)</f>
        <v>0</v>
      </c>
      <c r="AA628" s="141">
        <f>IF(ISERROR(SEARCH(AA$1,$Q628)),0,1)</f>
        <v>0</v>
      </c>
      <c r="AB628" s="141">
        <f>IF(ISERROR(SEARCH(AB$1,$Q628)),0,1)</f>
        <v>0</v>
      </c>
      <c r="AC628" s="141">
        <f>IF(ISERROR(SEARCH(AC$1,$Q628)),0,1)</f>
        <v>0</v>
      </c>
      <c r="AD628" s="141">
        <f>IF(ISERROR(SEARCH(AD$1,$Q628)),0,1)</f>
        <v>0</v>
      </c>
      <c r="AE628" s="141">
        <f>IF(ISERROR(SEARCH(AE$1,$Q628)),0,1)</f>
        <v>1</v>
      </c>
      <c r="AF628" s="141">
        <f>IF(ISERROR(SEARCH(AF$1,$Q628)),0,1)</f>
        <v>0</v>
      </c>
      <c r="AG628" s="141">
        <f>IF(ISERROR(SEARCH(AG$1,$Q628)),0,1)</f>
        <v>1</v>
      </c>
      <c r="AI628" s="141" t="str">
        <f>_xlfn.XLOOKUP(I628,'api2.3'!B:B,'api2.3'!D:D,"")</f>
        <v/>
      </c>
      <c r="AJ628" t="s">
        <v>84</v>
      </c>
      <c r="AK628" s="41" t="s">
        <v>84</v>
      </c>
      <c r="AL628" s="210">
        <f>_xlfn.XLOOKUP(AK628,sortorder!$I$15:$I$20,sortorder!$J$15:$J$20)</f>
        <v>5</v>
      </c>
      <c r="AM628" t="s">
        <v>423</v>
      </c>
      <c r="AN628" t="s">
        <v>423</v>
      </c>
      <c r="AO628" t="s">
        <v>424</v>
      </c>
      <c r="AP628" s="32">
        <v>1</v>
      </c>
      <c r="AQ628" t="s">
        <v>3031</v>
      </c>
      <c r="AR628" t="s">
        <v>43</v>
      </c>
      <c r="AS628" t="s">
        <v>286</v>
      </c>
      <c r="AT628" t="s">
        <v>43</v>
      </c>
      <c r="AV628" s="39" t="str">
        <f>IFERROR(_xlfn.XLOOKUP(Q628,wtd!$B:$B,wtd!$C:$C),"")</f>
        <v/>
      </c>
      <c r="AW628" s="141" t="b">
        <f>IFERROR(Q628=_xlfn.XLOOKUP(Q628,wtd!$B:$B,wtd!$B:$B),FALSE)</f>
        <v>0</v>
      </c>
      <c r="AX628" t="s">
        <v>2812</v>
      </c>
      <c r="AZ628">
        <v>3</v>
      </c>
      <c r="BA628" t="b">
        <v>0</v>
      </c>
      <c r="BB628" t="b">
        <v>0</v>
      </c>
      <c r="BC628" t="b">
        <v>0</v>
      </c>
      <c r="BE628" t="s">
        <v>359</v>
      </c>
      <c r="BF628" t="s">
        <v>360</v>
      </c>
      <c r="BG628" t="s">
        <v>360</v>
      </c>
      <c r="BH628" s="59" t="s">
        <v>361</v>
      </c>
      <c r="BI628" s="59" t="s">
        <v>363</v>
      </c>
      <c r="BJ628" s="618" t="s">
        <v>2887</v>
      </c>
      <c r="BK628" s="534" t="s">
        <v>2887</v>
      </c>
      <c r="BM628" s="59" t="s">
        <v>360</v>
      </c>
      <c r="BN628" s="225">
        <v>999</v>
      </c>
      <c r="BQ628" s="639" t="s">
        <v>362</v>
      </c>
      <c r="BR628" s="639" t="s">
        <v>358</v>
      </c>
      <c r="BS628" s="639" t="s">
        <v>56</v>
      </c>
    </row>
    <row r="629" spans="1:72">
      <c r="A629">
        <v>628</v>
      </c>
      <c r="B629" s="158" t="str">
        <f>IFERROR(TEXT(AL629,"00"),"99")&amp;IFERROR(TEXT(W629,"00"),"99")&amp;IFERROR(TEXT(S629,"00"),"99")&amp;IFERROR(TEXT(BN629,"000"),"999")</f>
        <v>054311999</v>
      </c>
      <c r="C629" s="158" t="str">
        <f>IFERROR(TEXT(AL629,"00"),"99")&amp;IFERROR(TEXT(V629,"00"),"99")&amp;IFERROR(TEXT(R629,"000"),"999")</f>
        <v>0543107</v>
      </c>
      <c r="D629" s="29">
        <v>0</v>
      </c>
      <c r="E629" s="645">
        <f>IF(NOT(ISBLANK(L629)),1,0)</f>
        <v>0</v>
      </c>
      <c r="F629" s="645">
        <f>IF(NOT(ISBLANK(O629)),1,0)</f>
        <v>1</v>
      </c>
      <c r="G629" s="364" t="str">
        <f>IF(ISBLANK(H629), IF(OR(NOT(ISBLANK(L629)),NOT(ISBLANK(I629)), NOT(ISBLANK(O629))),"no oldname but should be",""),IF(H629=I629,"api",IF(H629=O629,"csv","no match or acs")))</f>
        <v>csv</v>
      </c>
      <c r="H629" t="s">
        <v>552</v>
      </c>
      <c r="N629" s="59" t="s">
        <v>552</v>
      </c>
      <c r="O629" t="s">
        <v>552</v>
      </c>
      <c r="P629" s="59" t="s">
        <v>552</v>
      </c>
      <c r="Q629" s="64" t="s">
        <v>133</v>
      </c>
      <c r="R629" s="147">
        <f>IFERROR(_xlfn.XLOOKUP(T629,sortorder!$E$62:$E$136,sortorder!$F$62:$F$136),999)</f>
        <v>107</v>
      </c>
      <c r="S629" s="147">
        <f>IFERROR(_xlfn.XLOOKUP(T629,sortorder!$E$62:$E$136,sortorder!$D$62:$D$136),99)</f>
        <v>11</v>
      </c>
      <c r="T629" s="127" t="s">
        <v>134</v>
      </c>
      <c r="U629" s="59" t="s">
        <v>133</v>
      </c>
      <c r="V629" s="152">
        <f>IFERROR(_xlfn.XLOOKUP(X629,sortorder!$E$4:$E$55,sortorder!$D$4:$D$55),99)</f>
        <v>43</v>
      </c>
      <c r="W629" s="152">
        <f>IFERROR(_xlfn.XLOOKUP(X629,sortorder!$E$4:$E$55,sortorder!$D$4:$D$55),99)</f>
        <v>43</v>
      </c>
      <c r="X629" s="373" t="s">
        <v>280</v>
      </c>
      <c r="Y629" s="141">
        <f>IF(ISERROR(SEARCH(Y$1,$Q629)),0,1)</f>
        <v>0</v>
      </c>
      <c r="Z629" s="141">
        <f>IF(ISERROR(SEARCH(Z$1,$Q629)),0,1)</f>
        <v>0</v>
      </c>
      <c r="AA629" s="141">
        <f>IF(ISERROR(SEARCH(AA$1,$Q629)),0,1)</f>
        <v>0</v>
      </c>
      <c r="AB629" s="141">
        <f>IF(ISERROR(SEARCH(AB$1,$Q629)),0,1)</f>
        <v>0</v>
      </c>
      <c r="AC629" s="141">
        <f>IF(ISERROR(SEARCH(AC$1,$Q629)),0,1)</f>
        <v>0</v>
      </c>
      <c r="AD629" s="141">
        <f>IF(ISERROR(SEARCH(AD$1,$Q629)),0,1)</f>
        <v>0</v>
      </c>
      <c r="AE629" s="141">
        <f>IF(ISERROR(SEARCH(AE$1,$Q629)),0,1)</f>
        <v>1</v>
      </c>
      <c r="AF629" s="141">
        <f>IF(ISERROR(SEARCH(AF$1,$Q629)),0,1)</f>
        <v>0</v>
      </c>
      <c r="AG629" s="141">
        <f>IF(ISERROR(SEARCH(AG$1,$Q629)),0,1)</f>
        <v>1</v>
      </c>
      <c r="AI629" s="141">
        <f>_xlfn.XLOOKUP(I629,'api2.3'!B:B,'api2.3'!D:D,"")</f>
        <v>0</v>
      </c>
      <c r="AJ629" t="s">
        <v>84</v>
      </c>
      <c r="AK629" s="41" t="s">
        <v>84</v>
      </c>
      <c r="AL629" s="210">
        <f>_xlfn.XLOOKUP(AK629,sortorder!$I$15:$I$20,sortorder!$J$15:$J$20)</f>
        <v>5</v>
      </c>
      <c r="AM629" t="s">
        <v>423</v>
      </c>
      <c r="AN629" t="s">
        <v>423</v>
      </c>
      <c r="AO629" t="s">
        <v>424</v>
      </c>
      <c r="AP629" s="32">
        <v>1</v>
      </c>
      <c r="AQ629" t="s">
        <v>3031</v>
      </c>
      <c r="AR629" t="s">
        <v>43</v>
      </c>
      <c r="AS629" t="s">
        <v>286</v>
      </c>
      <c r="AT629" t="s">
        <v>43</v>
      </c>
      <c r="AV629" s="39" t="str">
        <f>IFERROR(_xlfn.XLOOKUP(Q629,wtd!$B:$B,wtd!$C:$C),"")</f>
        <v/>
      </c>
      <c r="AW629" s="141" t="b">
        <f>IFERROR(Q629=_xlfn.XLOOKUP(Q629,wtd!$B:$B,wtd!$B:$B),FALSE)</f>
        <v>0</v>
      </c>
      <c r="AX629" t="s">
        <v>2812</v>
      </c>
      <c r="AZ629">
        <v>3</v>
      </c>
      <c r="BA629" t="b">
        <v>0</v>
      </c>
      <c r="BB629" t="b">
        <v>0</v>
      </c>
      <c r="BC629" t="b">
        <v>0</v>
      </c>
      <c r="BE629" t="s">
        <v>553</v>
      </c>
      <c r="BF629" t="s">
        <v>554</v>
      </c>
      <c r="BG629" t="s">
        <v>554</v>
      </c>
      <c r="BH629" s="59" t="s">
        <v>555</v>
      </c>
      <c r="BI629" s="59" t="s">
        <v>557</v>
      </c>
      <c r="BJ629" s="618" t="s">
        <v>2887</v>
      </c>
      <c r="BK629" s="534" t="s">
        <v>2887</v>
      </c>
      <c r="BM629" s="59" t="s">
        <v>554</v>
      </c>
      <c r="BN629" s="225">
        <v>999</v>
      </c>
      <c r="BQ629" s="639" t="s">
        <v>556</v>
      </c>
      <c r="BR629" s="639" t="s">
        <v>552</v>
      </c>
      <c r="BS629" s="639" t="s">
        <v>56</v>
      </c>
    </row>
    <row r="630" spans="1:72">
      <c r="A630">
        <v>629</v>
      </c>
      <c r="B630" s="158" t="str">
        <f>IFERROR(TEXT(AL630,"00"),"99")&amp;IFERROR(TEXT(W630,"00"),"99")&amp;IFERROR(TEXT(S630,"00"),"99")&amp;IFERROR(TEXT(BN630,"000"),"999")</f>
        <v>054312999</v>
      </c>
      <c r="C630" s="158" t="str">
        <f>IFERROR(TEXT(AL630,"00"),"99")&amp;IFERROR(TEXT(V630,"00"),"99")&amp;IFERROR(TEXT(R630,"000"),"999")</f>
        <v>0543108</v>
      </c>
      <c r="D630" s="29">
        <v>0</v>
      </c>
      <c r="E630" s="645">
        <f>IF(NOT(ISBLANK(L630)),1,0)</f>
        <v>0</v>
      </c>
      <c r="F630" s="645">
        <f>IF(NOT(ISBLANK(O630)),1,0)</f>
        <v>1</v>
      </c>
      <c r="G630" s="364" t="str">
        <f>IF(ISBLANK(H630), IF(OR(NOT(ISBLANK(L630)),NOT(ISBLANK(I630)), NOT(ISBLANK(O630))),"no oldname but should be",""),IF(H630=I630,"api",IF(H630=O630,"csv","no match or acs")))</f>
        <v>csv</v>
      </c>
      <c r="H630" t="s">
        <v>330</v>
      </c>
      <c r="N630" s="59" t="s">
        <v>330</v>
      </c>
      <c r="O630" t="s">
        <v>330</v>
      </c>
      <c r="P630" s="59" t="s">
        <v>330</v>
      </c>
      <c r="Q630" s="64" t="s">
        <v>243</v>
      </c>
      <c r="R630" s="147">
        <f>IFERROR(_xlfn.XLOOKUP(T630,sortorder!$E$62:$E$136,sortorder!$F$62:$F$136),999)</f>
        <v>108</v>
      </c>
      <c r="S630" s="147">
        <f>IFERROR(_xlfn.XLOOKUP(T630,sortorder!$E$62:$E$136,sortorder!$D$62:$D$136),99)</f>
        <v>12</v>
      </c>
      <c r="T630" s="127" t="s">
        <v>244</v>
      </c>
      <c r="U630" s="59" t="s">
        <v>243</v>
      </c>
      <c r="V630" s="152">
        <f>IFERROR(_xlfn.XLOOKUP(X630,sortorder!$E$4:$E$55,sortorder!$D$4:$D$55),99)</f>
        <v>43</v>
      </c>
      <c r="W630" s="152">
        <f>IFERROR(_xlfn.XLOOKUP(X630,sortorder!$E$4:$E$55,sortorder!$D$4:$D$55),99)</f>
        <v>43</v>
      </c>
      <c r="X630" s="373" t="s">
        <v>280</v>
      </c>
      <c r="Y630" s="141">
        <f>IF(ISERROR(SEARCH(Y$1,$Q630)),0,1)</f>
        <v>0</v>
      </c>
      <c r="Z630" s="141">
        <f>IF(ISERROR(SEARCH(Z$1,$Q630)),0,1)</f>
        <v>0</v>
      </c>
      <c r="AA630" s="141">
        <f>IF(ISERROR(SEARCH(AA$1,$Q630)),0,1)</f>
        <v>0</v>
      </c>
      <c r="AB630" s="141">
        <f>IF(ISERROR(SEARCH(AB$1,$Q630)),0,1)</f>
        <v>0</v>
      </c>
      <c r="AC630" s="141">
        <f>IF(ISERROR(SEARCH(AC$1,$Q630)),0,1)</f>
        <v>0</v>
      </c>
      <c r="AD630" s="141">
        <f>IF(ISERROR(SEARCH(AD$1,$Q630)),0,1)</f>
        <v>0</v>
      </c>
      <c r="AE630" s="141">
        <f>IF(ISERROR(SEARCH(AE$1,$Q630)),0,1)</f>
        <v>1</v>
      </c>
      <c r="AF630" s="141">
        <f>IF(ISERROR(SEARCH(AF$1,$Q630)),0,1)</f>
        <v>0</v>
      </c>
      <c r="AG630" s="141">
        <f>IF(ISERROR(SEARCH(AG$1,$Q630)),0,1)</f>
        <v>1</v>
      </c>
      <c r="AI630" s="141">
        <f>_xlfn.XLOOKUP(I630,'api2.3'!B:B,'api2.3'!D:D,"")</f>
        <v>0</v>
      </c>
      <c r="AJ630" t="s">
        <v>84</v>
      </c>
      <c r="AK630" s="41" t="s">
        <v>84</v>
      </c>
      <c r="AL630" s="210">
        <f>_xlfn.XLOOKUP(AK630,sortorder!$I$15:$I$20,sortorder!$J$15:$J$20)</f>
        <v>5</v>
      </c>
      <c r="AM630" t="s">
        <v>423</v>
      </c>
      <c r="AN630" t="s">
        <v>423</v>
      </c>
      <c r="AO630" t="s">
        <v>424</v>
      </c>
      <c r="AP630" s="32">
        <v>1</v>
      </c>
      <c r="AQ630" t="s">
        <v>3031</v>
      </c>
      <c r="AR630" t="s">
        <v>43</v>
      </c>
      <c r="AS630" t="s">
        <v>286</v>
      </c>
      <c r="AT630" t="s">
        <v>43</v>
      </c>
      <c r="AV630" s="39" t="str">
        <f>IFERROR(_xlfn.XLOOKUP(Q630,wtd!$B:$B,wtd!$C:$C),"")</f>
        <v/>
      </c>
      <c r="AW630" s="141" t="b">
        <f>IFERROR(Q630=_xlfn.XLOOKUP(Q630,wtd!$B:$B,wtd!$B:$B),FALSE)</f>
        <v>0</v>
      </c>
      <c r="AX630" t="s">
        <v>2812</v>
      </c>
      <c r="AZ630">
        <v>3</v>
      </c>
      <c r="BA630" t="b">
        <v>0</v>
      </c>
      <c r="BB630" t="b">
        <v>0</v>
      </c>
      <c r="BC630" t="b">
        <v>0</v>
      </c>
      <c r="BE630" t="s">
        <v>331</v>
      </c>
      <c r="BF630" t="s">
        <v>332</v>
      </c>
      <c r="BG630" t="s">
        <v>332</v>
      </c>
      <c r="BH630" s="59" t="s">
        <v>333</v>
      </c>
      <c r="BI630" s="59" t="s">
        <v>335</v>
      </c>
      <c r="BJ630" s="618" t="s">
        <v>2887</v>
      </c>
      <c r="BK630" s="534" t="s">
        <v>2887</v>
      </c>
      <c r="BM630" s="59" t="s">
        <v>332</v>
      </c>
      <c r="BN630" s="225">
        <v>999</v>
      </c>
      <c r="BQ630" s="639" t="s">
        <v>334</v>
      </c>
      <c r="BR630" s="639" t="s">
        <v>330</v>
      </c>
      <c r="BS630" s="639" t="s">
        <v>56</v>
      </c>
    </row>
    <row r="631" spans="1:72">
      <c r="A631">
        <v>630</v>
      </c>
      <c r="B631" s="158" t="str">
        <f>IFERROR(TEXT(AL631,"00"),"99")&amp;IFERROR(TEXT(W631,"00"),"99")&amp;IFERROR(TEXT(S631,"00"),"99")&amp;IFERROR(TEXT(BN631,"000"),"999")</f>
        <v>054313999</v>
      </c>
      <c r="C631" s="158" t="str">
        <f>IFERROR(TEXT(AL631,"00"),"99")&amp;IFERROR(TEXT(V631,"00"),"99")&amp;IFERROR(TEXT(R631,"000"),"999")</f>
        <v>0543109</v>
      </c>
      <c r="D631" s="251">
        <v>0</v>
      </c>
      <c r="E631" s="645">
        <f>IF(NOT(ISBLANK(L631)),1,0)</f>
        <v>0</v>
      </c>
      <c r="F631" s="645">
        <f>IF(NOT(ISBLANK(O631)),1,0)</f>
        <v>1</v>
      </c>
      <c r="G631" s="364" t="str">
        <f>IF(ISBLANK(H631), IF(OR(NOT(ISBLANK(L631)),NOT(ISBLANK(I631)), NOT(ISBLANK(O631))),"no oldname but should be",""),IF(H631=I631,"api",IF(H631=O631,"csv","no match or acs")))</f>
        <v>csv</v>
      </c>
      <c r="H631" s="122" t="s">
        <v>5609</v>
      </c>
      <c r="I631" s="122"/>
      <c r="J631" s="197"/>
      <c r="K631" s="122"/>
      <c r="L631" s="122"/>
      <c r="M631" s="197"/>
      <c r="N631" s="197"/>
      <c r="O631" s="122" t="s">
        <v>5609</v>
      </c>
      <c r="P631" s="197"/>
      <c r="Q631" s="123" t="s">
        <v>5672</v>
      </c>
      <c r="R631" s="147">
        <f>IFERROR(_xlfn.XLOOKUP(T631,sortorder!$E$62:$E$136,sortorder!$F$62:$F$136),999)</f>
        <v>109</v>
      </c>
      <c r="S631" s="147">
        <f>IFERROR(_xlfn.XLOOKUP(T631,sortorder!$E$62:$E$136,sortorder!$D$62:$D$136),99)</f>
        <v>13</v>
      </c>
      <c r="T631" s="196" t="s">
        <v>5614</v>
      </c>
      <c r="U631" s="197"/>
      <c r="V631" s="152">
        <f>IFERROR(_xlfn.XLOOKUP(X631,sortorder!$E$4:$E$55,sortorder!$D$4:$D$55),99)</f>
        <v>43</v>
      </c>
      <c r="W631" s="152">
        <f>IFERROR(_xlfn.XLOOKUP(X631,sortorder!$E$4:$E$55,sortorder!$D$4:$D$55),99)</f>
        <v>43</v>
      </c>
      <c r="X631" s="326" t="s">
        <v>280</v>
      </c>
      <c r="Y631" s="141">
        <f>IF(ISERROR(SEARCH(Y$1,$Q631)),0,1)</f>
        <v>0</v>
      </c>
      <c r="Z631" s="141">
        <f>IF(ISERROR(SEARCH(Z$1,$Q631)),0,1)</f>
        <v>0</v>
      </c>
      <c r="AA631" s="141">
        <f>IF(ISERROR(SEARCH(AA$1,$Q631)),0,1)</f>
        <v>0</v>
      </c>
      <c r="AB631" s="141">
        <f>IF(ISERROR(SEARCH(AB$1,$Q631)),0,1)</f>
        <v>0</v>
      </c>
      <c r="AC631" s="141">
        <f>IF(ISERROR(SEARCH(AC$1,$Q631)),0,1)</f>
        <v>0</v>
      </c>
      <c r="AD631" s="141">
        <f>IF(ISERROR(SEARCH(AD$1,$Q631)),0,1)</f>
        <v>0</v>
      </c>
      <c r="AE631" s="141">
        <f>IF(ISERROR(SEARCH(AE$1,$Q631)),0,1)</f>
        <v>1</v>
      </c>
      <c r="AF631" s="141">
        <f>IF(ISERROR(SEARCH(AF$1,$Q631)),0,1)</f>
        <v>0</v>
      </c>
      <c r="AG631" s="141">
        <f>IF(ISERROR(SEARCH(AG$1,$Q631)),0,1)</f>
        <v>1</v>
      </c>
      <c r="AH631" s="122"/>
      <c r="AI631" s="141">
        <f>_xlfn.XLOOKUP(I631,'api2.3'!B:B,'api2.3'!D:D,"")</f>
        <v>0</v>
      </c>
      <c r="AJ631" s="122" t="s">
        <v>84</v>
      </c>
      <c r="AK631" s="212" t="s">
        <v>84</v>
      </c>
      <c r="AL631" s="210">
        <f>_xlfn.XLOOKUP(AK631,sortorder!$I$15:$I$20,sortorder!$J$15:$J$20)</f>
        <v>5</v>
      </c>
      <c r="AM631" s="122" t="s">
        <v>423</v>
      </c>
      <c r="AN631" s="122" t="s">
        <v>423</v>
      </c>
      <c r="AO631" s="122" t="s">
        <v>424</v>
      </c>
      <c r="AP631" s="112">
        <v>1</v>
      </c>
      <c r="AQ631" s="122" t="s">
        <v>3031</v>
      </c>
      <c r="AR631" s="122" t="s">
        <v>43</v>
      </c>
      <c r="AS631" s="122" t="s">
        <v>286</v>
      </c>
      <c r="AT631" s="122" t="s">
        <v>43</v>
      </c>
      <c r="AU631" s="122"/>
      <c r="AV631" s="39" t="str">
        <f>IFERROR(_xlfn.XLOOKUP(Q631,wtd!$B:$B,wtd!$C:$C),"")</f>
        <v/>
      </c>
      <c r="AW631" s="141" t="b">
        <f>IFERROR(Q631=_xlfn.XLOOKUP(Q631,wtd!$B:$B,wtd!$B:$B),FALSE)</f>
        <v>0</v>
      </c>
      <c r="AX631" s="236" t="s">
        <v>2812</v>
      </c>
      <c r="AY631" s="122"/>
      <c r="AZ631" s="122">
        <v>3</v>
      </c>
      <c r="BA631" s="122" t="b">
        <v>0</v>
      </c>
      <c r="BB631" s="122" t="b">
        <v>0</v>
      </c>
      <c r="BC631" s="122" t="b">
        <v>0</v>
      </c>
      <c r="BD631" s="122"/>
      <c r="BE631" s="122" t="s">
        <v>5673</v>
      </c>
      <c r="BF631" s="122" t="s">
        <v>5610</v>
      </c>
      <c r="BG631" s="122" t="s">
        <v>5610</v>
      </c>
      <c r="BH631" s="197"/>
      <c r="BI631" s="197"/>
      <c r="BJ631" s="618" t="s">
        <v>2887</v>
      </c>
      <c r="BK631" s="534" t="s">
        <v>2887</v>
      </c>
      <c r="BL631" s="197"/>
      <c r="BM631" s="197"/>
      <c r="BN631" s="260">
        <v>999</v>
      </c>
      <c r="BO631" s="122"/>
      <c r="BP631" s="641"/>
      <c r="BQ631" s="641"/>
      <c r="BR631" s="641"/>
      <c r="BS631" s="641"/>
      <c r="BT631" s="641"/>
    </row>
    <row r="632" spans="1:72">
      <c r="A632">
        <v>631</v>
      </c>
      <c r="B632" s="158" t="str">
        <f>IFERROR(TEXT(AL632,"00"),"99")&amp;IFERROR(TEXT(W632,"00"),"99")&amp;IFERROR(TEXT(S632,"00"),"99")&amp;IFERROR(TEXT(BN632,"000"),"999")</f>
        <v>054401999</v>
      </c>
      <c r="C632" s="158" t="str">
        <f>IFERROR(TEXT(AL632,"00"),"99")&amp;IFERROR(TEXT(V632,"00"),"99")&amp;IFERROR(TEXT(R632,"000"),"999")</f>
        <v>0544096</v>
      </c>
      <c r="D632" s="29">
        <v>0</v>
      </c>
      <c r="E632" s="645">
        <f>IF(NOT(ISBLANK(L632)),1,0)</f>
        <v>0</v>
      </c>
      <c r="F632" s="645">
        <f>IF(NOT(ISBLANK(O632)),1,0)</f>
        <v>1</v>
      </c>
      <c r="G632" s="364" t="str">
        <f>IF(ISBLANK(H632), IF(OR(NOT(ISBLANK(L632)),NOT(ISBLANK(I632)), NOT(ISBLANK(O632))),"no oldname but should be",""),IF(H632=I632,"api",IF(H632=O632,"csv","no match or acs")))</f>
        <v>csv</v>
      </c>
      <c r="H632" t="s">
        <v>912</v>
      </c>
      <c r="N632" s="59" t="s">
        <v>912</v>
      </c>
      <c r="O632" t="s">
        <v>912</v>
      </c>
      <c r="P632" s="59" t="s">
        <v>912</v>
      </c>
      <c r="Q632" s="64" t="s">
        <v>911</v>
      </c>
      <c r="R632" s="147">
        <f>IFERROR(_xlfn.XLOOKUP(T632,sortorder!$E$62:$E$136,sortorder!$F$62:$F$136),999)</f>
        <v>96</v>
      </c>
      <c r="S632" s="147">
        <f>IFERROR(_xlfn.XLOOKUP(T632,sortorder!$E$62:$E$136,sortorder!$D$62:$D$136),99)</f>
        <v>1</v>
      </c>
      <c r="T632" s="127" t="s">
        <v>181</v>
      </c>
      <c r="V632" s="152">
        <f>IFERROR(_xlfn.XLOOKUP(X632,sortorder!$E$4:$E$55,sortorder!$D$4:$D$55),99)</f>
        <v>44</v>
      </c>
      <c r="W632" s="152">
        <f>IFERROR(_xlfn.XLOOKUP(X632,sortorder!$E$4:$E$55,sortorder!$D$4:$D$55),99)</f>
        <v>44</v>
      </c>
      <c r="X632" s="373" t="s">
        <v>2794</v>
      </c>
      <c r="Y632" s="141">
        <f>IF(ISERROR(SEARCH(Y$1,$Q632)),0,1)</f>
        <v>0</v>
      </c>
      <c r="Z632" s="141">
        <f>IF(ISERROR(SEARCH(Z$1,$Q632)),0,1)</f>
        <v>1</v>
      </c>
      <c r="AA632" s="141">
        <f>IF(ISERROR(SEARCH(AA$1,$Q632)),0,1)</f>
        <v>0</v>
      </c>
      <c r="AB632" s="141">
        <f>IF(ISERROR(SEARCH(AB$1,$Q632)),0,1)</f>
        <v>0</v>
      </c>
      <c r="AC632" s="141">
        <f>IF(ISERROR(SEARCH(AC$1,$Q632)),0,1)</f>
        <v>0</v>
      </c>
      <c r="AD632" s="141">
        <f>IF(ISERROR(SEARCH(AD$1,$Q632)),0,1)</f>
        <v>0</v>
      </c>
      <c r="AE632" s="141">
        <f>IF(ISERROR(SEARCH(AE$1,$Q632)),0,1)</f>
        <v>1</v>
      </c>
      <c r="AF632" s="141">
        <f>IF(ISERROR(SEARCH(AF$1,$Q632)),0,1)</f>
        <v>0</v>
      </c>
      <c r="AG632" s="141">
        <f>IF(ISERROR(SEARCH(AG$1,$Q632)),0,1)</f>
        <v>1</v>
      </c>
      <c r="AI632" s="141" t="str">
        <f>_xlfn.XLOOKUP(I632,'api2.3'!B:B,'api2.3'!D:D,"")</f>
        <v/>
      </c>
      <c r="AJ632" t="s">
        <v>84</v>
      </c>
      <c r="AK632" s="41" t="s">
        <v>84</v>
      </c>
      <c r="AL632" s="210">
        <f>_xlfn.XLOOKUP(AK632,sortorder!$I$15:$I$20,sortorder!$J$15:$J$20)</f>
        <v>5</v>
      </c>
      <c r="AM632" t="s">
        <v>1784</v>
      </c>
      <c r="AN632" t="s">
        <v>1784</v>
      </c>
      <c r="AO632" t="s">
        <v>1785</v>
      </c>
      <c r="AP632" s="32">
        <v>3</v>
      </c>
      <c r="AQ632" t="s">
        <v>3030</v>
      </c>
      <c r="AR632" t="s">
        <v>43</v>
      </c>
      <c r="AS632" t="s">
        <v>286</v>
      </c>
      <c r="AT632" t="s">
        <v>43</v>
      </c>
      <c r="AV632" s="39" t="str">
        <f>IFERROR(_xlfn.XLOOKUP(Q632,wtd!$B:$B,wtd!$C:$C),"")</f>
        <v/>
      </c>
      <c r="AW632" s="141" t="b">
        <f>IFERROR(Q632=_xlfn.XLOOKUP(Q632,wtd!$B:$B,wtd!$B:$B),FALSE)</f>
        <v>0</v>
      </c>
      <c r="AX632" t="s">
        <v>2812</v>
      </c>
      <c r="AZ632">
        <v>3</v>
      </c>
      <c r="BA632" t="b">
        <v>0</v>
      </c>
      <c r="BB632" t="b">
        <v>0</v>
      </c>
      <c r="BC632" t="b">
        <v>0</v>
      </c>
      <c r="BE632" s="1" t="s">
        <v>5351</v>
      </c>
      <c r="BF632" t="s">
        <v>2835</v>
      </c>
      <c r="BG632" t="s">
        <v>2835</v>
      </c>
      <c r="BH632" s="59" t="s">
        <v>913</v>
      </c>
      <c r="BJ632" s="618" t="s">
        <v>2887</v>
      </c>
      <c r="BK632" s="534" t="s">
        <v>2887</v>
      </c>
      <c r="BN632" s="225">
        <v>999</v>
      </c>
      <c r="BQ632" s="639" t="s">
        <v>324</v>
      </c>
      <c r="BR632" s="639" t="s">
        <v>912</v>
      </c>
    </row>
    <row r="633" spans="1:72">
      <c r="A633">
        <v>632</v>
      </c>
      <c r="B633" s="158" t="str">
        <f>IFERROR(TEXT(AL633,"00"),"99")&amp;IFERROR(TEXT(W633,"00"),"99")&amp;IFERROR(TEXT(S633,"00"),"99")&amp;IFERROR(TEXT(BN633,"000"),"999")</f>
        <v>054402999</v>
      </c>
      <c r="C633" s="158" t="str">
        <f>IFERROR(TEXT(AL633,"00"),"99")&amp;IFERROR(TEXT(V633,"00"),"99")&amp;IFERROR(TEXT(R633,"000"),"999")</f>
        <v>0544097</v>
      </c>
      <c r="D633" s="29">
        <v>0</v>
      </c>
      <c r="E633" s="645">
        <f>IF(NOT(ISBLANK(L633)),1,0)</f>
        <v>0</v>
      </c>
      <c r="F633" s="645">
        <f>IF(NOT(ISBLANK(O633)),1,0)</f>
        <v>1</v>
      </c>
      <c r="G633" s="364" t="str">
        <f>IF(ISBLANK(H633), IF(OR(NOT(ISBLANK(L633)),NOT(ISBLANK(I633)), NOT(ISBLANK(O633))),"no oldname but should be",""),IF(H633=I633,"api",IF(H633=O633,"csv","no match or acs")))</f>
        <v>csv</v>
      </c>
      <c r="H633" t="s">
        <v>901</v>
      </c>
      <c r="N633" s="59" t="s">
        <v>901</v>
      </c>
      <c r="O633" t="s">
        <v>901</v>
      </c>
      <c r="P633" s="59" t="s">
        <v>901</v>
      </c>
      <c r="Q633" s="64" t="s">
        <v>900</v>
      </c>
      <c r="R633" s="147">
        <f>IFERROR(_xlfn.XLOOKUP(T633,sortorder!$E$62:$E$136,sortorder!$F$62:$F$136),999)</f>
        <v>97</v>
      </c>
      <c r="S633" s="147">
        <f>IFERROR(_xlfn.XLOOKUP(T633,sortorder!$E$62:$E$136,sortorder!$D$62:$D$136),99)</f>
        <v>2</v>
      </c>
      <c r="T633" s="127" t="s">
        <v>144</v>
      </c>
      <c r="V633" s="152">
        <f>IFERROR(_xlfn.XLOOKUP(X633,sortorder!$E$4:$E$55,sortorder!$D$4:$D$55),99)</f>
        <v>44</v>
      </c>
      <c r="W633" s="152">
        <f>IFERROR(_xlfn.XLOOKUP(X633,sortorder!$E$4:$E$55,sortorder!$D$4:$D$55),99)</f>
        <v>44</v>
      </c>
      <c r="X633" s="373" t="s">
        <v>2794</v>
      </c>
      <c r="Y633" s="141">
        <f>IF(ISERROR(SEARCH(Y$1,$Q633)),0,1)</f>
        <v>0</v>
      </c>
      <c r="Z633" s="141">
        <f>IF(ISERROR(SEARCH(Z$1,$Q633)),0,1)</f>
        <v>1</v>
      </c>
      <c r="AA633" s="141">
        <f>IF(ISERROR(SEARCH(AA$1,$Q633)),0,1)</f>
        <v>0</v>
      </c>
      <c r="AB633" s="141">
        <f>IF(ISERROR(SEARCH(AB$1,$Q633)),0,1)</f>
        <v>0</v>
      </c>
      <c r="AC633" s="141">
        <f>IF(ISERROR(SEARCH(AC$1,$Q633)),0,1)</f>
        <v>0</v>
      </c>
      <c r="AD633" s="141">
        <f>IF(ISERROR(SEARCH(AD$1,$Q633)),0,1)</f>
        <v>0</v>
      </c>
      <c r="AE633" s="141">
        <f>IF(ISERROR(SEARCH(AE$1,$Q633)),0,1)</f>
        <v>1</v>
      </c>
      <c r="AF633" s="141">
        <f>IF(ISERROR(SEARCH(AF$1,$Q633)),0,1)</f>
        <v>0</v>
      </c>
      <c r="AG633" s="141">
        <f>IF(ISERROR(SEARCH(AG$1,$Q633)),0,1)</f>
        <v>1</v>
      </c>
      <c r="AI633" s="141" t="str">
        <f>_xlfn.XLOOKUP(I633,'api2.3'!B:B,'api2.3'!D:D,"")</f>
        <v/>
      </c>
      <c r="AJ633" t="s">
        <v>84</v>
      </c>
      <c r="AK633" s="41" t="s">
        <v>84</v>
      </c>
      <c r="AL633" s="210">
        <f>_xlfn.XLOOKUP(AK633,sortorder!$I$15:$I$20,sortorder!$J$15:$J$20)</f>
        <v>5</v>
      </c>
      <c r="AM633" t="s">
        <v>1784</v>
      </c>
      <c r="AN633" t="s">
        <v>1784</v>
      </c>
      <c r="AO633" t="s">
        <v>1785</v>
      </c>
      <c r="AP633" s="32">
        <v>3</v>
      </c>
      <c r="AQ633" t="s">
        <v>3030</v>
      </c>
      <c r="AR633" t="s">
        <v>43</v>
      </c>
      <c r="AS633" t="s">
        <v>286</v>
      </c>
      <c r="AT633" t="s">
        <v>43</v>
      </c>
      <c r="AV633" s="39" t="str">
        <f>IFERROR(_xlfn.XLOOKUP(Q633,wtd!$B:$B,wtd!$C:$C),"")</f>
        <v/>
      </c>
      <c r="AW633" s="141" t="b">
        <f>IFERROR(Q633=_xlfn.XLOOKUP(Q633,wtd!$B:$B,wtd!$B:$B),FALSE)</f>
        <v>0</v>
      </c>
      <c r="AX633" t="s">
        <v>2812</v>
      </c>
      <c r="AZ633">
        <v>3</v>
      </c>
      <c r="BA633" t="b">
        <v>0</v>
      </c>
      <c r="BB633" t="b">
        <v>0</v>
      </c>
      <c r="BC633" t="b">
        <v>0</v>
      </c>
      <c r="BE633" s="1" t="s">
        <v>5352</v>
      </c>
      <c r="BF633" t="s">
        <v>2829</v>
      </c>
      <c r="BG633" t="s">
        <v>2829</v>
      </c>
      <c r="BH633" s="59" t="s">
        <v>902</v>
      </c>
      <c r="BJ633" s="618" t="s">
        <v>2887</v>
      </c>
      <c r="BK633" s="534" t="s">
        <v>2887</v>
      </c>
      <c r="BN633" s="225">
        <v>999</v>
      </c>
      <c r="BQ633" s="639" t="s">
        <v>479</v>
      </c>
      <c r="BR633" s="639" t="s">
        <v>901</v>
      </c>
    </row>
    <row r="634" spans="1:72">
      <c r="A634">
        <v>633</v>
      </c>
      <c r="B634" s="158" t="str">
        <f>IFERROR(TEXT(AL634,"00"),"99")&amp;IFERROR(TEXT(W634,"00"),"99")&amp;IFERROR(TEXT(S634,"00"),"99")&amp;IFERROR(TEXT(BN634,"000"),"999")</f>
        <v>054403999</v>
      </c>
      <c r="C634" s="158" t="str">
        <f>IFERROR(TEXT(AL634,"00"),"99")&amp;IFERROR(TEXT(V634,"00"),"99")&amp;IFERROR(TEXT(R634,"000"),"999")</f>
        <v>0544098</v>
      </c>
      <c r="D634" s="251">
        <v>0</v>
      </c>
      <c r="E634" s="645">
        <f>IF(NOT(ISBLANK(L634)),1,0)</f>
        <v>0</v>
      </c>
      <c r="F634" s="645">
        <f>IF(NOT(ISBLANK(O634)),1,0)</f>
        <v>1</v>
      </c>
      <c r="G634" s="364" t="str">
        <f>IF(ISBLANK(H634), IF(OR(NOT(ISBLANK(L634)),NOT(ISBLANK(I634)), NOT(ISBLANK(O634))),"no oldname but should be",""),IF(H634=I634,"api",IF(H634=O634,"csv","no match or acs")))</f>
        <v>csv</v>
      </c>
      <c r="H634" s="122" t="s">
        <v>5743</v>
      </c>
      <c r="I634" s="122"/>
      <c r="J634" s="197"/>
      <c r="K634" s="122"/>
      <c r="L634" s="122"/>
      <c r="M634" s="197"/>
      <c r="N634" s="197"/>
      <c r="O634" s="122" t="s">
        <v>5743</v>
      </c>
      <c r="P634" s="197"/>
      <c r="Q634" s="123" t="s">
        <v>5744</v>
      </c>
      <c r="R634" s="147">
        <f>IFERROR(_xlfn.XLOOKUP(T634,sortorder!$E$62:$E$136,sortorder!$F$62:$F$136),999)</f>
        <v>98</v>
      </c>
      <c r="S634" s="147">
        <f>IFERROR(_xlfn.XLOOKUP(T634,sortorder!$E$62:$E$136,sortorder!$D$62:$D$136),99)</f>
        <v>3</v>
      </c>
      <c r="T634" s="196" t="s">
        <v>5618</v>
      </c>
      <c r="U634" s="197"/>
      <c r="V634" s="152">
        <f>IFERROR(_xlfn.XLOOKUP(X634,sortorder!$E$4:$E$55,sortorder!$D$4:$D$55),99)</f>
        <v>44</v>
      </c>
      <c r="W634" s="152">
        <f>IFERROR(_xlfn.XLOOKUP(X634,sortorder!$E$4:$E$55,sortorder!$D$4:$D$55),99)</f>
        <v>44</v>
      </c>
      <c r="X634" s="326" t="s">
        <v>2794</v>
      </c>
      <c r="Y634" s="141">
        <f>IF(ISERROR(SEARCH(Y$1,$Q634)),0,1)</f>
        <v>0</v>
      </c>
      <c r="Z634" s="141">
        <f>IF(ISERROR(SEARCH(Z$1,$Q634)),0,1)</f>
        <v>1</v>
      </c>
      <c r="AA634" s="141">
        <f>IF(ISERROR(SEARCH(AA$1,$Q634)),0,1)</f>
        <v>0</v>
      </c>
      <c r="AB634" s="141">
        <f>IF(ISERROR(SEARCH(AB$1,$Q634)),0,1)</f>
        <v>0</v>
      </c>
      <c r="AC634" s="141">
        <f>IF(ISERROR(SEARCH(AC$1,$Q634)),0,1)</f>
        <v>0</v>
      </c>
      <c r="AD634" s="141">
        <f>IF(ISERROR(SEARCH(AD$1,$Q634)),0,1)</f>
        <v>0</v>
      </c>
      <c r="AE634" s="141">
        <f>IF(ISERROR(SEARCH(AE$1,$Q634)),0,1)</f>
        <v>1</v>
      </c>
      <c r="AF634" s="141">
        <f>IF(ISERROR(SEARCH(AF$1,$Q634)),0,1)</f>
        <v>0</v>
      </c>
      <c r="AG634" s="141">
        <f>IF(ISERROR(SEARCH(AG$1,$Q634)),0,1)</f>
        <v>1</v>
      </c>
      <c r="AH634" s="122"/>
      <c r="AI634" s="141" t="str">
        <f>_xlfn.XLOOKUP(I634,'api2.3'!B:B,'api2.3'!D:D,"")</f>
        <v/>
      </c>
      <c r="AJ634" s="122" t="s">
        <v>84</v>
      </c>
      <c r="AK634" s="212" t="s">
        <v>84</v>
      </c>
      <c r="AL634" s="210">
        <f>_xlfn.XLOOKUP(AK634,sortorder!$I$15:$I$20,sortorder!$J$15:$J$20)</f>
        <v>5</v>
      </c>
      <c r="AM634" s="122" t="s">
        <v>1784</v>
      </c>
      <c r="AN634" s="122" t="s">
        <v>1784</v>
      </c>
      <c r="AO634" s="122" t="s">
        <v>1785</v>
      </c>
      <c r="AP634" s="112">
        <v>3</v>
      </c>
      <c r="AQ634" s="122" t="s">
        <v>3030</v>
      </c>
      <c r="AR634" s="122" t="s">
        <v>43</v>
      </c>
      <c r="AS634" s="122" t="s">
        <v>286</v>
      </c>
      <c r="AT634" s="122" t="s">
        <v>43</v>
      </c>
      <c r="AU634" s="122"/>
      <c r="AV634" s="39" t="str">
        <f>IFERROR(_xlfn.XLOOKUP(Q634,wtd!$B:$B,wtd!$C:$C),"")</f>
        <v/>
      </c>
      <c r="AW634" s="141" t="b">
        <f>IFERROR(Q634=_xlfn.XLOOKUP(Q634,wtd!$B:$B,wtd!$B:$B),FALSE)</f>
        <v>0</v>
      </c>
      <c r="AX634" s="236" t="s">
        <v>2812</v>
      </c>
      <c r="AY634" s="122"/>
      <c r="AZ634" s="122">
        <v>3</v>
      </c>
      <c r="BA634" s="122" t="b">
        <v>0</v>
      </c>
      <c r="BB634" s="122" t="b">
        <v>0</v>
      </c>
      <c r="BC634" s="122" t="b">
        <v>0</v>
      </c>
      <c r="BD634" s="122"/>
      <c r="BE634" s="125" t="s">
        <v>5745</v>
      </c>
      <c r="BF634" s="122" t="s">
        <v>5746</v>
      </c>
      <c r="BG634" s="122" t="s">
        <v>5746</v>
      </c>
      <c r="BH634" s="197"/>
      <c r="BI634" s="197"/>
      <c r="BJ634" s="618" t="s">
        <v>2887</v>
      </c>
      <c r="BK634" s="534" t="s">
        <v>2887</v>
      </c>
      <c r="BL634" s="197"/>
      <c r="BM634" s="197"/>
      <c r="BN634" s="260">
        <v>999</v>
      </c>
      <c r="BO634" s="122"/>
      <c r="BP634" s="641"/>
      <c r="BQ634" s="641"/>
      <c r="BR634" s="641"/>
      <c r="BS634" s="641"/>
      <c r="BT634" s="641"/>
    </row>
    <row r="635" spans="1:72">
      <c r="A635">
        <v>634</v>
      </c>
      <c r="B635" s="158" t="str">
        <f>IFERROR(TEXT(AL635,"00"),"99")&amp;IFERROR(TEXT(W635,"00"),"99")&amp;IFERROR(TEXT(S635,"00"),"99")&amp;IFERROR(TEXT(BN635,"000"),"999")</f>
        <v>054404999</v>
      </c>
      <c r="C635" s="158" t="str">
        <f>IFERROR(TEXT(AL635,"00"),"99")&amp;IFERROR(TEXT(V635,"00"),"99")&amp;IFERROR(TEXT(R635,"000"),"999")</f>
        <v>0544099</v>
      </c>
      <c r="D635" s="29">
        <v>0</v>
      </c>
      <c r="E635" s="645">
        <f>IF(NOT(ISBLANK(L635)),1,0)</f>
        <v>0</v>
      </c>
      <c r="F635" s="645">
        <f>IF(NOT(ISBLANK(O635)),1,0)</f>
        <v>1</v>
      </c>
      <c r="G635" s="364" t="str">
        <f>IF(ISBLANK(H635), IF(OR(NOT(ISBLANK(L635)),NOT(ISBLANK(I635)), NOT(ISBLANK(O635))),"no oldname but should be",""),IF(H635=I635,"api",IF(H635=O635,"csv","no match or acs")))</f>
        <v>csv</v>
      </c>
      <c r="H635" t="s">
        <v>615</v>
      </c>
      <c r="N635" s="59" t="s">
        <v>615</v>
      </c>
      <c r="O635" t="s">
        <v>615</v>
      </c>
      <c r="P635" s="59" t="s">
        <v>615</v>
      </c>
      <c r="Q635" s="64" t="s">
        <v>614</v>
      </c>
      <c r="R635" s="147">
        <f>IFERROR(_xlfn.XLOOKUP(T635,sortorder!$E$62:$E$136,sortorder!$F$62:$F$136),999)</f>
        <v>99</v>
      </c>
      <c r="S635" s="147">
        <f>IFERROR(_xlfn.XLOOKUP(T635,sortorder!$E$62:$E$136,sortorder!$D$62:$D$136),99)</f>
        <v>4</v>
      </c>
      <c r="T635" s="127" t="s">
        <v>196</v>
      </c>
      <c r="V635" s="152">
        <f>IFERROR(_xlfn.XLOOKUP(X635,sortorder!$E$4:$E$55,sortorder!$D$4:$D$55),99)</f>
        <v>44</v>
      </c>
      <c r="W635" s="152">
        <f>IFERROR(_xlfn.XLOOKUP(X635,sortorder!$E$4:$E$55,sortorder!$D$4:$D$55),99)</f>
        <v>44</v>
      </c>
      <c r="X635" s="373" t="s">
        <v>2794</v>
      </c>
      <c r="Y635" s="141">
        <f>IF(ISERROR(SEARCH(Y$1,$Q635)),0,1)</f>
        <v>0</v>
      </c>
      <c r="Z635" s="141">
        <f>IF(ISERROR(SEARCH(Z$1,$Q635)),0,1)</f>
        <v>1</v>
      </c>
      <c r="AA635" s="141">
        <f>IF(ISERROR(SEARCH(AA$1,$Q635)),0,1)</f>
        <v>0</v>
      </c>
      <c r="AB635" s="141">
        <f>IF(ISERROR(SEARCH(AB$1,$Q635)),0,1)</f>
        <v>0</v>
      </c>
      <c r="AC635" s="141">
        <f>IF(ISERROR(SEARCH(AC$1,$Q635)),0,1)</f>
        <v>0</v>
      </c>
      <c r="AD635" s="141">
        <f>IF(ISERROR(SEARCH(AD$1,$Q635)),0,1)</f>
        <v>0</v>
      </c>
      <c r="AE635" s="141">
        <f>IF(ISERROR(SEARCH(AE$1,$Q635)),0,1)</f>
        <v>1</v>
      </c>
      <c r="AF635" s="141">
        <f>IF(ISERROR(SEARCH(AF$1,$Q635)),0,1)</f>
        <v>0</v>
      </c>
      <c r="AG635" s="141">
        <f>IF(ISERROR(SEARCH(AG$1,$Q635)),0,1)</f>
        <v>1</v>
      </c>
      <c r="AI635" s="141">
        <f>_xlfn.XLOOKUP(I635,'api2.3'!B:B,'api2.3'!D:D,"")</f>
        <v>0</v>
      </c>
      <c r="AJ635" t="s">
        <v>84</v>
      </c>
      <c r="AK635" s="41" t="s">
        <v>84</v>
      </c>
      <c r="AL635" s="210">
        <f>_xlfn.XLOOKUP(AK635,sortorder!$I$15:$I$20,sortorder!$J$15:$J$20)</f>
        <v>5</v>
      </c>
      <c r="AM635" t="s">
        <v>1784</v>
      </c>
      <c r="AN635" t="s">
        <v>1784</v>
      </c>
      <c r="AO635" t="s">
        <v>1785</v>
      </c>
      <c r="AP635" s="32">
        <v>3</v>
      </c>
      <c r="AQ635" t="s">
        <v>3030</v>
      </c>
      <c r="AR635" t="s">
        <v>43</v>
      </c>
      <c r="AS635" t="s">
        <v>286</v>
      </c>
      <c r="AT635" t="s">
        <v>43</v>
      </c>
      <c r="AV635" s="39" t="str">
        <f>IFERROR(_xlfn.XLOOKUP(Q635,wtd!$B:$B,wtd!$C:$C),"")</f>
        <v/>
      </c>
      <c r="AW635" s="141" t="b">
        <f>IFERROR(Q635=_xlfn.XLOOKUP(Q635,wtd!$B:$B,wtd!$B:$B),FALSE)</f>
        <v>0</v>
      </c>
      <c r="AX635" t="s">
        <v>2812</v>
      </c>
      <c r="AZ635">
        <v>3</v>
      </c>
      <c r="BA635" t="b">
        <v>0</v>
      </c>
      <c r="BB635" t="b">
        <v>0</v>
      </c>
      <c r="BC635" t="b">
        <v>0</v>
      </c>
      <c r="BE635" s="1" t="s">
        <v>5355</v>
      </c>
      <c r="BF635" t="s">
        <v>616</v>
      </c>
      <c r="BG635" t="s">
        <v>616</v>
      </c>
      <c r="BH635" s="59" t="s">
        <v>616</v>
      </c>
      <c r="BJ635" s="618" t="s">
        <v>2887</v>
      </c>
      <c r="BK635" s="534">
        <v>0</v>
      </c>
      <c r="BN635" s="225">
        <v>999</v>
      </c>
      <c r="BQ635" s="639" t="s">
        <v>295</v>
      </c>
      <c r="BR635" s="639" t="s">
        <v>615</v>
      </c>
    </row>
    <row r="636" spans="1:72">
      <c r="A636">
        <v>635</v>
      </c>
      <c r="B636" s="158" t="str">
        <f>IFERROR(TEXT(AL636,"00"),"99")&amp;IFERROR(TEXT(W636,"00"),"99")&amp;IFERROR(TEXT(S636,"00"),"99")&amp;IFERROR(TEXT(BN636,"000"),"999")</f>
        <v>054405999</v>
      </c>
      <c r="C636" s="158" t="str">
        <f>IFERROR(TEXT(AL636,"00"),"99")&amp;IFERROR(TEXT(V636,"00"),"99")&amp;IFERROR(TEXT(R636,"000"),"999")</f>
        <v>0544101</v>
      </c>
      <c r="D636" s="29">
        <v>0</v>
      </c>
      <c r="E636" s="645">
        <f>IF(NOT(ISBLANK(L636)),1,0)</f>
        <v>0</v>
      </c>
      <c r="F636" s="645">
        <f>IF(NOT(ISBLANK(O636)),1,0)</f>
        <v>1</v>
      </c>
      <c r="G636" s="364" t="str">
        <f>IF(ISBLANK(H636), IF(OR(NOT(ISBLANK(L636)),NOT(ISBLANK(I636)), NOT(ISBLANK(O636))),"no oldname but should be",""),IF(H636=I636,"api",IF(H636=O636,"csv","no match or acs")))</f>
        <v>csv</v>
      </c>
      <c r="H636" t="s">
        <v>1024</v>
      </c>
      <c r="L636" s="122"/>
      <c r="M636" s="197"/>
      <c r="N636" s="59" t="s">
        <v>1024</v>
      </c>
      <c r="O636" t="s">
        <v>1024</v>
      </c>
      <c r="P636" s="59" t="s">
        <v>1024</v>
      </c>
      <c r="Q636" s="64" t="s">
        <v>1023</v>
      </c>
      <c r="R636" s="147">
        <f>IFERROR(_xlfn.XLOOKUP(T636,sortorder!$E$62:$E$136,sortorder!$F$62:$F$136),999)</f>
        <v>101</v>
      </c>
      <c r="S636" s="147">
        <f>IFERROR(_xlfn.XLOOKUP(T636,sortorder!$E$62:$E$136,sortorder!$D$62:$D$136),99)</f>
        <v>5</v>
      </c>
      <c r="T636" s="127" t="s">
        <v>1753</v>
      </c>
      <c r="V636" s="152">
        <f>IFERROR(_xlfn.XLOOKUP(X636,sortorder!$E$4:$E$55,sortorder!$D$4:$D$55),99)</f>
        <v>44</v>
      </c>
      <c r="W636" s="152">
        <f>IFERROR(_xlfn.XLOOKUP(X636,sortorder!$E$4:$E$55,sortorder!$D$4:$D$55),99)</f>
        <v>44</v>
      </c>
      <c r="X636" s="373" t="s">
        <v>2794</v>
      </c>
      <c r="Y636" s="141">
        <f>IF(ISERROR(SEARCH(Y$1,$Q636)),0,1)</f>
        <v>0</v>
      </c>
      <c r="Z636" s="141">
        <f>IF(ISERROR(SEARCH(Z$1,$Q636)),0,1)</f>
        <v>1</v>
      </c>
      <c r="AA636" s="141">
        <f>IF(ISERROR(SEARCH(AA$1,$Q636)),0,1)</f>
        <v>0</v>
      </c>
      <c r="AB636" s="141">
        <f>IF(ISERROR(SEARCH(AB$1,$Q636)),0,1)</f>
        <v>0</v>
      </c>
      <c r="AC636" s="141">
        <f>IF(ISERROR(SEARCH(AC$1,$Q636)),0,1)</f>
        <v>0</v>
      </c>
      <c r="AD636" s="141">
        <f>IF(ISERROR(SEARCH(AD$1,$Q636)),0,1)</f>
        <v>0</v>
      </c>
      <c r="AE636" s="141">
        <f>IF(ISERROR(SEARCH(AE$1,$Q636)),0,1)</f>
        <v>1</v>
      </c>
      <c r="AF636" s="141">
        <f>IF(ISERROR(SEARCH(AF$1,$Q636)),0,1)</f>
        <v>0</v>
      </c>
      <c r="AG636" s="141">
        <f>IF(ISERROR(SEARCH(AG$1,$Q636)),0,1)</f>
        <v>1</v>
      </c>
      <c r="AI636" s="141" t="str">
        <f>_xlfn.XLOOKUP(I636,'api2.3'!B:B,'api2.3'!D:D,"")</f>
        <v/>
      </c>
      <c r="AJ636" t="s">
        <v>84</v>
      </c>
      <c r="AK636" s="41" t="s">
        <v>84</v>
      </c>
      <c r="AL636" s="210">
        <f>_xlfn.XLOOKUP(AK636,sortorder!$I$15:$I$20,sortorder!$J$15:$J$20)</f>
        <v>5</v>
      </c>
      <c r="AM636" t="s">
        <v>1784</v>
      </c>
      <c r="AN636" t="s">
        <v>1784</v>
      </c>
      <c r="AO636" t="s">
        <v>1785</v>
      </c>
      <c r="AP636" s="32">
        <v>3</v>
      </c>
      <c r="AQ636" t="s">
        <v>3030</v>
      </c>
      <c r="AR636" t="s">
        <v>43</v>
      </c>
      <c r="AS636" t="s">
        <v>286</v>
      </c>
      <c r="AT636" t="s">
        <v>43</v>
      </c>
      <c r="AV636" s="39" t="str">
        <f>IFERROR(_xlfn.XLOOKUP(Q636,wtd!$B:$B,wtd!$C:$C),"")</f>
        <v/>
      </c>
      <c r="AW636" s="141" t="b">
        <f>IFERROR(Q636=_xlfn.XLOOKUP(Q636,wtd!$B:$B,wtd!$B:$B),FALSE)</f>
        <v>0</v>
      </c>
      <c r="AX636" t="s">
        <v>2812</v>
      </c>
      <c r="AZ636">
        <v>3</v>
      </c>
      <c r="BA636" t="b">
        <v>0</v>
      </c>
      <c r="BB636" t="b">
        <v>0</v>
      </c>
      <c r="BC636" t="b">
        <v>0</v>
      </c>
      <c r="BE636" s="1" t="s">
        <v>5362</v>
      </c>
      <c r="BF636" t="s">
        <v>1025</v>
      </c>
      <c r="BG636" t="s">
        <v>1025</v>
      </c>
      <c r="BH636" s="59" t="s">
        <v>1025</v>
      </c>
      <c r="BJ636" s="618" t="s">
        <v>2887</v>
      </c>
      <c r="BK636" s="534" t="s">
        <v>2887</v>
      </c>
      <c r="BN636" s="225">
        <v>999</v>
      </c>
      <c r="BQ636" s="639" t="s">
        <v>537</v>
      </c>
      <c r="BR636" s="639" t="s">
        <v>1024</v>
      </c>
    </row>
    <row r="637" spans="1:72">
      <c r="A637">
        <v>636</v>
      </c>
      <c r="B637" s="158" t="str">
        <f>IFERROR(TEXT(AL637,"00"),"99")&amp;IFERROR(TEXT(W637,"00"),"99")&amp;IFERROR(TEXT(S637,"00"),"99")&amp;IFERROR(TEXT(BN637,"000"),"999")</f>
        <v>054406999</v>
      </c>
      <c r="C637" s="158" t="str">
        <f>IFERROR(TEXT(AL637,"00"),"99")&amp;IFERROR(TEXT(V637,"00"),"99")&amp;IFERROR(TEXT(R637,"000"),"999")</f>
        <v>0544102</v>
      </c>
      <c r="D637" s="29">
        <v>0</v>
      </c>
      <c r="E637" s="645">
        <f>IF(NOT(ISBLANK(L637)),1,0)</f>
        <v>0</v>
      </c>
      <c r="F637" s="645">
        <f>IF(NOT(ISBLANK(O637)),1,0)</f>
        <v>1</v>
      </c>
      <c r="G637" s="364" t="str">
        <f>IF(ISBLANK(H637), IF(OR(NOT(ISBLANK(L637)),NOT(ISBLANK(I637)), NOT(ISBLANK(O637))),"no oldname but should be",""),IF(H637=I637,"api",IF(H637=O637,"csv","no match or acs")))</f>
        <v>csv</v>
      </c>
      <c r="H637" t="s">
        <v>1030</v>
      </c>
      <c r="L637" s="122"/>
      <c r="M637" s="197"/>
      <c r="N637" s="59" t="s">
        <v>1030</v>
      </c>
      <c r="O637" t="s">
        <v>1030</v>
      </c>
      <c r="P637" s="59" t="s">
        <v>1030</v>
      </c>
      <c r="Q637" s="64" t="s">
        <v>1029</v>
      </c>
      <c r="R637" s="147">
        <f>IFERROR(_xlfn.XLOOKUP(T637,sortorder!$E$62:$E$136,sortorder!$F$62:$F$136),999)</f>
        <v>102</v>
      </c>
      <c r="S637" s="147">
        <f>IFERROR(_xlfn.XLOOKUP(T637,sortorder!$E$62:$E$136,sortorder!$D$62:$D$136),99)</f>
        <v>6</v>
      </c>
      <c r="T637" s="127" t="s">
        <v>307</v>
      </c>
      <c r="V637" s="152">
        <f>IFERROR(_xlfn.XLOOKUP(X637,sortorder!$E$4:$E$55,sortorder!$D$4:$D$55),99)</f>
        <v>44</v>
      </c>
      <c r="W637" s="152">
        <f>IFERROR(_xlfn.XLOOKUP(X637,sortorder!$E$4:$E$55,sortorder!$D$4:$D$55),99)</f>
        <v>44</v>
      </c>
      <c r="X637" s="373" t="s">
        <v>2794</v>
      </c>
      <c r="Y637" s="141">
        <f>IF(ISERROR(SEARCH(Y$1,$Q637)),0,1)</f>
        <v>0</v>
      </c>
      <c r="Z637" s="141">
        <f>IF(ISERROR(SEARCH(Z$1,$Q637)),0,1)</f>
        <v>1</v>
      </c>
      <c r="AA637" s="141">
        <f>IF(ISERROR(SEARCH(AA$1,$Q637)),0,1)</f>
        <v>0</v>
      </c>
      <c r="AB637" s="141">
        <f>IF(ISERROR(SEARCH(AB$1,$Q637)),0,1)</f>
        <v>0</v>
      </c>
      <c r="AC637" s="141">
        <f>IF(ISERROR(SEARCH(AC$1,$Q637)),0,1)</f>
        <v>0</v>
      </c>
      <c r="AD637" s="141">
        <f>IF(ISERROR(SEARCH(AD$1,$Q637)),0,1)</f>
        <v>0</v>
      </c>
      <c r="AE637" s="141">
        <f>IF(ISERROR(SEARCH(AE$1,$Q637)),0,1)</f>
        <v>1</v>
      </c>
      <c r="AF637" s="141">
        <f>IF(ISERROR(SEARCH(AF$1,$Q637)),0,1)</f>
        <v>0</v>
      </c>
      <c r="AG637" s="141">
        <f>IF(ISERROR(SEARCH(AG$1,$Q637)),0,1)</f>
        <v>1</v>
      </c>
      <c r="AI637" s="141" t="str">
        <f>_xlfn.XLOOKUP(I637,'api2.3'!B:B,'api2.3'!D:D,"")</f>
        <v/>
      </c>
      <c r="AJ637" t="s">
        <v>84</v>
      </c>
      <c r="AK637" s="41" t="s">
        <v>84</v>
      </c>
      <c r="AL637" s="210">
        <f>_xlfn.XLOOKUP(AK637,sortorder!$I$15:$I$20,sortorder!$J$15:$J$20)</f>
        <v>5</v>
      </c>
      <c r="AM637" t="s">
        <v>1784</v>
      </c>
      <c r="AN637" t="s">
        <v>1784</v>
      </c>
      <c r="AO637" t="s">
        <v>1785</v>
      </c>
      <c r="AP637" s="32">
        <v>3</v>
      </c>
      <c r="AQ637" t="s">
        <v>3030</v>
      </c>
      <c r="AR637" t="s">
        <v>43</v>
      </c>
      <c r="AS637" t="s">
        <v>286</v>
      </c>
      <c r="AT637" t="s">
        <v>43</v>
      </c>
      <c r="AV637" s="39" t="str">
        <f>IFERROR(_xlfn.XLOOKUP(Q637,wtd!$B:$B,wtd!$C:$C),"")</f>
        <v/>
      </c>
      <c r="AW637" s="141" t="b">
        <f>IFERROR(Q637=_xlfn.XLOOKUP(Q637,wtd!$B:$B,wtd!$B:$B),FALSE)</f>
        <v>0</v>
      </c>
      <c r="AX637" t="s">
        <v>2812</v>
      </c>
      <c r="AZ637">
        <v>3</v>
      </c>
      <c r="BA637" t="b">
        <v>0</v>
      </c>
      <c r="BB637" t="b">
        <v>0</v>
      </c>
      <c r="BC637" t="b">
        <v>0</v>
      </c>
      <c r="BE637" s="1" t="s">
        <v>5357</v>
      </c>
      <c r="BF637" t="s">
        <v>2841</v>
      </c>
      <c r="BG637" t="s">
        <v>2841</v>
      </c>
      <c r="BH637" s="59" t="s">
        <v>1031</v>
      </c>
      <c r="BJ637" s="618" t="s">
        <v>2887</v>
      </c>
      <c r="BK637" s="534" t="s">
        <v>2887</v>
      </c>
      <c r="BN637" s="225">
        <v>999</v>
      </c>
      <c r="BQ637" s="639" t="s">
        <v>546</v>
      </c>
      <c r="BR637" s="639" t="s">
        <v>1030</v>
      </c>
    </row>
    <row r="638" spans="1:72">
      <c r="A638">
        <v>637</v>
      </c>
      <c r="B638" s="158" t="str">
        <f>IFERROR(TEXT(AL638,"00"),"99")&amp;IFERROR(TEXT(W638,"00"),"99")&amp;IFERROR(TEXT(S638,"00"),"99")&amp;IFERROR(TEXT(BN638,"000"),"999")</f>
        <v>054407999</v>
      </c>
      <c r="C638" s="158" t="str">
        <f>IFERROR(TEXT(AL638,"00"),"99")&amp;IFERROR(TEXT(V638,"00"),"99")&amp;IFERROR(TEXT(R638,"000"),"999")</f>
        <v>0544103</v>
      </c>
      <c r="D638" s="29">
        <v>0</v>
      </c>
      <c r="E638" s="645">
        <f>IF(NOT(ISBLANK(L638)),1,0)</f>
        <v>0</v>
      </c>
      <c r="F638" s="645">
        <f>IF(NOT(ISBLANK(O638)),1,0)</f>
        <v>1</v>
      </c>
      <c r="G638" s="364" t="str">
        <f>IF(ISBLANK(H638), IF(OR(NOT(ISBLANK(L638)),NOT(ISBLANK(I638)), NOT(ISBLANK(O638))),"no oldname but should be",""),IF(H638=I638,"api",IF(H638=O638,"csv","no match or acs")))</f>
        <v>csv</v>
      </c>
      <c r="H638" t="s">
        <v>906</v>
      </c>
      <c r="N638" s="59" t="s">
        <v>906</v>
      </c>
      <c r="O638" t="s">
        <v>906</v>
      </c>
      <c r="P638" s="59" t="s">
        <v>906</v>
      </c>
      <c r="Q638" s="64" t="s">
        <v>905</v>
      </c>
      <c r="R638" s="147">
        <f>IFERROR(_xlfn.XLOOKUP(T638,sortorder!$E$62:$E$136,sortorder!$F$62:$F$136),999)</f>
        <v>103</v>
      </c>
      <c r="S638" s="147">
        <f>IFERROR(_xlfn.XLOOKUP(T638,sortorder!$E$62:$E$136,sortorder!$D$62:$D$136),99)</f>
        <v>7</v>
      </c>
      <c r="T638" s="127" t="s">
        <v>80</v>
      </c>
      <c r="V638" s="152">
        <f>IFERROR(_xlfn.XLOOKUP(X638,sortorder!$E$4:$E$55,sortorder!$D$4:$D$55),99)</f>
        <v>44</v>
      </c>
      <c r="W638" s="152">
        <f>IFERROR(_xlfn.XLOOKUP(X638,sortorder!$E$4:$E$55,sortorder!$D$4:$D$55),99)</f>
        <v>44</v>
      </c>
      <c r="X638" s="373" t="s">
        <v>2794</v>
      </c>
      <c r="Y638" s="141">
        <f>IF(ISERROR(SEARCH(Y$1,$Q638)),0,1)</f>
        <v>0</v>
      </c>
      <c r="Z638" s="141">
        <f>IF(ISERROR(SEARCH(Z$1,$Q638)),0,1)</f>
        <v>1</v>
      </c>
      <c r="AA638" s="141">
        <f>IF(ISERROR(SEARCH(AA$1,$Q638)),0,1)</f>
        <v>0</v>
      </c>
      <c r="AB638" s="141">
        <f>IF(ISERROR(SEARCH(AB$1,$Q638)),0,1)</f>
        <v>0</v>
      </c>
      <c r="AC638" s="141">
        <f>IF(ISERROR(SEARCH(AC$1,$Q638)),0,1)</f>
        <v>0</v>
      </c>
      <c r="AD638" s="141">
        <f>IF(ISERROR(SEARCH(AD$1,$Q638)),0,1)</f>
        <v>0</v>
      </c>
      <c r="AE638" s="141">
        <f>IF(ISERROR(SEARCH(AE$1,$Q638)),0,1)</f>
        <v>1</v>
      </c>
      <c r="AF638" s="141">
        <f>IF(ISERROR(SEARCH(AF$1,$Q638)),0,1)</f>
        <v>0</v>
      </c>
      <c r="AG638" s="141">
        <f>IF(ISERROR(SEARCH(AG$1,$Q638)),0,1)</f>
        <v>1</v>
      </c>
      <c r="AI638" s="141" t="str">
        <f>_xlfn.XLOOKUP(I638,'api2.3'!B:B,'api2.3'!D:D,"")</f>
        <v/>
      </c>
      <c r="AJ638" t="s">
        <v>84</v>
      </c>
      <c r="AK638" s="41" t="s">
        <v>84</v>
      </c>
      <c r="AL638" s="210">
        <f>_xlfn.XLOOKUP(AK638,sortorder!$I$15:$I$20,sortorder!$J$15:$J$20)</f>
        <v>5</v>
      </c>
      <c r="AM638" t="s">
        <v>1784</v>
      </c>
      <c r="AN638" t="s">
        <v>1784</v>
      </c>
      <c r="AO638" t="s">
        <v>1785</v>
      </c>
      <c r="AP638" s="32">
        <v>3</v>
      </c>
      <c r="AQ638" t="s">
        <v>3030</v>
      </c>
      <c r="AR638" t="s">
        <v>43</v>
      </c>
      <c r="AS638" t="s">
        <v>286</v>
      </c>
      <c r="AT638" t="s">
        <v>43</v>
      </c>
      <c r="AV638" s="39" t="str">
        <f>IFERROR(_xlfn.XLOOKUP(Q638,wtd!$B:$B,wtd!$C:$C),"")</f>
        <v/>
      </c>
      <c r="AW638" s="141" t="b">
        <f>IFERROR(Q638=_xlfn.XLOOKUP(Q638,wtd!$B:$B,wtd!$B:$B),FALSE)</f>
        <v>0</v>
      </c>
      <c r="AX638" t="s">
        <v>2812</v>
      </c>
      <c r="AZ638">
        <v>3</v>
      </c>
      <c r="BA638" t="b">
        <v>0</v>
      </c>
      <c r="BB638" t="b">
        <v>0</v>
      </c>
      <c r="BC638" t="b">
        <v>0</v>
      </c>
      <c r="BE638" s="1" t="s">
        <v>5356</v>
      </c>
      <c r="BF638" t="s">
        <v>907</v>
      </c>
      <c r="BG638" t="s">
        <v>907</v>
      </c>
      <c r="BH638" s="59" t="s">
        <v>907</v>
      </c>
      <c r="BJ638" s="618" t="s">
        <v>2887</v>
      </c>
      <c r="BK638" s="534" t="s">
        <v>2887</v>
      </c>
      <c r="BN638" s="225">
        <v>999</v>
      </c>
      <c r="BQ638" s="639" t="s">
        <v>315</v>
      </c>
      <c r="BR638" s="639" t="s">
        <v>906</v>
      </c>
    </row>
    <row r="639" spans="1:72">
      <c r="A639">
        <v>638</v>
      </c>
      <c r="B639" s="158" t="str">
        <f>IFERROR(TEXT(AL639,"00"),"99")&amp;IFERROR(TEXT(W639,"00"),"99")&amp;IFERROR(TEXT(S639,"00"),"99")&amp;IFERROR(TEXT(BN639,"000"),"999")</f>
        <v>054408999</v>
      </c>
      <c r="C639" s="158" t="str">
        <f>IFERROR(TEXT(AL639,"00"),"99")&amp;IFERROR(TEXT(V639,"00"),"99")&amp;IFERROR(TEXT(R639,"000"),"999")</f>
        <v>0544104</v>
      </c>
      <c r="D639" s="29">
        <v>0</v>
      </c>
      <c r="E639" s="645">
        <f>IF(NOT(ISBLANK(L639)),1,0)</f>
        <v>0</v>
      </c>
      <c r="F639" s="645">
        <f>IF(NOT(ISBLANK(O639)),1,0)</f>
        <v>1</v>
      </c>
      <c r="G639" s="364" t="str">
        <f>IF(ISBLANK(H639), IF(OR(NOT(ISBLANK(L639)),NOT(ISBLANK(I639)), NOT(ISBLANK(O639))),"no oldname but should be",""),IF(H639=I639,"api",IF(H639=O639,"csv","no match or acs")))</f>
        <v>csv</v>
      </c>
      <c r="H639" t="s">
        <v>922</v>
      </c>
      <c r="N639" s="59" t="s">
        <v>922</v>
      </c>
      <c r="O639" t="s">
        <v>922</v>
      </c>
      <c r="P639" s="59" t="s">
        <v>922</v>
      </c>
      <c r="Q639" s="64" t="s">
        <v>921</v>
      </c>
      <c r="R639" s="147">
        <f>IFERROR(_xlfn.XLOOKUP(T639,sortorder!$E$62:$E$136,sortorder!$F$62:$F$136),999)</f>
        <v>104</v>
      </c>
      <c r="S639" s="147">
        <f>IFERROR(_xlfn.XLOOKUP(T639,sortorder!$E$62:$E$136,sortorder!$D$62:$D$136),99)</f>
        <v>8</v>
      </c>
      <c r="T639" s="127" t="s">
        <v>255</v>
      </c>
      <c r="V639" s="152">
        <f>IFERROR(_xlfn.XLOOKUP(X639,sortorder!$E$4:$E$55,sortorder!$D$4:$D$55),99)</f>
        <v>44</v>
      </c>
      <c r="W639" s="152">
        <f>IFERROR(_xlfn.XLOOKUP(X639,sortorder!$E$4:$E$55,sortorder!$D$4:$D$55),99)</f>
        <v>44</v>
      </c>
      <c r="X639" s="373" t="s">
        <v>2794</v>
      </c>
      <c r="Y639" s="141">
        <f>IF(ISERROR(SEARCH(Y$1,$Q639)),0,1)</f>
        <v>0</v>
      </c>
      <c r="Z639" s="141">
        <f>IF(ISERROR(SEARCH(Z$1,$Q639)),0,1)</f>
        <v>1</v>
      </c>
      <c r="AA639" s="141">
        <f>IF(ISERROR(SEARCH(AA$1,$Q639)),0,1)</f>
        <v>0</v>
      </c>
      <c r="AB639" s="141">
        <f>IF(ISERROR(SEARCH(AB$1,$Q639)),0,1)</f>
        <v>0</v>
      </c>
      <c r="AC639" s="141">
        <f>IF(ISERROR(SEARCH(AC$1,$Q639)),0,1)</f>
        <v>0</v>
      </c>
      <c r="AD639" s="141">
        <f>IF(ISERROR(SEARCH(AD$1,$Q639)),0,1)</f>
        <v>0</v>
      </c>
      <c r="AE639" s="141">
        <f>IF(ISERROR(SEARCH(AE$1,$Q639)),0,1)</f>
        <v>1</v>
      </c>
      <c r="AF639" s="141">
        <f>IF(ISERROR(SEARCH(AF$1,$Q639)),0,1)</f>
        <v>0</v>
      </c>
      <c r="AG639" s="141">
        <f>IF(ISERROR(SEARCH(AG$1,$Q639)),0,1)</f>
        <v>1</v>
      </c>
      <c r="AI639" s="141" t="str">
        <f>_xlfn.XLOOKUP(I639,'api2.3'!B:B,'api2.3'!D:D,"")</f>
        <v/>
      </c>
      <c r="AJ639" t="s">
        <v>84</v>
      </c>
      <c r="AK639" s="41" t="s">
        <v>84</v>
      </c>
      <c r="AL639" s="210">
        <f>_xlfn.XLOOKUP(AK639,sortorder!$I$15:$I$20,sortorder!$J$15:$J$20)</f>
        <v>5</v>
      </c>
      <c r="AM639" t="s">
        <v>1784</v>
      </c>
      <c r="AN639" t="s">
        <v>1784</v>
      </c>
      <c r="AO639" t="s">
        <v>1785</v>
      </c>
      <c r="AP639" s="32">
        <v>3</v>
      </c>
      <c r="AQ639" t="s">
        <v>3030</v>
      </c>
      <c r="AR639" t="s">
        <v>43</v>
      </c>
      <c r="AS639" t="s">
        <v>286</v>
      </c>
      <c r="AT639" t="s">
        <v>43</v>
      </c>
      <c r="AV639" s="39" t="str">
        <f>IFERROR(_xlfn.XLOOKUP(Q639,wtd!$B:$B,wtd!$C:$C),"")</f>
        <v/>
      </c>
      <c r="AW639" s="141" t="b">
        <f>IFERROR(Q639=_xlfn.XLOOKUP(Q639,wtd!$B:$B,wtd!$B:$B),FALSE)</f>
        <v>0</v>
      </c>
      <c r="AX639" t="s">
        <v>2812</v>
      </c>
      <c r="AZ639">
        <v>3</v>
      </c>
      <c r="BA639" t="b">
        <v>0</v>
      </c>
      <c r="BB639" t="b">
        <v>0</v>
      </c>
      <c r="BC639" t="b">
        <v>0</v>
      </c>
      <c r="BE639" s="1" t="s">
        <v>5780</v>
      </c>
      <c r="BF639" t="s">
        <v>2839</v>
      </c>
      <c r="BG639" t="s">
        <v>2839</v>
      </c>
      <c r="BH639" s="59" t="s">
        <v>923</v>
      </c>
      <c r="BJ639" s="618" t="s">
        <v>2887</v>
      </c>
      <c r="BK639" s="534" t="s">
        <v>2887</v>
      </c>
      <c r="BN639" s="225">
        <v>999</v>
      </c>
      <c r="BQ639" s="639" t="s">
        <v>343</v>
      </c>
      <c r="BR639" s="639" t="s">
        <v>922</v>
      </c>
    </row>
    <row r="640" spans="1:72">
      <c r="A640">
        <v>639</v>
      </c>
      <c r="B640" s="158" t="str">
        <f>IFERROR(TEXT(AL640,"00"),"99")&amp;IFERROR(TEXT(W640,"00"),"99")&amp;IFERROR(TEXT(S640,"00"),"99")&amp;IFERROR(TEXT(BN640,"000"),"999")</f>
        <v>054409999</v>
      </c>
      <c r="C640" s="158" t="str">
        <f>IFERROR(TEXT(AL640,"00"),"99")&amp;IFERROR(TEXT(V640,"00"),"99")&amp;IFERROR(TEXT(R640,"000"),"999")</f>
        <v>0544105</v>
      </c>
      <c r="D640" s="29">
        <v>0</v>
      </c>
      <c r="E640" s="645">
        <f>IF(NOT(ISBLANK(L640)),1,0)</f>
        <v>0</v>
      </c>
      <c r="F640" s="645">
        <f>IF(NOT(ISBLANK(O640)),1,0)</f>
        <v>1</v>
      </c>
      <c r="G640" s="364" t="str">
        <f>IF(ISBLANK(H640), IF(OR(NOT(ISBLANK(L640)),NOT(ISBLANK(I640)), NOT(ISBLANK(O640))),"no oldname but should be",""),IF(H640=I640,"api",IF(H640=O640,"csv","no match or acs")))</f>
        <v>csv</v>
      </c>
      <c r="H640" t="s">
        <v>893</v>
      </c>
      <c r="N640" s="59" t="s">
        <v>893</v>
      </c>
      <c r="O640" t="s">
        <v>893</v>
      </c>
      <c r="P640" s="59" t="s">
        <v>893</v>
      </c>
      <c r="Q640" s="64" t="s">
        <v>892</v>
      </c>
      <c r="R640" s="147">
        <f>IFERROR(_xlfn.XLOOKUP(T640,sortorder!$E$62:$E$136,sortorder!$F$62:$F$136),999)</f>
        <v>105</v>
      </c>
      <c r="S640" s="147">
        <f>IFERROR(_xlfn.XLOOKUP(T640,sortorder!$E$62:$E$136,sortorder!$D$62:$D$136),99)</f>
        <v>9</v>
      </c>
      <c r="T640" s="127" t="s">
        <v>265</v>
      </c>
      <c r="V640" s="152">
        <f>IFERROR(_xlfn.XLOOKUP(X640,sortorder!$E$4:$E$55,sortorder!$D$4:$D$55),99)</f>
        <v>44</v>
      </c>
      <c r="W640" s="152">
        <f>IFERROR(_xlfn.XLOOKUP(X640,sortorder!$E$4:$E$55,sortorder!$D$4:$D$55),99)</f>
        <v>44</v>
      </c>
      <c r="X640" s="373" t="s">
        <v>2794</v>
      </c>
      <c r="Y640" s="141">
        <f>IF(ISERROR(SEARCH(Y$1,$Q640)),0,1)</f>
        <v>0</v>
      </c>
      <c r="Z640" s="141">
        <f>IF(ISERROR(SEARCH(Z$1,$Q640)),0,1)</f>
        <v>1</v>
      </c>
      <c r="AA640" s="141">
        <f>IF(ISERROR(SEARCH(AA$1,$Q640)),0,1)</f>
        <v>0</v>
      </c>
      <c r="AB640" s="141">
        <f>IF(ISERROR(SEARCH(AB$1,$Q640)),0,1)</f>
        <v>0</v>
      </c>
      <c r="AC640" s="141">
        <f>IF(ISERROR(SEARCH(AC$1,$Q640)),0,1)</f>
        <v>0</v>
      </c>
      <c r="AD640" s="141">
        <f>IF(ISERROR(SEARCH(AD$1,$Q640)),0,1)</f>
        <v>0</v>
      </c>
      <c r="AE640" s="141">
        <f>IF(ISERROR(SEARCH(AE$1,$Q640)),0,1)</f>
        <v>1</v>
      </c>
      <c r="AF640" s="141">
        <f>IF(ISERROR(SEARCH(AF$1,$Q640)),0,1)</f>
        <v>0</v>
      </c>
      <c r="AG640" s="141">
        <f>IF(ISERROR(SEARCH(AG$1,$Q640)),0,1)</f>
        <v>1</v>
      </c>
      <c r="AI640" s="141" t="str">
        <f>_xlfn.XLOOKUP(I640,'api2.3'!B:B,'api2.3'!D:D,"")</f>
        <v/>
      </c>
      <c r="AJ640" t="s">
        <v>84</v>
      </c>
      <c r="AK640" s="41" t="s">
        <v>84</v>
      </c>
      <c r="AL640" s="210">
        <f>_xlfn.XLOOKUP(AK640,sortorder!$I$15:$I$20,sortorder!$J$15:$J$20)</f>
        <v>5</v>
      </c>
      <c r="AM640" t="s">
        <v>1784</v>
      </c>
      <c r="AN640" t="s">
        <v>1784</v>
      </c>
      <c r="AO640" t="s">
        <v>1785</v>
      </c>
      <c r="AP640" s="32">
        <v>3</v>
      </c>
      <c r="AQ640" t="s">
        <v>3030</v>
      </c>
      <c r="AR640" t="s">
        <v>43</v>
      </c>
      <c r="AS640" t="s">
        <v>286</v>
      </c>
      <c r="AT640" t="s">
        <v>43</v>
      </c>
      <c r="AV640" s="39" t="str">
        <f>IFERROR(_xlfn.XLOOKUP(Q640,wtd!$B:$B,wtd!$C:$C),"")</f>
        <v/>
      </c>
      <c r="AW640" s="141" t="b">
        <f>IFERROR(Q640=_xlfn.XLOOKUP(Q640,wtd!$B:$B,wtd!$B:$B),FALSE)</f>
        <v>0</v>
      </c>
      <c r="AX640" t="s">
        <v>2812</v>
      </c>
      <c r="AZ640">
        <v>3</v>
      </c>
      <c r="BA640" t="b">
        <v>0</v>
      </c>
      <c r="BB640" t="b">
        <v>0</v>
      </c>
      <c r="BC640" t="b">
        <v>0</v>
      </c>
      <c r="BE640" s="1" t="s">
        <v>5358</v>
      </c>
      <c r="BF640" t="s">
        <v>2837</v>
      </c>
      <c r="BG640" t="s">
        <v>2837</v>
      </c>
      <c r="BH640" s="59" t="s">
        <v>894</v>
      </c>
      <c r="BJ640" s="618" t="s">
        <v>2887</v>
      </c>
      <c r="BK640" s="534" t="s">
        <v>2887</v>
      </c>
      <c r="BN640" s="225">
        <v>999</v>
      </c>
      <c r="BQ640" s="639" t="s">
        <v>352</v>
      </c>
      <c r="BR640" s="639" t="s">
        <v>893</v>
      </c>
    </row>
    <row r="641" spans="1:72">
      <c r="A641">
        <v>640</v>
      </c>
      <c r="B641" s="158" t="str">
        <f>IFERROR(TEXT(AL641,"00"),"99")&amp;IFERROR(TEXT(W641,"00"),"99")&amp;IFERROR(TEXT(S641,"00"),"99")&amp;IFERROR(TEXT(BN641,"000"),"999")</f>
        <v>054410999</v>
      </c>
      <c r="C641" s="158" t="str">
        <f>IFERROR(TEXT(AL641,"00"),"99")&amp;IFERROR(TEXT(V641,"00"),"99")&amp;IFERROR(TEXT(R641,"000"),"999")</f>
        <v>0544106</v>
      </c>
      <c r="D641" s="29">
        <v>0</v>
      </c>
      <c r="E641" s="645">
        <f>IF(NOT(ISBLANK(L641)),1,0)</f>
        <v>0</v>
      </c>
      <c r="F641" s="645">
        <f>IF(NOT(ISBLANK(O641)),1,0)</f>
        <v>1</v>
      </c>
      <c r="G641" s="364" t="str">
        <f>IF(ISBLANK(H641), IF(OR(NOT(ISBLANK(L641)),NOT(ISBLANK(I641)), NOT(ISBLANK(O641))),"no oldname but should be",""),IF(H641=I641,"api",IF(H641=O641,"csv","no match or acs")))</f>
        <v>csv</v>
      </c>
      <c r="H641" t="s">
        <v>898</v>
      </c>
      <c r="L641" s="122"/>
      <c r="M641" s="197"/>
      <c r="N641" s="59" t="s">
        <v>898</v>
      </c>
      <c r="O641" t="s">
        <v>898</v>
      </c>
      <c r="P641" s="59" t="s">
        <v>898</v>
      </c>
      <c r="Q641" s="64" t="s">
        <v>897</v>
      </c>
      <c r="R641" s="147">
        <f>IFERROR(_xlfn.XLOOKUP(T641,sortorder!$E$62:$E$136,sortorder!$F$62:$F$136),999)</f>
        <v>106</v>
      </c>
      <c r="S641" s="147">
        <f>IFERROR(_xlfn.XLOOKUP(T641,sortorder!$E$62:$E$136,sortorder!$D$62:$D$136),99)</f>
        <v>10</v>
      </c>
      <c r="T641" s="127" t="s">
        <v>95</v>
      </c>
      <c r="V641" s="152">
        <f>IFERROR(_xlfn.XLOOKUP(X641,sortorder!$E$4:$E$55,sortorder!$D$4:$D$55),99)</f>
        <v>44</v>
      </c>
      <c r="W641" s="152">
        <f>IFERROR(_xlfn.XLOOKUP(X641,sortorder!$E$4:$E$55,sortorder!$D$4:$D$55),99)</f>
        <v>44</v>
      </c>
      <c r="X641" s="373" t="s">
        <v>2794</v>
      </c>
      <c r="Y641" s="141">
        <f>IF(ISERROR(SEARCH(Y$1,$Q641)),0,1)</f>
        <v>0</v>
      </c>
      <c r="Z641" s="141">
        <f>IF(ISERROR(SEARCH(Z$1,$Q641)),0,1)</f>
        <v>1</v>
      </c>
      <c r="AA641" s="141">
        <f>IF(ISERROR(SEARCH(AA$1,$Q641)),0,1)</f>
        <v>0</v>
      </c>
      <c r="AB641" s="141">
        <f>IF(ISERROR(SEARCH(AB$1,$Q641)),0,1)</f>
        <v>0</v>
      </c>
      <c r="AC641" s="141">
        <f>IF(ISERROR(SEARCH(AC$1,$Q641)),0,1)</f>
        <v>0</v>
      </c>
      <c r="AD641" s="141">
        <f>IF(ISERROR(SEARCH(AD$1,$Q641)),0,1)</f>
        <v>0</v>
      </c>
      <c r="AE641" s="141">
        <f>IF(ISERROR(SEARCH(AE$1,$Q641)),0,1)</f>
        <v>1</v>
      </c>
      <c r="AF641" s="141">
        <f>IF(ISERROR(SEARCH(AF$1,$Q641)),0,1)</f>
        <v>0</v>
      </c>
      <c r="AG641" s="141">
        <f>IF(ISERROR(SEARCH(AG$1,$Q641)),0,1)</f>
        <v>1</v>
      </c>
      <c r="AI641" s="141" t="str">
        <f>_xlfn.XLOOKUP(I641,'api2.3'!B:B,'api2.3'!D:D,"")</f>
        <v/>
      </c>
      <c r="AJ641" t="s">
        <v>84</v>
      </c>
      <c r="AK641" s="41" t="s">
        <v>84</v>
      </c>
      <c r="AL641" s="210">
        <f>_xlfn.XLOOKUP(AK641,sortorder!$I$15:$I$20,sortorder!$J$15:$J$20)</f>
        <v>5</v>
      </c>
      <c r="AM641" t="s">
        <v>1784</v>
      </c>
      <c r="AN641" t="s">
        <v>1784</v>
      </c>
      <c r="AO641" t="s">
        <v>1785</v>
      </c>
      <c r="AP641" s="32">
        <v>3</v>
      </c>
      <c r="AQ641" t="s">
        <v>3030</v>
      </c>
      <c r="AR641" t="s">
        <v>43</v>
      </c>
      <c r="AS641" t="s">
        <v>286</v>
      </c>
      <c r="AT641" t="s">
        <v>43</v>
      </c>
      <c r="AV641" s="39" t="str">
        <f>IFERROR(_xlfn.XLOOKUP(Q641,wtd!$B:$B,wtd!$C:$C),"")</f>
        <v/>
      </c>
      <c r="AW641" s="141" t="b">
        <f>IFERROR(Q641=_xlfn.XLOOKUP(Q641,wtd!$B:$B,wtd!$B:$B),FALSE)</f>
        <v>0</v>
      </c>
      <c r="AX641" t="s">
        <v>2812</v>
      </c>
      <c r="AZ641">
        <v>3</v>
      </c>
      <c r="BA641" t="b">
        <v>0</v>
      </c>
      <c r="BB641" t="b">
        <v>0</v>
      </c>
      <c r="BC641" t="b">
        <v>0</v>
      </c>
      <c r="BE641" s="1" t="s">
        <v>5359</v>
      </c>
      <c r="BF641" t="s">
        <v>899</v>
      </c>
      <c r="BG641" t="s">
        <v>899</v>
      </c>
      <c r="BH641" s="59" t="s">
        <v>899</v>
      </c>
      <c r="BJ641" s="618" t="s">
        <v>2887</v>
      </c>
      <c r="BK641" s="534" t="s">
        <v>2887</v>
      </c>
      <c r="BN641" s="225">
        <v>999</v>
      </c>
      <c r="BQ641" s="639" t="s">
        <v>362</v>
      </c>
      <c r="BR641" s="639" t="s">
        <v>898</v>
      </c>
    </row>
    <row r="642" spans="1:72">
      <c r="A642">
        <v>641</v>
      </c>
      <c r="B642" s="158" t="str">
        <f>IFERROR(TEXT(AL642,"00"),"99")&amp;IFERROR(TEXT(W642,"00"),"99")&amp;IFERROR(TEXT(S642,"00"),"99")&amp;IFERROR(TEXT(BN642,"000"),"999")</f>
        <v>054411999</v>
      </c>
      <c r="C642" s="158" t="str">
        <f>IFERROR(TEXT(AL642,"00"),"99")&amp;IFERROR(TEXT(V642,"00"),"99")&amp;IFERROR(TEXT(R642,"000"),"999")</f>
        <v>0544107</v>
      </c>
      <c r="D642" s="29">
        <v>0</v>
      </c>
      <c r="E642" s="645">
        <f>IF(NOT(ISBLANK(L642)),1,0)</f>
        <v>0</v>
      </c>
      <c r="F642" s="645">
        <f>IF(NOT(ISBLANK(O642)),1,0)</f>
        <v>1</v>
      </c>
      <c r="G642" s="364" t="str">
        <f>IF(ISBLANK(H642), IF(OR(NOT(ISBLANK(L642)),NOT(ISBLANK(I642)), NOT(ISBLANK(O642))),"no oldname but should be",""),IF(H642=I642,"api",IF(H642=O642,"csv","no match or acs")))</f>
        <v>csv</v>
      </c>
      <c r="H642" t="s">
        <v>1021</v>
      </c>
      <c r="L642" s="122"/>
      <c r="M642" s="197"/>
      <c r="N642" s="59" t="s">
        <v>1021</v>
      </c>
      <c r="O642" t="s">
        <v>1021</v>
      </c>
      <c r="P642" s="59" t="s">
        <v>1021</v>
      </c>
      <c r="Q642" s="64" t="s">
        <v>1020</v>
      </c>
      <c r="R642" s="147">
        <f>IFERROR(_xlfn.XLOOKUP(T642,sortorder!$E$62:$E$136,sortorder!$F$62:$F$136),999)</f>
        <v>107</v>
      </c>
      <c r="S642" s="147">
        <f>IFERROR(_xlfn.XLOOKUP(T642,sortorder!$E$62:$E$136,sortorder!$D$62:$D$136),99)</f>
        <v>11</v>
      </c>
      <c r="T642" s="127" t="s">
        <v>134</v>
      </c>
      <c r="V642" s="152">
        <f>IFERROR(_xlfn.XLOOKUP(X642,sortorder!$E$4:$E$55,sortorder!$D$4:$D$55),99)</f>
        <v>44</v>
      </c>
      <c r="W642" s="152">
        <f>IFERROR(_xlfn.XLOOKUP(X642,sortorder!$E$4:$E$55,sortorder!$D$4:$D$55),99)</f>
        <v>44</v>
      </c>
      <c r="X642" s="373" t="s">
        <v>2794</v>
      </c>
      <c r="Y642" s="141">
        <f>IF(ISERROR(SEARCH(Y$1,$Q642)),0,1)</f>
        <v>0</v>
      </c>
      <c r="Z642" s="141">
        <f>IF(ISERROR(SEARCH(Z$1,$Q642)),0,1)</f>
        <v>1</v>
      </c>
      <c r="AA642" s="141">
        <f>IF(ISERROR(SEARCH(AA$1,$Q642)),0,1)</f>
        <v>0</v>
      </c>
      <c r="AB642" s="141">
        <f>IF(ISERROR(SEARCH(AB$1,$Q642)),0,1)</f>
        <v>0</v>
      </c>
      <c r="AC642" s="141">
        <f>IF(ISERROR(SEARCH(AC$1,$Q642)),0,1)</f>
        <v>0</v>
      </c>
      <c r="AD642" s="141">
        <f>IF(ISERROR(SEARCH(AD$1,$Q642)),0,1)</f>
        <v>0</v>
      </c>
      <c r="AE642" s="141">
        <f>IF(ISERROR(SEARCH(AE$1,$Q642)),0,1)</f>
        <v>1</v>
      </c>
      <c r="AF642" s="141">
        <f>IF(ISERROR(SEARCH(AF$1,$Q642)),0,1)</f>
        <v>0</v>
      </c>
      <c r="AG642" s="141">
        <f>IF(ISERROR(SEARCH(AG$1,$Q642)),0,1)</f>
        <v>1</v>
      </c>
      <c r="AI642" s="141" t="str">
        <f>_xlfn.XLOOKUP(I642,'api2.3'!B:B,'api2.3'!D:D,"")</f>
        <v/>
      </c>
      <c r="AJ642" t="s">
        <v>84</v>
      </c>
      <c r="AK642" s="41" t="s">
        <v>84</v>
      </c>
      <c r="AL642" s="210">
        <f>_xlfn.XLOOKUP(AK642,sortorder!$I$15:$I$20,sortorder!$J$15:$J$20)</f>
        <v>5</v>
      </c>
      <c r="AM642" t="s">
        <v>1784</v>
      </c>
      <c r="AN642" t="s">
        <v>1784</v>
      </c>
      <c r="AO642" t="s">
        <v>1785</v>
      </c>
      <c r="AP642" s="32">
        <v>3</v>
      </c>
      <c r="AQ642" t="s">
        <v>3030</v>
      </c>
      <c r="AR642" t="s">
        <v>43</v>
      </c>
      <c r="AS642" t="s">
        <v>286</v>
      </c>
      <c r="AT642" t="s">
        <v>43</v>
      </c>
      <c r="AV642" s="39" t="str">
        <f>IFERROR(_xlfn.XLOOKUP(Q642,wtd!$B:$B,wtd!$C:$C),"")</f>
        <v/>
      </c>
      <c r="AW642" s="141" t="b">
        <f>IFERROR(Q642=_xlfn.XLOOKUP(Q642,wtd!$B:$B,wtd!$B:$B),FALSE)</f>
        <v>0</v>
      </c>
      <c r="AX642" t="s">
        <v>2812</v>
      </c>
      <c r="AZ642">
        <v>3</v>
      </c>
      <c r="BA642" t="b">
        <v>0</v>
      </c>
      <c r="BB642" t="b">
        <v>0</v>
      </c>
      <c r="BC642" t="b">
        <v>0</v>
      </c>
      <c r="BE642" s="1" t="s">
        <v>5361</v>
      </c>
      <c r="BF642" t="s">
        <v>2843</v>
      </c>
      <c r="BG642" t="s">
        <v>2843</v>
      </c>
      <c r="BH642" s="59" t="s">
        <v>1022</v>
      </c>
      <c r="BJ642" s="618" t="s">
        <v>2887</v>
      </c>
      <c r="BK642" s="534" t="s">
        <v>2887</v>
      </c>
      <c r="BN642" s="225">
        <v>999</v>
      </c>
      <c r="BQ642" s="639" t="s">
        <v>556</v>
      </c>
      <c r="BR642" s="639" t="s">
        <v>1021</v>
      </c>
    </row>
    <row r="643" spans="1:72">
      <c r="A643">
        <v>642</v>
      </c>
      <c r="B643" s="158" t="str">
        <f>IFERROR(TEXT(AL643,"00"),"99")&amp;IFERROR(TEXT(W643,"00"),"99")&amp;IFERROR(TEXT(S643,"00"),"99")&amp;IFERROR(TEXT(BN643,"000"),"999")</f>
        <v>054412999</v>
      </c>
      <c r="C643" s="158" t="str">
        <f>IFERROR(TEXT(AL643,"00"),"99")&amp;IFERROR(TEXT(V643,"00"),"99")&amp;IFERROR(TEXT(R643,"000"),"999")</f>
        <v>0544108</v>
      </c>
      <c r="D643" s="29">
        <v>0</v>
      </c>
      <c r="E643" s="645">
        <f>IF(NOT(ISBLANK(L643)),1,0)</f>
        <v>0</v>
      </c>
      <c r="F643" s="645">
        <f>IF(NOT(ISBLANK(O643)),1,0)</f>
        <v>1</v>
      </c>
      <c r="G643" s="364" t="str">
        <f>IF(ISBLANK(H643), IF(OR(NOT(ISBLANK(L643)),NOT(ISBLANK(I643)), NOT(ISBLANK(O643))),"no oldname but should be",""),IF(H643=I643,"api",IF(H643=O643,"csv","no match or acs")))</f>
        <v>csv</v>
      </c>
      <c r="H643" t="s">
        <v>917</v>
      </c>
      <c r="L643" s="122"/>
      <c r="M643" s="197"/>
      <c r="N643" s="59" t="s">
        <v>917</v>
      </c>
      <c r="O643" t="s">
        <v>917</v>
      </c>
      <c r="P643" s="59" t="s">
        <v>917</v>
      </c>
      <c r="Q643" s="64" t="s">
        <v>916</v>
      </c>
      <c r="R643" s="147">
        <f>IFERROR(_xlfn.XLOOKUP(T643,sortorder!$E$62:$E$136,sortorder!$F$62:$F$136),999)</f>
        <v>108</v>
      </c>
      <c r="S643" s="147">
        <f>IFERROR(_xlfn.XLOOKUP(T643,sortorder!$E$62:$E$136,sortorder!$D$62:$D$136),99)</f>
        <v>12</v>
      </c>
      <c r="T643" s="127" t="s">
        <v>244</v>
      </c>
      <c r="V643" s="152">
        <f>IFERROR(_xlfn.XLOOKUP(X643,sortorder!$E$4:$E$55,sortorder!$D$4:$D$55),99)</f>
        <v>44</v>
      </c>
      <c r="W643" s="152">
        <f>IFERROR(_xlfn.XLOOKUP(X643,sortorder!$E$4:$E$55,sortorder!$D$4:$D$55),99)</f>
        <v>44</v>
      </c>
      <c r="X643" s="373" t="s">
        <v>2794</v>
      </c>
      <c r="Y643" s="141">
        <f>IF(ISERROR(SEARCH(Y$1,$Q643)),0,1)</f>
        <v>0</v>
      </c>
      <c r="Z643" s="141">
        <f>IF(ISERROR(SEARCH(Z$1,$Q643)),0,1)</f>
        <v>1</v>
      </c>
      <c r="AA643" s="141">
        <f>IF(ISERROR(SEARCH(AA$1,$Q643)),0,1)</f>
        <v>0</v>
      </c>
      <c r="AB643" s="141">
        <f>IF(ISERROR(SEARCH(AB$1,$Q643)),0,1)</f>
        <v>0</v>
      </c>
      <c r="AC643" s="141">
        <f>IF(ISERROR(SEARCH(AC$1,$Q643)),0,1)</f>
        <v>0</v>
      </c>
      <c r="AD643" s="141">
        <f>IF(ISERROR(SEARCH(AD$1,$Q643)),0,1)</f>
        <v>0</v>
      </c>
      <c r="AE643" s="141">
        <f>IF(ISERROR(SEARCH(AE$1,$Q643)),0,1)</f>
        <v>1</v>
      </c>
      <c r="AF643" s="141">
        <f>IF(ISERROR(SEARCH(AF$1,$Q643)),0,1)</f>
        <v>0</v>
      </c>
      <c r="AG643" s="141">
        <f>IF(ISERROR(SEARCH(AG$1,$Q643)),0,1)</f>
        <v>1</v>
      </c>
      <c r="AI643" s="141" t="str">
        <f>_xlfn.XLOOKUP(I643,'api2.3'!B:B,'api2.3'!D:D,"")</f>
        <v/>
      </c>
      <c r="AJ643" t="s">
        <v>84</v>
      </c>
      <c r="AK643" s="41" t="s">
        <v>84</v>
      </c>
      <c r="AL643" s="210">
        <f>_xlfn.XLOOKUP(AK643,sortorder!$I$15:$I$20,sortorder!$J$15:$J$20)</f>
        <v>5</v>
      </c>
      <c r="AM643" t="s">
        <v>1784</v>
      </c>
      <c r="AN643" t="s">
        <v>1784</v>
      </c>
      <c r="AO643" t="s">
        <v>1785</v>
      </c>
      <c r="AP643" s="32">
        <v>3</v>
      </c>
      <c r="AQ643" t="s">
        <v>3030</v>
      </c>
      <c r="AR643" t="s">
        <v>43</v>
      </c>
      <c r="AS643" t="s">
        <v>286</v>
      </c>
      <c r="AT643" t="s">
        <v>43</v>
      </c>
      <c r="AV643" s="39" t="str">
        <f>IFERROR(_xlfn.XLOOKUP(Q643,wtd!$B:$B,wtd!$C:$C),"")</f>
        <v/>
      </c>
      <c r="AW643" s="141" t="b">
        <f>IFERROR(Q643=_xlfn.XLOOKUP(Q643,wtd!$B:$B,wtd!$B:$B),FALSE)</f>
        <v>0</v>
      </c>
      <c r="AX643" t="s">
        <v>2812</v>
      </c>
      <c r="AZ643">
        <v>3</v>
      </c>
      <c r="BA643" t="b">
        <v>0</v>
      </c>
      <c r="BB643" t="b">
        <v>0</v>
      </c>
      <c r="BC643" t="b">
        <v>0</v>
      </c>
      <c r="BE643" s="1" t="s">
        <v>5360</v>
      </c>
      <c r="BF643" t="s">
        <v>2845</v>
      </c>
      <c r="BG643" t="s">
        <v>2845</v>
      </c>
      <c r="BH643" s="59" t="s">
        <v>918</v>
      </c>
      <c r="BJ643" s="618" t="s">
        <v>2887</v>
      </c>
      <c r="BK643" s="534" t="s">
        <v>2887</v>
      </c>
      <c r="BN643" s="225">
        <v>999</v>
      </c>
      <c r="BQ643" s="639" t="s">
        <v>334</v>
      </c>
      <c r="BR643" s="639" t="s">
        <v>917</v>
      </c>
    </row>
    <row r="644" spans="1:72">
      <c r="A644">
        <v>643</v>
      </c>
      <c r="B644" s="158" t="str">
        <f>IFERROR(TEXT(AL644,"00"),"99")&amp;IFERROR(TEXT(W644,"00"),"99")&amp;IFERROR(TEXT(S644,"00"),"99")&amp;IFERROR(TEXT(BN644,"000"),"999")</f>
        <v>054413999</v>
      </c>
      <c r="C644" s="158" t="str">
        <f>IFERROR(TEXT(AL644,"00"),"99")&amp;IFERROR(TEXT(V644,"00"),"99")&amp;IFERROR(TEXT(R644,"000"),"999")</f>
        <v>0544109</v>
      </c>
      <c r="D644" s="251">
        <v>0</v>
      </c>
      <c r="E644" s="645">
        <f>IF(NOT(ISBLANK(L644)),1,0)</f>
        <v>0</v>
      </c>
      <c r="F644" s="645">
        <f>IF(NOT(ISBLANK(O644)),1,0)</f>
        <v>1</v>
      </c>
      <c r="G644" s="364" t="str">
        <f>IF(ISBLANK(H644), IF(OR(NOT(ISBLANK(L644)),NOT(ISBLANK(I644)), NOT(ISBLANK(O644))),"no oldname but should be",""),IF(H644=I644,"api",IF(H644=O644,"csv","no match or acs")))</f>
        <v>csv</v>
      </c>
      <c r="H644" s="122" t="s">
        <v>5676</v>
      </c>
      <c r="I644" s="122"/>
      <c r="J644" s="197"/>
      <c r="K644" s="122"/>
      <c r="L644" s="122"/>
      <c r="M644" s="197"/>
      <c r="N644" s="197"/>
      <c r="O644" s="122" t="s">
        <v>5676</v>
      </c>
      <c r="P644" s="197"/>
      <c r="Q644" s="123" t="s">
        <v>5677</v>
      </c>
      <c r="R644" s="147">
        <f>IFERROR(_xlfn.XLOOKUP(T644,sortorder!$E$62:$E$136,sortorder!$F$62:$F$136),999)</f>
        <v>109</v>
      </c>
      <c r="S644" s="147">
        <f>IFERROR(_xlfn.XLOOKUP(T644,sortorder!$E$62:$E$136,sortorder!$D$62:$D$136),99)</f>
        <v>13</v>
      </c>
      <c r="T644" s="196" t="s">
        <v>5614</v>
      </c>
      <c r="U644" s="197"/>
      <c r="V644" s="152">
        <f>IFERROR(_xlfn.XLOOKUP(X644,sortorder!$E$4:$E$55,sortorder!$D$4:$D$55),99)</f>
        <v>44</v>
      </c>
      <c r="W644" s="152">
        <f>IFERROR(_xlfn.XLOOKUP(X644,sortorder!$E$4:$E$55,sortorder!$D$4:$D$55),99)</f>
        <v>44</v>
      </c>
      <c r="X644" s="326" t="s">
        <v>2794</v>
      </c>
      <c r="Y644" s="141">
        <f>IF(ISERROR(SEARCH(Y$1,$Q644)),0,1)</f>
        <v>0</v>
      </c>
      <c r="Z644" s="141">
        <f>IF(ISERROR(SEARCH(Z$1,$Q644)),0,1)</f>
        <v>1</v>
      </c>
      <c r="AA644" s="141">
        <f>IF(ISERROR(SEARCH(AA$1,$Q644)),0,1)</f>
        <v>0</v>
      </c>
      <c r="AB644" s="141">
        <f>IF(ISERROR(SEARCH(AB$1,$Q644)),0,1)</f>
        <v>0</v>
      </c>
      <c r="AC644" s="141">
        <f>IF(ISERROR(SEARCH(AC$1,$Q644)),0,1)</f>
        <v>0</v>
      </c>
      <c r="AD644" s="141">
        <f>IF(ISERROR(SEARCH(AD$1,$Q644)),0,1)</f>
        <v>0</v>
      </c>
      <c r="AE644" s="141">
        <f>IF(ISERROR(SEARCH(AE$1,$Q644)),0,1)</f>
        <v>1</v>
      </c>
      <c r="AF644" s="141">
        <f>IF(ISERROR(SEARCH(AF$1,$Q644)),0,1)</f>
        <v>0</v>
      </c>
      <c r="AG644" s="141">
        <f>IF(ISERROR(SEARCH(AG$1,$Q644)),0,1)</f>
        <v>1</v>
      </c>
      <c r="AH644" s="122"/>
      <c r="AI644" s="141" t="str">
        <f>_xlfn.XLOOKUP(I644,'api2.3'!B:B,'api2.3'!D:D,"")</f>
        <v/>
      </c>
      <c r="AJ644" s="122" t="s">
        <v>84</v>
      </c>
      <c r="AK644" s="212" t="s">
        <v>84</v>
      </c>
      <c r="AL644" s="210">
        <f>_xlfn.XLOOKUP(AK644,sortorder!$I$15:$I$20,sortorder!$J$15:$J$20)</f>
        <v>5</v>
      </c>
      <c r="AM644" s="122" t="s">
        <v>1784</v>
      </c>
      <c r="AN644" s="122" t="s">
        <v>1784</v>
      </c>
      <c r="AO644" s="122" t="s">
        <v>1785</v>
      </c>
      <c r="AP644" s="112">
        <v>3</v>
      </c>
      <c r="AQ644" s="122" t="s">
        <v>3030</v>
      </c>
      <c r="AR644" s="122" t="s">
        <v>43</v>
      </c>
      <c r="AS644" s="122" t="s">
        <v>286</v>
      </c>
      <c r="AT644" s="122" t="s">
        <v>43</v>
      </c>
      <c r="AU644" s="122"/>
      <c r="AV644" s="39" t="str">
        <f>IFERROR(_xlfn.XLOOKUP(Q644,wtd!$B:$B,wtd!$C:$C),"")</f>
        <v/>
      </c>
      <c r="AW644" s="141" t="b">
        <f>IFERROR(Q644=_xlfn.XLOOKUP(Q644,wtd!$B:$B,wtd!$B:$B),FALSE)</f>
        <v>0</v>
      </c>
      <c r="AX644" s="236" t="s">
        <v>2812</v>
      </c>
      <c r="AY644" s="122"/>
      <c r="AZ644" s="122">
        <v>3</v>
      </c>
      <c r="BA644" s="122" t="b">
        <v>0</v>
      </c>
      <c r="BB644" s="122" t="b">
        <v>0</v>
      </c>
      <c r="BC644" s="122" t="b">
        <v>0</v>
      </c>
      <c r="BD644" s="122"/>
      <c r="BE644" s="125" t="s">
        <v>5678</v>
      </c>
      <c r="BF644" s="122" t="s">
        <v>5679</v>
      </c>
      <c r="BG644" s="122" t="s">
        <v>5679</v>
      </c>
      <c r="BH644" s="197"/>
      <c r="BI644" s="197"/>
      <c r="BJ644" s="618" t="s">
        <v>2887</v>
      </c>
      <c r="BK644" s="534">
        <v>0</v>
      </c>
      <c r="BL644" s="197"/>
      <c r="BM644" s="197"/>
      <c r="BN644" s="260">
        <v>999</v>
      </c>
      <c r="BO644" s="122"/>
      <c r="BP644" s="641"/>
      <c r="BQ644" s="641"/>
      <c r="BR644" s="641"/>
      <c r="BS644" s="641"/>
      <c r="BT644" s="641"/>
    </row>
    <row r="645" spans="1:72">
      <c r="A645">
        <v>644</v>
      </c>
      <c r="B645" s="158" t="str">
        <f>IFERROR(TEXT(AL645,"00"),"99")&amp;IFERROR(TEXT(W645,"00"),"99")&amp;IFERROR(TEXT(S645,"00"),"99")&amp;IFERROR(TEXT(BN645,"000"),"999")</f>
        <v>054501057</v>
      </c>
      <c r="C645" s="158" t="str">
        <f>IFERROR(TEXT(AL645,"00"),"99")&amp;IFERROR(TEXT(V645,"00"),"99")&amp;IFERROR(TEXT(R645,"000"),"999")</f>
        <v>0545096</v>
      </c>
      <c r="D645" s="29">
        <v>1</v>
      </c>
      <c r="E645" s="645">
        <f>IF(NOT(ISBLANK(L645)),1,0)</f>
        <v>0</v>
      </c>
      <c r="F645" s="645">
        <f>IF(NOT(ISBLANK(O645)),1,0)</f>
        <v>1</v>
      </c>
      <c r="G645" s="364" t="str">
        <f>IF(ISBLANK(H645), IF(OR(NOT(ISBLANK(L645)),NOT(ISBLANK(I645)), NOT(ISBLANK(O645))),"no oldname but should be",""),IF(H645=I645,"api",IF(H645=O645,"csv","no match or acs")))</f>
        <v>api</v>
      </c>
      <c r="H645" t="s">
        <v>1456</v>
      </c>
      <c r="I645" s="185" t="s">
        <v>1456</v>
      </c>
      <c r="J645" s="59" t="s">
        <v>1456</v>
      </c>
      <c r="N645" s="59" t="s">
        <v>1457</v>
      </c>
      <c r="O645" s="23" t="s">
        <v>1457</v>
      </c>
      <c r="P645" s="59" t="s">
        <v>1457</v>
      </c>
      <c r="Q645" s="64" t="s">
        <v>1455</v>
      </c>
      <c r="R645" s="147">
        <f>IFERROR(_xlfn.XLOOKUP(T645,sortorder!$E$62:$E$136,sortorder!$F$62:$F$136),999)</f>
        <v>96</v>
      </c>
      <c r="S645" s="147">
        <f>IFERROR(_xlfn.XLOOKUP(T645,sortorder!$E$62:$E$136,sortorder!$D$62:$D$136),99)</f>
        <v>1</v>
      </c>
      <c r="T645" s="127" t="s">
        <v>181</v>
      </c>
      <c r="U645" s="59" t="s">
        <v>317</v>
      </c>
      <c r="V645" s="152">
        <f>IFERROR(_xlfn.XLOOKUP(X645,sortorder!$E$4:$E$55,sortorder!$D$4:$D$55),99)</f>
        <v>45</v>
      </c>
      <c r="W645" s="152">
        <f>IFERROR(_xlfn.XLOOKUP(X645,sortorder!$E$4:$E$55,sortorder!$D$4:$D$55),99)</f>
        <v>45</v>
      </c>
      <c r="X645" s="22" t="s">
        <v>1402</v>
      </c>
      <c r="Y645" s="141">
        <f>IF(ISERROR(SEARCH(Y$1,$Q645)),0,1)</f>
        <v>0</v>
      </c>
      <c r="Z645" s="141">
        <f>IF(ISERROR(SEARCH(Z$1,$Q645)),0,1)</f>
        <v>0</v>
      </c>
      <c r="AA645" s="141">
        <f>IF(ISERROR(SEARCH(AA$1,$Q645)),0,1)</f>
        <v>1</v>
      </c>
      <c r="AB645" s="141">
        <f>IF(ISERROR(SEARCH(AB$1,$Q645)),0,1)</f>
        <v>0</v>
      </c>
      <c r="AC645" s="141">
        <f>IF(ISERROR(SEARCH(AC$1,$Q645)),0,1)</f>
        <v>0</v>
      </c>
      <c r="AD645" s="141">
        <f>IF(ISERROR(SEARCH(AD$1,$Q645)),0,1)</f>
        <v>0</v>
      </c>
      <c r="AE645" s="141">
        <f>IF(ISERROR(SEARCH(AE$1,$Q645)),0,1)</f>
        <v>1</v>
      </c>
      <c r="AF645" s="141">
        <f>IF(ISERROR(SEARCH(AF$1,$Q645)),0,1)</f>
        <v>1</v>
      </c>
      <c r="AG645" s="141">
        <f>IF(ISERROR(SEARCH(AG$1,$Q645)),0,1)</f>
        <v>0</v>
      </c>
      <c r="AH645" t="s">
        <v>1075</v>
      </c>
      <c r="AI645" s="141" t="str">
        <f>_xlfn.XLOOKUP(I645,'api2.3'!B:B,'api2.3'!D:D,"")</f>
        <v>EJ Indexes</v>
      </c>
      <c r="AJ645" t="s">
        <v>84</v>
      </c>
      <c r="AK645" s="41" t="s">
        <v>84</v>
      </c>
      <c r="AL645" s="210">
        <f>_xlfn.XLOOKUP(AK645,sortorder!$I$15:$I$20,sortorder!$J$15:$J$20)</f>
        <v>5</v>
      </c>
      <c r="AM645" t="s">
        <v>423</v>
      </c>
      <c r="AN645" t="s">
        <v>423</v>
      </c>
      <c r="AO645" t="s">
        <v>424</v>
      </c>
      <c r="AP645" s="32">
        <v>1</v>
      </c>
      <c r="AQ645" t="s">
        <v>1101</v>
      </c>
      <c r="AR645" t="s">
        <v>1111</v>
      </c>
      <c r="AS645" t="s">
        <v>1102</v>
      </c>
      <c r="AT645" t="s">
        <v>1111</v>
      </c>
      <c r="AV645" s="39" t="str">
        <f>IFERROR(_xlfn.XLOOKUP(Q645,wtd!$B:$B,wtd!$C:$C),"")</f>
        <v/>
      </c>
      <c r="AW645" s="141" t="b">
        <f>IFERROR(Q645=_xlfn.XLOOKUP(Q645,wtd!$B:$B,wtd!$B:$B),FALSE)</f>
        <v>0</v>
      </c>
      <c r="AX645" t="s">
        <v>1103</v>
      </c>
      <c r="AY645">
        <v>2</v>
      </c>
      <c r="AZ645">
        <v>0</v>
      </c>
      <c r="BA645" t="b">
        <v>0</v>
      </c>
      <c r="BB645" t="b">
        <v>0</v>
      </c>
      <c r="BC645" t="b">
        <v>0</v>
      </c>
      <c r="BE645" t="s">
        <v>1458</v>
      </c>
      <c r="BF645" t="s">
        <v>1459</v>
      </c>
      <c r="BG645" t="s">
        <v>1459</v>
      </c>
      <c r="BH645" s="59" t="s">
        <v>1460</v>
      </c>
      <c r="BI645" s="59" t="s">
        <v>1464</v>
      </c>
      <c r="BJ645" s="618" t="s">
        <v>2887</v>
      </c>
      <c r="BK645" s="534" t="s">
        <v>1461</v>
      </c>
      <c r="BL645" s="59" t="s">
        <v>1463</v>
      </c>
      <c r="BM645" s="59" t="s">
        <v>1462</v>
      </c>
      <c r="BN645" s="391">
        <v>57</v>
      </c>
      <c r="BP645" s="639" t="s">
        <v>117</v>
      </c>
      <c r="BQ645" s="639" t="s">
        <v>1212</v>
      </c>
      <c r="BR645" s="639" t="s">
        <v>1457</v>
      </c>
      <c r="BS645" s="639" t="s">
        <v>411</v>
      </c>
    </row>
    <row r="646" spans="1:72">
      <c r="A646">
        <v>645</v>
      </c>
      <c r="B646" s="158" t="str">
        <f>IFERROR(TEXT(AL646,"00"),"99")&amp;IFERROR(TEXT(W646,"00"),"99")&amp;IFERROR(TEXT(S646,"00"),"99")&amp;IFERROR(TEXT(BN646,"000"),"999")</f>
        <v>054502058</v>
      </c>
      <c r="C646" s="158" t="str">
        <f>IFERROR(TEXT(AL646,"00"),"99")&amp;IFERROR(TEXT(V646,"00"),"99")&amp;IFERROR(TEXT(R646,"000"),"999")</f>
        <v>0545097</v>
      </c>
      <c r="D646" s="29">
        <v>1</v>
      </c>
      <c r="E646" s="645">
        <f>IF(NOT(ISBLANK(L646)),1,0)</f>
        <v>0</v>
      </c>
      <c r="F646" s="645">
        <f>IF(NOT(ISBLANK(O646)),1,0)</f>
        <v>1</v>
      </c>
      <c r="G646" s="364" t="str">
        <f>IF(ISBLANK(H646), IF(OR(NOT(ISBLANK(L646)),NOT(ISBLANK(I646)), NOT(ISBLANK(O646))),"no oldname but should be",""),IF(H646=I646,"api",IF(H646=O646,"csv","no match or acs")))</f>
        <v>api</v>
      </c>
      <c r="H646" t="s">
        <v>1446</v>
      </c>
      <c r="I646" s="122" t="s">
        <v>1446</v>
      </c>
      <c r="J646" s="59" t="s">
        <v>1446</v>
      </c>
      <c r="N646" s="59" t="s">
        <v>1447</v>
      </c>
      <c r="O646" s="23" t="s">
        <v>1447</v>
      </c>
      <c r="P646" s="59" t="s">
        <v>1447</v>
      </c>
      <c r="Q646" s="64" t="s">
        <v>1445</v>
      </c>
      <c r="R646" s="147">
        <f>IFERROR(_xlfn.XLOOKUP(T646,sortorder!$E$62:$E$136,sortorder!$F$62:$F$136),999)</f>
        <v>97</v>
      </c>
      <c r="S646" s="147">
        <f>IFERROR(_xlfn.XLOOKUP(T646,sortorder!$E$62:$E$136,sortorder!$D$62:$D$136),99)</f>
        <v>2</v>
      </c>
      <c r="T646" s="127" t="s">
        <v>144</v>
      </c>
      <c r="U646" s="59" t="s">
        <v>297</v>
      </c>
      <c r="V646" s="152">
        <f>IFERROR(_xlfn.XLOOKUP(X646,sortorder!$E$4:$E$55,sortorder!$D$4:$D$55),99)</f>
        <v>45</v>
      </c>
      <c r="W646" s="152">
        <f>IFERROR(_xlfn.XLOOKUP(X646,sortorder!$E$4:$E$55,sortorder!$D$4:$D$55),99)</f>
        <v>45</v>
      </c>
      <c r="X646" s="22" t="s">
        <v>1402</v>
      </c>
      <c r="Y646" s="141">
        <f>IF(ISERROR(SEARCH(Y$1,$Q646)),0,1)</f>
        <v>0</v>
      </c>
      <c r="Z646" s="141">
        <f>IF(ISERROR(SEARCH(Z$1,$Q646)),0,1)</f>
        <v>0</v>
      </c>
      <c r="AA646" s="141">
        <f>IF(ISERROR(SEARCH(AA$1,$Q646)),0,1)</f>
        <v>1</v>
      </c>
      <c r="AB646" s="141">
        <f>IF(ISERROR(SEARCH(AB$1,$Q646)),0,1)</f>
        <v>0</v>
      </c>
      <c r="AC646" s="141">
        <f>IF(ISERROR(SEARCH(AC$1,$Q646)),0,1)</f>
        <v>0</v>
      </c>
      <c r="AD646" s="141">
        <f>IF(ISERROR(SEARCH(AD$1,$Q646)),0,1)</f>
        <v>0</v>
      </c>
      <c r="AE646" s="141">
        <f>IF(ISERROR(SEARCH(AE$1,$Q646)),0,1)</f>
        <v>1</v>
      </c>
      <c r="AF646" s="141">
        <f>IF(ISERROR(SEARCH(AF$1,$Q646)),0,1)</f>
        <v>1</v>
      </c>
      <c r="AG646" s="141">
        <f>IF(ISERROR(SEARCH(AG$1,$Q646)),0,1)</f>
        <v>0</v>
      </c>
      <c r="AH646" t="s">
        <v>1075</v>
      </c>
      <c r="AI646" s="141" t="str">
        <f>_xlfn.XLOOKUP(I646,'api2.3'!B:B,'api2.3'!D:D,"")</f>
        <v>EJ Indexes</v>
      </c>
      <c r="AJ646" t="s">
        <v>84</v>
      </c>
      <c r="AK646" s="41" t="s">
        <v>84</v>
      </c>
      <c r="AL646" s="210">
        <f>_xlfn.XLOOKUP(AK646,sortorder!$I$15:$I$20,sortorder!$J$15:$J$20)</f>
        <v>5</v>
      </c>
      <c r="AM646" t="s">
        <v>423</v>
      </c>
      <c r="AN646" t="s">
        <v>423</v>
      </c>
      <c r="AO646" t="s">
        <v>424</v>
      </c>
      <c r="AP646" s="32">
        <v>1</v>
      </c>
      <c r="AQ646" t="s">
        <v>1101</v>
      </c>
      <c r="AR646" t="s">
        <v>1111</v>
      </c>
      <c r="AS646" t="s">
        <v>1102</v>
      </c>
      <c r="AT646" t="s">
        <v>1111</v>
      </c>
      <c r="AV646" s="39" t="str">
        <f>IFERROR(_xlfn.XLOOKUP(Q646,wtd!$B:$B,wtd!$C:$C),"")</f>
        <v/>
      </c>
      <c r="AW646" s="141" t="b">
        <f>IFERROR(Q646=_xlfn.XLOOKUP(Q646,wtd!$B:$B,wtd!$B:$B),FALSE)</f>
        <v>0</v>
      </c>
      <c r="AX646" t="s">
        <v>1103</v>
      </c>
      <c r="AY646">
        <v>2</v>
      </c>
      <c r="AZ646">
        <v>0</v>
      </c>
      <c r="BA646" t="b">
        <v>0</v>
      </c>
      <c r="BB646" t="b">
        <v>0</v>
      </c>
      <c r="BC646" t="b">
        <v>0</v>
      </c>
      <c r="BE646" t="s">
        <v>1448</v>
      </c>
      <c r="BF646" t="s">
        <v>1449</v>
      </c>
      <c r="BG646" t="s">
        <v>1449</v>
      </c>
      <c r="BH646" s="59" t="s">
        <v>1450</v>
      </c>
      <c r="BI646" s="59" t="s">
        <v>1454</v>
      </c>
      <c r="BJ646" s="618" t="s">
        <v>2887</v>
      </c>
      <c r="BK646" s="534" t="s">
        <v>1451</v>
      </c>
      <c r="BL646" s="59" t="s">
        <v>1453</v>
      </c>
      <c r="BM646" s="59" t="s">
        <v>1452</v>
      </c>
      <c r="BN646" s="391">
        <v>58</v>
      </c>
      <c r="BP646" s="639" t="s">
        <v>1067</v>
      </c>
      <c r="BQ646" s="639" t="s">
        <v>1001</v>
      </c>
      <c r="BR646" s="639" t="s">
        <v>1447</v>
      </c>
      <c r="BS646" s="639" t="s">
        <v>411</v>
      </c>
    </row>
    <row r="647" spans="1:72">
      <c r="A647">
        <v>646</v>
      </c>
      <c r="B647" s="158" t="str">
        <f>IFERROR(TEXT(AL647,"00"),"99")&amp;IFERROR(TEXT(W647,"00"),"99")&amp;IFERROR(TEXT(S647,"00"),"99")&amp;IFERROR(TEXT(BN647,"000"),"999")</f>
        <v>054503059</v>
      </c>
      <c r="C647" s="158" t="str">
        <f>IFERROR(TEXT(AL647,"00"),"99")&amp;IFERROR(TEXT(V647,"00"),"99")&amp;IFERROR(TEXT(R647,"000"),"999")</f>
        <v>0545098</v>
      </c>
      <c r="D647" s="251">
        <v>1</v>
      </c>
      <c r="E647" s="645">
        <f>IF(NOT(ISBLANK(L647)),1,0)</f>
        <v>0</v>
      </c>
      <c r="F647" s="645">
        <f>IF(NOT(ISBLANK(O647)),1,0)</f>
        <v>1</v>
      </c>
      <c r="G647" s="364" t="str">
        <f>IF(ISBLANK(H647), IF(OR(NOT(ISBLANK(L647)),NOT(ISBLANK(I647)), NOT(ISBLANK(O647))),"no oldname but should be",""),IF(H647=I647,"api",IF(H647=O647,"csv","no match or acs")))</f>
        <v>csv</v>
      </c>
      <c r="H647" s="122" t="s">
        <v>5748</v>
      </c>
      <c r="I647" s="122" t="s">
        <v>5747</v>
      </c>
      <c r="J647" s="197"/>
      <c r="K647" s="122"/>
      <c r="L647" s="122"/>
      <c r="M647" s="197"/>
      <c r="N647" s="197"/>
      <c r="O647" s="122" t="s">
        <v>5748</v>
      </c>
      <c r="P647" s="197"/>
      <c r="Q647" s="123" t="s">
        <v>5749</v>
      </c>
      <c r="R647" s="147">
        <f>IFERROR(_xlfn.XLOOKUP(T647,sortorder!$E$62:$E$136,sortorder!$F$62:$F$136),999)</f>
        <v>98</v>
      </c>
      <c r="S647" s="147">
        <f>IFERROR(_xlfn.XLOOKUP(T647,sortorder!$E$62:$E$136,sortorder!$D$62:$D$136),99)</f>
        <v>3</v>
      </c>
      <c r="T647" s="196" t="s">
        <v>5618</v>
      </c>
      <c r="U647" s="197"/>
      <c r="V647" s="152">
        <f>IFERROR(_xlfn.XLOOKUP(X647,sortorder!$E$4:$E$55,sortorder!$D$4:$D$55),99)</f>
        <v>45</v>
      </c>
      <c r="W647" s="152">
        <f>IFERROR(_xlfn.XLOOKUP(X647,sortorder!$E$4:$E$55,sortorder!$D$4:$D$55),99)</f>
        <v>45</v>
      </c>
      <c r="X647" s="198" t="s">
        <v>1402</v>
      </c>
      <c r="Y647" s="141">
        <f>IF(ISERROR(SEARCH(Y$1,$Q647)),0,1)</f>
        <v>0</v>
      </c>
      <c r="Z647" s="141">
        <f>IF(ISERROR(SEARCH(Z$1,$Q647)),0,1)</f>
        <v>0</v>
      </c>
      <c r="AA647" s="141">
        <f>IF(ISERROR(SEARCH(AA$1,$Q647)),0,1)</f>
        <v>1</v>
      </c>
      <c r="AB647" s="141">
        <f>IF(ISERROR(SEARCH(AB$1,$Q647)),0,1)</f>
        <v>0</v>
      </c>
      <c r="AC647" s="141">
        <f>IF(ISERROR(SEARCH(AC$1,$Q647)),0,1)</f>
        <v>0</v>
      </c>
      <c r="AD647" s="141">
        <f>IF(ISERROR(SEARCH(AD$1,$Q647)),0,1)</f>
        <v>0</v>
      </c>
      <c r="AE647" s="141">
        <f>IF(ISERROR(SEARCH(AE$1,$Q647)),0,1)</f>
        <v>1</v>
      </c>
      <c r="AF647" s="141">
        <f>IF(ISERROR(SEARCH(AF$1,$Q647)),0,1)</f>
        <v>1</v>
      </c>
      <c r="AG647" s="141">
        <f>IF(ISERROR(SEARCH(AG$1,$Q647)),0,1)</f>
        <v>0</v>
      </c>
      <c r="AH647" s="122" t="s">
        <v>1075</v>
      </c>
      <c r="AI647" s="141" t="str">
        <f>_xlfn.XLOOKUP(I647,'api2.3'!B:B,'api2.3'!D:D,"")</f>
        <v>EJ Indexes</v>
      </c>
      <c r="AJ647" s="122" t="s">
        <v>84</v>
      </c>
      <c r="AK647" s="212" t="s">
        <v>84</v>
      </c>
      <c r="AL647" s="210">
        <f>_xlfn.XLOOKUP(AK647,sortorder!$I$15:$I$20,sortorder!$J$15:$J$20)</f>
        <v>5</v>
      </c>
      <c r="AM647" s="122" t="s">
        <v>423</v>
      </c>
      <c r="AN647" s="122" t="s">
        <v>423</v>
      </c>
      <c r="AO647" s="122" t="s">
        <v>424</v>
      </c>
      <c r="AP647" s="112">
        <v>1</v>
      </c>
      <c r="AQ647" s="122" t="s">
        <v>1101</v>
      </c>
      <c r="AR647" s="122" t="s">
        <v>1111</v>
      </c>
      <c r="AS647" s="122" t="s">
        <v>1102</v>
      </c>
      <c r="AT647" s="122" t="s">
        <v>1111</v>
      </c>
      <c r="AU647" s="122"/>
      <c r="AV647" s="39" t="str">
        <f>IFERROR(_xlfn.XLOOKUP(Q647,wtd!$B:$B,wtd!$C:$C),"")</f>
        <v/>
      </c>
      <c r="AW647" s="141" t="b">
        <f>IFERROR(Q647=_xlfn.XLOOKUP(Q647,wtd!$B:$B,wtd!$B:$B),FALSE)</f>
        <v>0</v>
      </c>
      <c r="AX647" s="236" t="s">
        <v>1103</v>
      </c>
      <c r="AY647" s="122">
        <v>2</v>
      </c>
      <c r="AZ647" s="122">
        <v>0</v>
      </c>
      <c r="BA647" s="122" t="b">
        <v>0</v>
      </c>
      <c r="BB647" s="122" t="b">
        <v>0</v>
      </c>
      <c r="BC647" s="122" t="b">
        <v>0</v>
      </c>
      <c r="BD647" s="122"/>
      <c r="BE647" s="122" t="s">
        <v>5750</v>
      </c>
      <c r="BF647" s="122" t="s">
        <v>5751</v>
      </c>
      <c r="BG647" s="122" t="s">
        <v>5751</v>
      </c>
      <c r="BH647" s="197"/>
      <c r="BI647" s="197"/>
      <c r="BJ647" s="618" t="s">
        <v>2887</v>
      </c>
      <c r="BK647" s="534" t="s">
        <v>6784</v>
      </c>
      <c r="BL647" s="197"/>
      <c r="BM647" s="197"/>
      <c r="BN647" s="396">
        <v>59</v>
      </c>
      <c r="BO647" s="122"/>
      <c r="BP647" s="641"/>
      <c r="BQ647" s="641"/>
      <c r="BR647" s="641"/>
      <c r="BS647" s="641"/>
      <c r="BT647" s="641"/>
    </row>
    <row r="648" spans="1:72">
      <c r="A648">
        <v>647</v>
      </c>
      <c r="B648" s="158" t="str">
        <f>IFERROR(TEXT(AL648,"00"),"99")&amp;IFERROR(TEXT(W648,"00"),"99")&amp;IFERROR(TEXT(S648,"00"),"99")&amp;IFERROR(TEXT(BN648,"000"),"999")</f>
        <v>054504060</v>
      </c>
      <c r="C648" s="158" t="str">
        <f>IFERROR(TEXT(AL648,"00"),"99")&amp;IFERROR(TEXT(V648,"00"),"99")&amp;IFERROR(TEXT(R648,"000"),"999")</f>
        <v>0545099</v>
      </c>
      <c r="D648" s="29">
        <v>1</v>
      </c>
      <c r="E648" s="645">
        <f>IF(NOT(ISBLANK(L648)),1,0)</f>
        <v>0</v>
      </c>
      <c r="F648" s="645">
        <f>IF(NOT(ISBLANK(O648)),1,0)</f>
        <v>1</v>
      </c>
      <c r="G648" s="364" t="str">
        <f>IF(ISBLANK(H648), IF(OR(NOT(ISBLANK(L648)),NOT(ISBLANK(I648)), NOT(ISBLANK(O648))),"no oldname but should be",""),IF(H648=I648,"api",IF(H648=O648,"csv","no match or acs")))</f>
        <v>api</v>
      </c>
      <c r="H648" t="s">
        <v>1408</v>
      </c>
      <c r="I648" t="s">
        <v>1408</v>
      </c>
      <c r="J648" s="59" t="s">
        <v>1408</v>
      </c>
      <c r="N648" s="59" t="s">
        <v>1409</v>
      </c>
      <c r="O648" s="23" t="s">
        <v>1409</v>
      </c>
      <c r="P648" s="59" t="s">
        <v>1409</v>
      </c>
      <c r="Q648" s="64" t="s">
        <v>1407</v>
      </c>
      <c r="R648" s="147">
        <f>IFERROR(_xlfn.XLOOKUP(T648,sortorder!$E$62:$E$136,sortorder!$F$62:$F$136),999)</f>
        <v>99</v>
      </c>
      <c r="S648" s="147">
        <f>IFERROR(_xlfn.XLOOKUP(T648,sortorder!$E$62:$E$136,sortorder!$D$62:$D$136),99)</f>
        <v>4</v>
      </c>
      <c r="T648" s="127" t="s">
        <v>196</v>
      </c>
      <c r="U648" s="59" t="s">
        <v>287</v>
      </c>
      <c r="V648" s="152">
        <f>IFERROR(_xlfn.XLOOKUP(X648,sortorder!$E$4:$E$55,sortorder!$D$4:$D$55),99)</f>
        <v>45</v>
      </c>
      <c r="W648" s="152">
        <f>IFERROR(_xlfn.XLOOKUP(X648,sortorder!$E$4:$E$55,sortorder!$D$4:$D$55),99)</f>
        <v>45</v>
      </c>
      <c r="X648" s="22" t="s">
        <v>1402</v>
      </c>
      <c r="Y648" s="141">
        <f>IF(ISERROR(SEARCH(Y$1,$Q648)),0,1)</f>
        <v>0</v>
      </c>
      <c r="Z648" s="141">
        <f>IF(ISERROR(SEARCH(Z$1,$Q648)),0,1)</f>
        <v>0</v>
      </c>
      <c r="AA648" s="141">
        <f>IF(ISERROR(SEARCH(AA$1,$Q648)),0,1)</f>
        <v>1</v>
      </c>
      <c r="AB648" s="141">
        <f>IF(ISERROR(SEARCH(AB$1,$Q648)),0,1)</f>
        <v>0</v>
      </c>
      <c r="AC648" s="141">
        <f>IF(ISERROR(SEARCH(AC$1,$Q648)),0,1)</f>
        <v>0</v>
      </c>
      <c r="AD648" s="141">
        <f>IF(ISERROR(SEARCH(AD$1,$Q648)),0,1)</f>
        <v>0</v>
      </c>
      <c r="AE648" s="141">
        <f>IF(ISERROR(SEARCH(AE$1,$Q648)),0,1)</f>
        <v>1</v>
      </c>
      <c r="AF648" s="141">
        <f>IF(ISERROR(SEARCH(AF$1,$Q648)),0,1)</f>
        <v>1</v>
      </c>
      <c r="AG648" s="141">
        <f>IF(ISERROR(SEARCH(AG$1,$Q648)),0,1)</f>
        <v>0</v>
      </c>
      <c r="AH648" t="s">
        <v>1075</v>
      </c>
      <c r="AI648" s="141" t="str">
        <f>_xlfn.XLOOKUP(I648,'api2.3'!B:B,'api2.3'!D:D,"")</f>
        <v>EJ Indexes</v>
      </c>
      <c r="AJ648" t="s">
        <v>84</v>
      </c>
      <c r="AK648" s="41" t="s">
        <v>84</v>
      </c>
      <c r="AL648" s="210">
        <f>_xlfn.XLOOKUP(AK648,sortorder!$I$15:$I$20,sortorder!$J$15:$J$20)</f>
        <v>5</v>
      </c>
      <c r="AM648" t="s">
        <v>423</v>
      </c>
      <c r="AN648" t="s">
        <v>423</v>
      </c>
      <c r="AO648" t="s">
        <v>424</v>
      </c>
      <c r="AP648" s="32">
        <v>1</v>
      </c>
      <c r="AQ648" t="s">
        <v>1101</v>
      </c>
      <c r="AR648" t="s">
        <v>1111</v>
      </c>
      <c r="AS648" t="s">
        <v>1102</v>
      </c>
      <c r="AT648" t="s">
        <v>1111</v>
      </c>
      <c r="AV648" s="39" t="str">
        <f>IFERROR(_xlfn.XLOOKUP(Q648,wtd!$B:$B,wtd!$C:$C),"")</f>
        <v/>
      </c>
      <c r="AW648" s="141" t="b">
        <f>IFERROR(Q648=_xlfn.XLOOKUP(Q648,wtd!$B:$B,wtd!$B:$B),FALSE)</f>
        <v>0</v>
      </c>
      <c r="AX648" t="s">
        <v>1103</v>
      </c>
      <c r="AY648">
        <v>2</v>
      </c>
      <c r="AZ648">
        <v>0</v>
      </c>
      <c r="BA648" t="b">
        <v>0</v>
      </c>
      <c r="BB648" t="b">
        <v>0</v>
      </c>
      <c r="BC648" t="b">
        <v>0</v>
      </c>
      <c r="BE648" t="s">
        <v>1410</v>
      </c>
      <c r="BF648" t="s">
        <v>4955</v>
      </c>
      <c r="BG648" t="s">
        <v>4955</v>
      </c>
      <c r="BH648" s="59" t="s">
        <v>5422</v>
      </c>
      <c r="BI648" s="59" t="s">
        <v>5423</v>
      </c>
      <c r="BJ648" s="618" t="s">
        <v>2887</v>
      </c>
      <c r="BK648" s="534" t="s">
        <v>1411</v>
      </c>
      <c r="BL648" s="59" t="s">
        <v>1413</v>
      </c>
      <c r="BM648" s="59" t="s">
        <v>1412</v>
      </c>
      <c r="BN648" s="391">
        <v>60</v>
      </c>
      <c r="BP648" s="639" t="s">
        <v>86</v>
      </c>
      <c r="BQ648" s="639" t="s">
        <v>1166</v>
      </c>
      <c r="BR648" s="639" t="s">
        <v>1409</v>
      </c>
      <c r="BS648" s="639" t="s">
        <v>411</v>
      </c>
    </row>
    <row r="649" spans="1:72">
      <c r="A649">
        <v>648</v>
      </c>
      <c r="B649" s="158" t="str">
        <f>IFERROR(TEXT(AL649,"00"),"99")&amp;IFERROR(TEXT(W649,"00"),"99")&amp;IFERROR(TEXT(S649,"00"),"99")&amp;IFERROR(TEXT(BN649,"000"),"999")</f>
        <v>054505061</v>
      </c>
      <c r="C649" s="158" t="str">
        <f>IFERROR(TEXT(AL649,"00"),"99")&amp;IFERROR(TEXT(V649,"00"),"99")&amp;IFERROR(TEXT(R649,"000"),"999")</f>
        <v>0545101</v>
      </c>
      <c r="D649" s="29">
        <v>1</v>
      </c>
      <c r="E649" s="645">
        <f>IF(NOT(ISBLANK(L649)),1,0)</f>
        <v>0</v>
      </c>
      <c r="F649" s="645">
        <f>IF(NOT(ISBLANK(O649)),1,0)</f>
        <v>1</v>
      </c>
      <c r="G649" s="364" t="str">
        <f>IF(ISBLANK(H649), IF(OR(NOT(ISBLANK(L649)),NOT(ISBLANK(I649)), NOT(ISBLANK(O649))),"no oldname but should be",""),IF(H649=I649,"api",IF(H649=O649,"csv","no match or acs")))</f>
        <v>api</v>
      </c>
      <c r="H649" t="s">
        <v>1485</v>
      </c>
      <c r="I649" t="s">
        <v>1485</v>
      </c>
      <c r="J649" s="59" t="s">
        <v>1485</v>
      </c>
      <c r="L649" s="122"/>
      <c r="M649" s="197"/>
      <c r="N649" s="59" t="s">
        <v>1486</v>
      </c>
      <c r="O649" s="23" t="s">
        <v>1486</v>
      </c>
      <c r="P649" s="59" t="s">
        <v>1486</v>
      </c>
      <c r="Q649" s="64" t="s">
        <v>1484</v>
      </c>
      <c r="R649" s="147">
        <f>IFERROR(_xlfn.XLOOKUP(T649,sortorder!$E$62:$E$136,sortorder!$F$62:$F$136),999)</f>
        <v>101</v>
      </c>
      <c r="S649" s="147">
        <f>IFERROR(_xlfn.XLOOKUP(T649,sortorder!$E$62:$E$136,sortorder!$D$62:$D$136),99)</f>
        <v>5</v>
      </c>
      <c r="T649" s="127" t="s">
        <v>1753</v>
      </c>
      <c r="U649" s="59" t="s">
        <v>3037</v>
      </c>
      <c r="V649" s="152">
        <f>IFERROR(_xlfn.XLOOKUP(X649,sortorder!$E$4:$E$55,sortorder!$D$4:$D$55),99)</f>
        <v>45</v>
      </c>
      <c r="W649" s="152">
        <f>IFERROR(_xlfn.XLOOKUP(X649,sortorder!$E$4:$E$55,sortorder!$D$4:$D$55),99)</f>
        <v>45</v>
      </c>
      <c r="X649" s="22" t="s">
        <v>1402</v>
      </c>
      <c r="Y649" s="141">
        <f>IF(ISERROR(SEARCH(Y$1,$Q649)),0,1)</f>
        <v>0</v>
      </c>
      <c r="Z649" s="141">
        <f>IF(ISERROR(SEARCH(Z$1,$Q649)),0,1)</f>
        <v>0</v>
      </c>
      <c r="AA649" s="141">
        <f>IF(ISERROR(SEARCH(AA$1,$Q649)),0,1)</f>
        <v>1</v>
      </c>
      <c r="AB649" s="141">
        <f>IF(ISERROR(SEARCH(AB$1,$Q649)),0,1)</f>
        <v>0</v>
      </c>
      <c r="AC649" s="141">
        <f>IF(ISERROR(SEARCH(AC$1,$Q649)),0,1)</f>
        <v>0</v>
      </c>
      <c r="AD649" s="141">
        <f>IF(ISERROR(SEARCH(AD$1,$Q649)),0,1)</f>
        <v>0</v>
      </c>
      <c r="AE649" s="141">
        <f>IF(ISERROR(SEARCH(AE$1,$Q649)),0,1)</f>
        <v>1</v>
      </c>
      <c r="AF649" s="141">
        <f>IF(ISERROR(SEARCH(AF$1,$Q649)),0,1)</f>
        <v>1</v>
      </c>
      <c r="AG649" s="141">
        <f>IF(ISERROR(SEARCH(AG$1,$Q649)),0,1)</f>
        <v>0</v>
      </c>
      <c r="AH649" t="s">
        <v>1075</v>
      </c>
      <c r="AI649" s="141" t="str">
        <f>_xlfn.XLOOKUP(I649,'api2.3'!B:B,'api2.3'!D:D,"")</f>
        <v>EJ Indexes</v>
      </c>
      <c r="AJ649" t="s">
        <v>84</v>
      </c>
      <c r="AK649" s="41" t="s">
        <v>84</v>
      </c>
      <c r="AL649" s="210">
        <f>_xlfn.XLOOKUP(AK649,sortorder!$I$15:$I$20,sortorder!$J$15:$J$20)</f>
        <v>5</v>
      </c>
      <c r="AM649" t="s">
        <v>423</v>
      </c>
      <c r="AN649" t="s">
        <v>423</v>
      </c>
      <c r="AO649" t="s">
        <v>424</v>
      </c>
      <c r="AP649" s="32">
        <v>1</v>
      </c>
      <c r="AQ649" t="s">
        <v>1101</v>
      </c>
      <c r="AR649" t="s">
        <v>1111</v>
      </c>
      <c r="AS649" t="s">
        <v>1102</v>
      </c>
      <c r="AT649" t="s">
        <v>1111</v>
      </c>
      <c r="AV649" s="39" t="str">
        <f>IFERROR(_xlfn.XLOOKUP(Q649,wtd!$B:$B,wtd!$C:$C),"")</f>
        <v/>
      </c>
      <c r="AW649" s="141" t="b">
        <f>IFERROR(Q649=_xlfn.XLOOKUP(Q649,wtd!$B:$B,wtd!$B:$B),FALSE)</f>
        <v>0</v>
      </c>
      <c r="AX649" t="s">
        <v>1103</v>
      </c>
      <c r="AY649">
        <v>2</v>
      </c>
      <c r="AZ649">
        <v>0</v>
      </c>
      <c r="BA649" t="b">
        <v>0</v>
      </c>
      <c r="BB649" t="b">
        <v>0</v>
      </c>
      <c r="BC649" t="b">
        <v>0</v>
      </c>
      <c r="BE649" t="s">
        <v>5381</v>
      </c>
      <c r="BF649" t="s">
        <v>4961</v>
      </c>
      <c r="BG649" t="s">
        <v>4961</v>
      </c>
      <c r="BH649" s="59" t="s">
        <v>1487</v>
      </c>
      <c r="BI649" s="59" t="s">
        <v>4963</v>
      </c>
      <c r="BJ649" s="618" t="s">
        <v>2887</v>
      </c>
      <c r="BK649" s="534" t="s">
        <v>1488</v>
      </c>
      <c r="BL649" s="59" t="s">
        <v>1489</v>
      </c>
      <c r="BM649" s="59" t="s">
        <v>5382</v>
      </c>
      <c r="BN649" s="391">
        <v>61</v>
      </c>
      <c r="BP649" s="639" t="s">
        <v>86</v>
      </c>
      <c r="BQ649" s="639" t="s">
        <v>1168</v>
      </c>
      <c r="BR649" s="639" t="s">
        <v>1486</v>
      </c>
      <c r="BS649" s="639" t="s">
        <v>411</v>
      </c>
    </row>
    <row r="650" spans="1:72">
      <c r="A650">
        <v>649</v>
      </c>
      <c r="B650" s="158" t="str">
        <f>IFERROR(TEXT(AL650,"00"),"99")&amp;IFERROR(TEXT(W650,"00"),"99")&amp;IFERROR(TEXT(S650,"00"),"99")&amp;IFERROR(TEXT(BN650,"000"),"999")</f>
        <v>054506062</v>
      </c>
      <c r="C650" s="158" t="str">
        <f>IFERROR(TEXT(AL650,"00"),"99")&amp;IFERROR(TEXT(V650,"00"),"99")&amp;IFERROR(TEXT(R650,"000"),"999")</f>
        <v>0545102</v>
      </c>
      <c r="D650" s="29">
        <v>1</v>
      </c>
      <c r="E650" s="645">
        <f>IF(NOT(ISBLANK(L650)),1,0)</f>
        <v>0</v>
      </c>
      <c r="F650" s="645">
        <f>IF(NOT(ISBLANK(O650)),1,0)</f>
        <v>1</v>
      </c>
      <c r="G650" s="364" t="str">
        <f>IF(ISBLANK(H650), IF(OR(NOT(ISBLANK(L650)),NOT(ISBLANK(I650)), NOT(ISBLANK(O650))),"no oldname but should be",""),IF(H650=I650,"api",IF(H650=O650,"csv","no match or acs")))</f>
        <v>api</v>
      </c>
      <c r="H650" t="s">
        <v>1491</v>
      </c>
      <c r="I650" t="s">
        <v>1491</v>
      </c>
      <c r="J650" s="59" t="s">
        <v>1491</v>
      </c>
      <c r="N650" s="59" t="s">
        <v>1492</v>
      </c>
      <c r="O650" s="23" t="s">
        <v>1492</v>
      </c>
      <c r="P650" s="59" t="s">
        <v>1492</v>
      </c>
      <c r="Q650" s="64" t="s">
        <v>1490</v>
      </c>
      <c r="R650" s="147">
        <f>IFERROR(_xlfn.XLOOKUP(T650,sortorder!$E$62:$E$136,sortorder!$F$62:$F$136),999)</f>
        <v>102</v>
      </c>
      <c r="S650" s="147">
        <f>IFERROR(_xlfn.XLOOKUP(T650,sortorder!$E$62:$E$136,sortorder!$D$62:$D$136),99)</f>
        <v>6</v>
      </c>
      <c r="T650" s="127" t="s">
        <v>307</v>
      </c>
      <c r="U650" s="59" t="s">
        <v>538</v>
      </c>
      <c r="V650" s="152">
        <f>IFERROR(_xlfn.XLOOKUP(X650,sortorder!$E$4:$E$55,sortorder!$D$4:$D$55),99)</f>
        <v>45</v>
      </c>
      <c r="W650" s="152">
        <f>IFERROR(_xlfn.XLOOKUP(X650,sortorder!$E$4:$E$55,sortorder!$D$4:$D$55),99)</f>
        <v>45</v>
      </c>
      <c r="X650" s="22" t="s">
        <v>1402</v>
      </c>
      <c r="Y650" s="141">
        <f>IF(ISERROR(SEARCH(Y$1,$Q650)),0,1)</f>
        <v>0</v>
      </c>
      <c r="Z650" s="141">
        <f>IF(ISERROR(SEARCH(Z$1,$Q650)),0,1)</f>
        <v>0</v>
      </c>
      <c r="AA650" s="141">
        <f>IF(ISERROR(SEARCH(AA$1,$Q650)),0,1)</f>
        <v>1</v>
      </c>
      <c r="AB650" s="141">
        <f>IF(ISERROR(SEARCH(AB$1,$Q650)),0,1)</f>
        <v>0</v>
      </c>
      <c r="AC650" s="141">
        <f>IF(ISERROR(SEARCH(AC$1,$Q650)),0,1)</f>
        <v>0</v>
      </c>
      <c r="AD650" s="141">
        <f>IF(ISERROR(SEARCH(AD$1,$Q650)),0,1)</f>
        <v>0</v>
      </c>
      <c r="AE650" s="141">
        <f>IF(ISERROR(SEARCH(AE$1,$Q650)),0,1)</f>
        <v>1</v>
      </c>
      <c r="AF650" s="141">
        <f>IF(ISERROR(SEARCH(AF$1,$Q650)),0,1)</f>
        <v>1</v>
      </c>
      <c r="AG650" s="141">
        <f>IF(ISERROR(SEARCH(AG$1,$Q650)),0,1)</f>
        <v>0</v>
      </c>
      <c r="AH650" t="s">
        <v>1075</v>
      </c>
      <c r="AI650" s="141" t="str">
        <f>_xlfn.XLOOKUP(I650,'api2.3'!B:B,'api2.3'!D:D,"")</f>
        <v>EJ Indexes</v>
      </c>
      <c r="AJ650" t="s">
        <v>84</v>
      </c>
      <c r="AK650" s="41" t="s">
        <v>84</v>
      </c>
      <c r="AL650" s="210">
        <f>_xlfn.XLOOKUP(AK650,sortorder!$I$15:$I$20,sortorder!$J$15:$J$20)</f>
        <v>5</v>
      </c>
      <c r="AM650" t="s">
        <v>423</v>
      </c>
      <c r="AN650" t="s">
        <v>423</v>
      </c>
      <c r="AO650" t="s">
        <v>424</v>
      </c>
      <c r="AP650" s="32">
        <v>1</v>
      </c>
      <c r="AQ650" t="s">
        <v>1101</v>
      </c>
      <c r="AR650" t="s">
        <v>1111</v>
      </c>
      <c r="AS650" t="s">
        <v>1102</v>
      </c>
      <c r="AT650" t="s">
        <v>1111</v>
      </c>
      <c r="AV650" s="39" t="str">
        <f>IFERROR(_xlfn.XLOOKUP(Q650,wtd!$B:$B,wtd!$C:$C),"")</f>
        <v/>
      </c>
      <c r="AW650" s="141" t="b">
        <f>IFERROR(Q650=_xlfn.XLOOKUP(Q650,wtd!$B:$B,wtd!$B:$B),FALSE)</f>
        <v>0</v>
      </c>
      <c r="AX650" t="s">
        <v>1103</v>
      </c>
      <c r="AY650">
        <v>2</v>
      </c>
      <c r="AZ650">
        <v>0</v>
      </c>
      <c r="BA650" t="b">
        <v>0</v>
      </c>
      <c r="BB650" t="b">
        <v>0</v>
      </c>
      <c r="BC650" t="b">
        <v>0</v>
      </c>
      <c r="BE650" t="s">
        <v>1493</v>
      </c>
      <c r="BF650" t="s">
        <v>1494</v>
      </c>
      <c r="BG650" t="s">
        <v>1494</v>
      </c>
      <c r="BH650" s="59" t="s">
        <v>1495</v>
      </c>
      <c r="BI650" s="59" t="s">
        <v>1501</v>
      </c>
      <c r="BJ650" s="618" t="s">
        <v>2887</v>
      </c>
      <c r="BK650" s="534" t="s">
        <v>1496</v>
      </c>
      <c r="BL650" s="59" t="s">
        <v>1499</v>
      </c>
      <c r="BM650" s="59" t="s">
        <v>1497</v>
      </c>
      <c r="BN650" s="391">
        <v>62</v>
      </c>
      <c r="BP650" s="639" t="s">
        <v>145</v>
      </c>
      <c r="BQ650" s="639" t="s">
        <v>1500</v>
      </c>
      <c r="BR650" s="639" t="s">
        <v>1492</v>
      </c>
      <c r="BS650" s="639" t="s">
        <v>411</v>
      </c>
    </row>
    <row r="651" spans="1:72">
      <c r="A651">
        <v>650</v>
      </c>
      <c r="B651" s="158" t="str">
        <f>IFERROR(TEXT(AL651,"00"),"99")&amp;IFERROR(TEXT(W651,"00"),"99")&amp;IFERROR(TEXT(S651,"00"),"99")&amp;IFERROR(TEXT(BN651,"000"),"999")</f>
        <v>054507063</v>
      </c>
      <c r="C651" s="158" t="str">
        <f>IFERROR(TEXT(AL651,"00"),"99")&amp;IFERROR(TEXT(V651,"00"),"99")&amp;IFERROR(TEXT(R651,"000"),"999")</f>
        <v>0545103</v>
      </c>
      <c r="D651" s="29">
        <v>1</v>
      </c>
      <c r="E651" s="645">
        <f>IF(NOT(ISBLANK(L651)),1,0)</f>
        <v>0</v>
      </c>
      <c r="F651" s="645">
        <f>IF(NOT(ISBLANK(O651)),1,0)</f>
        <v>1</v>
      </c>
      <c r="G651" s="364" t="str">
        <f>IF(ISBLANK(H651), IF(OR(NOT(ISBLANK(L651)),NOT(ISBLANK(I651)), NOT(ISBLANK(O651))),"no oldname but should be",""),IF(H651=I651,"api",IF(H651=O651,"csv","no match or acs")))</f>
        <v>api</v>
      </c>
      <c r="H651" t="s">
        <v>1415</v>
      </c>
      <c r="I651" s="122" t="s">
        <v>1415</v>
      </c>
      <c r="J651" s="59" t="s">
        <v>1415</v>
      </c>
      <c r="N651" s="59" t="s">
        <v>1416</v>
      </c>
      <c r="O651" s="23" t="s">
        <v>1416</v>
      </c>
      <c r="P651" s="59" t="s">
        <v>1416</v>
      </c>
      <c r="Q651" s="64" t="s">
        <v>1414</v>
      </c>
      <c r="R651" s="147">
        <f>IFERROR(_xlfn.XLOOKUP(T651,sortorder!$E$62:$E$136,sortorder!$F$62:$F$136),999)</f>
        <v>103</v>
      </c>
      <c r="S651" s="147">
        <f>IFERROR(_xlfn.XLOOKUP(T651,sortorder!$E$62:$E$136,sortorder!$D$62:$D$136),99)</f>
        <v>7</v>
      </c>
      <c r="T651" s="127" t="s">
        <v>80</v>
      </c>
      <c r="U651" s="59" t="s">
        <v>308</v>
      </c>
      <c r="V651" s="152">
        <f>IFERROR(_xlfn.XLOOKUP(X651,sortorder!$E$4:$E$55,sortorder!$D$4:$D$55),99)</f>
        <v>45</v>
      </c>
      <c r="W651" s="152">
        <f>IFERROR(_xlfn.XLOOKUP(X651,sortorder!$E$4:$E$55,sortorder!$D$4:$D$55),99)</f>
        <v>45</v>
      </c>
      <c r="X651" s="22" t="s">
        <v>1402</v>
      </c>
      <c r="Y651" s="141">
        <f>IF(ISERROR(SEARCH(Y$1,$Q651)),0,1)</f>
        <v>0</v>
      </c>
      <c r="Z651" s="141">
        <f>IF(ISERROR(SEARCH(Z$1,$Q651)),0,1)</f>
        <v>0</v>
      </c>
      <c r="AA651" s="141">
        <f>IF(ISERROR(SEARCH(AA$1,$Q651)),0,1)</f>
        <v>1</v>
      </c>
      <c r="AB651" s="141">
        <f>IF(ISERROR(SEARCH(AB$1,$Q651)),0,1)</f>
        <v>0</v>
      </c>
      <c r="AC651" s="141">
        <f>IF(ISERROR(SEARCH(AC$1,$Q651)),0,1)</f>
        <v>0</v>
      </c>
      <c r="AD651" s="141">
        <f>IF(ISERROR(SEARCH(AD$1,$Q651)),0,1)</f>
        <v>0</v>
      </c>
      <c r="AE651" s="141">
        <f>IF(ISERROR(SEARCH(AE$1,$Q651)),0,1)</f>
        <v>1</v>
      </c>
      <c r="AF651" s="141">
        <f>IF(ISERROR(SEARCH(AF$1,$Q651)),0,1)</f>
        <v>1</v>
      </c>
      <c r="AG651" s="141">
        <f>IF(ISERROR(SEARCH(AG$1,$Q651)),0,1)</f>
        <v>0</v>
      </c>
      <c r="AH651" t="s">
        <v>1075</v>
      </c>
      <c r="AI651" s="141" t="str">
        <f>_xlfn.XLOOKUP(I651,'api2.3'!B:B,'api2.3'!D:D,"")</f>
        <v>EJ Indexes</v>
      </c>
      <c r="AJ651" t="s">
        <v>84</v>
      </c>
      <c r="AK651" s="41" t="s">
        <v>84</v>
      </c>
      <c r="AL651" s="210">
        <f>_xlfn.XLOOKUP(AK651,sortorder!$I$15:$I$20,sortorder!$J$15:$J$20)</f>
        <v>5</v>
      </c>
      <c r="AM651" t="s">
        <v>423</v>
      </c>
      <c r="AN651" t="s">
        <v>423</v>
      </c>
      <c r="AO651" t="s">
        <v>424</v>
      </c>
      <c r="AP651" s="32">
        <v>1</v>
      </c>
      <c r="AQ651" t="s">
        <v>1101</v>
      </c>
      <c r="AR651" t="s">
        <v>1111</v>
      </c>
      <c r="AS651" t="s">
        <v>1102</v>
      </c>
      <c r="AT651" t="s">
        <v>1111</v>
      </c>
      <c r="AV651" s="39" t="str">
        <f>IFERROR(_xlfn.XLOOKUP(Q651,wtd!$B:$B,wtd!$C:$C),"")</f>
        <v/>
      </c>
      <c r="AW651" s="141" t="b">
        <f>IFERROR(Q651=_xlfn.XLOOKUP(Q651,wtd!$B:$B,wtd!$B:$B),FALSE)</f>
        <v>0</v>
      </c>
      <c r="AX651" t="s">
        <v>1103</v>
      </c>
      <c r="AY651">
        <v>2</v>
      </c>
      <c r="AZ651">
        <v>0</v>
      </c>
      <c r="BA651" t="b">
        <v>0</v>
      </c>
      <c r="BB651" t="b">
        <v>0</v>
      </c>
      <c r="BC651" t="b">
        <v>0</v>
      </c>
      <c r="BE651" t="s">
        <v>5135</v>
      </c>
      <c r="BF651" t="s">
        <v>1417</v>
      </c>
      <c r="BG651" t="s">
        <v>1417</v>
      </c>
      <c r="BH651" s="59" t="s">
        <v>1418</v>
      </c>
      <c r="BI651" s="59" t="s">
        <v>1424</v>
      </c>
      <c r="BJ651" s="618" t="s">
        <v>2887</v>
      </c>
      <c r="BK651" s="534" t="s">
        <v>1419</v>
      </c>
      <c r="BL651" s="59" t="s">
        <v>1422</v>
      </c>
      <c r="BM651" s="59" t="s">
        <v>1420</v>
      </c>
      <c r="BN651" s="391">
        <v>63</v>
      </c>
      <c r="BP651" s="639" t="s">
        <v>1007</v>
      </c>
      <c r="BQ651" s="639" t="s">
        <v>1423</v>
      </c>
      <c r="BR651" s="639" t="s">
        <v>1416</v>
      </c>
      <c r="BS651" s="639" t="s">
        <v>411</v>
      </c>
    </row>
    <row r="652" spans="1:72">
      <c r="A652">
        <v>651</v>
      </c>
      <c r="B652" s="158" t="str">
        <f>IFERROR(TEXT(AL652,"00"),"99")&amp;IFERROR(TEXT(W652,"00"),"99")&amp;IFERROR(TEXT(S652,"00"),"99")&amp;IFERROR(TEXT(BN652,"000"),"999")</f>
        <v>054508064</v>
      </c>
      <c r="C652" s="158" t="str">
        <f>IFERROR(TEXT(AL652,"00"),"99")&amp;IFERROR(TEXT(V652,"00"),"99")&amp;IFERROR(TEXT(R652,"000"),"999")</f>
        <v>0545104</v>
      </c>
      <c r="D652" s="29">
        <v>1</v>
      </c>
      <c r="E652" s="645">
        <f>IF(NOT(ISBLANK(L652)),1,0)</f>
        <v>0</v>
      </c>
      <c r="F652" s="645">
        <f>IF(NOT(ISBLANK(O652)),1,0)</f>
        <v>1</v>
      </c>
      <c r="G652" s="364" t="str">
        <f>IF(ISBLANK(H652), IF(OR(NOT(ISBLANK(L652)),NOT(ISBLANK(I652)), NOT(ISBLANK(O652))),"no oldname but should be",""),IF(H652=I652,"api",IF(H652=O652,"csv","no match or acs")))</f>
        <v>api</v>
      </c>
      <c r="H652" t="s">
        <v>1436</v>
      </c>
      <c r="I652" t="s">
        <v>1436</v>
      </c>
      <c r="J652" s="59" t="s">
        <v>1436</v>
      </c>
      <c r="N652" s="59" t="s">
        <v>1437</v>
      </c>
      <c r="O652" s="23" t="s">
        <v>1437</v>
      </c>
      <c r="P652" s="59" t="s">
        <v>1437</v>
      </c>
      <c r="Q652" s="64" t="s">
        <v>1435</v>
      </c>
      <c r="R652" s="147">
        <f>IFERROR(_xlfn.XLOOKUP(T652,sortorder!$E$62:$E$136,sortorder!$F$62:$F$136),999)</f>
        <v>104</v>
      </c>
      <c r="S652" s="147">
        <f>IFERROR(_xlfn.XLOOKUP(T652,sortorder!$E$62:$E$136,sortorder!$D$62:$D$136),99)</f>
        <v>8</v>
      </c>
      <c r="T652" s="127" t="s">
        <v>255</v>
      </c>
      <c r="U652" s="59" t="s">
        <v>336</v>
      </c>
      <c r="V652" s="152">
        <f>IFERROR(_xlfn.XLOOKUP(X652,sortorder!$E$4:$E$55,sortorder!$D$4:$D$55),99)</f>
        <v>45</v>
      </c>
      <c r="W652" s="152">
        <f>IFERROR(_xlfn.XLOOKUP(X652,sortorder!$E$4:$E$55,sortorder!$D$4:$D$55),99)</f>
        <v>45</v>
      </c>
      <c r="X652" s="22" t="s">
        <v>1402</v>
      </c>
      <c r="Y652" s="141">
        <f>IF(ISERROR(SEARCH(Y$1,$Q652)),0,1)</f>
        <v>0</v>
      </c>
      <c r="Z652" s="141">
        <f>IF(ISERROR(SEARCH(Z$1,$Q652)),0,1)</f>
        <v>0</v>
      </c>
      <c r="AA652" s="141">
        <f>IF(ISERROR(SEARCH(AA$1,$Q652)),0,1)</f>
        <v>1</v>
      </c>
      <c r="AB652" s="141">
        <f>IF(ISERROR(SEARCH(AB$1,$Q652)),0,1)</f>
        <v>0</v>
      </c>
      <c r="AC652" s="141">
        <f>IF(ISERROR(SEARCH(AC$1,$Q652)),0,1)</f>
        <v>0</v>
      </c>
      <c r="AD652" s="141">
        <f>IF(ISERROR(SEARCH(AD$1,$Q652)),0,1)</f>
        <v>0</v>
      </c>
      <c r="AE652" s="141">
        <f>IF(ISERROR(SEARCH(AE$1,$Q652)),0,1)</f>
        <v>1</v>
      </c>
      <c r="AF652" s="141">
        <f>IF(ISERROR(SEARCH(AF$1,$Q652)),0,1)</f>
        <v>1</v>
      </c>
      <c r="AG652" s="141">
        <f>IF(ISERROR(SEARCH(AG$1,$Q652)),0,1)</f>
        <v>0</v>
      </c>
      <c r="AH652" t="s">
        <v>1075</v>
      </c>
      <c r="AI652" s="141" t="str">
        <f>_xlfn.XLOOKUP(I652,'api2.3'!B:B,'api2.3'!D:D,"")</f>
        <v>EJ Indexes</v>
      </c>
      <c r="AJ652" t="s">
        <v>84</v>
      </c>
      <c r="AK652" s="41" t="s">
        <v>84</v>
      </c>
      <c r="AL652" s="210">
        <f>_xlfn.XLOOKUP(AK652,sortorder!$I$15:$I$20,sortorder!$J$15:$J$20)</f>
        <v>5</v>
      </c>
      <c r="AM652" t="s">
        <v>423</v>
      </c>
      <c r="AN652" t="s">
        <v>423</v>
      </c>
      <c r="AO652" t="s">
        <v>424</v>
      </c>
      <c r="AP652" s="32">
        <v>1</v>
      </c>
      <c r="AQ652" t="s">
        <v>1101</v>
      </c>
      <c r="AR652" t="s">
        <v>1111</v>
      </c>
      <c r="AS652" t="s">
        <v>1102</v>
      </c>
      <c r="AT652" t="s">
        <v>1111</v>
      </c>
      <c r="AV652" s="39" t="str">
        <f>IFERROR(_xlfn.XLOOKUP(Q652,wtd!$B:$B,wtd!$C:$C),"")</f>
        <v/>
      </c>
      <c r="AW652" s="141" t="b">
        <f>IFERROR(Q652=_xlfn.XLOOKUP(Q652,wtd!$B:$B,wtd!$B:$B),FALSE)</f>
        <v>0</v>
      </c>
      <c r="AX652" t="s">
        <v>1103</v>
      </c>
      <c r="AY652">
        <v>2</v>
      </c>
      <c r="AZ652">
        <v>0</v>
      </c>
      <c r="BA652" t="b">
        <v>0</v>
      </c>
      <c r="BB652" t="b">
        <v>0</v>
      </c>
      <c r="BC652" t="b">
        <v>0</v>
      </c>
      <c r="BE652" t="s">
        <v>1438</v>
      </c>
      <c r="BF652" t="s">
        <v>1439</v>
      </c>
      <c r="BG652" t="s">
        <v>1439</v>
      </c>
      <c r="BH652" s="59" t="s">
        <v>1440</v>
      </c>
      <c r="BI652" s="59" t="s">
        <v>1444</v>
      </c>
      <c r="BJ652" s="618" t="s">
        <v>2887</v>
      </c>
      <c r="BK652" s="534" t="s">
        <v>1441</v>
      </c>
      <c r="BL652" s="59" t="s">
        <v>1443</v>
      </c>
      <c r="BM652" s="59" t="s">
        <v>1442</v>
      </c>
      <c r="BN652" s="391">
        <v>64</v>
      </c>
      <c r="BP652" s="639" t="s">
        <v>245</v>
      </c>
      <c r="BQ652" s="639" t="s">
        <v>49</v>
      </c>
      <c r="BR652" s="639" t="s">
        <v>1437</v>
      </c>
      <c r="BS652" s="639" t="s">
        <v>411</v>
      </c>
    </row>
    <row r="653" spans="1:72">
      <c r="A653">
        <v>652</v>
      </c>
      <c r="B653" s="158" t="str">
        <f>IFERROR(TEXT(AL653,"00"),"99")&amp;IFERROR(TEXT(W653,"00"),"99")&amp;IFERROR(TEXT(S653,"00"),"99")&amp;IFERROR(TEXT(BN653,"000"),"999")</f>
        <v>054509065</v>
      </c>
      <c r="C653" s="158" t="str">
        <f>IFERROR(TEXT(AL653,"00"),"99")&amp;IFERROR(TEXT(V653,"00"),"99")&amp;IFERROR(TEXT(R653,"000"),"999")</f>
        <v>0545105</v>
      </c>
      <c r="D653" s="29">
        <v>1</v>
      </c>
      <c r="E653" s="645">
        <f>IF(NOT(ISBLANK(L653)),1,0)</f>
        <v>0</v>
      </c>
      <c r="F653" s="645">
        <f>IF(NOT(ISBLANK(O653)),1,0)</f>
        <v>1</v>
      </c>
      <c r="G653" s="364" t="str">
        <f>IF(ISBLANK(H653), IF(OR(NOT(ISBLANK(L653)),NOT(ISBLANK(I653)), NOT(ISBLANK(O653))),"no oldname but should be",""),IF(H653=I653,"api",IF(H653=O653,"csv","no match or acs")))</f>
        <v>api</v>
      </c>
      <c r="H653" t="s">
        <v>1474</v>
      </c>
      <c r="I653" t="s">
        <v>1474</v>
      </c>
      <c r="J653" s="59" t="s">
        <v>1474</v>
      </c>
      <c r="N653" s="59" t="s">
        <v>1475</v>
      </c>
      <c r="O653" s="23" t="s">
        <v>1475</v>
      </c>
      <c r="P653" s="59" t="s">
        <v>1475</v>
      </c>
      <c r="Q653" s="64" t="s">
        <v>1473</v>
      </c>
      <c r="R653" s="147">
        <f>IFERROR(_xlfn.XLOOKUP(T653,sortorder!$E$62:$E$136,sortorder!$F$62:$F$136),999)</f>
        <v>105</v>
      </c>
      <c r="S653" s="147">
        <f>IFERROR(_xlfn.XLOOKUP(T653,sortorder!$E$62:$E$136,sortorder!$D$62:$D$136),99)</f>
        <v>9</v>
      </c>
      <c r="T653" s="127" t="s">
        <v>265</v>
      </c>
      <c r="U653" s="59" t="s">
        <v>345</v>
      </c>
      <c r="V653" s="152">
        <f>IFERROR(_xlfn.XLOOKUP(X653,sortorder!$E$4:$E$55,sortorder!$D$4:$D$55),99)</f>
        <v>45</v>
      </c>
      <c r="W653" s="152">
        <f>IFERROR(_xlfn.XLOOKUP(X653,sortorder!$E$4:$E$55,sortorder!$D$4:$D$55),99)</f>
        <v>45</v>
      </c>
      <c r="X653" s="22" t="s">
        <v>1402</v>
      </c>
      <c r="Y653" s="141">
        <f>IF(ISERROR(SEARCH(Y$1,$Q653)),0,1)</f>
        <v>0</v>
      </c>
      <c r="Z653" s="141">
        <f>IF(ISERROR(SEARCH(Z$1,$Q653)),0,1)</f>
        <v>0</v>
      </c>
      <c r="AA653" s="141">
        <f>IF(ISERROR(SEARCH(AA$1,$Q653)),0,1)</f>
        <v>1</v>
      </c>
      <c r="AB653" s="141">
        <f>IF(ISERROR(SEARCH(AB$1,$Q653)),0,1)</f>
        <v>0</v>
      </c>
      <c r="AC653" s="141">
        <f>IF(ISERROR(SEARCH(AC$1,$Q653)),0,1)</f>
        <v>0</v>
      </c>
      <c r="AD653" s="141">
        <f>IF(ISERROR(SEARCH(AD$1,$Q653)),0,1)</f>
        <v>0</v>
      </c>
      <c r="AE653" s="141">
        <f>IF(ISERROR(SEARCH(AE$1,$Q653)),0,1)</f>
        <v>1</v>
      </c>
      <c r="AF653" s="141">
        <f>IF(ISERROR(SEARCH(AF$1,$Q653)),0,1)</f>
        <v>1</v>
      </c>
      <c r="AG653" s="141">
        <f>IF(ISERROR(SEARCH(AG$1,$Q653)),0,1)</f>
        <v>0</v>
      </c>
      <c r="AH653" t="s">
        <v>1075</v>
      </c>
      <c r="AI653" s="141" t="str">
        <f>_xlfn.XLOOKUP(I653,'api2.3'!B:B,'api2.3'!D:D,"")</f>
        <v>EJ Indexes</v>
      </c>
      <c r="AJ653" t="s">
        <v>84</v>
      </c>
      <c r="AK653" s="41" t="s">
        <v>84</v>
      </c>
      <c r="AL653" s="210">
        <f>_xlfn.XLOOKUP(AK653,sortorder!$I$15:$I$20,sortorder!$J$15:$J$20)</f>
        <v>5</v>
      </c>
      <c r="AM653" t="s">
        <v>423</v>
      </c>
      <c r="AN653" t="s">
        <v>423</v>
      </c>
      <c r="AO653" t="s">
        <v>424</v>
      </c>
      <c r="AP653" s="32">
        <v>1</v>
      </c>
      <c r="AQ653" t="s">
        <v>1101</v>
      </c>
      <c r="AR653" t="s">
        <v>1111</v>
      </c>
      <c r="AS653" t="s">
        <v>1102</v>
      </c>
      <c r="AT653" t="s">
        <v>1111</v>
      </c>
      <c r="AV653" s="39" t="str">
        <f>IFERROR(_xlfn.XLOOKUP(Q653,wtd!$B:$B,wtd!$C:$C),"")</f>
        <v/>
      </c>
      <c r="AW653" s="141" t="b">
        <f>IFERROR(Q653=_xlfn.XLOOKUP(Q653,wtd!$B:$B,wtd!$B:$B),FALSE)</f>
        <v>0</v>
      </c>
      <c r="AX653" t="s">
        <v>1103</v>
      </c>
      <c r="AY653">
        <v>2</v>
      </c>
      <c r="AZ653">
        <v>0</v>
      </c>
      <c r="BA653" t="b">
        <v>0</v>
      </c>
      <c r="BB653" t="b">
        <v>0</v>
      </c>
      <c r="BC653" t="b">
        <v>0</v>
      </c>
      <c r="BE653" t="s">
        <v>1476</v>
      </c>
      <c r="BF653" t="s">
        <v>1477</v>
      </c>
      <c r="BG653" t="s">
        <v>1477</v>
      </c>
      <c r="BH653" s="59" t="s">
        <v>1478</v>
      </c>
      <c r="BI653" s="59" t="s">
        <v>1483</v>
      </c>
      <c r="BJ653" s="618" t="s">
        <v>2887</v>
      </c>
      <c r="BK653" s="534" t="s">
        <v>5424</v>
      </c>
      <c r="BL653" s="59" t="s">
        <v>1481</v>
      </c>
      <c r="BM653" s="59" t="s">
        <v>1479</v>
      </c>
      <c r="BN653" s="391">
        <v>65</v>
      </c>
      <c r="BP653" s="639" t="s">
        <v>1482</v>
      </c>
      <c r="BQ653" s="639" t="s">
        <v>1371</v>
      </c>
      <c r="BR653" s="639" t="s">
        <v>1475</v>
      </c>
      <c r="BS653" s="639" t="s">
        <v>411</v>
      </c>
    </row>
    <row r="654" spans="1:72">
      <c r="A654">
        <v>653</v>
      </c>
      <c r="B654" s="158" t="str">
        <f>IFERROR(TEXT(AL654,"00"),"99")&amp;IFERROR(TEXT(W654,"00"),"99")&amp;IFERROR(TEXT(S654,"00"),"99")&amp;IFERROR(TEXT(BN654,"000"),"999")</f>
        <v>054510066</v>
      </c>
      <c r="C654" s="158" t="str">
        <f>IFERROR(TEXT(AL654,"00"),"99")&amp;IFERROR(TEXT(V654,"00"),"99")&amp;IFERROR(TEXT(R654,"000"),"999")</f>
        <v>0545106</v>
      </c>
      <c r="D654" s="29">
        <v>1</v>
      </c>
      <c r="E654" s="645">
        <f>IF(NOT(ISBLANK(L654)),1,0)</f>
        <v>0</v>
      </c>
      <c r="F654" s="645">
        <f>IF(NOT(ISBLANK(O654)),1,0)</f>
        <v>1</v>
      </c>
      <c r="G654" s="364" t="str">
        <f>IF(ISBLANK(H654), IF(OR(NOT(ISBLANK(L654)),NOT(ISBLANK(I654)), NOT(ISBLANK(O654))),"no oldname but should be",""),IF(H654=I654,"api",IF(H654=O654,"csv","no match or acs")))</f>
        <v>api</v>
      </c>
      <c r="H654" t="s">
        <v>1503</v>
      </c>
      <c r="I654" t="s">
        <v>1503</v>
      </c>
      <c r="J654" s="59" t="s">
        <v>1503</v>
      </c>
      <c r="N654" s="59" t="s">
        <v>1504</v>
      </c>
      <c r="O654" s="23" t="s">
        <v>1504</v>
      </c>
      <c r="P654" s="59" t="s">
        <v>1504</v>
      </c>
      <c r="Q654" s="64" t="s">
        <v>1502</v>
      </c>
      <c r="R654" s="147">
        <f>IFERROR(_xlfn.XLOOKUP(T654,sortorder!$E$62:$E$136,sortorder!$F$62:$F$136),999)</f>
        <v>106</v>
      </c>
      <c r="S654" s="147">
        <f>IFERROR(_xlfn.XLOOKUP(T654,sortorder!$E$62:$E$136,sortorder!$D$62:$D$136),99)</f>
        <v>10</v>
      </c>
      <c r="T654" s="127" t="s">
        <v>95</v>
      </c>
      <c r="U654" s="59" t="s">
        <v>354</v>
      </c>
      <c r="V654" s="152">
        <f>IFERROR(_xlfn.XLOOKUP(X654,sortorder!$E$4:$E$55,sortorder!$D$4:$D$55),99)</f>
        <v>45</v>
      </c>
      <c r="W654" s="152">
        <f>IFERROR(_xlfn.XLOOKUP(X654,sortorder!$E$4:$E$55,sortorder!$D$4:$D$55),99)</f>
        <v>45</v>
      </c>
      <c r="X654" s="22" t="s">
        <v>1402</v>
      </c>
      <c r="Y654" s="141">
        <f>IF(ISERROR(SEARCH(Y$1,$Q654)),0,1)</f>
        <v>0</v>
      </c>
      <c r="Z654" s="141">
        <f>IF(ISERROR(SEARCH(Z$1,$Q654)),0,1)</f>
        <v>0</v>
      </c>
      <c r="AA654" s="141">
        <f>IF(ISERROR(SEARCH(AA$1,$Q654)),0,1)</f>
        <v>1</v>
      </c>
      <c r="AB654" s="141">
        <f>IF(ISERROR(SEARCH(AB$1,$Q654)),0,1)</f>
        <v>0</v>
      </c>
      <c r="AC654" s="141">
        <f>IF(ISERROR(SEARCH(AC$1,$Q654)),0,1)</f>
        <v>0</v>
      </c>
      <c r="AD654" s="141">
        <f>IF(ISERROR(SEARCH(AD$1,$Q654)),0,1)</f>
        <v>0</v>
      </c>
      <c r="AE654" s="141">
        <f>IF(ISERROR(SEARCH(AE$1,$Q654)),0,1)</f>
        <v>1</v>
      </c>
      <c r="AF654" s="141">
        <f>IF(ISERROR(SEARCH(AF$1,$Q654)),0,1)</f>
        <v>1</v>
      </c>
      <c r="AG654" s="141">
        <f>IF(ISERROR(SEARCH(AG$1,$Q654)),0,1)</f>
        <v>0</v>
      </c>
      <c r="AH654" t="s">
        <v>1075</v>
      </c>
      <c r="AI654" s="141" t="str">
        <f>_xlfn.XLOOKUP(I654,'api2.3'!B:B,'api2.3'!D:D,"")</f>
        <v>EJ Indexes</v>
      </c>
      <c r="AJ654" t="s">
        <v>84</v>
      </c>
      <c r="AK654" s="41" t="s">
        <v>84</v>
      </c>
      <c r="AL654" s="210">
        <f>_xlfn.XLOOKUP(AK654,sortorder!$I$15:$I$20,sortorder!$J$15:$J$20)</f>
        <v>5</v>
      </c>
      <c r="AM654" t="s">
        <v>423</v>
      </c>
      <c r="AN654" t="s">
        <v>423</v>
      </c>
      <c r="AO654" t="s">
        <v>424</v>
      </c>
      <c r="AP654" s="32">
        <v>1</v>
      </c>
      <c r="AQ654" t="s">
        <v>1101</v>
      </c>
      <c r="AR654" t="s">
        <v>1111</v>
      </c>
      <c r="AS654" t="s">
        <v>1102</v>
      </c>
      <c r="AT654" t="s">
        <v>1111</v>
      </c>
      <c r="AV654" s="39" t="str">
        <f>IFERROR(_xlfn.XLOOKUP(Q654,wtd!$B:$B,wtd!$C:$C),"")</f>
        <v/>
      </c>
      <c r="AW654" s="141" t="b">
        <f>IFERROR(Q654=_xlfn.XLOOKUP(Q654,wtd!$B:$B,wtd!$B:$B),FALSE)</f>
        <v>0</v>
      </c>
      <c r="AX654" t="s">
        <v>1103</v>
      </c>
      <c r="AY654">
        <v>2</v>
      </c>
      <c r="AZ654">
        <v>0</v>
      </c>
      <c r="BA654" t="b">
        <v>0</v>
      </c>
      <c r="BB654" t="b">
        <v>0</v>
      </c>
      <c r="BC654" t="b">
        <v>0</v>
      </c>
      <c r="BE654" t="s">
        <v>1505</v>
      </c>
      <c r="BF654" t="s">
        <v>1506</v>
      </c>
      <c r="BG654" t="s">
        <v>1506</v>
      </c>
      <c r="BH654" s="59" t="s">
        <v>1507</v>
      </c>
      <c r="BI654" s="59" t="s">
        <v>1511</v>
      </c>
      <c r="BJ654" s="618" t="s">
        <v>2887</v>
      </c>
      <c r="BK654" s="534" t="s">
        <v>1508</v>
      </c>
      <c r="BL654" s="59" t="s">
        <v>1510</v>
      </c>
      <c r="BM654" s="59" t="s">
        <v>1509</v>
      </c>
      <c r="BN654" s="391">
        <v>66</v>
      </c>
      <c r="BP654" s="639" t="s">
        <v>55</v>
      </c>
      <c r="BQ654" s="639" t="s">
        <v>1131</v>
      </c>
      <c r="BR654" s="639" t="s">
        <v>1504</v>
      </c>
      <c r="BS654" s="639" t="s">
        <v>411</v>
      </c>
    </row>
    <row r="655" spans="1:72">
      <c r="A655">
        <v>654</v>
      </c>
      <c r="B655" s="158" t="str">
        <f>IFERROR(TEXT(AL655,"00"),"99")&amp;IFERROR(TEXT(W655,"00"),"99")&amp;IFERROR(TEXT(S655,"00"),"99")&amp;IFERROR(TEXT(BN655,"000"),"999")</f>
        <v>054511067</v>
      </c>
      <c r="C655" s="158" t="str">
        <f>IFERROR(TEXT(AL655,"00"),"99")&amp;IFERROR(TEXT(V655,"00"),"99")&amp;IFERROR(TEXT(R655,"000"),"999")</f>
        <v>0545107</v>
      </c>
      <c r="D655" s="29">
        <v>1</v>
      </c>
      <c r="E655" s="645">
        <f>IF(NOT(ISBLANK(L655)),1,0)</f>
        <v>0</v>
      </c>
      <c r="F655" s="645">
        <f>IF(NOT(ISBLANK(O655)),1,0)</f>
        <v>1</v>
      </c>
      <c r="G655" s="364" t="str">
        <f>IF(ISBLANK(H655), IF(OR(NOT(ISBLANK(L655)),NOT(ISBLANK(I655)), NOT(ISBLANK(O655))),"no oldname but should be",""),IF(H655=I655,"api",IF(H655=O655,"csv","no match or acs")))</f>
        <v>api</v>
      </c>
      <c r="H655" t="s">
        <v>1513</v>
      </c>
      <c r="I655" t="s">
        <v>1513</v>
      </c>
      <c r="J655" s="59" t="s">
        <v>1513</v>
      </c>
      <c r="N655" s="59" t="s">
        <v>1514</v>
      </c>
      <c r="O655" s="23" t="s">
        <v>1514</v>
      </c>
      <c r="P655" s="59" t="s">
        <v>1514</v>
      </c>
      <c r="Q655" s="64" t="s">
        <v>1512</v>
      </c>
      <c r="R655" s="147">
        <f>IFERROR(_xlfn.XLOOKUP(T655,sortorder!$E$62:$E$136,sortorder!$F$62:$F$136),999)</f>
        <v>107</v>
      </c>
      <c r="S655" s="147">
        <f>IFERROR(_xlfn.XLOOKUP(T655,sortorder!$E$62:$E$136,sortorder!$D$62:$D$136),99)</f>
        <v>11</v>
      </c>
      <c r="T655" s="127" t="s">
        <v>134</v>
      </c>
      <c r="U655" s="59" t="s">
        <v>548</v>
      </c>
      <c r="V655" s="152">
        <f>IFERROR(_xlfn.XLOOKUP(X655,sortorder!$E$4:$E$55,sortorder!$D$4:$D$55),99)</f>
        <v>45</v>
      </c>
      <c r="W655" s="152">
        <f>IFERROR(_xlfn.XLOOKUP(X655,sortorder!$E$4:$E$55,sortorder!$D$4:$D$55),99)</f>
        <v>45</v>
      </c>
      <c r="X655" s="22" t="s">
        <v>1402</v>
      </c>
      <c r="Y655" s="141">
        <f>IF(ISERROR(SEARCH(Y$1,$Q655)),0,1)</f>
        <v>0</v>
      </c>
      <c r="Z655" s="141">
        <f>IF(ISERROR(SEARCH(Z$1,$Q655)),0,1)</f>
        <v>0</v>
      </c>
      <c r="AA655" s="141">
        <f>IF(ISERROR(SEARCH(AA$1,$Q655)),0,1)</f>
        <v>1</v>
      </c>
      <c r="AB655" s="141">
        <f>IF(ISERROR(SEARCH(AB$1,$Q655)),0,1)</f>
        <v>0</v>
      </c>
      <c r="AC655" s="141">
        <f>IF(ISERROR(SEARCH(AC$1,$Q655)),0,1)</f>
        <v>0</v>
      </c>
      <c r="AD655" s="141">
        <f>IF(ISERROR(SEARCH(AD$1,$Q655)),0,1)</f>
        <v>0</v>
      </c>
      <c r="AE655" s="141">
        <f>IF(ISERROR(SEARCH(AE$1,$Q655)),0,1)</f>
        <v>1</v>
      </c>
      <c r="AF655" s="141">
        <f>IF(ISERROR(SEARCH(AF$1,$Q655)),0,1)</f>
        <v>1</v>
      </c>
      <c r="AG655" s="141">
        <f>IF(ISERROR(SEARCH(AG$1,$Q655)),0,1)</f>
        <v>0</v>
      </c>
      <c r="AH655" t="s">
        <v>1075</v>
      </c>
      <c r="AI655" s="141" t="str">
        <f>_xlfn.XLOOKUP(I655,'api2.3'!B:B,'api2.3'!D:D,"")</f>
        <v>EJ Indexes</v>
      </c>
      <c r="AJ655" t="s">
        <v>84</v>
      </c>
      <c r="AK655" s="41" t="s">
        <v>84</v>
      </c>
      <c r="AL655" s="210">
        <f>_xlfn.XLOOKUP(AK655,sortorder!$I$15:$I$20,sortorder!$J$15:$J$20)</f>
        <v>5</v>
      </c>
      <c r="AM655" t="s">
        <v>423</v>
      </c>
      <c r="AN655" t="s">
        <v>423</v>
      </c>
      <c r="AO655" t="s">
        <v>424</v>
      </c>
      <c r="AP655" s="32">
        <v>1</v>
      </c>
      <c r="AQ655" t="s">
        <v>1101</v>
      </c>
      <c r="AR655" t="s">
        <v>1111</v>
      </c>
      <c r="AS655" t="s">
        <v>1102</v>
      </c>
      <c r="AT655" t="s">
        <v>1111</v>
      </c>
      <c r="AV655" s="39" t="str">
        <f>IFERROR(_xlfn.XLOOKUP(Q655,wtd!$B:$B,wtd!$C:$C),"")</f>
        <v/>
      </c>
      <c r="AW655" s="141" t="b">
        <f>IFERROR(Q655=_xlfn.XLOOKUP(Q655,wtd!$B:$B,wtd!$B:$B),FALSE)</f>
        <v>0</v>
      </c>
      <c r="AX655" t="s">
        <v>1103</v>
      </c>
      <c r="AY655">
        <v>2</v>
      </c>
      <c r="AZ655">
        <v>0</v>
      </c>
      <c r="BA655" t="b">
        <v>0</v>
      </c>
      <c r="BB655" t="b">
        <v>0</v>
      </c>
      <c r="BC655" t="b">
        <v>0</v>
      </c>
      <c r="BE655" t="s">
        <v>1515</v>
      </c>
      <c r="BF655" t="s">
        <v>1516</v>
      </c>
      <c r="BG655" t="s">
        <v>1516</v>
      </c>
      <c r="BH655" s="59" t="s">
        <v>1517</v>
      </c>
      <c r="BI655" s="59" t="s">
        <v>1522</v>
      </c>
      <c r="BJ655" s="618" t="s">
        <v>2887</v>
      </c>
      <c r="BK655" s="534" t="s">
        <v>1518</v>
      </c>
      <c r="BL655" s="59" t="s">
        <v>1520</v>
      </c>
      <c r="BM655" s="59" t="s">
        <v>1519</v>
      </c>
      <c r="BN655" s="391">
        <v>67</v>
      </c>
      <c r="BP655" s="639" t="s">
        <v>55</v>
      </c>
      <c r="BQ655" s="639" t="s">
        <v>1521</v>
      </c>
      <c r="BR655" s="639" t="s">
        <v>1514</v>
      </c>
      <c r="BS655" s="639" t="s">
        <v>411</v>
      </c>
    </row>
    <row r="656" spans="1:72">
      <c r="A656">
        <v>655</v>
      </c>
      <c r="B656" s="158" t="str">
        <f>IFERROR(TEXT(AL656,"00"),"99")&amp;IFERROR(TEXT(W656,"00"),"99")&amp;IFERROR(TEXT(S656,"00"),"99")&amp;IFERROR(TEXT(BN656,"000"),"999")</f>
        <v>054512068</v>
      </c>
      <c r="C656" s="158" t="str">
        <f>IFERROR(TEXT(AL656,"00"),"99")&amp;IFERROR(TEXT(V656,"00"),"99")&amp;IFERROR(TEXT(R656,"000"),"999")</f>
        <v>0545108</v>
      </c>
      <c r="D656" s="29">
        <v>1</v>
      </c>
      <c r="E656" s="645">
        <f>IF(NOT(ISBLANK(L656)),1,0)</f>
        <v>0</v>
      </c>
      <c r="F656" s="645">
        <f>IF(NOT(ISBLANK(O656)),1,0)</f>
        <v>1</v>
      </c>
      <c r="G656" s="364" t="str">
        <f>IF(ISBLANK(H656), IF(OR(NOT(ISBLANK(L656)),NOT(ISBLANK(I656)), NOT(ISBLANK(O656))),"no oldname but should be",""),IF(H656=I656,"api",IF(H656=O656,"csv","no match or acs")))</f>
        <v>api</v>
      </c>
      <c r="H656" t="s">
        <v>1426</v>
      </c>
      <c r="I656" t="s">
        <v>1426</v>
      </c>
      <c r="J656" s="59" t="s">
        <v>1426</v>
      </c>
      <c r="N656" s="59" t="s">
        <v>1427</v>
      </c>
      <c r="O656" s="23" t="s">
        <v>1427</v>
      </c>
      <c r="P656" s="59" t="s">
        <v>1427</v>
      </c>
      <c r="Q656" s="64" t="s">
        <v>1425</v>
      </c>
      <c r="R656" s="147">
        <f>IFERROR(_xlfn.XLOOKUP(T656,sortorder!$E$62:$E$136,sortorder!$F$62:$F$136),999)</f>
        <v>108</v>
      </c>
      <c r="S656" s="147">
        <f>IFERROR(_xlfn.XLOOKUP(T656,sortorder!$E$62:$E$136,sortorder!$D$62:$D$136),99)</f>
        <v>12</v>
      </c>
      <c r="T656" s="127" t="s">
        <v>244</v>
      </c>
      <c r="U656" s="59" t="s">
        <v>326</v>
      </c>
      <c r="V656" s="152">
        <f>IFERROR(_xlfn.XLOOKUP(X656,sortorder!$E$4:$E$55,sortorder!$D$4:$D$55),99)</f>
        <v>45</v>
      </c>
      <c r="W656" s="152">
        <f>IFERROR(_xlfn.XLOOKUP(X656,sortorder!$E$4:$E$55,sortorder!$D$4:$D$55),99)</f>
        <v>45</v>
      </c>
      <c r="X656" s="22" t="s">
        <v>1402</v>
      </c>
      <c r="Y656" s="141">
        <f>IF(ISERROR(SEARCH(Y$1,$Q656)),0,1)</f>
        <v>0</v>
      </c>
      <c r="Z656" s="141">
        <f>IF(ISERROR(SEARCH(Z$1,$Q656)),0,1)</f>
        <v>0</v>
      </c>
      <c r="AA656" s="141">
        <f>IF(ISERROR(SEARCH(AA$1,$Q656)),0,1)</f>
        <v>1</v>
      </c>
      <c r="AB656" s="141">
        <f>IF(ISERROR(SEARCH(AB$1,$Q656)),0,1)</f>
        <v>0</v>
      </c>
      <c r="AC656" s="141">
        <f>IF(ISERROR(SEARCH(AC$1,$Q656)),0,1)</f>
        <v>0</v>
      </c>
      <c r="AD656" s="141">
        <f>IF(ISERROR(SEARCH(AD$1,$Q656)),0,1)</f>
        <v>0</v>
      </c>
      <c r="AE656" s="141">
        <f>IF(ISERROR(SEARCH(AE$1,$Q656)),0,1)</f>
        <v>1</v>
      </c>
      <c r="AF656" s="141">
        <f>IF(ISERROR(SEARCH(AF$1,$Q656)),0,1)</f>
        <v>1</v>
      </c>
      <c r="AG656" s="141">
        <f>IF(ISERROR(SEARCH(AG$1,$Q656)),0,1)</f>
        <v>0</v>
      </c>
      <c r="AH656" t="s">
        <v>1075</v>
      </c>
      <c r="AI656" s="141" t="str">
        <f>_xlfn.XLOOKUP(I656,'api2.3'!B:B,'api2.3'!D:D,"")</f>
        <v>EJ Indexes</v>
      </c>
      <c r="AJ656" t="s">
        <v>84</v>
      </c>
      <c r="AK656" s="41" t="s">
        <v>84</v>
      </c>
      <c r="AL656" s="210">
        <f>_xlfn.XLOOKUP(AK656,sortorder!$I$15:$I$20,sortorder!$J$15:$J$20)</f>
        <v>5</v>
      </c>
      <c r="AM656" t="s">
        <v>423</v>
      </c>
      <c r="AN656" t="s">
        <v>423</v>
      </c>
      <c r="AO656" t="s">
        <v>424</v>
      </c>
      <c r="AP656" s="32">
        <v>1</v>
      </c>
      <c r="AQ656" t="s">
        <v>1101</v>
      </c>
      <c r="AR656" t="s">
        <v>1111</v>
      </c>
      <c r="AS656" t="s">
        <v>1102</v>
      </c>
      <c r="AT656" t="s">
        <v>1111</v>
      </c>
      <c r="AV656" s="39" t="str">
        <f>IFERROR(_xlfn.XLOOKUP(Q656,wtd!$B:$B,wtd!$C:$C),"")</f>
        <v/>
      </c>
      <c r="AW656" s="141" t="b">
        <f>IFERROR(Q656=_xlfn.XLOOKUP(Q656,wtd!$B:$B,wtd!$B:$B),FALSE)</f>
        <v>0</v>
      </c>
      <c r="AX656" t="s">
        <v>1103</v>
      </c>
      <c r="AY656">
        <v>2</v>
      </c>
      <c r="AZ656">
        <v>0</v>
      </c>
      <c r="BA656" t="b">
        <v>0</v>
      </c>
      <c r="BB656" t="b">
        <v>0</v>
      </c>
      <c r="BC656" t="b">
        <v>0</v>
      </c>
      <c r="BE656" t="s">
        <v>1428</v>
      </c>
      <c r="BF656" t="s">
        <v>1429</v>
      </c>
      <c r="BG656" t="s">
        <v>1429</v>
      </c>
      <c r="BH656" s="59" t="s">
        <v>1430</v>
      </c>
      <c r="BI656" s="59" t="s">
        <v>1434</v>
      </c>
      <c r="BJ656" s="618" t="s">
        <v>2887</v>
      </c>
      <c r="BK656" s="534" t="s">
        <v>1431</v>
      </c>
      <c r="BL656" s="59" t="s">
        <v>1433</v>
      </c>
      <c r="BM656" s="59" t="s">
        <v>1432</v>
      </c>
      <c r="BN656" s="391">
        <v>68</v>
      </c>
      <c r="BP656" s="639" t="s">
        <v>1309</v>
      </c>
      <c r="BQ656" s="639" t="s">
        <v>79</v>
      </c>
      <c r="BR656" s="639" t="s">
        <v>1427</v>
      </c>
      <c r="BS656" s="639" t="s">
        <v>411</v>
      </c>
    </row>
    <row r="657" spans="1:72">
      <c r="A657">
        <v>656</v>
      </c>
      <c r="B657" s="158" t="str">
        <f>IFERROR(TEXT(AL657,"00"),"99")&amp;IFERROR(TEXT(W657,"00"),"99")&amp;IFERROR(TEXT(S657,"00"),"99")&amp;IFERROR(TEXT(BN657,"000"),"999")</f>
        <v>054513069</v>
      </c>
      <c r="C657" s="158" t="str">
        <f>IFERROR(TEXT(AL657,"00"),"99")&amp;IFERROR(TEXT(V657,"00"),"99")&amp;IFERROR(TEXT(R657,"000"),"999")</f>
        <v>0545109</v>
      </c>
      <c r="D657" s="251">
        <v>1</v>
      </c>
      <c r="E657" s="645">
        <f>IF(NOT(ISBLANK(L657)),1,0)</f>
        <v>0</v>
      </c>
      <c r="F657" s="645">
        <f>IF(NOT(ISBLANK(O657)),1,0)</f>
        <v>1</v>
      </c>
      <c r="G657" s="364" t="str">
        <f>IF(ISBLANK(H657), IF(OR(NOT(ISBLANK(L657)),NOT(ISBLANK(I657)), NOT(ISBLANK(O657))),"no oldname but should be",""),IF(H657=I657,"api",IF(H657=O657,"csv","no match or acs")))</f>
        <v>csv</v>
      </c>
      <c r="H657" s="122" t="s">
        <v>5612</v>
      </c>
      <c r="I657" s="523" t="s">
        <v>5870</v>
      </c>
      <c r="J657" s="197"/>
      <c r="K657" s="122"/>
      <c r="L657" s="122"/>
      <c r="M657" s="197"/>
      <c r="N657" s="197"/>
      <c r="O657" s="122" t="s">
        <v>5612</v>
      </c>
      <c r="P657" s="197"/>
      <c r="Q657" s="123" t="s">
        <v>5683</v>
      </c>
      <c r="R657" s="147">
        <f>IFERROR(_xlfn.XLOOKUP(T657,sortorder!$E$62:$E$136,sortorder!$F$62:$F$136),999)</f>
        <v>109</v>
      </c>
      <c r="S657" s="147">
        <f>IFERROR(_xlfn.XLOOKUP(T657,sortorder!$E$62:$E$136,sortorder!$D$62:$D$136),99)</f>
        <v>13</v>
      </c>
      <c r="T657" s="196" t="s">
        <v>5614</v>
      </c>
      <c r="U657" s="197"/>
      <c r="V657" s="152">
        <f>IFERROR(_xlfn.XLOOKUP(X657,sortorder!$E$4:$E$55,sortorder!$D$4:$D$55),99)</f>
        <v>45</v>
      </c>
      <c r="W657" s="152">
        <f>IFERROR(_xlfn.XLOOKUP(X657,sortorder!$E$4:$E$55,sortorder!$D$4:$D$55),99)</f>
        <v>45</v>
      </c>
      <c r="X657" s="198" t="s">
        <v>1402</v>
      </c>
      <c r="Y657" s="141">
        <f>IF(ISERROR(SEARCH(Y$1,$Q657)),0,1)</f>
        <v>0</v>
      </c>
      <c r="Z657" s="141">
        <f>IF(ISERROR(SEARCH(Z$1,$Q657)),0,1)</f>
        <v>0</v>
      </c>
      <c r="AA657" s="141">
        <f>IF(ISERROR(SEARCH(AA$1,$Q657)),0,1)</f>
        <v>1</v>
      </c>
      <c r="AB657" s="141">
        <f>IF(ISERROR(SEARCH(AB$1,$Q657)),0,1)</f>
        <v>0</v>
      </c>
      <c r="AC657" s="141">
        <f>IF(ISERROR(SEARCH(AC$1,$Q657)),0,1)</f>
        <v>0</v>
      </c>
      <c r="AD657" s="141">
        <f>IF(ISERROR(SEARCH(AD$1,$Q657)),0,1)</f>
        <v>0</v>
      </c>
      <c r="AE657" s="141">
        <f>IF(ISERROR(SEARCH(AE$1,$Q657)),0,1)</f>
        <v>1</v>
      </c>
      <c r="AF657" s="141">
        <f>IF(ISERROR(SEARCH(AF$1,$Q657)),0,1)</f>
        <v>1</v>
      </c>
      <c r="AG657" s="141">
        <f>IF(ISERROR(SEARCH(AG$1,$Q657)),0,1)</f>
        <v>0</v>
      </c>
      <c r="AH657" s="122" t="s">
        <v>1075</v>
      </c>
      <c r="AI657" s="141" t="str">
        <f>_xlfn.XLOOKUP(I657,'api2.3'!B:B,'api2.3'!D:D,"")</f>
        <v>EJ Indexes</v>
      </c>
      <c r="AJ657" s="122" t="s">
        <v>84</v>
      </c>
      <c r="AK657" s="212" t="s">
        <v>84</v>
      </c>
      <c r="AL657" s="210">
        <f>_xlfn.XLOOKUP(AK657,sortorder!$I$15:$I$20,sortorder!$J$15:$J$20)</f>
        <v>5</v>
      </c>
      <c r="AM657" s="122" t="s">
        <v>423</v>
      </c>
      <c r="AN657" s="122" t="s">
        <v>423</v>
      </c>
      <c r="AO657" s="122" t="s">
        <v>424</v>
      </c>
      <c r="AP657" s="112">
        <v>1</v>
      </c>
      <c r="AQ657" s="122" t="s">
        <v>1101</v>
      </c>
      <c r="AR657" s="122" t="s">
        <v>1111</v>
      </c>
      <c r="AS657" s="122" t="s">
        <v>1102</v>
      </c>
      <c r="AT657" s="122" t="s">
        <v>1111</v>
      </c>
      <c r="AU657" s="122"/>
      <c r="AV657" s="39" t="str">
        <f>IFERROR(_xlfn.XLOOKUP(Q657,wtd!$B:$B,wtd!$C:$C),"")</f>
        <v/>
      </c>
      <c r="AW657" s="141" t="b">
        <f>IFERROR(Q657=_xlfn.XLOOKUP(Q657,wtd!$B:$B,wtd!$B:$B),FALSE)</f>
        <v>0</v>
      </c>
      <c r="AX657" s="236" t="s">
        <v>1103</v>
      </c>
      <c r="AY657" s="122">
        <v>2</v>
      </c>
      <c r="AZ657" s="122">
        <v>0</v>
      </c>
      <c r="BA657" s="122" t="b">
        <v>0</v>
      </c>
      <c r="BB657" s="122" t="b">
        <v>0</v>
      </c>
      <c r="BC657" s="122" t="b">
        <v>0</v>
      </c>
      <c r="BD657" s="122"/>
      <c r="BE657" s="122" t="s">
        <v>5684</v>
      </c>
      <c r="BF657" s="122" t="s">
        <v>5685</v>
      </c>
      <c r="BG657" s="122" t="s">
        <v>5685</v>
      </c>
      <c r="BH657" s="197"/>
      <c r="BI657" s="197"/>
      <c r="BJ657" s="618" t="s">
        <v>2887</v>
      </c>
      <c r="BK657" s="534" t="s">
        <v>5929</v>
      </c>
      <c r="BL657" s="197"/>
      <c r="BM657" s="197"/>
      <c r="BN657" s="392">
        <v>69</v>
      </c>
      <c r="BO657" s="122"/>
      <c r="BP657" s="641"/>
      <c r="BQ657" s="641"/>
      <c r="BR657" s="641"/>
      <c r="BS657" s="641"/>
      <c r="BT657" s="641"/>
    </row>
    <row r="658" spans="1:72">
      <c r="A658">
        <v>657</v>
      </c>
      <c r="B658" s="158" t="str">
        <f>IFERROR(TEXT(AL658,"00"),"99")&amp;IFERROR(TEXT(W658,"00"),"99")&amp;IFERROR(TEXT(S658,"00"),"99")&amp;IFERROR(TEXT(BN658,"000"),"999")</f>
        <v>054601044</v>
      </c>
      <c r="C658" s="158" t="str">
        <f>IFERROR(TEXT(AL658,"00"),"99")&amp;IFERROR(TEXT(V658,"00"),"99")&amp;IFERROR(TEXT(R658,"000"),"999")</f>
        <v>0546096</v>
      </c>
      <c r="D658" s="29">
        <v>1</v>
      </c>
      <c r="E658" s="645">
        <f>IF(NOT(ISBLANK(L658)),1,0)</f>
        <v>0</v>
      </c>
      <c r="F658" s="645">
        <f>IF(NOT(ISBLANK(O658)),1,0)</f>
        <v>1</v>
      </c>
      <c r="G658" s="364" t="str">
        <f>IF(ISBLANK(H658), IF(OR(NOT(ISBLANK(L658)),NOT(ISBLANK(I658)), NOT(ISBLANK(O658))),"no oldname but should be",""),IF(H658=I658,"api",IF(H658=O658,"csv","no match or acs")))</f>
        <v>api</v>
      </c>
      <c r="H658" t="s">
        <v>2066</v>
      </c>
      <c r="I658" s="185" t="s">
        <v>2066</v>
      </c>
      <c r="J658" s="59" t="s">
        <v>2066</v>
      </c>
      <c r="N658" s="59" t="s">
        <v>2067</v>
      </c>
      <c r="O658" s="126" t="s">
        <v>2067</v>
      </c>
      <c r="P658" s="59" t="s">
        <v>2067</v>
      </c>
      <c r="Q658" s="64" t="s">
        <v>2065</v>
      </c>
      <c r="R658" s="147">
        <f>IFERROR(_xlfn.XLOOKUP(T658,sortorder!$E$62:$E$136,sortorder!$F$62:$F$136),999)</f>
        <v>96</v>
      </c>
      <c r="S658" s="147">
        <f>IFERROR(_xlfn.XLOOKUP(T658,sortorder!$E$62:$E$136,sortorder!$D$62:$D$136),99)</f>
        <v>1</v>
      </c>
      <c r="T658" s="127" t="s">
        <v>181</v>
      </c>
      <c r="U658" s="59" t="s">
        <v>317</v>
      </c>
      <c r="V658" s="152">
        <f>IFERROR(_xlfn.XLOOKUP(X658,sortorder!$E$4:$E$55,sortorder!$D$4:$D$55),99)</f>
        <v>46</v>
      </c>
      <c r="W658" s="152">
        <f>IFERROR(_xlfn.XLOOKUP(X658,sortorder!$E$4:$E$55,sortorder!$D$4:$D$55),99)</f>
        <v>46</v>
      </c>
      <c r="X658" s="22" t="s">
        <v>2025</v>
      </c>
      <c r="Y658" s="141">
        <f>IF(ISERROR(SEARCH(Y$1,$Q658)),0,1)</f>
        <v>0</v>
      </c>
      <c r="Z658" s="141">
        <f>IF(ISERROR(SEARCH(Z$1,$Q658)),0,1)</f>
        <v>1</v>
      </c>
      <c r="AA658" s="141">
        <f>IF(ISERROR(SEARCH(AA$1,$Q658)),0,1)</f>
        <v>1</v>
      </c>
      <c r="AB658" s="141">
        <f>IF(ISERROR(SEARCH(AB$1,$Q658)),0,1)</f>
        <v>0</v>
      </c>
      <c r="AC658" s="141">
        <f>IF(ISERROR(SEARCH(AC$1,$Q658)),0,1)</f>
        <v>0</v>
      </c>
      <c r="AD658" s="141">
        <f>IF(ISERROR(SEARCH(AD$1,$Q658)),0,1)</f>
        <v>0</v>
      </c>
      <c r="AE658" s="141">
        <f>IF(ISERROR(SEARCH(AE$1,$Q658)),0,1)</f>
        <v>1</v>
      </c>
      <c r="AF658" s="141">
        <f>IF(ISERROR(SEARCH(AF$1,$Q658)),0,1)</f>
        <v>1</v>
      </c>
      <c r="AG658" s="141">
        <f>IF(ISERROR(SEARCH(AG$1,$Q658)),0,1)</f>
        <v>0</v>
      </c>
      <c r="AH658" t="s">
        <v>1075</v>
      </c>
      <c r="AI658" s="141" t="str">
        <f>_xlfn.XLOOKUP(I658,'api2.3'!B:B,'api2.3'!D:D,"")</f>
        <v>EJ Indexes</v>
      </c>
      <c r="AJ658" t="s">
        <v>84</v>
      </c>
      <c r="AK658" s="41" t="s">
        <v>84</v>
      </c>
      <c r="AL658" s="210">
        <f>_xlfn.XLOOKUP(AK658,sortorder!$I$15:$I$20,sortorder!$J$15:$J$20)</f>
        <v>5</v>
      </c>
      <c r="AM658" t="s">
        <v>1784</v>
      </c>
      <c r="AN658" t="s">
        <v>1784</v>
      </c>
      <c r="AO658" t="s">
        <v>1785</v>
      </c>
      <c r="AP658" s="32">
        <v>3</v>
      </c>
      <c r="AQ658" t="s">
        <v>1779</v>
      </c>
      <c r="AR658" t="s">
        <v>1111</v>
      </c>
      <c r="AS658" t="s">
        <v>1102</v>
      </c>
      <c r="AT658" t="s">
        <v>1111</v>
      </c>
      <c r="AV658" s="39" t="str">
        <f>IFERROR(_xlfn.XLOOKUP(Q658,wtd!$B:$B,wtd!$C:$C),"")</f>
        <v/>
      </c>
      <c r="AW658" s="141" t="b">
        <f>IFERROR(Q658=_xlfn.XLOOKUP(Q658,wtd!$B:$B,wtd!$B:$B),FALSE)</f>
        <v>0</v>
      </c>
      <c r="AX658" t="s">
        <v>1103</v>
      </c>
      <c r="AY658">
        <v>2</v>
      </c>
      <c r="AZ658">
        <v>0</v>
      </c>
      <c r="BA658" t="b">
        <v>0</v>
      </c>
      <c r="BB658" t="b">
        <v>0</v>
      </c>
      <c r="BC658" t="b">
        <v>0</v>
      </c>
      <c r="BE658" s="42" t="s">
        <v>2068</v>
      </c>
      <c r="BF658" s="40" t="s">
        <v>2069</v>
      </c>
      <c r="BG658" s="40" t="s">
        <v>2069</v>
      </c>
      <c r="BH658" s="59" t="s">
        <v>2070</v>
      </c>
      <c r="BJ658" s="618" t="s">
        <v>2887</v>
      </c>
      <c r="BK658" s="534" t="s">
        <v>2071</v>
      </c>
      <c r="BL658" s="59" t="s">
        <v>1463</v>
      </c>
      <c r="BM658" s="59" t="s">
        <v>2072</v>
      </c>
      <c r="BN658" s="222">
        <v>44</v>
      </c>
      <c r="BP658" s="639" t="s">
        <v>55</v>
      </c>
      <c r="BQ658" s="639" t="s">
        <v>1212</v>
      </c>
      <c r="BR658" s="639" t="s">
        <v>2067</v>
      </c>
      <c r="BS658" s="639" t="s">
        <v>411</v>
      </c>
    </row>
    <row r="659" spans="1:72">
      <c r="A659">
        <v>658</v>
      </c>
      <c r="B659" s="158" t="str">
        <f>IFERROR(TEXT(AL659,"00"),"99")&amp;IFERROR(TEXT(W659,"00"),"99")&amp;IFERROR(TEXT(S659,"00"),"99")&amp;IFERROR(TEXT(BN659,"000"),"999")</f>
        <v>054602045</v>
      </c>
      <c r="C659" s="158" t="str">
        <f>IFERROR(TEXT(AL659,"00"),"99")&amp;IFERROR(TEXT(V659,"00"),"99")&amp;IFERROR(TEXT(R659,"000"),"999")</f>
        <v>0546097</v>
      </c>
      <c r="D659" s="29">
        <v>1</v>
      </c>
      <c r="E659" s="645">
        <f>IF(NOT(ISBLANK(L659)),1,0)</f>
        <v>0</v>
      </c>
      <c r="F659" s="645">
        <f>IF(NOT(ISBLANK(O659)),1,0)</f>
        <v>1</v>
      </c>
      <c r="G659" s="364" t="str">
        <f>IF(ISBLANK(H659), IF(OR(NOT(ISBLANK(L659)),NOT(ISBLANK(I659)), NOT(ISBLANK(O659))),"no oldname but should be",""),IF(H659=I659,"api",IF(H659=O659,"csv","no match or acs")))</f>
        <v>api</v>
      </c>
      <c r="H659" t="s">
        <v>2058</v>
      </c>
      <c r="I659" t="s">
        <v>2058</v>
      </c>
      <c r="J659" s="59" t="s">
        <v>2058</v>
      </c>
      <c r="N659" s="59" t="s">
        <v>2059</v>
      </c>
      <c r="O659" s="126" t="s">
        <v>2059</v>
      </c>
      <c r="P659" s="59" t="s">
        <v>2059</v>
      </c>
      <c r="Q659" s="64" t="s">
        <v>2057</v>
      </c>
      <c r="R659" s="147">
        <f>IFERROR(_xlfn.XLOOKUP(T659,sortorder!$E$62:$E$136,sortorder!$F$62:$F$136),999)</f>
        <v>97</v>
      </c>
      <c r="S659" s="147">
        <f>IFERROR(_xlfn.XLOOKUP(T659,sortorder!$E$62:$E$136,sortorder!$D$62:$D$136),99)</f>
        <v>2</v>
      </c>
      <c r="T659" s="127" t="s">
        <v>144</v>
      </c>
      <c r="U659" s="59" t="s">
        <v>297</v>
      </c>
      <c r="V659" s="152">
        <f>IFERROR(_xlfn.XLOOKUP(X659,sortorder!$E$4:$E$55,sortorder!$D$4:$D$55),99)</f>
        <v>46</v>
      </c>
      <c r="W659" s="152">
        <f>IFERROR(_xlfn.XLOOKUP(X659,sortorder!$E$4:$E$55,sortorder!$D$4:$D$55),99)</f>
        <v>46</v>
      </c>
      <c r="X659" s="22" t="s">
        <v>2025</v>
      </c>
      <c r="Y659" s="141">
        <f>IF(ISERROR(SEARCH(Y$1,$Q659)),0,1)</f>
        <v>0</v>
      </c>
      <c r="Z659" s="141">
        <f>IF(ISERROR(SEARCH(Z$1,$Q659)),0,1)</f>
        <v>1</v>
      </c>
      <c r="AA659" s="141">
        <f>IF(ISERROR(SEARCH(AA$1,$Q659)),0,1)</f>
        <v>1</v>
      </c>
      <c r="AB659" s="141">
        <f>IF(ISERROR(SEARCH(AB$1,$Q659)),0,1)</f>
        <v>0</v>
      </c>
      <c r="AC659" s="141">
        <f>IF(ISERROR(SEARCH(AC$1,$Q659)),0,1)</f>
        <v>0</v>
      </c>
      <c r="AD659" s="141">
        <f>IF(ISERROR(SEARCH(AD$1,$Q659)),0,1)</f>
        <v>0</v>
      </c>
      <c r="AE659" s="141">
        <f>IF(ISERROR(SEARCH(AE$1,$Q659)),0,1)</f>
        <v>1</v>
      </c>
      <c r="AF659" s="141">
        <f>IF(ISERROR(SEARCH(AF$1,$Q659)),0,1)</f>
        <v>1</v>
      </c>
      <c r="AG659" s="141">
        <f>IF(ISERROR(SEARCH(AG$1,$Q659)),0,1)</f>
        <v>0</v>
      </c>
      <c r="AH659" t="s">
        <v>1075</v>
      </c>
      <c r="AI659" s="141" t="str">
        <f>_xlfn.XLOOKUP(I659,'api2.3'!B:B,'api2.3'!D:D,"")</f>
        <v>EJ Indexes</v>
      </c>
      <c r="AJ659" t="s">
        <v>84</v>
      </c>
      <c r="AK659" s="41" t="s">
        <v>84</v>
      </c>
      <c r="AL659" s="210">
        <f>_xlfn.XLOOKUP(AK659,sortorder!$I$15:$I$20,sortorder!$J$15:$J$20)</f>
        <v>5</v>
      </c>
      <c r="AM659" t="s">
        <v>1784</v>
      </c>
      <c r="AN659" t="s">
        <v>1784</v>
      </c>
      <c r="AO659" t="s">
        <v>1785</v>
      </c>
      <c r="AP659" s="32">
        <v>3</v>
      </c>
      <c r="AQ659" t="s">
        <v>1779</v>
      </c>
      <c r="AR659" t="s">
        <v>1111</v>
      </c>
      <c r="AS659" t="s">
        <v>1102</v>
      </c>
      <c r="AT659" t="s">
        <v>1111</v>
      </c>
      <c r="AV659" s="39" t="str">
        <f>IFERROR(_xlfn.XLOOKUP(Q659,wtd!$B:$B,wtd!$C:$C),"")</f>
        <v/>
      </c>
      <c r="AW659" s="141" t="b">
        <f>IFERROR(Q659=_xlfn.XLOOKUP(Q659,wtd!$B:$B,wtd!$B:$B),FALSE)</f>
        <v>0</v>
      </c>
      <c r="AX659" t="s">
        <v>1103</v>
      </c>
      <c r="AY659">
        <v>2</v>
      </c>
      <c r="AZ659">
        <v>0</v>
      </c>
      <c r="BA659" t="b">
        <v>0</v>
      </c>
      <c r="BB659" t="b">
        <v>0</v>
      </c>
      <c r="BC659" t="b">
        <v>0</v>
      </c>
      <c r="BE659" s="42" t="s">
        <v>2060</v>
      </c>
      <c r="BF659" s="40" t="s">
        <v>2061</v>
      </c>
      <c r="BG659" s="40" t="s">
        <v>2061</v>
      </c>
      <c r="BH659" s="59" t="s">
        <v>2062</v>
      </c>
      <c r="BJ659" s="618" t="s">
        <v>2887</v>
      </c>
      <c r="BK659" s="534" t="s">
        <v>2063</v>
      </c>
      <c r="BL659" s="59" t="s">
        <v>1453</v>
      </c>
      <c r="BM659" s="59" t="s">
        <v>2064</v>
      </c>
      <c r="BN659" s="222">
        <v>45</v>
      </c>
      <c r="BP659" s="639" t="s">
        <v>55</v>
      </c>
      <c r="BQ659" s="639" t="s">
        <v>1001</v>
      </c>
      <c r="BR659" s="639" t="s">
        <v>2059</v>
      </c>
      <c r="BS659" s="639" t="s">
        <v>411</v>
      </c>
    </row>
    <row r="660" spans="1:72">
      <c r="A660">
        <v>659</v>
      </c>
      <c r="B660" s="158" t="str">
        <f>IFERROR(TEXT(AL660,"00"),"99")&amp;IFERROR(TEXT(W660,"00"),"99")&amp;IFERROR(TEXT(S660,"00"),"99")&amp;IFERROR(TEXT(BN660,"000"),"999")</f>
        <v>054603046</v>
      </c>
      <c r="C660" s="158" t="str">
        <f>IFERROR(TEXT(AL660,"00"),"99")&amp;IFERROR(TEXT(V660,"00"),"99")&amp;IFERROR(TEXT(R660,"000"),"999")</f>
        <v>0546098</v>
      </c>
      <c r="D660" s="251">
        <v>1</v>
      </c>
      <c r="E660" s="645">
        <f>IF(NOT(ISBLANK(L660)),1,0)</f>
        <v>0</v>
      </c>
      <c r="F660" s="645">
        <f>IF(NOT(ISBLANK(O660)),1,0)</f>
        <v>1</v>
      </c>
      <c r="G660" s="364" t="str">
        <f>IF(ISBLANK(H660), IF(OR(NOT(ISBLANK(L660)),NOT(ISBLANK(I660)), NOT(ISBLANK(O660))),"no oldname but should be",""),IF(H660=I660,"api",IF(H660=O660,"csv","no match or acs")))</f>
        <v>csv</v>
      </c>
      <c r="H660" s="122" t="s">
        <v>5753</v>
      </c>
      <c r="I660" s="122" t="s">
        <v>5752</v>
      </c>
      <c r="J660" s="197"/>
      <c r="K660" s="122"/>
      <c r="L660" s="122"/>
      <c r="M660" s="197"/>
      <c r="N660" s="197"/>
      <c r="O660" s="122" t="s">
        <v>5753</v>
      </c>
      <c r="P660" s="197"/>
      <c r="Q660" s="123" t="s">
        <v>5754</v>
      </c>
      <c r="R660" s="147">
        <f>IFERROR(_xlfn.XLOOKUP(T660,sortorder!$E$62:$E$136,sortorder!$F$62:$F$136),999)</f>
        <v>98</v>
      </c>
      <c r="S660" s="147">
        <f>IFERROR(_xlfn.XLOOKUP(T660,sortorder!$E$62:$E$136,sortorder!$D$62:$D$136),99)</f>
        <v>3</v>
      </c>
      <c r="T660" s="196" t="s">
        <v>5618</v>
      </c>
      <c r="U660" s="197"/>
      <c r="V660" s="152">
        <f>IFERROR(_xlfn.XLOOKUP(X660,sortorder!$E$4:$E$55,sortorder!$D$4:$D$55),99)</f>
        <v>46</v>
      </c>
      <c r="W660" s="152">
        <f>IFERROR(_xlfn.XLOOKUP(X660,sortorder!$E$4:$E$55,sortorder!$D$4:$D$55),99)</f>
        <v>46</v>
      </c>
      <c r="X660" s="198" t="s">
        <v>2025</v>
      </c>
      <c r="Y660" s="141">
        <f>IF(ISERROR(SEARCH(Y$1,$Q660)),0,1)</f>
        <v>0</v>
      </c>
      <c r="Z660" s="141">
        <f>IF(ISERROR(SEARCH(Z$1,$Q660)),0,1)</f>
        <v>1</v>
      </c>
      <c r="AA660" s="141">
        <f>IF(ISERROR(SEARCH(AA$1,$Q660)),0,1)</f>
        <v>1</v>
      </c>
      <c r="AB660" s="141">
        <f>IF(ISERROR(SEARCH(AB$1,$Q660)),0,1)</f>
        <v>0</v>
      </c>
      <c r="AC660" s="141">
        <f>IF(ISERROR(SEARCH(AC$1,$Q660)),0,1)</f>
        <v>0</v>
      </c>
      <c r="AD660" s="141">
        <f>IF(ISERROR(SEARCH(AD$1,$Q660)),0,1)</f>
        <v>0</v>
      </c>
      <c r="AE660" s="141">
        <f>IF(ISERROR(SEARCH(AE$1,$Q660)),0,1)</f>
        <v>1</v>
      </c>
      <c r="AF660" s="141">
        <f>IF(ISERROR(SEARCH(AF$1,$Q660)),0,1)</f>
        <v>1</v>
      </c>
      <c r="AG660" s="141">
        <f>IF(ISERROR(SEARCH(AG$1,$Q660)),0,1)</f>
        <v>0</v>
      </c>
      <c r="AH660" s="122" t="s">
        <v>1075</v>
      </c>
      <c r="AI660" s="141" t="str">
        <f>_xlfn.XLOOKUP(I660,'api2.3'!B:B,'api2.3'!D:D,"")</f>
        <v>EJ Indexes</v>
      </c>
      <c r="AJ660" s="122" t="s">
        <v>84</v>
      </c>
      <c r="AK660" s="212" t="s">
        <v>84</v>
      </c>
      <c r="AL660" s="210">
        <f>_xlfn.XLOOKUP(AK660,sortorder!$I$15:$I$20,sortorder!$J$15:$J$20)</f>
        <v>5</v>
      </c>
      <c r="AM660" s="122" t="s">
        <v>1784</v>
      </c>
      <c r="AN660" s="122" t="s">
        <v>1784</v>
      </c>
      <c r="AO660" s="122" t="s">
        <v>1785</v>
      </c>
      <c r="AP660" s="112">
        <v>3</v>
      </c>
      <c r="AQ660" s="122" t="s">
        <v>1779</v>
      </c>
      <c r="AR660" s="122" t="s">
        <v>1111</v>
      </c>
      <c r="AS660" s="122" t="s">
        <v>1102</v>
      </c>
      <c r="AT660" s="122" t="s">
        <v>1111</v>
      </c>
      <c r="AU660" s="122"/>
      <c r="AV660" s="39" t="str">
        <f>IFERROR(_xlfn.XLOOKUP(Q660,wtd!$B:$B,wtd!$C:$C),"")</f>
        <v/>
      </c>
      <c r="AW660" s="141" t="b">
        <f>IFERROR(Q660=_xlfn.XLOOKUP(Q660,wtd!$B:$B,wtd!$B:$B),FALSE)</f>
        <v>0</v>
      </c>
      <c r="AX660" s="236" t="s">
        <v>1103</v>
      </c>
      <c r="AY660" s="122">
        <v>2</v>
      </c>
      <c r="AZ660" s="122">
        <v>0</v>
      </c>
      <c r="BA660" s="122" t="b">
        <v>0</v>
      </c>
      <c r="BB660" s="122" t="b">
        <v>0</v>
      </c>
      <c r="BC660" s="122" t="b">
        <v>0</v>
      </c>
      <c r="BD660" s="122"/>
      <c r="BE660" s="194" t="s">
        <v>5755</v>
      </c>
      <c r="BF660" s="122" t="s">
        <v>5756</v>
      </c>
      <c r="BG660" s="122" t="s">
        <v>5756</v>
      </c>
      <c r="BH660" s="197"/>
      <c r="BI660" s="197"/>
      <c r="BJ660" s="618" t="s">
        <v>2887</v>
      </c>
      <c r="BK660" s="534" t="s">
        <v>6785</v>
      </c>
      <c r="BL660" s="197"/>
      <c r="BM660" s="197"/>
      <c r="BN660" s="396">
        <v>46</v>
      </c>
      <c r="BO660" s="122"/>
      <c r="BP660" s="641"/>
      <c r="BQ660" s="641"/>
      <c r="BR660" s="641"/>
      <c r="BS660" s="641"/>
      <c r="BT660" s="641"/>
    </row>
    <row r="661" spans="1:72">
      <c r="A661">
        <v>660</v>
      </c>
      <c r="B661" s="158" t="str">
        <f>IFERROR(TEXT(AL661,"00"),"99")&amp;IFERROR(TEXT(W661,"00"),"99")&amp;IFERROR(TEXT(S661,"00"),"99")&amp;IFERROR(TEXT(BN661,"000"),"999")</f>
        <v>054604047</v>
      </c>
      <c r="C661" s="158" t="str">
        <f>IFERROR(TEXT(AL661,"00"),"99")&amp;IFERROR(TEXT(V661,"00"),"99")&amp;IFERROR(TEXT(R661,"000"),"999")</f>
        <v>0546099</v>
      </c>
      <c r="D661" s="29">
        <v>1</v>
      </c>
      <c r="E661" s="645">
        <f>IF(NOT(ISBLANK(L661)),1,0)</f>
        <v>0</v>
      </c>
      <c r="F661" s="645">
        <f>IF(NOT(ISBLANK(O661)),1,0)</f>
        <v>1</v>
      </c>
      <c r="G661" s="364" t="str">
        <f>IF(ISBLANK(H661), IF(OR(NOT(ISBLANK(L661)),NOT(ISBLANK(I661)), NOT(ISBLANK(O661))),"no oldname but should be",""),IF(H661=I661,"api",IF(H661=O661,"csv","no match or acs")))</f>
        <v>api</v>
      </c>
      <c r="H661" t="s">
        <v>2029</v>
      </c>
      <c r="I661" t="s">
        <v>2029</v>
      </c>
      <c r="J661" s="59" t="s">
        <v>2029</v>
      </c>
      <c r="N661" s="59" t="s">
        <v>2030</v>
      </c>
      <c r="O661" s="126" t="s">
        <v>2030</v>
      </c>
      <c r="P661" s="59" t="s">
        <v>2030</v>
      </c>
      <c r="Q661" s="64" t="s">
        <v>2028</v>
      </c>
      <c r="R661" s="147">
        <f>IFERROR(_xlfn.XLOOKUP(T661,sortorder!$E$62:$E$136,sortorder!$F$62:$F$136),999)</f>
        <v>99</v>
      </c>
      <c r="S661" s="147">
        <f>IFERROR(_xlfn.XLOOKUP(T661,sortorder!$E$62:$E$136,sortorder!$D$62:$D$136),99)</f>
        <v>4</v>
      </c>
      <c r="T661" s="127" t="s">
        <v>196</v>
      </c>
      <c r="U661" s="59" t="s">
        <v>287</v>
      </c>
      <c r="V661" s="152">
        <f>IFERROR(_xlfn.XLOOKUP(X661,sortorder!$E$4:$E$55,sortorder!$D$4:$D$55),99)</f>
        <v>46</v>
      </c>
      <c r="W661" s="152">
        <f>IFERROR(_xlfn.XLOOKUP(X661,sortorder!$E$4:$E$55,sortorder!$D$4:$D$55),99)</f>
        <v>46</v>
      </c>
      <c r="X661" s="22" t="s">
        <v>2025</v>
      </c>
      <c r="Y661" s="141">
        <f>IF(ISERROR(SEARCH(Y$1,$Q661)),0,1)</f>
        <v>0</v>
      </c>
      <c r="Z661" s="141">
        <f>IF(ISERROR(SEARCH(Z$1,$Q661)),0,1)</f>
        <v>1</v>
      </c>
      <c r="AA661" s="141">
        <f>IF(ISERROR(SEARCH(AA$1,$Q661)),0,1)</f>
        <v>1</v>
      </c>
      <c r="AB661" s="141">
        <f>IF(ISERROR(SEARCH(AB$1,$Q661)),0,1)</f>
        <v>0</v>
      </c>
      <c r="AC661" s="141">
        <f>IF(ISERROR(SEARCH(AC$1,$Q661)),0,1)</f>
        <v>0</v>
      </c>
      <c r="AD661" s="141">
        <f>IF(ISERROR(SEARCH(AD$1,$Q661)),0,1)</f>
        <v>0</v>
      </c>
      <c r="AE661" s="141">
        <f>IF(ISERROR(SEARCH(AE$1,$Q661)),0,1)</f>
        <v>1</v>
      </c>
      <c r="AF661" s="141">
        <f>IF(ISERROR(SEARCH(AF$1,$Q661)),0,1)</f>
        <v>1</v>
      </c>
      <c r="AG661" s="141">
        <f>IF(ISERROR(SEARCH(AG$1,$Q661)),0,1)</f>
        <v>0</v>
      </c>
      <c r="AH661" t="s">
        <v>1075</v>
      </c>
      <c r="AI661" s="141" t="str">
        <f>_xlfn.XLOOKUP(I661,'api2.3'!B:B,'api2.3'!D:D,"")</f>
        <v>EJ Indexes</v>
      </c>
      <c r="AJ661" t="s">
        <v>84</v>
      </c>
      <c r="AK661" s="41" t="s">
        <v>84</v>
      </c>
      <c r="AL661" s="210">
        <f>_xlfn.XLOOKUP(AK661,sortorder!$I$15:$I$20,sortorder!$J$15:$J$20)</f>
        <v>5</v>
      </c>
      <c r="AM661" t="s">
        <v>1784</v>
      </c>
      <c r="AN661" t="s">
        <v>1784</v>
      </c>
      <c r="AO661" t="s">
        <v>1785</v>
      </c>
      <c r="AP661" s="32">
        <v>3</v>
      </c>
      <c r="AQ661" t="s">
        <v>1779</v>
      </c>
      <c r="AR661" t="s">
        <v>1111</v>
      </c>
      <c r="AS661" t="s">
        <v>1102</v>
      </c>
      <c r="AT661" t="s">
        <v>1111</v>
      </c>
      <c r="AV661" s="39" t="str">
        <f>IFERROR(_xlfn.XLOOKUP(Q661,wtd!$B:$B,wtd!$C:$C),"")</f>
        <v/>
      </c>
      <c r="AW661" s="141" t="b">
        <f>IFERROR(Q661=_xlfn.XLOOKUP(Q661,wtd!$B:$B,wtd!$B:$B),FALSE)</f>
        <v>0</v>
      </c>
      <c r="AX661" t="s">
        <v>1103</v>
      </c>
      <c r="AY661">
        <v>2</v>
      </c>
      <c r="AZ661">
        <v>0</v>
      </c>
      <c r="BA661" t="b">
        <v>0</v>
      </c>
      <c r="BB661" t="b">
        <v>0</v>
      </c>
      <c r="BC661" t="b">
        <v>0</v>
      </c>
      <c r="BE661" s="42" t="s">
        <v>2031</v>
      </c>
      <c r="BF661" s="40" t="s">
        <v>4957</v>
      </c>
      <c r="BG661" s="40" t="s">
        <v>4957</v>
      </c>
      <c r="BH661" s="59" t="s">
        <v>5426</v>
      </c>
      <c r="BJ661" s="618" t="s">
        <v>2887</v>
      </c>
      <c r="BK661" s="534" t="s">
        <v>2032</v>
      </c>
      <c r="BL661" s="59" t="s">
        <v>1413</v>
      </c>
      <c r="BM661" s="59" t="s">
        <v>2033</v>
      </c>
      <c r="BN661" s="222">
        <v>47</v>
      </c>
      <c r="BP661" s="639" t="s">
        <v>55</v>
      </c>
      <c r="BQ661" s="639" t="s">
        <v>1166</v>
      </c>
      <c r="BR661" s="639" t="s">
        <v>2030</v>
      </c>
      <c r="BS661" s="639" t="s">
        <v>411</v>
      </c>
    </row>
    <row r="662" spans="1:72">
      <c r="A662">
        <v>661</v>
      </c>
      <c r="B662" s="158" t="str">
        <f>IFERROR(TEXT(AL662,"00"),"99")&amp;IFERROR(TEXT(W662,"00"),"99")&amp;IFERROR(TEXT(S662,"00"),"99")&amp;IFERROR(TEXT(BN662,"000"),"999")</f>
        <v>054605048</v>
      </c>
      <c r="C662" s="158" t="str">
        <f>IFERROR(TEXT(AL662,"00"),"99")&amp;IFERROR(TEXT(V662,"00"),"99")&amp;IFERROR(TEXT(R662,"000"),"999")</f>
        <v>0546101</v>
      </c>
      <c r="D662" s="29">
        <v>1</v>
      </c>
      <c r="E662" s="645">
        <f>IF(NOT(ISBLANK(L662)),1,0)</f>
        <v>0</v>
      </c>
      <c r="F662" s="645">
        <f>IF(NOT(ISBLANK(O662)),1,0)</f>
        <v>1</v>
      </c>
      <c r="G662" s="364" t="str">
        <f>IF(ISBLANK(H662), IF(OR(NOT(ISBLANK(L662)),NOT(ISBLANK(I662)), NOT(ISBLANK(O662))),"no oldname but should be",""),IF(H662=I662,"api",IF(H662=O662,"csv","no match or acs")))</f>
        <v>api</v>
      </c>
      <c r="H662" t="s">
        <v>2087</v>
      </c>
      <c r="I662" t="s">
        <v>2087</v>
      </c>
      <c r="J662" s="59" t="s">
        <v>2087</v>
      </c>
      <c r="K662" s="122"/>
      <c r="L662" s="122"/>
      <c r="M662" s="197"/>
      <c r="N662" s="197" t="s">
        <v>2088</v>
      </c>
      <c r="O662" s="564" t="s">
        <v>2088</v>
      </c>
      <c r="P662" s="197" t="s">
        <v>2088</v>
      </c>
      <c r="Q662" s="123" t="s">
        <v>2086</v>
      </c>
      <c r="R662" s="147">
        <f>IFERROR(_xlfn.XLOOKUP(T662,sortorder!$E$62:$E$136,sortorder!$F$62:$F$136),999)</f>
        <v>101</v>
      </c>
      <c r="S662" s="147">
        <f>IFERROR(_xlfn.XLOOKUP(T662,sortorder!$E$62:$E$136,sortorder!$D$62:$D$136),99)</f>
        <v>5</v>
      </c>
      <c r="T662" s="196" t="s">
        <v>1753</v>
      </c>
      <c r="U662" s="197" t="s">
        <v>3037</v>
      </c>
      <c r="V662" s="152">
        <f>IFERROR(_xlfn.XLOOKUP(X662,sortorder!$E$4:$E$55,sortorder!$D$4:$D$55),99)</f>
        <v>46</v>
      </c>
      <c r="W662" s="152">
        <f>IFERROR(_xlfn.XLOOKUP(X662,sortorder!$E$4:$E$55,sortorder!$D$4:$D$55),99)</f>
        <v>46</v>
      </c>
      <c r="X662" s="198" t="s">
        <v>2025</v>
      </c>
      <c r="Y662" s="141">
        <f>IF(ISERROR(SEARCH(Y$1,$Q662)),0,1)</f>
        <v>0</v>
      </c>
      <c r="Z662" s="141">
        <f>IF(ISERROR(SEARCH(Z$1,$Q662)),0,1)</f>
        <v>1</v>
      </c>
      <c r="AA662" s="141">
        <f>IF(ISERROR(SEARCH(AA$1,$Q662)),0,1)</f>
        <v>1</v>
      </c>
      <c r="AB662" s="141">
        <f>IF(ISERROR(SEARCH(AB$1,$Q662)),0,1)</f>
        <v>0</v>
      </c>
      <c r="AC662" s="141">
        <f>IF(ISERROR(SEARCH(AC$1,$Q662)),0,1)</f>
        <v>0</v>
      </c>
      <c r="AD662" s="141">
        <f>IF(ISERROR(SEARCH(AD$1,$Q662)),0,1)</f>
        <v>0</v>
      </c>
      <c r="AE662" s="141">
        <f>IF(ISERROR(SEARCH(AE$1,$Q662)),0,1)</f>
        <v>1</v>
      </c>
      <c r="AF662" s="141">
        <f>IF(ISERROR(SEARCH(AF$1,$Q662)),0,1)</f>
        <v>1</v>
      </c>
      <c r="AG662" s="141">
        <f>IF(ISERROR(SEARCH(AG$1,$Q662)),0,1)</f>
        <v>0</v>
      </c>
      <c r="AH662" s="122" t="s">
        <v>1075</v>
      </c>
      <c r="AI662" s="141" t="str">
        <f>_xlfn.XLOOKUP(I662,'api2.3'!B:B,'api2.3'!D:D,"")</f>
        <v>EJ Indexes</v>
      </c>
      <c r="AJ662" s="122" t="s">
        <v>84</v>
      </c>
      <c r="AK662" s="212" t="s">
        <v>84</v>
      </c>
      <c r="AL662" s="210">
        <f>_xlfn.XLOOKUP(AK662,sortorder!$I$15:$I$20,sortorder!$J$15:$J$20)</f>
        <v>5</v>
      </c>
      <c r="AM662" s="122" t="s">
        <v>1784</v>
      </c>
      <c r="AN662" s="122" t="s">
        <v>1784</v>
      </c>
      <c r="AO662" s="122" t="s">
        <v>1785</v>
      </c>
      <c r="AP662" s="200">
        <v>3</v>
      </c>
      <c r="AQ662" s="122" t="s">
        <v>1779</v>
      </c>
      <c r="AR662" s="122" t="s">
        <v>1111</v>
      </c>
      <c r="AS662" s="122" t="s">
        <v>1102</v>
      </c>
      <c r="AT662" s="122" t="s">
        <v>1111</v>
      </c>
      <c r="AU662" s="122"/>
      <c r="AV662" s="39" t="str">
        <f>IFERROR(_xlfn.XLOOKUP(Q662,wtd!$B:$B,wtd!$C:$C),"")</f>
        <v/>
      </c>
      <c r="AW662" s="141" t="b">
        <f>IFERROR(Q662=_xlfn.XLOOKUP(Q662,wtd!$B:$B,wtd!$B:$B),FALSE)</f>
        <v>0</v>
      </c>
      <c r="AX662" s="122" t="s">
        <v>1103</v>
      </c>
      <c r="AY662" s="122">
        <v>2</v>
      </c>
      <c r="AZ662" s="122">
        <v>0</v>
      </c>
      <c r="BA662" s="122" t="b">
        <v>0</v>
      </c>
      <c r="BB662" s="122" t="b">
        <v>0</v>
      </c>
      <c r="BC662" s="122" t="b">
        <v>0</v>
      </c>
      <c r="BD662" s="122"/>
      <c r="BE662" s="194" t="s">
        <v>5380</v>
      </c>
      <c r="BF662" s="566" t="s">
        <v>4962</v>
      </c>
      <c r="BG662" s="566" t="s">
        <v>4962</v>
      </c>
      <c r="BH662" s="197" t="s">
        <v>2089</v>
      </c>
      <c r="BI662" s="197"/>
      <c r="BJ662" s="618" t="s">
        <v>2887</v>
      </c>
      <c r="BK662" s="534" t="s">
        <v>2090</v>
      </c>
      <c r="BL662" s="197" t="s">
        <v>1489</v>
      </c>
      <c r="BM662" s="59" t="s">
        <v>5383</v>
      </c>
      <c r="BN662" s="222">
        <v>48</v>
      </c>
      <c r="BP662" s="639" t="s">
        <v>109</v>
      </c>
      <c r="BQ662" s="639" t="s">
        <v>1168</v>
      </c>
      <c r="BR662" s="639" t="s">
        <v>2088</v>
      </c>
      <c r="BS662" s="639" t="s">
        <v>411</v>
      </c>
    </row>
    <row r="663" spans="1:72">
      <c r="A663">
        <v>662</v>
      </c>
      <c r="B663" s="158" t="str">
        <f>IFERROR(TEXT(AL663,"00"),"99")&amp;IFERROR(TEXT(W663,"00"),"99")&amp;IFERROR(TEXT(S663,"00"),"99")&amp;IFERROR(TEXT(BN663,"000"),"999")</f>
        <v>054606049</v>
      </c>
      <c r="C663" s="158" t="str">
        <f>IFERROR(TEXT(AL663,"00"),"99")&amp;IFERROR(TEXT(V663,"00"),"99")&amp;IFERROR(TEXT(R663,"000"),"999")</f>
        <v>0546102</v>
      </c>
      <c r="D663" s="29">
        <v>1</v>
      </c>
      <c r="E663" s="645">
        <f>IF(NOT(ISBLANK(L663)),1,0)</f>
        <v>0</v>
      </c>
      <c r="F663" s="645">
        <f>IF(NOT(ISBLANK(O663)),1,0)</f>
        <v>1</v>
      </c>
      <c r="G663" s="364" t="str">
        <f>IF(ISBLANK(H663), IF(OR(NOT(ISBLANK(L663)),NOT(ISBLANK(I663)), NOT(ISBLANK(O663))),"no oldname but should be",""),IF(H663=I663,"api",IF(H663=O663,"csv","no match or acs")))</f>
        <v>api</v>
      </c>
      <c r="H663" t="s">
        <v>2092</v>
      </c>
      <c r="I663" t="s">
        <v>2092</v>
      </c>
      <c r="J663" s="59" t="s">
        <v>2092</v>
      </c>
      <c r="K663" s="122"/>
      <c r="L663" s="122"/>
      <c r="M663" s="197"/>
      <c r="N663" s="197" t="s">
        <v>2093</v>
      </c>
      <c r="O663" s="564" t="s">
        <v>2093</v>
      </c>
      <c r="P663" s="197" t="s">
        <v>2093</v>
      </c>
      <c r="Q663" s="123" t="s">
        <v>2091</v>
      </c>
      <c r="R663" s="147">
        <f>IFERROR(_xlfn.XLOOKUP(T663,sortorder!$E$62:$E$136,sortorder!$F$62:$F$136),999)</f>
        <v>102</v>
      </c>
      <c r="S663" s="147">
        <f>IFERROR(_xlfn.XLOOKUP(T663,sortorder!$E$62:$E$136,sortorder!$D$62:$D$136),99)</f>
        <v>6</v>
      </c>
      <c r="T663" s="196" t="s">
        <v>307</v>
      </c>
      <c r="U663" s="197" t="s">
        <v>538</v>
      </c>
      <c r="V663" s="152">
        <f>IFERROR(_xlfn.XLOOKUP(X663,sortorder!$E$4:$E$55,sortorder!$D$4:$D$55),99)</f>
        <v>46</v>
      </c>
      <c r="W663" s="152">
        <f>IFERROR(_xlfn.XLOOKUP(X663,sortorder!$E$4:$E$55,sortorder!$D$4:$D$55),99)</f>
        <v>46</v>
      </c>
      <c r="X663" s="198" t="s">
        <v>2025</v>
      </c>
      <c r="Y663" s="141">
        <f>IF(ISERROR(SEARCH(Y$1,$Q663)),0,1)</f>
        <v>0</v>
      </c>
      <c r="Z663" s="141">
        <f>IF(ISERROR(SEARCH(Z$1,$Q663)),0,1)</f>
        <v>1</v>
      </c>
      <c r="AA663" s="141">
        <f>IF(ISERROR(SEARCH(AA$1,$Q663)),0,1)</f>
        <v>1</v>
      </c>
      <c r="AB663" s="141">
        <f>IF(ISERROR(SEARCH(AB$1,$Q663)),0,1)</f>
        <v>0</v>
      </c>
      <c r="AC663" s="141">
        <f>IF(ISERROR(SEARCH(AC$1,$Q663)),0,1)</f>
        <v>0</v>
      </c>
      <c r="AD663" s="141">
        <f>IF(ISERROR(SEARCH(AD$1,$Q663)),0,1)</f>
        <v>0</v>
      </c>
      <c r="AE663" s="141">
        <f>IF(ISERROR(SEARCH(AE$1,$Q663)),0,1)</f>
        <v>1</v>
      </c>
      <c r="AF663" s="141">
        <f>IF(ISERROR(SEARCH(AF$1,$Q663)),0,1)</f>
        <v>1</v>
      </c>
      <c r="AG663" s="141">
        <f>IF(ISERROR(SEARCH(AG$1,$Q663)),0,1)</f>
        <v>0</v>
      </c>
      <c r="AH663" s="122" t="s">
        <v>1075</v>
      </c>
      <c r="AI663" s="141" t="str">
        <f>_xlfn.XLOOKUP(I663,'api2.3'!B:B,'api2.3'!D:D,"")</f>
        <v>EJ Indexes</v>
      </c>
      <c r="AJ663" s="122" t="s">
        <v>84</v>
      </c>
      <c r="AK663" s="212" t="s">
        <v>84</v>
      </c>
      <c r="AL663" s="210">
        <f>_xlfn.XLOOKUP(AK663,sortorder!$I$15:$I$20,sortorder!$J$15:$J$20)</f>
        <v>5</v>
      </c>
      <c r="AM663" s="122" t="s">
        <v>1784</v>
      </c>
      <c r="AN663" s="122" t="s">
        <v>1784</v>
      </c>
      <c r="AO663" s="122" t="s">
        <v>1785</v>
      </c>
      <c r="AP663" s="200">
        <v>3</v>
      </c>
      <c r="AQ663" s="122" t="s">
        <v>1779</v>
      </c>
      <c r="AR663" s="122" t="s">
        <v>1111</v>
      </c>
      <c r="AS663" s="122" t="s">
        <v>1102</v>
      </c>
      <c r="AT663" s="122" t="s">
        <v>1111</v>
      </c>
      <c r="AU663" s="122"/>
      <c r="AV663" s="39" t="str">
        <f>IFERROR(_xlfn.XLOOKUP(Q663,wtd!$B:$B,wtd!$C:$C),"")</f>
        <v/>
      </c>
      <c r="AW663" s="141" t="b">
        <f>IFERROR(Q663=_xlfn.XLOOKUP(Q663,wtd!$B:$B,wtd!$B:$B),FALSE)</f>
        <v>0</v>
      </c>
      <c r="AX663" s="122" t="s">
        <v>1103</v>
      </c>
      <c r="AY663" s="122">
        <v>2</v>
      </c>
      <c r="AZ663" s="122">
        <v>0</v>
      </c>
      <c r="BA663" s="122" t="b">
        <v>0</v>
      </c>
      <c r="BB663" s="122" t="b">
        <v>0</v>
      </c>
      <c r="BC663" s="122" t="b">
        <v>0</v>
      </c>
      <c r="BD663" s="122"/>
      <c r="BE663" s="194" t="s">
        <v>2094</v>
      </c>
      <c r="BF663" s="566" t="s">
        <v>2095</v>
      </c>
      <c r="BG663" s="566" t="s">
        <v>2095</v>
      </c>
      <c r="BH663" s="197" t="s">
        <v>2096</v>
      </c>
      <c r="BI663" s="197"/>
      <c r="BJ663" s="618" t="s">
        <v>2887</v>
      </c>
      <c r="BK663" s="534" t="s">
        <v>2097</v>
      </c>
      <c r="BL663" s="197" t="s">
        <v>1499</v>
      </c>
      <c r="BM663" s="59" t="s">
        <v>2098</v>
      </c>
      <c r="BN663" s="222">
        <v>49</v>
      </c>
      <c r="BP663" s="639" t="s">
        <v>109</v>
      </c>
      <c r="BQ663" s="639" t="s">
        <v>1500</v>
      </c>
      <c r="BR663" s="639" t="s">
        <v>2093</v>
      </c>
      <c r="BS663" s="639" t="s">
        <v>411</v>
      </c>
    </row>
    <row r="664" spans="1:72">
      <c r="A664">
        <v>663</v>
      </c>
      <c r="B664" s="158" t="str">
        <f>IFERROR(TEXT(AL664,"00"),"99")&amp;IFERROR(TEXT(W664,"00"),"99")&amp;IFERROR(TEXT(S664,"00"),"99")&amp;IFERROR(TEXT(BN664,"000"),"999")</f>
        <v>054607050</v>
      </c>
      <c r="C664" s="158" t="str">
        <f>IFERROR(TEXT(AL664,"00"),"99")&amp;IFERROR(TEXT(V664,"00"),"99")&amp;IFERROR(TEXT(R664,"000"),"999")</f>
        <v>0546103</v>
      </c>
      <c r="D664" s="29">
        <v>1</v>
      </c>
      <c r="E664" s="645">
        <f>IF(NOT(ISBLANK(L664)),1,0)</f>
        <v>0</v>
      </c>
      <c r="F664" s="645">
        <f>IF(NOT(ISBLANK(O664)),1,0)</f>
        <v>1</v>
      </c>
      <c r="G664" s="364" t="str">
        <f>IF(ISBLANK(H664), IF(OR(NOT(ISBLANK(L664)),NOT(ISBLANK(I664)), NOT(ISBLANK(O664))),"no oldname but should be",""),IF(H664=I664,"api",IF(H664=O664,"csv","no match or acs")))</f>
        <v>api</v>
      </c>
      <c r="H664" t="s">
        <v>2035</v>
      </c>
      <c r="I664" t="s">
        <v>2035</v>
      </c>
      <c r="J664" s="59" t="s">
        <v>2035</v>
      </c>
      <c r="N664" s="59" t="s">
        <v>2036</v>
      </c>
      <c r="O664" s="126" t="s">
        <v>2036</v>
      </c>
      <c r="P664" s="59" t="s">
        <v>2036</v>
      </c>
      <c r="Q664" s="64" t="s">
        <v>2034</v>
      </c>
      <c r="R664" s="147">
        <f>IFERROR(_xlfn.XLOOKUP(T664,sortorder!$E$62:$E$136,sortorder!$F$62:$F$136),999)</f>
        <v>103</v>
      </c>
      <c r="S664" s="147">
        <f>IFERROR(_xlfn.XLOOKUP(T664,sortorder!$E$62:$E$136,sortorder!$D$62:$D$136),99)</f>
        <v>7</v>
      </c>
      <c r="T664" s="127" t="s">
        <v>80</v>
      </c>
      <c r="U664" s="59" t="s">
        <v>308</v>
      </c>
      <c r="V664" s="152">
        <f>IFERROR(_xlfn.XLOOKUP(X664,sortorder!$E$4:$E$55,sortorder!$D$4:$D$55),99)</f>
        <v>46</v>
      </c>
      <c r="W664" s="152">
        <f>IFERROR(_xlfn.XLOOKUP(X664,sortorder!$E$4:$E$55,sortorder!$D$4:$D$55),99)</f>
        <v>46</v>
      </c>
      <c r="X664" s="22" t="s">
        <v>2025</v>
      </c>
      <c r="Y664" s="141">
        <f>IF(ISERROR(SEARCH(Y$1,$Q664)),0,1)</f>
        <v>0</v>
      </c>
      <c r="Z664" s="141">
        <f>IF(ISERROR(SEARCH(Z$1,$Q664)),0,1)</f>
        <v>1</v>
      </c>
      <c r="AA664" s="141">
        <f>IF(ISERROR(SEARCH(AA$1,$Q664)),0,1)</f>
        <v>1</v>
      </c>
      <c r="AB664" s="141">
        <f>IF(ISERROR(SEARCH(AB$1,$Q664)),0,1)</f>
        <v>0</v>
      </c>
      <c r="AC664" s="141">
        <f>IF(ISERROR(SEARCH(AC$1,$Q664)),0,1)</f>
        <v>0</v>
      </c>
      <c r="AD664" s="141">
        <f>IF(ISERROR(SEARCH(AD$1,$Q664)),0,1)</f>
        <v>0</v>
      </c>
      <c r="AE664" s="141">
        <f>IF(ISERROR(SEARCH(AE$1,$Q664)),0,1)</f>
        <v>1</v>
      </c>
      <c r="AF664" s="141">
        <f>IF(ISERROR(SEARCH(AF$1,$Q664)),0,1)</f>
        <v>1</v>
      </c>
      <c r="AG664" s="141">
        <f>IF(ISERROR(SEARCH(AG$1,$Q664)),0,1)</f>
        <v>0</v>
      </c>
      <c r="AH664" t="s">
        <v>1075</v>
      </c>
      <c r="AI664" s="141" t="str">
        <f>_xlfn.XLOOKUP(I664,'api2.3'!B:B,'api2.3'!D:D,"")</f>
        <v>EJ Indexes</v>
      </c>
      <c r="AJ664" t="s">
        <v>84</v>
      </c>
      <c r="AK664" s="41" t="s">
        <v>84</v>
      </c>
      <c r="AL664" s="210">
        <f>_xlfn.XLOOKUP(AK664,sortorder!$I$15:$I$20,sortorder!$J$15:$J$20)</f>
        <v>5</v>
      </c>
      <c r="AM664" t="s">
        <v>1784</v>
      </c>
      <c r="AN664" t="s">
        <v>1784</v>
      </c>
      <c r="AO664" t="s">
        <v>1785</v>
      </c>
      <c r="AP664" s="32">
        <v>3</v>
      </c>
      <c r="AQ664" t="s">
        <v>1779</v>
      </c>
      <c r="AR664" t="s">
        <v>1111</v>
      </c>
      <c r="AS664" t="s">
        <v>1102</v>
      </c>
      <c r="AT664" t="s">
        <v>1111</v>
      </c>
      <c r="AV664" s="39" t="str">
        <f>IFERROR(_xlfn.XLOOKUP(Q664,wtd!$B:$B,wtd!$C:$C),"")</f>
        <v/>
      </c>
      <c r="AW664" s="141" t="b">
        <f>IFERROR(Q664=_xlfn.XLOOKUP(Q664,wtd!$B:$B,wtd!$B:$B),FALSE)</f>
        <v>0</v>
      </c>
      <c r="AX664" t="s">
        <v>1103</v>
      </c>
      <c r="AY664">
        <v>2</v>
      </c>
      <c r="AZ664">
        <v>0</v>
      </c>
      <c r="BA664" t="b">
        <v>0</v>
      </c>
      <c r="BB664" t="b">
        <v>0</v>
      </c>
      <c r="BC664" t="b">
        <v>0</v>
      </c>
      <c r="BE664" s="42" t="s">
        <v>5136</v>
      </c>
      <c r="BF664" s="40" t="s">
        <v>2037</v>
      </c>
      <c r="BG664" s="40" t="s">
        <v>2037</v>
      </c>
      <c r="BH664" s="59" t="s">
        <v>2038</v>
      </c>
      <c r="BJ664" s="618" t="s">
        <v>2887</v>
      </c>
      <c r="BK664" s="534" t="s">
        <v>2039</v>
      </c>
      <c r="BL664" s="59" t="s">
        <v>1422</v>
      </c>
      <c r="BM664" s="59" t="s">
        <v>2040</v>
      </c>
      <c r="BN664" s="222">
        <v>50</v>
      </c>
      <c r="BP664" s="639" t="s">
        <v>1224</v>
      </c>
      <c r="BQ664" s="639" t="s">
        <v>1423</v>
      </c>
      <c r="BR664" s="639" t="s">
        <v>2036</v>
      </c>
      <c r="BS664" s="639" t="s">
        <v>411</v>
      </c>
    </row>
    <row r="665" spans="1:72">
      <c r="A665">
        <v>664</v>
      </c>
      <c r="B665" s="158" t="str">
        <f>IFERROR(TEXT(AL665,"00"),"99")&amp;IFERROR(TEXT(W665,"00"),"99")&amp;IFERROR(TEXT(S665,"00"),"99")&amp;IFERROR(TEXT(BN665,"000"),"999")</f>
        <v>054608051</v>
      </c>
      <c r="C665" s="158" t="str">
        <f>IFERROR(TEXT(AL665,"00"),"99")&amp;IFERROR(TEXT(V665,"00"),"99")&amp;IFERROR(TEXT(R665,"000"),"999")</f>
        <v>0546104</v>
      </c>
      <c r="D665" s="29">
        <v>1</v>
      </c>
      <c r="E665" s="645">
        <f>IF(NOT(ISBLANK(L665)),1,0)</f>
        <v>0</v>
      </c>
      <c r="F665" s="645">
        <f>IF(NOT(ISBLANK(O665)),1,0)</f>
        <v>1</v>
      </c>
      <c r="G665" s="364" t="str">
        <f>IF(ISBLANK(H665), IF(OR(NOT(ISBLANK(L665)),NOT(ISBLANK(I665)), NOT(ISBLANK(O665))),"no oldname but should be",""),IF(H665=I665,"api",IF(H665=O665,"csv","no match or acs")))</f>
        <v>api</v>
      </c>
      <c r="H665" t="s">
        <v>2050</v>
      </c>
      <c r="I665" t="s">
        <v>2050</v>
      </c>
      <c r="J665" s="59" t="s">
        <v>2050</v>
      </c>
      <c r="N665" s="59" t="s">
        <v>2051</v>
      </c>
      <c r="O665" s="126" t="s">
        <v>2051</v>
      </c>
      <c r="P665" s="59" t="s">
        <v>2051</v>
      </c>
      <c r="Q665" s="64" t="s">
        <v>2049</v>
      </c>
      <c r="R665" s="147">
        <f>IFERROR(_xlfn.XLOOKUP(T665,sortorder!$E$62:$E$136,sortorder!$F$62:$F$136),999)</f>
        <v>104</v>
      </c>
      <c r="S665" s="147">
        <f>IFERROR(_xlfn.XLOOKUP(T665,sortorder!$E$62:$E$136,sortorder!$D$62:$D$136),99)</f>
        <v>8</v>
      </c>
      <c r="T665" s="127" t="s">
        <v>255</v>
      </c>
      <c r="U665" s="59" t="s">
        <v>336</v>
      </c>
      <c r="V665" s="152">
        <f>IFERROR(_xlfn.XLOOKUP(X665,sortorder!$E$4:$E$55,sortorder!$D$4:$D$55),99)</f>
        <v>46</v>
      </c>
      <c r="W665" s="152">
        <f>IFERROR(_xlfn.XLOOKUP(X665,sortorder!$E$4:$E$55,sortorder!$D$4:$D$55),99)</f>
        <v>46</v>
      </c>
      <c r="X665" s="22" t="s">
        <v>2025</v>
      </c>
      <c r="Y665" s="141">
        <f>IF(ISERROR(SEARCH(Y$1,$Q665)),0,1)</f>
        <v>0</v>
      </c>
      <c r="Z665" s="141">
        <f>IF(ISERROR(SEARCH(Z$1,$Q665)),0,1)</f>
        <v>1</v>
      </c>
      <c r="AA665" s="141">
        <f>IF(ISERROR(SEARCH(AA$1,$Q665)),0,1)</f>
        <v>1</v>
      </c>
      <c r="AB665" s="141">
        <f>IF(ISERROR(SEARCH(AB$1,$Q665)),0,1)</f>
        <v>0</v>
      </c>
      <c r="AC665" s="141">
        <f>IF(ISERROR(SEARCH(AC$1,$Q665)),0,1)</f>
        <v>0</v>
      </c>
      <c r="AD665" s="141">
        <f>IF(ISERROR(SEARCH(AD$1,$Q665)),0,1)</f>
        <v>0</v>
      </c>
      <c r="AE665" s="141">
        <f>IF(ISERROR(SEARCH(AE$1,$Q665)),0,1)</f>
        <v>1</v>
      </c>
      <c r="AF665" s="141">
        <f>IF(ISERROR(SEARCH(AF$1,$Q665)),0,1)</f>
        <v>1</v>
      </c>
      <c r="AG665" s="141">
        <f>IF(ISERROR(SEARCH(AG$1,$Q665)),0,1)</f>
        <v>0</v>
      </c>
      <c r="AH665" t="s">
        <v>1075</v>
      </c>
      <c r="AI665" s="141" t="str">
        <f>_xlfn.XLOOKUP(I665,'api2.3'!B:B,'api2.3'!D:D,"")</f>
        <v>EJ Indexes</v>
      </c>
      <c r="AJ665" t="s">
        <v>84</v>
      </c>
      <c r="AK665" s="41" t="s">
        <v>84</v>
      </c>
      <c r="AL665" s="210">
        <f>_xlfn.XLOOKUP(AK665,sortorder!$I$15:$I$20,sortorder!$J$15:$J$20)</f>
        <v>5</v>
      </c>
      <c r="AM665" t="s">
        <v>1784</v>
      </c>
      <c r="AN665" t="s">
        <v>1784</v>
      </c>
      <c r="AO665" t="s">
        <v>1785</v>
      </c>
      <c r="AP665" s="32">
        <v>3</v>
      </c>
      <c r="AQ665" t="s">
        <v>1779</v>
      </c>
      <c r="AR665" t="s">
        <v>1111</v>
      </c>
      <c r="AS665" t="s">
        <v>1102</v>
      </c>
      <c r="AT665" t="s">
        <v>1111</v>
      </c>
      <c r="AV665" s="39" t="str">
        <f>IFERROR(_xlfn.XLOOKUP(Q665,wtd!$B:$B,wtd!$C:$C),"")</f>
        <v/>
      </c>
      <c r="AW665" s="141" t="b">
        <f>IFERROR(Q665=_xlfn.XLOOKUP(Q665,wtd!$B:$B,wtd!$B:$B),FALSE)</f>
        <v>0</v>
      </c>
      <c r="AX665" t="s">
        <v>1103</v>
      </c>
      <c r="AY665">
        <v>2</v>
      </c>
      <c r="AZ665">
        <v>0</v>
      </c>
      <c r="BA665" t="b">
        <v>0</v>
      </c>
      <c r="BB665" t="b">
        <v>0</v>
      </c>
      <c r="BC665" t="b">
        <v>0</v>
      </c>
      <c r="BE665" s="42" t="s">
        <v>2052</v>
      </c>
      <c r="BF665" s="40" t="s">
        <v>2053</v>
      </c>
      <c r="BG665" s="40" t="s">
        <v>2053</v>
      </c>
      <c r="BH665" s="59" t="s">
        <v>2054</v>
      </c>
      <c r="BJ665" s="618" t="s">
        <v>2887</v>
      </c>
      <c r="BK665" s="534" t="s">
        <v>2055</v>
      </c>
      <c r="BL665" s="59" t="s">
        <v>1443</v>
      </c>
      <c r="BM665" s="59" t="s">
        <v>2056</v>
      </c>
      <c r="BN665" s="222">
        <v>51</v>
      </c>
      <c r="BP665" s="639" t="s">
        <v>1088</v>
      </c>
      <c r="BQ665" s="639" t="s">
        <v>49</v>
      </c>
      <c r="BR665" s="639" t="s">
        <v>2051</v>
      </c>
      <c r="BS665" s="639" t="s">
        <v>411</v>
      </c>
    </row>
    <row r="666" spans="1:72">
      <c r="A666">
        <v>665</v>
      </c>
      <c r="B666" s="158" t="str">
        <f>IFERROR(TEXT(AL666,"00"),"99")&amp;IFERROR(TEXT(W666,"00"),"99")&amp;IFERROR(TEXT(S666,"00"),"99")&amp;IFERROR(TEXT(BN666,"000"),"999")</f>
        <v>054609052</v>
      </c>
      <c r="C666" s="158" t="str">
        <f>IFERROR(TEXT(AL666,"00"),"99")&amp;IFERROR(TEXT(V666,"00"),"99")&amp;IFERROR(TEXT(R666,"000"),"999")</f>
        <v>0546105</v>
      </c>
      <c r="D666" s="29">
        <v>1</v>
      </c>
      <c r="E666" s="645">
        <f>IF(NOT(ISBLANK(L666)),1,0)</f>
        <v>0</v>
      </c>
      <c r="F666" s="645">
        <f>IF(NOT(ISBLANK(O666)),1,0)</f>
        <v>1</v>
      </c>
      <c r="G666" s="364" t="str">
        <f>IF(ISBLANK(H666), IF(OR(NOT(ISBLANK(L666)),NOT(ISBLANK(I666)), NOT(ISBLANK(O666))),"no oldname but should be",""),IF(H666=I666,"api",IF(H666=O666,"csv","no match or acs")))</f>
        <v>api</v>
      </c>
      <c r="H666" t="s">
        <v>2080</v>
      </c>
      <c r="I666" t="s">
        <v>2080</v>
      </c>
      <c r="J666" s="59" t="s">
        <v>2080</v>
      </c>
      <c r="N666" s="59" t="s">
        <v>2081</v>
      </c>
      <c r="O666" s="126" t="s">
        <v>2081</v>
      </c>
      <c r="P666" s="59" t="s">
        <v>2081</v>
      </c>
      <c r="Q666" s="64" t="s">
        <v>2079</v>
      </c>
      <c r="R666" s="147">
        <f>IFERROR(_xlfn.XLOOKUP(T666,sortorder!$E$62:$E$136,sortorder!$F$62:$F$136),999)</f>
        <v>105</v>
      </c>
      <c r="S666" s="147">
        <f>IFERROR(_xlfn.XLOOKUP(T666,sortorder!$E$62:$E$136,sortorder!$D$62:$D$136),99)</f>
        <v>9</v>
      </c>
      <c r="T666" s="127" t="s">
        <v>265</v>
      </c>
      <c r="U666" s="59" t="s">
        <v>345</v>
      </c>
      <c r="V666" s="152">
        <f>IFERROR(_xlfn.XLOOKUP(X666,sortorder!$E$4:$E$55,sortorder!$D$4:$D$55),99)</f>
        <v>46</v>
      </c>
      <c r="W666" s="152">
        <f>IFERROR(_xlfn.XLOOKUP(X666,sortorder!$E$4:$E$55,sortorder!$D$4:$D$55),99)</f>
        <v>46</v>
      </c>
      <c r="X666" s="22" t="s">
        <v>2025</v>
      </c>
      <c r="Y666" s="141">
        <f>IF(ISERROR(SEARCH(Y$1,$Q666)),0,1)</f>
        <v>0</v>
      </c>
      <c r="Z666" s="141">
        <f>IF(ISERROR(SEARCH(Z$1,$Q666)),0,1)</f>
        <v>1</v>
      </c>
      <c r="AA666" s="141">
        <f>IF(ISERROR(SEARCH(AA$1,$Q666)),0,1)</f>
        <v>1</v>
      </c>
      <c r="AB666" s="141">
        <f>IF(ISERROR(SEARCH(AB$1,$Q666)),0,1)</f>
        <v>0</v>
      </c>
      <c r="AC666" s="141">
        <f>IF(ISERROR(SEARCH(AC$1,$Q666)),0,1)</f>
        <v>0</v>
      </c>
      <c r="AD666" s="141">
        <f>IF(ISERROR(SEARCH(AD$1,$Q666)),0,1)</f>
        <v>0</v>
      </c>
      <c r="AE666" s="141">
        <f>IF(ISERROR(SEARCH(AE$1,$Q666)),0,1)</f>
        <v>1</v>
      </c>
      <c r="AF666" s="141">
        <f>IF(ISERROR(SEARCH(AF$1,$Q666)),0,1)</f>
        <v>1</v>
      </c>
      <c r="AG666" s="141">
        <f>IF(ISERROR(SEARCH(AG$1,$Q666)),0,1)</f>
        <v>0</v>
      </c>
      <c r="AH666" t="s">
        <v>1075</v>
      </c>
      <c r="AI666" s="141" t="str">
        <f>_xlfn.XLOOKUP(I666,'api2.3'!B:B,'api2.3'!D:D,"")</f>
        <v>EJ Indexes</v>
      </c>
      <c r="AJ666" t="s">
        <v>84</v>
      </c>
      <c r="AK666" s="41" t="s">
        <v>84</v>
      </c>
      <c r="AL666" s="210">
        <f>_xlfn.XLOOKUP(AK666,sortorder!$I$15:$I$20,sortorder!$J$15:$J$20)</f>
        <v>5</v>
      </c>
      <c r="AM666" t="s">
        <v>1784</v>
      </c>
      <c r="AN666" t="s">
        <v>1784</v>
      </c>
      <c r="AO666" t="s">
        <v>1785</v>
      </c>
      <c r="AP666" s="32">
        <v>3</v>
      </c>
      <c r="AQ666" t="s">
        <v>1779</v>
      </c>
      <c r="AR666" t="s">
        <v>1111</v>
      </c>
      <c r="AS666" t="s">
        <v>1102</v>
      </c>
      <c r="AT666" t="s">
        <v>1111</v>
      </c>
      <c r="AV666" s="39" t="str">
        <f>IFERROR(_xlfn.XLOOKUP(Q666,wtd!$B:$B,wtd!$C:$C),"")</f>
        <v/>
      </c>
      <c r="AW666" s="141" t="b">
        <f>IFERROR(Q666=_xlfn.XLOOKUP(Q666,wtd!$B:$B,wtd!$B:$B),FALSE)</f>
        <v>0</v>
      </c>
      <c r="AX666" t="s">
        <v>1103</v>
      </c>
      <c r="AY666">
        <v>2</v>
      </c>
      <c r="AZ666">
        <v>0</v>
      </c>
      <c r="BA666" t="b">
        <v>0</v>
      </c>
      <c r="BB666" t="b">
        <v>0</v>
      </c>
      <c r="BC666" t="b">
        <v>0</v>
      </c>
      <c r="BE666" s="42" t="s">
        <v>2082</v>
      </c>
      <c r="BF666" s="40" t="s">
        <v>2083</v>
      </c>
      <c r="BG666" s="40" t="s">
        <v>2083</v>
      </c>
      <c r="BH666" s="59" t="s">
        <v>2084</v>
      </c>
      <c r="BJ666" s="618" t="s">
        <v>2887</v>
      </c>
      <c r="BK666" s="534" t="s">
        <v>5427</v>
      </c>
      <c r="BL666" s="59" t="s">
        <v>1481</v>
      </c>
      <c r="BM666" s="59" t="s">
        <v>2085</v>
      </c>
      <c r="BN666" s="222">
        <v>52</v>
      </c>
      <c r="BP666" s="639" t="s">
        <v>103</v>
      </c>
      <c r="BQ666" s="639" t="s">
        <v>1371</v>
      </c>
      <c r="BR666" s="639" t="s">
        <v>2081</v>
      </c>
      <c r="BS666" s="639" t="s">
        <v>411</v>
      </c>
    </row>
    <row r="667" spans="1:72">
      <c r="A667">
        <v>666</v>
      </c>
      <c r="B667" s="158" t="str">
        <f>IFERROR(TEXT(AL667,"00"),"99")&amp;IFERROR(TEXT(W667,"00"),"99")&amp;IFERROR(TEXT(S667,"00"),"99")&amp;IFERROR(TEXT(BN667,"000"),"999")</f>
        <v>054610053</v>
      </c>
      <c r="C667" s="158" t="str">
        <f>IFERROR(TEXT(AL667,"00"),"99")&amp;IFERROR(TEXT(V667,"00"),"99")&amp;IFERROR(TEXT(R667,"000"),"999")</f>
        <v>0546106</v>
      </c>
      <c r="D667" s="29">
        <v>1</v>
      </c>
      <c r="E667" s="645">
        <f>IF(NOT(ISBLANK(L667)),1,0)</f>
        <v>0</v>
      </c>
      <c r="F667" s="645">
        <f>IF(NOT(ISBLANK(O667)),1,0)</f>
        <v>1</v>
      </c>
      <c r="G667" s="364" t="str">
        <f>IF(ISBLANK(H667), IF(OR(NOT(ISBLANK(L667)),NOT(ISBLANK(I667)), NOT(ISBLANK(O667))),"no oldname but should be",""),IF(H667=I667,"api",IF(H667=O667,"csv","no match or acs")))</f>
        <v>api</v>
      </c>
      <c r="H667" t="s">
        <v>2100</v>
      </c>
      <c r="I667" t="s">
        <v>2100</v>
      </c>
      <c r="J667" s="197" t="s">
        <v>2100</v>
      </c>
      <c r="N667" s="59" t="s">
        <v>2101</v>
      </c>
      <c r="O667" s="126" t="s">
        <v>2101</v>
      </c>
      <c r="P667" s="59" t="s">
        <v>2101</v>
      </c>
      <c r="Q667" s="64" t="s">
        <v>2099</v>
      </c>
      <c r="R667" s="147">
        <f>IFERROR(_xlfn.XLOOKUP(T667,sortorder!$E$62:$E$136,sortorder!$F$62:$F$136),999)</f>
        <v>106</v>
      </c>
      <c r="S667" s="147">
        <f>IFERROR(_xlfn.XLOOKUP(T667,sortorder!$E$62:$E$136,sortorder!$D$62:$D$136),99)</f>
        <v>10</v>
      </c>
      <c r="T667" s="127" t="s">
        <v>95</v>
      </c>
      <c r="U667" s="59" t="s">
        <v>354</v>
      </c>
      <c r="V667" s="152">
        <f>IFERROR(_xlfn.XLOOKUP(X667,sortorder!$E$4:$E$55,sortorder!$D$4:$D$55),99)</f>
        <v>46</v>
      </c>
      <c r="W667" s="152">
        <f>IFERROR(_xlfn.XLOOKUP(X667,sortorder!$E$4:$E$55,sortorder!$D$4:$D$55),99)</f>
        <v>46</v>
      </c>
      <c r="X667" s="22" t="s">
        <v>2025</v>
      </c>
      <c r="Y667" s="141">
        <f>IF(ISERROR(SEARCH(Y$1,$Q667)),0,1)</f>
        <v>0</v>
      </c>
      <c r="Z667" s="141">
        <f>IF(ISERROR(SEARCH(Z$1,$Q667)),0,1)</f>
        <v>1</v>
      </c>
      <c r="AA667" s="141">
        <f>IF(ISERROR(SEARCH(AA$1,$Q667)),0,1)</f>
        <v>1</v>
      </c>
      <c r="AB667" s="141">
        <f>IF(ISERROR(SEARCH(AB$1,$Q667)),0,1)</f>
        <v>0</v>
      </c>
      <c r="AC667" s="141">
        <f>IF(ISERROR(SEARCH(AC$1,$Q667)),0,1)</f>
        <v>0</v>
      </c>
      <c r="AD667" s="141">
        <f>IF(ISERROR(SEARCH(AD$1,$Q667)),0,1)</f>
        <v>0</v>
      </c>
      <c r="AE667" s="141">
        <f>IF(ISERROR(SEARCH(AE$1,$Q667)),0,1)</f>
        <v>1</v>
      </c>
      <c r="AF667" s="141">
        <f>IF(ISERROR(SEARCH(AF$1,$Q667)),0,1)</f>
        <v>1</v>
      </c>
      <c r="AG667" s="141">
        <f>IF(ISERROR(SEARCH(AG$1,$Q667)),0,1)</f>
        <v>0</v>
      </c>
      <c r="AH667" t="s">
        <v>1075</v>
      </c>
      <c r="AI667" s="141" t="str">
        <f>_xlfn.XLOOKUP(I667,'api2.3'!B:B,'api2.3'!D:D,"")</f>
        <v>EJ Indexes</v>
      </c>
      <c r="AJ667" t="s">
        <v>84</v>
      </c>
      <c r="AK667" s="41" t="s">
        <v>84</v>
      </c>
      <c r="AL667" s="210">
        <f>_xlfn.XLOOKUP(AK667,sortorder!$I$15:$I$20,sortorder!$J$15:$J$20)</f>
        <v>5</v>
      </c>
      <c r="AM667" t="s">
        <v>1784</v>
      </c>
      <c r="AN667" t="s">
        <v>1784</v>
      </c>
      <c r="AO667" t="s">
        <v>1785</v>
      </c>
      <c r="AP667" s="32">
        <v>3</v>
      </c>
      <c r="AQ667" t="s">
        <v>1779</v>
      </c>
      <c r="AR667" t="s">
        <v>1111</v>
      </c>
      <c r="AS667" t="s">
        <v>1102</v>
      </c>
      <c r="AT667" t="s">
        <v>1111</v>
      </c>
      <c r="AV667" s="39" t="str">
        <f>IFERROR(_xlfn.XLOOKUP(Q667,wtd!$B:$B,wtd!$C:$C),"")</f>
        <v/>
      </c>
      <c r="AW667" s="141" t="b">
        <f>IFERROR(Q667=_xlfn.XLOOKUP(Q667,wtd!$B:$B,wtd!$B:$B),FALSE)</f>
        <v>0</v>
      </c>
      <c r="AX667" t="s">
        <v>1103</v>
      </c>
      <c r="AY667">
        <v>2</v>
      </c>
      <c r="AZ667">
        <v>0</v>
      </c>
      <c r="BA667" t="b">
        <v>0</v>
      </c>
      <c r="BB667" t="b">
        <v>0</v>
      </c>
      <c r="BC667" t="b">
        <v>0</v>
      </c>
      <c r="BE667" s="194" t="s">
        <v>2102</v>
      </c>
      <c r="BF667" s="40" t="s">
        <v>2103</v>
      </c>
      <c r="BG667" s="566" t="s">
        <v>2103</v>
      </c>
      <c r="BH667" s="59" t="s">
        <v>2104</v>
      </c>
      <c r="BJ667" s="618" t="s">
        <v>2887</v>
      </c>
      <c r="BK667" s="534" t="s">
        <v>2105</v>
      </c>
      <c r="BL667" s="59" t="s">
        <v>1510</v>
      </c>
      <c r="BM667" s="59" t="s">
        <v>2106</v>
      </c>
      <c r="BN667" s="222">
        <v>53</v>
      </c>
      <c r="BP667" s="639" t="s">
        <v>55</v>
      </c>
      <c r="BQ667" s="639" t="s">
        <v>1131</v>
      </c>
      <c r="BR667" s="639" t="s">
        <v>2101</v>
      </c>
      <c r="BS667" s="639" t="s">
        <v>411</v>
      </c>
    </row>
    <row r="668" spans="1:72">
      <c r="A668">
        <v>667</v>
      </c>
      <c r="B668" s="158" t="str">
        <f>IFERROR(TEXT(AL668,"00"),"99")&amp;IFERROR(TEXT(W668,"00"),"99")&amp;IFERROR(TEXT(S668,"00"),"99")&amp;IFERROR(TEXT(BN668,"000"),"999")</f>
        <v>054611054</v>
      </c>
      <c r="C668" s="158" t="str">
        <f>IFERROR(TEXT(AL668,"00"),"99")&amp;IFERROR(TEXT(V668,"00"),"99")&amp;IFERROR(TEXT(R668,"000"),"999")</f>
        <v>0546107</v>
      </c>
      <c r="D668" s="29">
        <v>1</v>
      </c>
      <c r="E668" s="645">
        <f>IF(NOT(ISBLANK(L668)),1,0)</f>
        <v>0</v>
      </c>
      <c r="F668" s="645">
        <f>IF(NOT(ISBLANK(O668)),1,0)</f>
        <v>1</v>
      </c>
      <c r="G668" s="364" t="str">
        <f>IF(ISBLANK(H668), IF(OR(NOT(ISBLANK(L668)),NOT(ISBLANK(I668)), NOT(ISBLANK(O668))),"no oldname but should be",""),IF(H668=I668,"api",IF(H668=O668,"csv","no match or acs")))</f>
        <v>api</v>
      </c>
      <c r="H668" t="s">
        <v>2108</v>
      </c>
      <c r="I668" t="s">
        <v>2108</v>
      </c>
      <c r="J668" s="59" t="s">
        <v>2108</v>
      </c>
      <c r="K668" s="122"/>
      <c r="L668" s="122"/>
      <c r="M668" s="197"/>
      <c r="N668" s="197" t="s">
        <v>2109</v>
      </c>
      <c r="O668" s="564" t="s">
        <v>2109</v>
      </c>
      <c r="P668" s="197" t="s">
        <v>2109</v>
      </c>
      <c r="Q668" s="123" t="s">
        <v>2107</v>
      </c>
      <c r="R668" s="147">
        <f>IFERROR(_xlfn.XLOOKUP(T668,sortorder!$E$62:$E$136,sortorder!$F$62:$F$136),999)</f>
        <v>107</v>
      </c>
      <c r="S668" s="147">
        <f>IFERROR(_xlfn.XLOOKUP(T668,sortorder!$E$62:$E$136,sortorder!$D$62:$D$136),99)</f>
        <v>11</v>
      </c>
      <c r="T668" s="196" t="s">
        <v>134</v>
      </c>
      <c r="U668" s="197" t="s">
        <v>548</v>
      </c>
      <c r="V668" s="152">
        <f>IFERROR(_xlfn.XLOOKUP(X668,sortorder!$E$4:$E$55,sortorder!$D$4:$D$55),99)</f>
        <v>46</v>
      </c>
      <c r="W668" s="152">
        <f>IFERROR(_xlfn.XLOOKUP(X668,sortorder!$E$4:$E$55,sortorder!$D$4:$D$55),99)</f>
        <v>46</v>
      </c>
      <c r="X668" s="198" t="s">
        <v>2025</v>
      </c>
      <c r="Y668" s="141">
        <f>IF(ISERROR(SEARCH(Y$1,$Q668)),0,1)</f>
        <v>0</v>
      </c>
      <c r="Z668" s="141">
        <f>IF(ISERROR(SEARCH(Z$1,$Q668)),0,1)</f>
        <v>1</v>
      </c>
      <c r="AA668" s="141">
        <f>IF(ISERROR(SEARCH(AA$1,$Q668)),0,1)</f>
        <v>1</v>
      </c>
      <c r="AB668" s="141">
        <f>IF(ISERROR(SEARCH(AB$1,$Q668)),0,1)</f>
        <v>0</v>
      </c>
      <c r="AC668" s="141">
        <f>IF(ISERROR(SEARCH(AC$1,$Q668)),0,1)</f>
        <v>0</v>
      </c>
      <c r="AD668" s="141">
        <f>IF(ISERROR(SEARCH(AD$1,$Q668)),0,1)</f>
        <v>0</v>
      </c>
      <c r="AE668" s="141">
        <f>IF(ISERROR(SEARCH(AE$1,$Q668)),0,1)</f>
        <v>1</v>
      </c>
      <c r="AF668" s="141">
        <f>IF(ISERROR(SEARCH(AF$1,$Q668)),0,1)</f>
        <v>1</v>
      </c>
      <c r="AG668" s="141">
        <f>IF(ISERROR(SEARCH(AG$1,$Q668)),0,1)</f>
        <v>0</v>
      </c>
      <c r="AH668" s="122" t="s">
        <v>1075</v>
      </c>
      <c r="AI668" s="141" t="str">
        <f>_xlfn.XLOOKUP(I668,'api2.3'!B:B,'api2.3'!D:D,"")</f>
        <v>EJ Indexes</v>
      </c>
      <c r="AJ668" s="122" t="s">
        <v>84</v>
      </c>
      <c r="AK668" s="212" t="s">
        <v>84</v>
      </c>
      <c r="AL668" s="210">
        <f>_xlfn.XLOOKUP(AK668,sortorder!$I$15:$I$20,sortorder!$J$15:$J$20)</f>
        <v>5</v>
      </c>
      <c r="AM668" s="122" t="s">
        <v>1784</v>
      </c>
      <c r="AN668" s="122" t="s">
        <v>1784</v>
      </c>
      <c r="AO668" s="122" t="s">
        <v>1785</v>
      </c>
      <c r="AP668" s="200">
        <v>3</v>
      </c>
      <c r="AQ668" s="122" t="s">
        <v>1779</v>
      </c>
      <c r="AR668" s="122" t="s">
        <v>1111</v>
      </c>
      <c r="AS668" s="122" t="s">
        <v>1102</v>
      </c>
      <c r="AT668" s="122" t="s">
        <v>1111</v>
      </c>
      <c r="AU668" s="122"/>
      <c r="AV668" s="39" t="str">
        <f>IFERROR(_xlfn.XLOOKUP(Q668,wtd!$B:$B,wtd!$C:$C),"")</f>
        <v/>
      </c>
      <c r="AW668" s="141" t="b">
        <f>IFERROR(Q668=_xlfn.XLOOKUP(Q668,wtd!$B:$B,wtd!$B:$B),FALSE)</f>
        <v>0</v>
      </c>
      <c r="AX668" s="122" t="s">
        <v>1103</v>
      </c>
      <c r="AY668" s="122">
        <v>2</v>
      </c>
      <c r="AZ668" s="122">
        <v>0</v>
      </c>
      <c r="BA668" s="122" t="b">
        <v>0</v>
      </c>
      <c r="BB668" s="122" t="b">
        <v>0</v>
      </c>
      <c r="BC668" s="122" t="b">
        <v>0</v>
      </c>
      <c r="BD668" s="122"/>
      <c r="BE668" s="194" t="s">
        <v>2110</v>
      </c>
      <c r="BF668" s="566" t="s">
        <v>2111</v>
      </c>
      <c r="BG668" s="566" t="s">
        <v>2111</v>
      </c>
      <c r="BH668" s="197" t="s">
        <v>2112</v>
      </c>
      <c r="BI668" s="197"/>
      <c r="BJ668" s="618" t="s">
        <v>2887</v>
      </c>
      <c r="BK668" s="534" t="s">
        <v>2113</v>
      </c>
      <c r="BL668" s="197" t="s">
        <v>1520</v>
      </c>
      <c r="BM668" s="59" t="s">
        <v>2114</v>
      </c>
      <c r="BN668" s="222">
        <v>54</v>
      </c>
      <c r="BP668" s="639" t="s">
        <v>55</v>
      </c>
      <c r="BQ668" s="639" t="s">
        <v>1521</v>
      </c>
      <c r="BR668" s="639" t="s">
        <v>2109</v>
      </c>
      <c r="BS668" s="639" t="s">
        <v>411</v>
      </c>
    </row>
    <row r="669" spans="1:72">
      <c r="A669">
        <v>668</v>
      </c>
      <c r="B669" s="158" t="str">
        <f>IFERROR(TEXT(AL669,"00"),"99")&amp;IFERROR(TEXT(W669,"00"),"99")&amp;IFERROR(TEXT(S669,"00"),"99")&amp;IFERROR(TEXT(BN669,"000"),"999")</f>
        <v>054612055</v>
      </c>
      <c r="C669" s="158" t="str">
        <f>IFERROR(TEXT(AL669,"00"),"99")&amp;IFERROR(TEXT(V669,"00"),"99")&amp;IFERROR(TEXT(R669,"000"),"999")</f>
        <v>0546108</v>
      </c>
      <c r="D669" s="29">
        <v>1</v>
      </c>
      <c r="E669" s="645">
        <f>IF(NOT(ISBLANK(L669)),1,0)</f>
        <v>0</v>
      </c>
      <c r="F669" s="645">
        <f>IF(NOT(ISBLANK(O669)),1,0)</f>
        <v>1</v>
      </c>
      <c r="G669" s="364" t="str">
        <f>IF(ISBLANK(H669), IF(OR(NOT(ISBLANK(L669)),NOT(ISBLANK(I669)), NOT(ISBLANK(O669))),"no oldname but should be",""),IF(H669=I669,"api",IF(H669=O669,"csv","no match or acs")))</f>
        <v>api</v>
      </c>
      <c r="H669" t="s">
        <v>2042</v>
      </c>
      <c r="I669" t="s">
        <v>2042</v>
      </c>
      <c r="J669" s="59" t="s">
        <v>2042</v>
      </c>
      <c r="N669" s="59" t="s">
        <v>2043</v>
      </c>
      <c r="O669" s="126" t="s">
        <v>2043</v>
      </c>
      <c r="P669" s="59" t="s">
        <v>2043</v>
      </c>
      <c r="Q669" s="64" t="s">
        <v>2041</v>
      </c>
      <c r="R669" s="147">
        <f>IFERROR(_xlfn.XLOOKUP(T669,sortorder!$E$62:$E$136,sortorder!$F$62:$F$136),999)</f>
        <v>108</v>
      </c>
      <c r="S669" s="147">
        <f>IFERROR(_xlfn.XLOOKUP(T669,sortorder!$E$62:$E$136,sortorder!$D$62:$D$136),99)</f>
        <v>12</v>
      </c>
      <c r="T669" s="127" t="s">
        <v>244</v>
      </c>
      <c r="U669" s="59" t="s">
        <v>326</v>
      </c>
      <c r="V669" s="152">
        <f>IFERROR(_xlfn.XLOOKUP(X669,sortorder!$E$4:$E$55,sortorder!$D$4:$D$55),99)</f>
        <v>46</v>
      </c>
      <c r="W669" s="152">
        <f>IFERROR(_xlfn.XLOOKUP(X669,sortorder!$E$4:$E$55,sortorder!$D$4:$D$55),99)</f>
        <v>46</v>
      </c>
      <c r="X669" s="22" t="s">
        <v>2025</v>
      </c>
      <c r="Y669" s="141">
        <f>IF(ISERROR(SEARCH(Y$1,$Q669)),0,1)</f>
        <v>0</v>
      </c>
      <c r="Z669" s="141">
        <f>IF(ISERROR(SEARCH(Z$1,$Q669)),0,1)</f>
        <v>1</v>
      </c>
      <c r="AA669" s="141">
        <f>IF(ISERROR(SEARCH(AA$1,$Q669)),0,1)</f>
        <v>1</v>
      </c>
      <c r="AB669" s="141">
        <f>IF(ISERROR(SEARCH(AB$1,$Q669)),0,1)</f>
        <v>0</v>
      </c>
      <c r="AC669" s="141">
        <f>IF(ISERROR(SEARCH(AC$1,$Q669)),0,1)</f>
        <v>0</v>
      </c>
      <c r="AD669" s="141">
        <f>IF(ISERROR(SEARCH(AD$1,$Q669)),0,1)</f>
        <v>0</v>
      </c>
      <c r="AE669" s="141">
        <f>IF(ISERROR(SEARCH(AE$1,$Q669)),0,1)</f>
        <v>1</v>
      </c>
      <c r="AF669" s="141">
        <f>IF(ISERROR(SEARCH(AF$1,$Q669)),0,1)</f>
        <v>1</v>
      </c>
      <c r="AG669" s="141">
        <f>IF(ISERROR(SEARCH(AG$1,$Q669)),0,1)</f>
        <v>0</v>
      </c>
      <c r="AH669" t="s">
        <v>1075</v>
      </c>
      <c r="AI669" s="141" t="str">
        <f>_xlfn.XLOOKUP(I669,'api2.3'!B:B,'api2.3'!D:D,"")</f>
        <v>EJ Indexes</v>
      </c>
      <c r="AJ669" t="s">
        <v>84</v>
      </c>
      <c r="AK669" s="41" t="s">
        <v>84</v>
      </c>
      <c r="AL669" s="210">
        <f>_xlfn.XLOOKUP(AK669,sortorder!$I$15:$I$20,sortorder!$J$15:$J$20)</f>
        <v>5</v>
      </c>
      <c r="AM669" t="s">
        <v>1784</v>
      </c>
      <c r="AN669" t="s">
        <v>1784</v>
      </c>
      <c r="AO669" t="s">
        <v>1785</v>
      </c>
      <c r="AP669" s="32">
        <v>3</v>
      </c>
      <c r="AQ669" t="s">
        <v>1779</v>
      </c>
      <c r="AR669" t="s">
        <v>1111</v>
      </c>
      <c r="AS669" t="s">
        <v>1102</v>
      </c>
      <c r="AT669" t="s">
        <v>1111</v>
      </c>
      <c r="AV669" s="39" t="str">
        <f>IFERROR(_xlfn.XLOOKUP(Q669,wtd!$B:$B,wtd!$C:$C),"")</f>
        <v/>
      </c>
      <c r="AW669" s="141" t="b">
        <f>IFERROR(Q669=_xlfn.XLOOKUP(Q669,wtd!$B:$B,wtd!$B:$B),FALSE)</f>
        <v>0</v>
      </c>
      <c r="AX669" t="s">
        <v>1103</v>
      </c>
      <c r="AY669">
        <v>2</v>
      </c>
      <c r="AZ669">
        <v>0</v>
      </c>
      <c r="BA669" t="b">
        <v>0</v>
      </c>
      <c r="BB669" t="b">
        <v>0</v>
      </c>
      <c r="BC669" t="b">
        <v>0</v>
      </c>
      <c r="BE669" s="42" t="s">
        <v>2044</v>
      </c>
      <c r="BF669" s="40" t="s">
        <v>2045</v>
      </c>
      <c r="BG669" s="40" t="s">
        <v>2045</v>
      </c>
      <c r="BH669" s="59" t="s">
        <v>2046</v>
      </c>
      <c r="BJ669" s="618" t="s">
        <v>2887</v>
      </c>
      <c r="BK669" s="534" t="s">
        <v>2047</v>
      </c>
      <c r="BL669" s="59" t="s">
        <v>1433</v>
      </c>
      <c r="BM669" s="59" t="s">
        <v>2048</v>
      </c>
      <c r="BN669" s="222">
        <v>55</v>
      </c>
      <c r="BP669" s="639" t="s">
        <v>1309</v>
      </c>
      <c r="BQ669" s="639" t="s">
        <v>79</v>
      </c>
      <c r="BR669" s="639" t="s">
        <v>2043</v>
      </c>
      <c r="BS669" s="639" t="s">
        <v>411</v>
      </c>
    </row>
    <row r="670" spans="1:72">
      <c r="A670">
        <v>669</v>
      </c>
      <c r="B670" s="158" t="str">
        <f>IFERROR(TEXT(AL670,"00"),"99")&amp;IFERROR(TEXT(W670,"00"),"99")&amp;IFERROR(TEXT(S670,"00"),"99")&amp;IFERROR(TEXT(BN670,"000"),"999")</f>
        <v>054613056</v>
      </c>
      <c r="C670" s="158" t="str">
        <f>IFERROR(TEXT(AL670,"00"),"99")&amp;IFERROR(TEXT(V670,"00"),"99")&amp;IFERROR(TEXT(R670,"000"),"999")</f>
        <v>0546109</v>
      </c>
      <c r="D670" s="251">
        <v>1</v>
      </c>
      <c r="E670" s="645">
        <f>IF(NOT(ISBLANK(L670)),1,0)</f>
        <v>0</v>
      </c>
      <c r="F670" s="645">
        <f>IF(NOT(ISBLANK(O670)),1,0)</f>
        <v>1</v>
      </c>
      <c r="G670" s="364" t="str">
        <f>IF(ISBLANK(H670), IF(OR(NOT(ISBLANK(L670)),NOT(ISBLANK(I670)), NOT(ISBLANK(O670))),"no oldname but should be",""),IF(H670=I670,"api",IF(H670=O670,"csv","no match or acs")))</f>
        <v>csv</v>
      </c>
      <c r="H670" s="122" t="s">
        <v>5689</v>
      </c>
      <c r="I670" s="521" t="s">
        <v>5881</v>
      </c>
      <c r="J670" s="197"/>
      <c r="K670" s="122"/>
      <c r="L670" s="122"/>
      <c r="M670" s="197"/>
      <c r="N670" s="197"/>
      <c r="O670" s="122" t="s">
        <v>5689</v>
      </c>
      <c r="P670" s="197"/>
      <c r="Q670" s="123" t="s">
        <v>5690</v>
      </c>
      <c r="R670" s="147">
        <f>IFERROR(_xlfn.XLOOKUP(T670,sortorder!$E$62:$E$136,sortorder!$F$62:$F$136),999)</f>
        <v>109</v>
      </c>
      <c r="S670" s="147">
        <f>IFERROR(_xlfn.XLOOKUP(T670,sortorder!$E$62:$E$136,sortorder!$D$62:$D$136),99)</f>
        <v>13</v>
      </c>
      <c r="T670" s="196" t="s">
        <v>5614</v>
      </c>
      <c r="U670" s="197"/>
      <c r="V670" s="152">
        <f>IFERROR(_xlfn.XLOOKUP(X670,sortorder!$E$4:$E$55,sortorder!$D$4:$D$55),99)</f>
        <v>46</v>
      </c>
      <c r="W670" s="152">
        <f>IFERROR(_xlfn.XLOOKUP(X670,sortorder!$E$4:$E$55,sortorder!$D$4:$D$55),99)</f>
        <v>46</v>
      </c>
      <c r="X670" s="198" t="s">
        <v>2025</v>
      </c>
      <c r="Y670" s="141">
        <f>IF(ISERROR(SEARCH(Y$1,$Q670)),0,1)</f>
        <v>0</v>
      </c>
      <c r="Z670" s="141">
        <f>IF(ISERROR(SEARCH(Z$1,$Q670)),0,1)</f>
        <v>1</v>
      </c>
      <c r="AA670" s="141">
        <f>IF(ISERROR(SEARCH(AA$1,$Q670)),0,1)</f>
        <v>1</v>
      </c>
      <c r="AB670" s="141">
        <f>IF(ISERROR(SEARCH(AB$1,$Q670)),0,1)</f>
        <v>0</v>
      </c>
      <c r="AC670" s="141">
        <f>IF(ISERROR(SEARCH(AC$1,$Q670)),0,1)</f>
        <v>0</v>
      </c>
      <c r="AD670" s="141">
        <f>IF(ISERROR(SEARCH(AD$1,$Q670)),0,1)</f>
        <v>0</v>
      </c>
      <c r="AE670" s="141">
        <f>IF(ISERROR(SEARCH(AE$1,$Q670)),0,1)</f>
        <v>1</v>
      </c>
      <c r="AF670" s="141">
        <f>IF(ISERROR(SEARCH(AF$1,$Q670)),0,1)</f>
        <v>1</v>
      </c>
      <c r="AG670" s="141">
        <f>IF(ISERROR(SEARCH(AG$1,$Q670)),0,1)</f>
        <v>0</v>
      </c>
      <c r="AH670" s="122" t="s">
        <v>1075</v>
      </c>
      <c r="AI670" s="141" t="str">
        <f>_xlfn.XLOOKUP(I670,'api2.3'!B:B,'api2.3'!D:D,"")</f>
        <v>EJ Indexes</v>
      </c>
      <c r="AJ670" s="122" t="s">
        <v>84</v>
      </c>
      <c r="AK670" s="212" t="s">
        <v>84</v>
      </c>
      <c r="AL670" s="210">
        <f>_xlfn.XLOOKUP(AK670,sortorder!$I$15:$I$20,sortorder!$J$15:$J$20)</f>
        <v>5</v>
      </c>
      <c r="AM670" s="122" t="s">
        <v>1784</v>
      </c>
      <c r="AN670" s="122" t="s">
        <v>1784</v>
      </c>
      <c r="AO670" s="122" t="s">
        <v>1785</v>
      </c>
      <c r="AP670" s="112">
        <v>3</v>
      </c>
      <c r="AQ670" s="122" t="s">
        <v>1779</v>
      </c>
      <c r="AR670" s="122" t="s">
        <v>1111</v>
      </c>
      <c r="AS670" s="122" t="s">
        <v>1102</v>
      </c>
      <c r="AT670" s="122" t="s">
        <v>1111</v>
      </c>
      <c r="AU670" s="122"/>
      <c r="AV670" s="39" t="str">
        <f>IFERROR(_xlfn.XLOOKUP(Q670,wtd!$B:$B,wtd!$C:$C),"")</f>
        <v/>
      </c>
      <c r="AW670" s="141" t="b">
        <f>IFERROR(Q670=_xlfn.XLOOKUP(Q670,wtd!$B:$B,wtd!$B:$B),FALSE)</f>
        <v>0</v>
      </c>
      <c r="AX670" s="236" t="s">
        <v>1103</v>
      </c>
      <c r="AY670" s="122">
        <v>2</v>
      </c>
      <c r="AZ670" s="122">
        <v>0</v>
      </c>
      <c r="BA670" s="122" t="b">
        <v>0</v>
      </c>
      <c r="BB670" s="122" t="b">
        <v>0</v>
      </c>
      <c r="BC670" s="122" t="b">
        <v>0</v>
      </c>
      <c r="BD670" s="122"/>
      <c r="BE670" s="194" t="s">
        <v>5691</v>
      </c>
      <c r="BF670" s="122" t="s">
        <v>5692</v>
      </c>
      <c r="BG670" s="122" t="s">
        <v>5692</v>
      </c>
      <c r="BH670" s="197"/>
      <c r="BI670" s="197"/>
      <c r="BJ670" s="618" t="s">
        <v>2887</v>
      </c>
      <c r="BK670" s="534" t="s">
        <v>5880</v>
      </c>
      <c r="BL670" s="197"/>
      <c r="BM670" s="197"/>
      <c r="BN670" s="222">
        <v>56</v>
      </c>
      <c r="BO670" s="122"/>
      <c r="BP670" s="641"/>
      <c r="BQ670" s="641"/>
      <c r="BR670" s="641"/>
      <c r="BS670" s="641"/>
      <c r="BT670" s="641"/>
    </row>
    <row r="671" spans="1:72">
      <c r="A671">
        <v>670</v>
      </c>
      <c r="B671" s="158" t="str">
        <f>IFERROR(TEXT(AL671,"00"),"99")&amp;IFERROR(TEXT(W671,"00"),"99")&amp;IFERROR(TEXT(S671,"00"),"99")&amp;IFERROR(TEXT(BN671,"000"),"999")</f>
        <v>054701083</v>
      </c>
      <c r="C671" s="158" t="str">
        <f>IFERROR(TEXT(AL671,"00"),"99")&amp;IFERROR(TEXT(V671,"00"),"99")&amp;IFERROR(TEXT(R671,"000"),"999")</f>
        <v>0547096</v>
      </c>
      <c r="D671" s="29">
        <v>1</v>
      </c>
      <c r="E671" s="645">
        <f>IF(NOT(ISBLANK(L671)),1,0)</f>
        <v>0</v>
      </c>
      <c r="F671" s="645">
        <f>IF(NOT(ISBLANK(O671)),1,0)</f>
        <v>1</v>
      </c>
      <c r="G671" s="364" t="str">
        <f>IF(ISBLANK(H671), IF(OR(NOT(ISBLANK(L671)),NOT(ISBLANK(I671)), NOT(ISBLANK(O671))),"no oldname but should be",""),IF(H671=I671,"api",IF(H671=O671,"csv","no match or acs")))</f>
        <v>api</v>
      </c>
      <c r="H671" t="s">
        <v>1565</v>
      </c>
      <c r="I671" s="185" t="s">
        <v>1565</v>
      </c>
      <c r="J671" s="59" t="s">
        <v>1565</v>
      </c>
      <c r="N671" s="59" t="s">
        <v>1566</v>
      </c>
      <c r="O671" t="s">
        <v>1566</v>
      </c>
      <c r="P671" s="59" t="s">
        <v>1566</v>
      </c>
      <c r="Q671" s="64" t="s">
        <v>1564</v>
      </c>
      <c r="R671" s="147">
        <f>IFERROR(_xlfn.XLOOKUP(T671,sortorder!$E$62:$E$136,sortorder!$F$62:$F$136),999)</f>
        <v>96</v>
      </c>
      <c r="S671" s="147">
        <f>IFERROR(_xlfn.XLOOKUP(T671,sortorder!$E$62:$E$136,sortorder!$D$62:$D$136),99)</f>
        <v>1</v>
      </c>
      <c r="T671" s="127" t="s">
        <v>181</v>
      </c>
      <c r="V671" s="152">
        <f>IFERROR(_xlfn.XLOOKUP(X671,sortorder!$E$4:$E$55,sortorder!$D$4:$D$55),99)</f>
        <v>47</v>
      </c>
      <c r="W671" s="152">
        <f>IFERROR(_xlfn.XLOOKUP(X671,sortorder!$E$4:$E$55,sortorder!$D$4:$D$55),99)</f>
        <v>47</v>
      </c>
      <c r="X671" s="22" t="s">
        <v>1526</v>
      </c>
      <c r="Y671" s="141">
        <f>IF(ISERROR(SEARCH(Y$1,$Q671)),0,1)</f>
        <v>0</v>
      </c>
      <c r="Z671" s="141">
        <f>IF(ISERROR(SEARCH(Z$1,$Q671)),0,1)</f>
        <v>0</v>
      </c>
      <c r="AA671" s="141">
        <f>IF(ISERROR(SEARCH(AA$1,$Q671)),0,1)</f>
        <v>1</v>
      </c>
      <c r="AB671" s="141">
        <f>IF(ISERROR(SEARCH(AB$1,$Q671)),0,1)</f>
        <v>0</v>
      </c>
      <c r="AC671" s="141">
        <f>IF(ISERROR(SEARCH(AC$1,$Q671)),0,1)</f>
        <v>0</v>
      </c>
      <c r="AD671" s="141">
        <f>IF(ISERROR(SEARCH(AD$1,$Q671)),0,1)</f>
        <v>0</v>
      </c>
      <c r="AE671" s="141">
        <f>IF(ISERROR(SEARCH(AE$1,$Q671)),0,1)</f>
        <v>1</v>
      </c>
      <c r="AF671" s="141">
        <f>IF(ISERROR(SEARCH(AF$1,$Q671)),0,1)</f>
        <v>0</v>
      </c>
      <c r="AG671" s="141">
        <f>IF(ISERROR(SEARCH(AG$1,$Q671)),0,1)</f>
        <v>1</v>
      </c>
      <c r="AH671" t="s">
        <v>1075</v>
      </c>
      <c r="AI671" s="141" t="str">
        <f>_xlfn.XLOOKUP(I671,'api2.3'!B:B,'api2.3'!D:D,"")</f>
        <v>Supplemental Indexes</v>
      </c>
      <c r="AJ671" t="s">
        <v>84</v>
      </c>
      <c r="AK671" s="41" t="s">
        <v>84</v>
      </c>
      <c r="AL671" s="210">
        <f>_xlfn.XLOOKUP(AK671,sortorder!$I$15:$I$20,sortorder!$J$15:$J$20)</f>
        <v>5</v>
      </c>
      <c r="AM671" t="s">
        <v>423</v>
      </c>
      <c r="AN671" t="s">
        <v>423</v>
      </c>
      <c r="AO671" t="s">
        <v>424</v>
      </c>
      <c r="AP671" s="32">
        <v>1</v>
      </c>
      <c r="AQ671" t="s">
        <v>1101</v>
      </c>
      <c r="AR671" t="s">
        <v>1111</v>
      </c>
      <c r="AS671" t="s">
        <v>1102</v>
      </c>
      <c r="AT671" t="s">
        <v>1111</v>
      </c>
      <c r="AV671" s="39" t="str">
        <f>IFERROR(_xlfn.XLOOKUP(Q671,wtd!$B:$B,wtd!$C:$C),"")</f>
        <v/>
      </c>
      <c r="AW671" s="141" t="b">
        <f>IFERROR(Q671=_xlfn.XLOOKUP(Q671,wtd!$B:$B,wtd!$B:$B),FALSE)</f>
        <v>0</v>
      </c>
      <c r="AX671" t="s">
        <v>1103</v>
      </c>
      <c r="AY671">
        <v>2</v>
      </c>
      <c r="AZ671">
        <v>0</v>
      </c>
      <c r="BA671" t="b">
        <v>0</v>
      </c>
      <c r="BB671" t="b">
        <v>0</v>
      </c>
      <c r="BC671" t="b">
        <v>0</v>
      </c>
      <c r="BE671" t="s">
        <v>1567</v>
      </c>
      <c r="BF671" s="22" t="s">
        <v>1568</v>
      </c>
      <c r="BG671" s="22" t="s">
        <v>1568</v>
      </c>
      <c r="BH671" s="59" t="s">
        <v>1569</v>
      </c>
      <c r="BI671" s="59" t="s">
        <v>1568</v>
      </c>
      <c r="BJ671" s="618" t="s">
        <v>2887</v>
      </c>
      <c r="BK671" s="534" t="s">
        <v>1570</v>
      </c>
      <c r="BL671" s="59" t="s">
        <v>1463</v>
      </c>
      <c r="BM671" s="59" t="s">
        <v>323</v>
      </c>
      <c r="BN671" s="222">
        <v>83</v>
      </c>
      <c r="BP671" s="639" t="s">
        <v>1385</v>
      </c>
      <c r="BQ671" s="639" t="s">
        <v>1205</v>
      </c>
      <c r="BR671" s="639" t="s">
        <v>1566</v>
      </c>
      <c r="BS671" s="639" t="s">
        <v>56</v>
      </c>
    </row>
    <row r="672" spans="1:72">
      <c r="A672">
        <v>671</v>
      </c>
      <c r="B672" s="158" t="str">
        <f>IFERROR(TEXT(AL672,"00"),"99")&amp;IFERROR(TEXT(W672,"00"),"99")&amp;IFERROR(TEXT(S672,"00"),"99")&amp;IFERROR(TEXT(BN672,"000"),"999")</f>
        <v>054702084</v>
      </c>
      <c r="C672" s="158" t="str">
        <f>IFERROR(TEXT(AL672,"00"),"99")&amp;IFERROR(TEXT(V672,"00"),"99")&amp;IFERROR(TEXT(R672,"000"),"999")</f>
        <v>0547097</v>
      </c>
      <c r="D672" s="29">
        <v>1</v>
      </c>
      <c r="E672" s="645">
        <f>IF(NOT(ISBLANK(L672)),1,0)</f>
        <v>0</v>
      </c>
      <c r="F672" s="645">
        <f>IF(NOT(ISBLANK(O672)),1,0)</f>
        <v>1</v>
      </c>
      <c r="G672" s="364" t="str">
        <f>IF(ISBLANK(H672), IF(OR(NOT(ISBLANK(L672)),NOT(ISBLANK(I672)), NOT(ISBLANK(O672))),"no oldname but should be",""),IF(H672=I672,"api",IF(H672=O672,"csv","no match or acs")))</f>
        <v>api</v>
      </c>
      <c r="H672" t="s">
        <v>1558</v>
      </c>
      <c r="I672" t="s">
        <v>1558</v>
      </c>
      <c r="J672" s="59" t="s">
        <v>1558</v>
      </c>
      <c r="N672" s="59" t="s">
        <v>1559</v>
      </c>
      <c r="O672" t="s">
        <v>1559</v>
      </c>
      <c r="P672" s="59" t="s">
        <v>1559</v>
      </c>
      <c r="Q672" s="64" t="s">
        <v>1557</v>
      </c>
      <c r="R672" s="147">
        <f>IFERROR(_xlfn.XLOOKUP(T672,sortorder!$E$62:$E$136,sortorder!$F$62:$F$136),999)</f>
        <v>97</v>
      </c>
      <c r="S672" s="147">
        <f>IFERROR(_xlfn.XLOOKUP(T672,sortorder!$E$62:$E$136,sortorder!$D$62:$D$136),99)</f>
        <v>2</v>
      </c>
      <c r="T672" s="127" t="s">
        <v>144</v>
      </c>
      <c r="V672" s="152">
        <f>IFERROR(_xlfn.XLOOKUP(X672,sortorder!$E$4:$E$55,sortorder!$D$4:$D$55),99)</f>
        <v>47</v>
      </c>
      <c r="W672" s="152">
        <f>IFERROR(_xlfn.XLOOKUP(X672,sortorder!$E$4:$E$55,sortorder!$D$4:$D$55),99)</f>
        <v>47</v>
      </c>
      <c r="X672" s="22" t="s">
        <v>1526</v>
      </c>
      <c r="Y672" s="141">
        <f>IF(ISERROR(SEARCH(Y$1,$Q672)),0,1)</f>
        <v>0</v>
      </c>
      <c r="Z672" s="141">
        <f>IF(ISERROR(SEARCH(Z$1,$Q672)),0,1)</f>
        <v>0</v>
      </c>
      <c r="AA672" s="141">
        <f>IF(ISERROR(SEARCH(AA$1,$Q672)),0,1)</f>
        <v>1</v>
      </c>
      <c r="AB672" s="141">
        <f>IF(ISERROR(SEARCH(AB$1,$Q672)),0,1)</f>
        <v>0</v>
      </c>
      <c r="AC672" s="141">
        <f>IF(ISERROR(SEARCH(AC$1,$Q672)),0,1)</f>
        <v>0</v>
      </c>
      <c r="AD672" s="141">
        <f>IF(ISERROR(SEARCH(AD$1,$Q672)),0,1)</f>
        <v>0</v>
      </c>
      <c r="AE672" s="141">
        <f>IF(ISERROR(SEARCH(AE$1,$Q672)),0,1)</f>
        <v>1</v>
      </c>
      <c r="AF672" s="141">
        <f>IF(ISERROR(SEARCH(AF$1,$Q672)),0,1)</f>
        <v>0</v>
      </c>
      <c r="AG672" s="141">
        <f>IF(ISERROR(SEARCH(AG$1,$Q672)),0,1)</f>
        <v>1</v>
      </c>
      <c r="AH672" t="s">
        <v>1075</v>
      </c>
      <c r="AI672" s="141" t="str">
        <f>_xlfn.XLOOKUP(I672,'api2.3'!B:B,'api2.3'!D:D,"")</f>
        <v>Supplemental Indexes</v>
      </c>
      <c r="AJ672" t="s">
        <v>84</v>
      </c>
      <c r="AK672" s="41" t="s">
        <v>84</v>
      </c>
      <c r="AL672" s="210">
        <f>_xlfn.XLOOKUP(AK672,sortorder!$I$15:$I$20,sortorder!$J$15:$J$20)</f>
        <v>5</v>
      </c>
      <c r="AM672" t="s">
        <v>423</v>
      </c>
      <c r="AN672" t="s">
        <v>423</v>
      </c>
      <c r="AO672" t="s">
        <v>424</v>
      </c>
      <c r="AP672" s="32">
        <v>1</v>
      </c>
      <c r="AQ672" t="s">
        <v>1101</v>
      </c>
      <c r="AR672" t="s">
        <v>1111</v>
      </c>
      <c r="AS672" t="s">
        <v>1102</v>
      </c>
      <c r="AT672" t="s">
        <v>1111</v>
      </c>
      <c r="AV672" s="39" t="str">
        <f>IFERROR(_xlfn.XLOOKUP(Q672,wtd!$B:$B,wtd!$C:$C),"")</f>
        <v/>
      </c>
      <c r="AW672" s="141" t="b">
        <f>IFERROR(Q672=_xlfn.XLOOKUP(Q672,wtd!$B:$B,wtd!$B:$B),FALSE)</f>
        <v>0</v>
      </c>
      <c r="AX672" t="s">
        <v>1103</v>
      </c>
      <c r="AY672">
        <v>2</v>
      </c>
      <c r="AZ672">
        <v>0</v>
      </c>
      <c r="BA672" t="b">
        <v>0</v>
      </c>
      <c r="BB672" t="b">
        <v>0</v>
      </c>
      <c r="BC672" t="b">
        <v>0</v>
      </c>
      <c r="BE672" t="s">
        <v>1560</v>
      </c>
      <c r="BF672" s="22" t="s">
        <v>1563</v>
      </c>
      <c r="BG672" s="22" t="s">
        <v>1563</v>
      </c>
      <c r="BH672" s="59" t="s">
        <v>1561</v>
      </c>
      <c r="BI672" s="59" t="s">
        <v>1563</v>
      </c>
      <c r="BJ672" s="618" t="s">
        <v>2887</v>
      </c>
      <c r="BK672" s="534" t="s">
        <v>1562</v>
      </c>
      <c r="BL672" s="59" t="s">
        <v>1453</v>
      </c>
      <c r="BM672" s="59" t="s">
        <v>478</v>
      </c>
      <c r="BN672" s="222">
        <v>84</v>
      </c>
      <c r="BP672" s="639" t="s">
        <v>1371</v>
      </c>
      <c r="BQ672" s="639" t="s">
        <v>1471</v>
      </c>
      <c r="BR672" s="639" t="s">
        <v>1559</v>
      </c>
      <c r="BS672" s="639" t="s">
        <v>56</v>
      </c>
    </row>
    <row r="673" spans="1:72">
      <c r="A673">
        <v>672</v>
      </c>
      <c r="B673" s="158" t="str">
        <f>IFERROR(TEXT(AL673,"00"),"99")&amp;IFERROR(TEXT(W673,"00"),"99")&amp;IFERROR(TEXT(S673,"00"),"99")&amp;IFERROR(TEXT(BN673,"000"),"999")</f>
        <v>054703085</v>
      </c>
      <c r="C673" s="158" t="str">
        <f>IFERROR(TEXT(AL673,"00"),"99")&amp;IFERROR(TEXT(V673,"00"),"99")&amp;IFERROR(TEXT(R673,"000"),"999")</f>
        <v>0547098</v>
      </c>
      <c r="D673" s="251">
        <v>1</v>
      </c>
      <c r="E673" s="645">
        <f>IF(NOT(ISBLANK(L673)),1,0)</f>
        <v>0</v>
      </c>
      <c r="F673" s="645">
        <f>IF(NOT(ISBLANK(O673)),1,0)</f>
        <v>1</v>
      </c>
      <c r="G673" s="364" t="str">
        <f>IF(ISBLANK(H673), IF(OR(NOT(ISBLANK(L673)),NOT(ISBLANK(I673)), NOT(ISBLANK(O673))),"no oldname but should be",""),IF(H673=I673,"api",IF(H673=O673,"csv","no match or acs")))</f>
        <v>csv</v>
      </c>
      <c r="H673" s="122" t="s">
        <v>5758</v>
      </c>
      <c r="I673" s="122" t="s">
        <v>5757</v>
      </c>
      <c r="J673" s="197"/>
      <c r="K673" s="122"/>
      <c r="L673" s="122"/>
      <c r="M673" s="197"/>
      <c r="N673" s="197"/>
      <c r="O673" s="122" t="s">
        <v>5758</v>
      </c>
      <c r="P673" s="197"/>
      <c r="Q673" s="123" t="s">
        <v>5759</v>
      </c>
      <c r="R673" s="147">
        <f>IFERROR(_xlfn.XLOOKUP(T673,sortorder!$E$62:$E$136,sortorder!$F$62:$F$136),999)</f>
        <v>98</v>
      </c>
      <c r="S673" s="147">
        <f>IFERROR(_xlfn.XLOOKUP(T673,sortorder!$E$62:$E$136,sortorder!$D$62:$D$136),99)</f>
        <v>3</v>
      </c>
      <c r="T673" s="196" t="s">
        <v>5618</v>
      </c>
      <c r="U673" s="197"/>
      <c r="V673" s="152">
        <f>IFERROR(_xlfn.XLOOKUP(X673,sortorder!$E$4:$E$55,sortorder!$D$4:$D$55),99)</f>
        <v>47</v>
      </c>
      <c r="W673" s="152">
        <f>IFERROR(_xlfn.XLOOKUP(X673,sortorder!$E$4:$E$55,sortorder!$D$4:$D$55),99)</f>
        <v>47</v>
      </c>
      <c r="X673" s="198" t="s">
        <v>1526</v>
      </c>
      <c r="Y673" s="141">
        <f>IF(ISERROR(SEARCH(Y$1,$Q673)),0,1)</f>
        <v>0</v>
      </c>
      <c r="Z673" s="141">
        <f>IF(ISERROR(SEARCH(Z$1,$Q673)),0,1)</f>
        <v>0</v>
      </c>
      <c r="AA673" s="141">
        <f>IF(ISERROR(SEARCH(AA$1,$Q673)),0,1)</f>
        <v>1</v>
      </c>
      <c r="AB673" s="141">
        <f>IF(ISERROR(SEARCH(AB$1,$Q673)),0,1)</f>
        <v>0</v>
      </c>
      <c r="AC673" s="141">
        <f>IF(ISERROR(SEARCH(AC$1,$Q673)),0,1)</f>
        <v>0</v>
      </c>
      <c r="AD673" s="141">
        <f>IF(ISERROR(SEARCH(AD$1,$Q673)),0,1)</f>
        <v>0</v>
      </c>
      <c r="AE673" s="141">
        <f>IF(ISERROR(SEARCH(AE$1,$Q673)),0,1)</f>
        <v>1</v>
      </c>
      <c r="AF673" s="141">
        <f>IF(ISERROR(SEARCH(AF$1,$Q673)),0,1)</f>
        <v>0</v>
      </c>
      <c r="AG673" s="141">
        <f>IF(ISERROR(SEARCH(AG$1,$Q673)),0,1)</f>
        <v>1</v>
      </c>
      <c r="AH673" s="122" t="s">
        <v>1075</v>
      </c>
      <c r="AI673" s="141" t="str">
        <f>_xlfn.XLOOKUP(I673,'api2.3'!B:B,'api2.3'!D:D,"")</f>
        <v>Supplemental Indexes</v>
      </c>
      <c r="AJ673" s="122" t="s">
        <v>84</v>
      </c>
      <c r="AK673" s="212" t="s">
        <v>84</v>
      </c>
      <c r="AL673" s="210">
        <f>_xlfn.XLOOKUP(AK673,sortorder!$I$15:$I$20,sortorder!$J$15:$J$20)</f>
        <v>5</v>
      </c>
      <c r="AM673" s="122" t="s">
        <v>423</v>
      </c>
      <c r="AN673" s="122" t="s">
        <v>423</v>
      </c>
      <c r="AO673" s="122" t="s">
        <v>424</v>
      </c>
      <c r="AP673" s="112">
        <v>1</v>
      </c>
      <c r="AQ673" s="122" t="s">
        <v>1101</v>
      </c>
      <c r="AR673" s="122" t="s">
        <v>1111</v>
      </c>
      <c r="AS673" s="122" t="s">
        <v>1102</v>
      </c>
      <c r="AT673" s="122" t="s">
        <v>1111</v>
      </c>
      <c r="AU673" s="122"/>
      <c r="AV673" s="39" t="str">
        <f>IFERROR(_xlfn.XLOOKUP(Q673,wtd!$B:$B,wtd!$C:$C),"")</f>
        <v/>
      </c>
      <c r="AW673" s="141" t="b">
        <f>IFERROR(Q673=_xlfn.XLOOKUP(Q673,wtd!$B:$B,wtd!$B:$B),FALSE)</f>
        <v>0</v>
      </c>
      <c r="AX673" s="236" t="s">
        <v>1103</v>
      </c>
      <c r="AY673" s="122">
        <v>2</v>
      </c>
      <c r="AZ673" s="122">
        <v>0</v>
      </c>
      <c r="BA673" s="122" t="b">
        <v>0</v>
      </c>
      <c r="BB673" s="122" t="b">
        <v>0</v>
      </c>
      <c r="BC673" s="122" t="b">
        <v>0</v>
      </c>
      <c r="BD673" s="122"/>
      <c r="BE673" s="122" t="s">
        <v>5760</v>
      </c>
      <c r="BF673" s="122" t="s">
        <v>5761</v>
      </c>
      <c r="BG673" s="122" t="s">
        <v>5761</v>
      </c>
      <c r="BH673" s="197"/>
      <c r="BI673" s="197"/>
      <c r="BJ673" s="618" t="s">
        <v>2887</v>
      </c>
      <c r="BK673" s="534" t="s">
        <v>6786</v>
      </c>
      <c r="BL673" s="197"/>
      <c r="BM673" s="197"/>
      <c r="BN673" s="396">
        <v>85</v>
      </c>
      <c r="BO673" s="122"/>
      <c r="BP673" s="641"/>
      <c r="BQ673" s="641"/>
      <c r="BR673" s="641"/>
      <c r="BS673" s="641"/>
      <c r="BT673" s="641"/>
    </row>
    <row r="674" spans="1:72">
      <c r="A674">
        <v>673</v>
      </c>
      <c r="B674" s="158" t="str">
        <f>IFERROR(TEXT(AL674,"00"),"99")&amp;IFERROR(TEXT(W674,"00"),"99")&amp;IFERROR(TEXT(S674,"00"),"99")&amp;IFERROR(TEXT(BN674,"000"),"999")</f>
        <v>054704086</v>
      </c>
      <c r="C674" s="158" t="str">
        <f>IFERROR(TEXT(AL674,"00"),"99")&amp;IFERROR(TEXT(V674,"00"),"99")&amp;IFERROR(TEXT(R674,"000"),"999")</f>
        <v>0547099</v>
      </c>
      <c r="D674" s="29">
        <v>1</v>
      </c>
      <c r="E674" s="645">
        <f>IF(NOT(ISBLANK(L674)),1,0)</f>
        <v>0</v>
      </c>
      <c r="F674" s="645">
        <f>IF(NOT(ISBLANK(O674)),1,0)</f>
        <v>1</v>
      </c>
      <c r="G674" s="364" t="str">
        <f>IF(ISBLANK(H674), IF(OR(NOT(ISBLANK(L674)),NOT(ISBLANK(I674)), NOT(ISBLANK(O674))),"no oldname but should be",""),IF(H674=I674,"api",IF(H674=O674,"csv","no match or acs")))</f>
        <v>api</v>
      </c>
      <c r="H674" t="s">
        <v>1531</v>
      </c>
      <c r="I674" t="s">
        <v>1531</v>
      </c>
      <c r="J674" s="59" t="s">
        <v>1531</v>
      </c>
      <c r="L674" s="68"/>
      <c r="M674" s="632"/>
      <c r="N674" s="59" t="s">
        <v>1532</v>
      </c>
      <c r="O674" t="s">
        <v>1532</v>
      </c>
      <c r="P674" s="59" t="s">
        <v>1532</v>
      </c>
      <c r="Q674" s="64" t="s">
        <v>1530</v>
      </c>
      <c r="R674" s="147">
        <f>IFERROR(_xlfn.XLOOKUP(T674,sortorder!$E$62:$E$136,sortorder!$F$62:$F$136),999)</f>
        <v>99</v>
      </c>
      <c r="S674" s="147">
        <f>IFERROR(_xlfn.XLOOKUP(T674,sortorder!$E$62:$E$136,sortorder!$D$62:$D$136),99)</f>
        <v>4</v>
      </c>
      <c r="T674" s="127" t="s">
        <v>196</v>
      </c>
      <c r="V674" s="152">
        <f>IFERROR(_xlfn.XLOOKUP(X674,sortorder!$E$4:$E$55,sortorder!$D$4:$D$55),99)</f>
        <v>47</v>
      </c>
      <c r="W674" s="152">
        <f>IFERROR(_xlfn.XLOOKUP(X674,sortorder!$E$4:$E$55,sortorder!$D$4:$D$55),99)</f>
        <v>47</v>
      </c>
      <c r="X674" s="22" t="s">
        <v>1526</v>
      </c>
      <c r="Y674" s="141">
        <f>IF(ISERROR(SEARCH(Y$1,$Q674)),0,1)</f>
        <v>0</v>
      </c>
      <c r="Z674" s="141">
        <f>IF(ISERROR(SEARCH(Z$1,$Q674)),0,1)</f>
        <v>0</v>
      </c>
      <c r="AA674" s="141">
        <f>IF(ISERROR(SEARCH(AA$1,$Q674)),0,1)</f>
        <v>1</v>
      </c>
      <c r="AB674" s="141">
        <f>IF(ISERROR(SEARCH(AB$1,$Q674)),0,1)</f>
        <v>0</v>
      </c>
      <c r="AC674" s="141">
        <f>IF(ISERROR(SEARCH(AC$1,$Q674)),0,1)</f>
        <v>0</v>
      </c>
      <c r="AD674" s="141">
        <f>IF(ISERROR(SEARCH(AD$1,$Q674)),0,1)</f>
        <v>0</v>
      </c>
      <c r="AE674" s="141">
        <f>IF(ISERROR(SEARCH(AE$1,$Q674)),0,1)</f>
        <v>1</v>
      </c>
      <c r="AF674" s="141">
        <f>IF(ISERROR(SEARCH(AF$1,$Q674)),0,1)</f>
        <v>0</v>
      </c>
      <c r="AG674" s="141">
        <f>IF(ISERROR(SEARCH(AG$1,$Q674)),0,1)</f>
        <v>1</v>
      </c>
      <c r="AH674" t="s">
        <v>1075</v>
      </c>
      <c r="AI674" s="141" t="str">
        <f>_xlfn.XLOOKUP(I674,'api2.3'!B:B,'api2.3'!D:D,"")</f>
        <v>Supplemental Indexes</v>
      </c>
      <c r="AJ674" t="s">
        <v>84</v>
      </c>
      <c r="AK674" s="41" t="s">
        <v>84</v>
      </c>
      <c r="AL674" s="210">
        <f>_xlfn.XLOOKUP(AK674,sortorder!$I$15:$I$20,sortorder!$J$15:$J$20)</f>
        <v>5</v>
      </c>
      <c r="AM674" t="s">
        <v>423</v>
      </c>
      <c r="AN674" t="s">
        <v>423</v>
      </c>
      <c r="AO674" t="s">
        <v>424</v>
      </c>
      <c r="AP674" s="32">
        <v>1</v>
      </c>
      <c r="AQ674" t="s">
        <v>1101</v>
      </c>
      <c r="AR674" t="s">
        <v>1111</v>
      </c>
      <c r="AS674" t="s">
        <v>1102</v>
      </c>
      <c r="AT674" t="s">
        <v>1111</v>
      </c>
      <c r="AV674" s="39" t="str">
        <f>IFERROR(_xlfn.XLOOKUP(Q674,wtd!$B:$B,wtd!$C:$C),"")</f>
        <v/>
      </c>
      <c r="AW674" s="141" t="b">
        <f>IFERROR(Q674=_xlfn.XLOOKUP(Q674,wtd!$B:$B,wtd!$B:$B),FALSE)</f>
        <v>0</v>
      </c>
      <c r="AX674" t="s">
        <v>1103</v>
      </c>
      <c r="AY674">
        <v>2</v>
      </c>
      <c r="AZ674">
        <v>0</v>
      </c>
      <c r="BA674" t="b">
        <v>0</v>
      </c>
      <c r="BB674" t="b">
        <v>0</v>
      </c>
      <c r="BC674" t="b">
        <v>0</v>
      </c>
      <c r="BE674" t="s">
        <v>1533</v>
      </c>
      <c r="BF674" s="22" t="s">
        <v>4939</v>
      </c>
      <c r="BG674" s="22" t="s">
        <v>4939</v>
      </c>
      <c r="BH674" s="59" t="s">
        <v>5429</v>
      </c>
      <c r="BI674" s="59" t="s">
        <v>4939</v>
      </c>
      <c r="BJ674" s="618" t="s">
        <v>2887</v>
      </c>
      <c r="BK674" s="534" t="s">
        <v>1534</v>
      </c>
      <c r="BL674" s="59" t="s">
        <v>1413</v>
      </c>
      <c r="BM674" s="59" t="s">
        <v>293</v>
      </c>
      <c r="BN674" s="222">
        <v>86</v>
      </c>
      <c r="BP674" s="639" t="s">
        <v>109</v>
      </c>
      <c r="BQ674" s="639" t="s">
        <v>1295</v>
      </c>
      <c r="BR674" s="639" t="s">
        <v>1532</v>
      </c>
      <c r="BS674" s="639" t="s">
        <v>56</v>
      </c>
    </row>
    <row r="675" spans="1:72">
      <c r="A675">
        <v>674</v>
      </c>
      <c r="B675" s="158" t="str">
        <f>IFERROR(TEXT(AL675,"00"),"99")&amp;IFERROR(TEXT(W675,"00"),"99")&amp;IFERROR(TEXT(S675,"00"),"99")&amp;IFERROR(TEXT(BN675,"000"),"999")</f>
        <v>054705087</v>
      </c>
      <c r="C675" s="158" t="str">
        <f>IFERROR(TEXT(AL675,"00"),"99")&amp;IFERROR(TEXT(V675,"00"),"99")&amp;IFERROR(TEXT(R675,"000"),"999")</f>
        <v>0547101</v>
      </c>
      <c r="D675" s="29">
        <v>1</v>
      </c>
      <c r="E675" s="645">
        <f>IF(NOT(ISBLANK(L675)),1,0)</f>
        <v>0</v>
      </c>
      <c r="F675" s="645">
        <f>IF(NOT(ISBLANK(O675)),1,0)</f>
        <v>1</v>
      </c>
      <c r="G675" s="364" t="str">
        <f>IF(ISBLANK(H675), IF(OR(NOT(ISBLANK(L675)),NOT(ISBLANK(I675)), NOT(ISBLANK(O675))),"no oldname but should be",""),IF(H675=I675,"api",IF(H675=O675,"csv","no match or acs")))</f>
        <v>api</v>
      </c>
      <c r="H675" s="23" t="s">
        <v>1584</v>
      </c>
      <c r="I675" s="23" t="s">
        <v>1584</v>
      </c>
      <c r="J675" s="59" t="s">
        <v>1584</v>
      </c>
      <c r="K675" s="23"/>
      <c r="L675" s="23"/>
      <c r="N675" s="59" t="s">
        <v>1585</v>
      </c>
      <c r="O675" s="23" t="s">
        <v>1585</v>
      </c>
      <c r="P675" s="59" t="s">
        <v>1585</v>
      </c>
      <c r="Q675" s="64" t="s">
        <v>1583</v>
      </c>
      <c r="R675" s="147">
        <f>IFERROR(_xlfn.XLOOKUP(T675,sortorder!$E$62:$E$136,sortorder!$F$62:$F$136),999)</f>
        <v>101</v>
      </c>
      <c r="S675" s="147">
        <f>IFERROR(_xlfn.XLOOKUP(T675,sortorder!$E$62:$E$136,sortorder!$D$62:$D$136),99)</f>
        <v>5</v>
      </c>
      <c r="T675" s="127" t="s">
        <v>1753</v>
      </c>
      <c r="V675" s="152">
        <f>IFERROR(_xlfn.XLOOKUP(X675,sortorder!$E$4:$E$55,sortorder!$D$4:$D$55),99)</f>
        <v>47</v>
      </c>
      <c r="W675" s="152">
        <f>IFERROR(_xlfn.XLOOKUP(X675,sortorder!$E$4:$E$55,sortorder!$D$4:$D$55),99)</f>
        <v>47</v>
      </c>
      <c r="X675" s="22" t="s">
        <v>1526</v>
      </c>
      <c r="Y675" s="141">
        <f>IF(ISERROR(SEARCH(Y$1,$Q675)),0,1)</f>
        <v>0</v>
      </c>
      <c r="Z675" s="141">
        <f>IF(ISERROR(SEARCH(Z$1,$Q675)),0,1)</f>
        <v>0</v>
      </c>
      <c r="AA675" s="141">
        <f>IF(ISERROR(SEARCH(AA$1,$Q675)),0,1)</f>
        <v>1</v>
      </c>
      <c r="AB675" s="141">
        <f>IF(ISERROR(SEARCH(AB$1,$Q675)),0,1)</f>
        <v>0</v>
      </c>
      <c r="AC675" s="141">
        <f>IF(ISERROR(SEARCH(AC$1,$Q675)),0,1)</f>
        <v>0</v>
      </c>
      <c r="AD675" s="141">
        <f>IF(ISERROR(SEARCH(AD$1,$Q675)),0,1)</f>
        <v>0</v>
      </c>
      <c r="AE675" s="141">
        <f>IF(ISERROR(SEARCH(AE$1,$Q675)),0,1)</f>
        <v>1</v>
      </c>
      <c r="AF675" s="141">
        <f>IF(ISERROR(SEARCH(AF$1,$Q675)),0,1)</f>
        <v>0</v>
      </c>
      <c r="AG675" s="141">
        <f>IF(ISERROR(SEARCH(AG$1,$Q675)),0,1)</f>
        <v>1</v>
      </c>
      <c r="AH675" s="74" t="s">
        <v>1075</v>
      </c>
      <c r="AI675" s="141" t="str">
        <f>_xlfn.XLOOKUP(I675,'api2.3'!B:B,'api2.3'!D:D,"")</f>
        <v>Supplemental Indexes</v>
      </c>
      <c r="AJ675" s="74" t="s">
        <v>84</v>
      </c>
      <c r="AK675" s="41" t="s">
        <v>84</v>
      </c>
      <c r="AL675" s="210">
        <f>_xlfn.XLOOKUP(AK675,sortorder!$I$15:$I$20,sortorder!$J$15:$J$20)</f>
        <v>5</v>
      </c>
      <c r="AM675" s="74" t="s">
        <v>423</v>
      </c>
      <c r="AN675" s="74" t="s">
        <v>423</v>
      </c>
      <c r="AO675" s="74" t="s">
        <v>424</v>
      </c>
      <c r="AP675" s="128">
        <v>1</v>
      </c>
      <c r="AQ675" s="74" t="s">
        <v>1101</v>
      </c>
      <c r="AR675" s="74" t="s">
        <v>1111</v>
      </c>
      <c r="AS675" s="74" t="s">
        <v>1102</v>
      </c>
      <c r="AT675" s="74" t="s">
        <v>1111</v>
      </c>
      <c r="AU675" s="74"/>
      <c r="AV675" s="39" t="str">
        <f>IFERROR(_xlfn.XLOOKUP(Q675,wtd!$B:$B,wtd!$C:$C),"")</f>
        <v/>
      </c>
      <c r="AW675" s="141" t="b">
        <f>IFERROR(Q675=_xlfn.XLOOKUP(Q675,wtd!$B:$B,wtd!$B:$B),FALSE)</f>
        <v>0</v>
      </c>
      <c r="AX675" s="74" t="s">
        <v>1103</v>
      </c>
      <c r="AY675" s="74">
        <v>2</v>
      </c>
      <c r="AZ675" s="74">
        <v>0</v>
      </c>
      <c r="BA675" t="b">
        <v>0</v>
      </c>
      <c r="BB675" t="b">
        <v>0</v>
      </c>
      <c r="BC675" t="b">
        <v>0</v>
      </c>
      <c r="BD675" s="74"/>
      <c r="BE675" t="s">
        <v>5378</v>
      </c>
      <c r="BF675" s="22" t="s">
        <v>5377</v>
      </c>
      <c r="BG675" s="22" t="s">
        <v>5377</v>
      </c>
      <c r="BH675" s="59" t="s">
        <v>1586</v>
      </c>
      <c r="BI675" s="59" t="s">
        <v>2822</v>
      </c>
      <c r="BJ675" s="618" t="s">
        <v>2887</v>
      </c>
      <c r="BK675" s="534" t="s">
        <v>1587</v>
      </c>
      <c r="BL675" s="59" t="s">
        <v>1489</v>
      </c>
      <c r="BM675" s="59" t="s">
        <v>5384</v>
      </c>
      <c r="BN675" s="224">
        <v>87</v>
      </c>
      <c r="BO675" s="23"/>
      <c r="BP675" s="639" t="s">
        <v>143</v>
      </c>
      <c r="BQ675" s="639" t="s">
        <v>1589</v>
      </c>
      <c r="BR675" s="639" t="s">
        <v>1585</v>
      </c>
      <c r="BS675" s="639" t="s">
        <v>56</v>
      </c>
    </row>
    <row r="676" spans="1:72">
      <c r="A676">
        <v>675</v>
      </c>
      <c r="B676" s="158" t="str">
        <f>IFERROR(TEXT(AL676,"00"),"99")&amp;IFERROR(TEXT(W676,"00"),"99")&amp;IFERROR(TEXT(S676,"00"),"99")&amp;IFERROR(TEXT(BN676,"000"),"999")</f>
        <v>054706088</v>
      </c>
      <c r="C676" s="158" t="str">
        <f>IFERROR(TEXT(AL676,"00"),"99")&amp;IFERROR(TEXT(V676,"00"),"99")&amp;IFERROR(TEXT(R676,"000"),"999")</f>
        <v>0547102</v>
      </c>
      <c r="D676" s="29">
        <v>1</v>
      </c>
      <c r="E676" s="645">
        <f>IF(NOT(ISBLANK(L676)),1,0)</f>
        <v>0</v>
      </c>
      <c r="F676" s="645">
        <f>IF(NOT(ISBLANK(O676)),1,0)</f>
        <v>1</v>
      </c>
      <c r="G676" s="364" t="str">
        <f>IF(ISBLANK(H676), IF(OR(NOT(ISBLANK(L676)),NOT(ISBLANK(I676)), NOT(ISBLANK(O676))),"no oldname but should be",""),IF(H676=I676,"api",IF(H676=O676,"csv","no match or acs")))</f>
        <v>api</v>
      </c>
      <c r="H676" t="s">
        <v>1591</v>
      </c>
      <c r="I676" t="s">
        <v>1591</v>
      </c>
      <c r="J676" s="59" t="s">
        <v>1591</v>
      </c>
      <c r="L676" s="122"/>
      <c r="M676" s="197"/>
      <c r="N676" s="59" t="s">
        <v>1592</v>
      </c>
      <c r="O676" t="s">
        <v>1592</v>
      </c>
      <c r="P676" s="59" t="s">
        <v>1592</v>
      </c>
      <c r="Q676" s="64" t="s">
        <v>1590</v>
      </c>
      <c r="R676" s="147">
        <f>IFERROR(_xlfn.XLOOKUP(T676,sortorder!$E$62:$E$136,sortorder!$F$62:$F$136),999)</f>
        <v>102</v>
      </c>
      <c r="S676" s="147">
        <f>IFERROR(_xlfn.XLOOKUP(T676,sortorder!$E$62:$E$136,sortorder!$D$62:$D$136),99)</f>
        <v>6</v>
      </c>
      <c r="T676" s="127" t="s">
        <v>307</v>
      </c>
      <c r="V676" s="152">
        <f>IFERROR(_xlfn.XLOOKUP(X676,sortorder!$E$4:$E$55,sortorder!$D$4:$D$55),99)</f>
        <v>47</v>
      </c>
      <c r="W676" s="152">
        <f>IFERROR(_xlfn.XLOOKUP(X676,sortorder!$E$4:$E$55,sortorder!$D$4:$D$55),99)</f>
        <v>47</v>
      </c>
      <c r="X676" s="22" t="s">
        <v>1526</v>
      </c>
      <c r="Y676" s="141">
        <f>IF(ISERROR(SEARCH(Y$1,$Q676)),0,1)</f>
        <v>0</v>
      </c>
      <c r="Z676" s="141">
        <f>IF(ISERROR(SEARCH(Z$1,$Q676)),0,1)</f>
        <v>0</v>
      </c>
      <c r="AA676" s="141">
        <f>IF(ISERROR(SEARCH(AA$1,$Q676)),0,1)</f>
        <v>1</v>
      </c>
      <c r="AB676" s="141">
        <f>IF(ISERROR(SEARCH(AB$1,$Q676)),0,1)</f>
        <v>0</v>
      </c>
      <c r="AC676" s="141">
        <f>IF(ISERROR(SEARCH(AC$1,$Q676)),0,1)</f>
        <v>0</v>
      </c>
      <c r="AD676" s="141">
        <f>IF(ISERROR(SEARCH(AD$1,$Q676)),0,1)</f>
        <v>0</v>
      </c>
      <c r="AE676" s="141">
        <f>IF(ISERROR(SEARCH(AE$1,$Q676)),0,1)</f>
        <v>1</v>
      </c>
      <c r="AF676" s="141">
        <f>IF(ISERROR(SEARCH(AF$1,$Q676)),0,1)</f>
        <v>0</v>
      </c>
      <c r="AG676" s="141">
        <f>IF(ISERROR(SEARCH(AG$1,$Q676)),0,1)</f>
        <v>1</v>
      </c>
      <c r="AH676" t="s">
        <v>1075</v>
      </c>
      <c r="AI676" s="141" t="str">
        <f>_xlfn.XLOOKUP(I676,'api2.3'!B:B,'api2.3'!D:D,"")</f>
        <v>Supplemental Indexes</v>
      </c>
      <c r="AJ676" t="s">
        <v>84</v>
      </c>
      <c r="AK676" s="41" t="s">
        <v>84</v>
      </c>
      <c r="AL676" s="210">
        <f>_xlfn.XLOOKUP(AK676,sortorder!$I$15:$I$20,sortorder!$J$15:$J$20)</f>
        <v>5</v>
      </c>
      <c r="AM676" t="s">
        <v>423</v>
      </c>
      <c r="AN676" t="s">
        <v>423</v>
      </c>
      <c r="AO676" t="s">
        <v>424</v>
      </c>
      <c r="AP676" s="32">
        <v>1</v>
      </c>
      <c r="AQ676" t="s">
        <v>1101</v>
      </c>
      <c r="AR676" t="s">
        <v>1111</v>
      </c>
      <c r="AS676" t="s">
        <v>1102</v>
      </c>
      <c r="AT676" t="s">
        <v>1111</v>
      </c>
      <c r="AV676" s="39" t="str">
        <f>IFERROR(_xlfn.XLOOKUP(Q676,wtd!$B:$B,wtd!$C:$C),"")</f>
        <v/>
      </c>
      <c r="AW676" s="141" t="b">
        <f>IFERROR(Q676=_xlfn.XLOOKUP(Q676,wtd!$B:$B,wtd!$B:$B),FALSE)</f>
        <v>0</v>
      </c>
      <c r="AX676" t="s">
        <v>1103</v>
      </c>
      <c r="AY676">
        <v>2</v>
      </c>
      <c r="AZ676">
        <v>0</v>
      </c>
      <c r="BA676" t="b">
        <v>0</v>
      </c>
      <c r="BB676" t="b">
        <v>0</v>
      </c>
      <c r="BC676" t="b">
        <v>0</v>
      </c>
      <c r="BE676" t="s">
        <v>1593</v>
      </c>
      <c r="BF676" s="22" t="s">
        <v>1594</v>
      </c>
      <c r="BG676" s="22" t="s">
        <v>1594</v>
      </c>
      <c r="BH676" s="59" t="s">
        <v>1595</v>
      </c>
      <c r="BI676" s="59" t="s">
        <v>1594</v>
      </c>
      <c r="BJ676" s="618" t="s">
        <v>2887</v>
      </c>
      <c r="BK676" s="534" t="s">
        <v>1596</v>
      </c>
      <c r="BL676" s="59" t="s">
        <v>1499</v>
      </c>
      <c r="BM676" s="59" t="s">
        <v>544</v>
      </c>
      <c r="BN676" s="222">
        <v>88</v>
      </c>
      <c r="BP676" s="639" t="s">
        <v>86</v>
      </c>
      <c r="BQ676" s="639" t="s">
        <v>1156</v>
      </c>
      <c r="BR676" s="639" t="s">
        <v>1592</v>
      </c>
      <c r="BS676" s="639" t="s">
        <v>56</v>
      </c>
    </row>
    <row r="677" spans="1:72">
      <c r="A677">
        <v>676</v>
      </c>
      <c r="B677" s="158" t="str">
        <f>IFERROR(TEXT(AL677,"00"),"99")&amp;IFERROR(TEXT(W677,"00"),"99")&amp;IFERROR(TEXT(S677,"00"),"99")&amp;IFERROR(TEXT(BN677,"000"),"999")</f>
        <v>054707089</v>
      </c>
      <c r="C677" s="158" t="str">
        <f>IFERROR(TEXT(AL677,"00"),"99")&amp;IFERROR(TEXT(V677,"00"),"99")&amp;IFERROR(TEXT(R677,"000"),"999")</f>
        <v>0547103</v>
      </c>
      <c r="D677" s="29">
        <v>1</v>
      </c>
      <c r="E677" s="645">
        <f>IF(NOT(ISBLANK(L677)),1,0)</f>
        <v>0</v>
      </c>
      <c r="F677" s="645">
        <f>IF(NOT(ISBLANK(O677)),1,0)</f>
        <v>1</v>
      </c>
      <c r="G677" s="364" t="str">
        <f>IF(ISBLANK(H677), IF(OR(NOT(ISBLANK(L677)),NOT(ISBLANK(I677)), NOT(ISBLANK(O677))),"no oldname but should be",""),IF(H677=I677,"api",IF(H677=O677,"csv","no match or acs")))</f>
        <v>api</v>
      </c>
      <c r="H677" t="s">
        <v>1536</v>
      </c>
      <c r="I677" s="122" t="s">
        <v>1536</v>
      </c>
      <c r="J677" s="59" t="s">
        <v>1536</v>
      </c>
      <c r="N677" s="59" t="s">
        <v>1537</v>
      </c>
      <c r="O677" t="s">
        <v>1537</v>
      </c>
      <c r="P677" s="59" t="s">
        <v>1537</v>
      </c>
      <c r="Q677" s="64" t="s">
        <v>1535</v>
      </c>
      <c r="R677" s="147">
        <f>IFERROR(_xlfn.XLOOKUP(T677,sortorder!$E$62:$E$136,sortorder!$F$62:$F$136),999)</f>
        <v>103</v>
      </c>
      <c r="S677" s="147">
        <f>IFERROR(_xlfn.XLOOKUP(T677,sortorder!$E$62:$E$136,sortorder!$D$62:$D$136),99)</f>
        <v>7</v>
      </c>
      <c r="T677" s="127" t="s">
        <v>80</v>
      </c>
      <c r="V677" s="152">
        <f>IFERROR(_xlfn.XLOOKUP(X677,sortorder!$E$4:$E$55,sortorder!$D$4:$D$55),99)</f>
        <v>47</v>
      </c>
      <c r="W677" s="152">
        <f>IFERROR(_xlfn.XLOOKUP(X677,sortorder!$E$4:$E$55,sortorder!$D$4:$D$55),99)</f>
        <v>47</v>
      </c>
      <c r="X677" s="22" t="s">
        <v>1526</v>
      </c>
      <c r="Y677" s="141">
        <f>IF(ISERROR(SEARCH(Y$1,$Q677)),0,1)</f>
        <v>0</v>
      </c>
      <c r="Z677" s="141">
        <f>IF(ISERROR(SEARCH(Z$1,$Q677)),0,1)</f>
        <v>0</v>
      </c>
      <c r="AA677" s="141">
        <f>IF(ISERROR(SEARCH(AA$1,$Q677)),0,1)</f>
        <v>1</v>
      </c>
      <c r="AB677" s="141">
        <f>IF(ISERROR(SEARCH(AB$1,$Q677)),0,1)</f>
        <v>0</v>
      </c>
      <c r="AC677" s="141">
        <f>IF(ISERROR(SEARCH(AC$1,$Q677)),0,1)</f>
        <v>0</v>
      </c>
      <c r="AD677" s="141">
        <f>IF(ISERROR(SEARCH(AD$1,$Q677)),0,1)</f>
        <v>0</v>
      </c>
      <c r="AE677" s="141">
        <f>IF(ISERROR(SEARCH(AE$1,$Q677)),0,1)</f>
        <v>1</v>
      </c>
      <c r="AF677" s="141">
        <f>IF(ISERROR(SEARCH(AF$1,$Q677)),0,1)</f>
        <v>0</v>
      </c>
      <c r="AG677" s="141">
        <f>IF(ISERROR(SEARCH(AG$1,$Q677)),0,1)</f>
        <v>1</v>
      </c>
      <c r="AH677" t="s">
        <v>1075</v>
      </c>
      <c r="AI677" s="141" t="str">
        <f>_xlfn.XLOOKUP(I677,'api2.3'!B:B,'api2.3'!D:D,"")</f>
        <v>Supplemental Indexes</v>
      </c>
      <c r="AJ677" t="s">
        <v>84</v>
      </c>
      <c r="AK677" s="41" t="s">
        <v>84</v>
      </c>
      <c r="AL677" s="210">
        <f>_xlfn.XLOOKUP(AK677,sortorder!$I$15:$I$20,sortorder!$J$15:$J$20)</f>
        <v>5</v>
      </c>
      <c r="AM677" t="s">
        <v>423</v>
      </c>
      <c r="AN677" t="s">
        <v>423</v>
      </c>
      <c r="AO677" t="s">
        <v>424</v>
      </c>
      <c r="AP677" s="32">
        <v>1</v>
      </c>
      <c r="AQ677" t="s">
        <v>1101</v>
      </c>
      <c r="AR677" t="s">
        <v>1111</v>
      </c>
      <c r="AS677" t="s">
        <v>1102</v>
      </c>
      <c r="AT677" t="s">
        <v>1111</v>
      </c>
      <c r="AV677" s="39" t="str">
        <f>IFERROR(_xlfn.XLOOKUP(Q677,wtd!$B:$B,wtd!$C:$C),"")</f>
        <v/>
      </c>
      <c r="AW677" s="141" t="b">
        <f>IFERROR(Q677=_xlfn.XLOOKUP(Q677,wtd!$B:$B,wtd!$B:$B),FALSE)</f>
        <v>0</v>
      </c>
      <c r="AX677" t="s">
        <v>1103</v>
      </c>
      <c r="AY677">
        <v>2</v>
      </c>
      <c r="AZ677">
        <v>0</v>
      </c>
      <c r="BA677" t="b">
        <v>0</v>
      </c>
      <c r="BB677" t="b">
        <v>0</v>
      </c>
      <c r="BC677" t="b">
        <v>0</v>
      </c>
      <c r="BE677" t="s">
        <v>5137</v>
      </c>
      <c r="BF677" s="22" t="s">
        <v>1540</v>
      </c>
      <c r="BG677" s="22" t="s">
        <v>1540</v>
      </c>
      <c r="BH677" s="59" t="s">
        <v>1538</v>
      </c>
      <c r="BI677" s="59" t="s">
        <v>1540</v>
      </c>
      <c r="BJ677" s="618" t="s">
        <v>2887</v>
      </c>
      <c r="BK677" s="534" t="s">
        <v>1539</v>
      </c>
      <c r="BL677" s="59" t="s">
        <v>1422</v>
      </c>
      <c r="BM677" s="59" t="s">
        <v>313</v>
      </c>
      <c r="BN677" s="222">
        <v>89</v>
      </c>
      <c r="BP677" s="639" t="s">
        <v>1068</v>
      </c>
      <c r="BQ677" s="639" t="s">
        <v>79</v>
      </c>
      <c r="BR677" s="639" t="s">
        <v>1537</v>
      </c>
      <c r="BS677" s="639" t="s">
        <v>56</v>
      </c>
    </row>
    <row r="678" spans="1:72">
      <c r="A678">
        <v>677</v>
      </c>
      <c r="B678" s="158" t="str">
        <f>IFERROR(TEXT(AL678,"00"),"99")&amp;IFERROR(TEXT(W678,"00"),"99")&amp;IFERROR(TEXT(S678,"00"),"99")&amp;IFERROR(TEXT(BN678,"000"),"999")</f>
        <v>054708090</v>
      </c>
      <c r="C678" s="158" t="str">
        <f>IFERROR(TEXT(AL678,"00"),"99")&amp;IFERROR(TEXT(V678,"00"),"99")&amp;IFERROR(TEXT(R678,"000"),"999")</f>
        <v>0547104</v>
      </c>
      <c r="D678" s="29">
        <v>1</v>
      </c>
      <c r="E678" s="645">
        <f>IF(NOT(ISBLANK(L678)),1,0)</f>
        <v>0</v>
      </c>
      <c r="F678" s="645">
        <f>IF(NOT(ISBLANK(O678)),1,0)</f>
        <v>1</v>
      </c>
      <c r="G678" s="364" t="str">
        <f>IF(ISBLANK(H678), IF(OR(NOT(ISBLANK(L678)),NOT(ISBLANK(I678)), NOT(ISBLANK(O678))),"no oldname but should be",""),IF(H678=I678,"api",IF(H678=O678,"csv","no match or acs")))</f>
        <v>api</v>
      </c>
      <c r="H678" t="s">
        <v>1549</v>
      </c>
      <c r="I678" t="s">
        <v>1549</v>
      </c>
      <c r="J678" s="59" t="s">
        <v>1549</v>
      </c>
      <c r="N678" s="59" t="s">
        <v>1550</v>
      </c>
      <c r="O678" t="s">
        <v>1550</v>
      </c>
      <c r="P678" s="59" t="s">
        <v>1550</v>
      </c>
      <c r="Q678" s="64" t="s">
        <v>1548</v>
      </c>
      <c r="R678" s="147">
        <f>IFERROR(_xlfn.XLOOKUP(T678,sortorder!$E$62:$E$136,sortorder!$F$62:$F$136),999)</f>
        <v>104</v>
      </c>
      <c r="S678" s="147">
        <f>IFERROR(_xlfn.XLOOKUP(T678,sortorder!$E$62:$E$136,sortorder!$D$62:$D$136),99)</f>
        <v>8</v>
      </c>
      <c r="T678" s="127" t="s">
        <v>255</v>
      </c>
      <c r="V678" s="152">
        <f>IFERROR(_xlfn.XLOOKUP(X678,sortorder!$E$4:$E$55,sortorder!$D$4:$D$55),99)</f>
        <v>47</v>
      </c>
      <c r="W678" s="152">
        <f>IFERROR(_xlfn.XLOOKUP(X678,sortorder!$E$4:$E$55,sortorder!$D$4:$D$55),99)</f>
        <v>47</v>
      </c>
      <c r="X678" s="22" t="s">
        <v>1526</v>
      </c>
      <c r="Y678" s="141">
        <f>IF(ISERROR(SEARCH(Y$1,$Q678)),0,1)</f>
        <v>0</v>
      </c>
      <c r="Z678" s="141">
        <f>IF(ISERROR(SEARCH(Z$1,$Q678)),0,1)</f>
        <v>0</v>
      </c>
      <c r="AA678" s="141">
        <f>IF(ISERROR(SEARCH(AA$1,$Q678)),0,1)</f>
        <v>1</v>
      </c>
      <c r="AB678" s="141">
        <f>IF(ISERROR(SEARCH(AB$1,$Q678)),0,1)</f>
        <v>0</v>
      </c>
      <c r="AC678" s="141">
        <f>IF(ISERROR(SEARCH(AC$1,$Q678)),0,1)</f>
        <v>0</v>
      </c>
      <c r="AD678" s="141">
        <f>IF(ISERROR(SEARCH(AD$1,$Q678)),0,1)</f>
        <v>0</v>
      </c>
      <c r="AE678" s="141">
        <f>IF(ISERROR(SEARCH(AE$1,$Q678)),0,1)</f>
        <v>1</v>
      </c>
      <c r="AF678" s="141">
        <f>IF(ISERROR(SEARCH(AF$1,$Q678)),0,1)</f>
        <v>0</v>
      </c>
      <c r="AG678" s="141">
        <f>IF(ISERROR(SEARCH(AG$1,$Q678)),0,1)</f>
        <v>1</v>
      </c>
      <c r="AH678" t="s">
        <v>1075</v>
      </c>
      <c r="AI678" s="141" t="str">
        <f>_xlfn.XLOOKUP(I678,'api2.3'!B:B,'api2.3'!D:D,"")</f>
        <v>Supplemental Indexes</v>
      </c>
      <c r="AJ678" t="s">
        <v>84</v>
      </c>
      <c r="AK678" s="41" t="s">
        <v>84</v>
      </c>
      <c r="AL678" s="210">
        <f>_xlfn.XLOOKUP(AK678,sortorder!$I$15:$I$20,sortorder!$J$15:$J$20)</f>
        <v>5</v>
      </c>
      <c r="AM678" t="s">
        <v>423</v>
      </c>
      <c r="AN678" t="s">
        <v>423</v>
      </c>
      <c r="AO678" t="s">
        <v>424</v>
      </c>
      <c r="AP678" s="32">
        <v>1</v>
      </c>
      <c r="AQ678" t="s">
        <v>1101</v>
      </c>
      <c r="AR678" t="s">
        <v>1111</v>
      </c>
      <c r="AS678" t="s">
        <v>1102</v>
      </c>
      <c r="AT678" t="s">
        <v>1111</v>
      </c>
      <c r="AV678" s="39" t="str">
        <f>IFERROR(_xlfn.XLOOKUP(Q678,wtd!$B:$B,wtd!$C:$C),"")</f>
        <v/>
      </c>
      <c r="AW678" s="141" t="b">
        <f>IFERROR(Q678=_xlfn.XLOOKUP(Q678,wtd!$B:$B,wtd!$B:$B),FALSE)</f>
        <v>0</v>
      </c>
      <c r="AX678" t="s">
        <v>1103</v>
      </c>
      <c r="AY678">
        <v>2</v>
      </c>
      <c r="AZ678">
        <v>0</v>
      </c>
      <c r="BA678" t="b">
        <v>0</v>
      </c>
      <c r="BB678" t="b">
        <v>0</v>
      </c>
      <c r="BC678" t="b">
        <v>0</v>
      </c>
      <c r="BE678" t="s">
        <v>1551</v>
      </c>
      <c r="BF678" s="22" t="s">
        <v>1556</v>
      </c>
      <c r="BG678" s="22" t="s">
        <v>1556</v>
      </c>
      <c r="BH678" s="59" t="s">
        <v>1552</v>
      </c>
      <c r="BI678" s="59" t="s">
        <v>1556</v>
      </c>
      <c r="BJ678" s="618" t="s">
        <v>2887</v>
      </c>
      <c r="BK678" s="534" t="s">
        <v>1553</v>
      </c>
      <c r="BL678" s="59" t="s">
        <v>1443</v>
      </c>
      <c r="BM678" s="59" t="s">
        <v>342</v>
      </c>
      <c r="BN678" s="222">
        <v>90</v>
      </c>
      <c r="BP678" s="639" t="s">
        <v>1554</v>
      </c>
      <c r="BQ678" s="639" t="s">
        <v>1555</v>
      </c>
      <c r="BR678" s="639" t="s">
        <v>1550</v>
      </c>
      <c r="BS678" s="639" t="s">
        <v>56</v>
      </c>
    </row>
    <row r="679" spans="1:72">
      <c r="A679">
        <v>678</v>
      </c>
      <c r="B679" s="158" t="str">
        <f>IFERROR(TEXT(AL679,"00"),"99")&amp;IFERROR(TEXT(W679,"00"),"99")&amp;IFERROR(TEXT(S679,"00"),"99")&amp;IFERROR(TEXT(BN679,"000"),"999")</f>
        <v>054709091</v>
      </c>
      <c r="C679" s="158" t="str">
        <f>IFERROR(TEXT(AL679,"00"),"99")&amp;IFERROR(TEXT(V679,"00"),"99")&amp;IFERROR(TEXT(R679,"000"),"999")</f>
        <v>0547105</v>
      </c>
      <c r="D679" s="29">
        <v>1</v>
      </c>
      <c r="E679" s="645">
        <f>IF(NOT(ISBLANK(L679)),1,0)</f>
        <v>0</v>
      </c>
      <c r="F679" s="645">
        <f>IF(NOT(ISBLANK(O679)),1,0)</f>
        <v>1</v>
      </c>
      <c r="G679" s="364" t="str">
        <f>IF(ISBLANK(H679), IF(OR(NOT(ISBLANK(L679)),NOT(ISBLANK(I679)), NOT(ISBLANK(O679))),"no oldname but should be",""),IF(H679=I679,"api",IF(H679=O679,"csv","no match or acs")))</f>
        <v>api</v>
      </c>
      <c r="H679" t="s">
        <v>1577</v>
      </c>
      <c r="I679" t="s">
        <v>1577</v>
      </c>
      <c r="J679" s="59" t="s">
        <v>1577</v>
      </c>
      <c r="N679" s="59" t="s">
        <v>1578</v>
      </c>
      <c r="O679" t="s">
        <v>1578</v>
      </c>
      <c r="P679" s="59" t="s">
        <v>1578</v>
      </c>
      <c r="Q679" s="64" t="s">
        <v>1576</v>
      </c>
      <c r="R679" s="147">
        <f>IFERROR(_xlfn.XLOOKUP(T679,sortorder!$E$62:$E$136,sortorder!$F$62:$F$136),999)</f>
        <v>105</v>
      </c>
      <c r="S679" s="147">
        <f>IFERROR(_xlfn.XLOOKUP(T679,sortorder!$E$62:$E$136,sortorder!$D$62:$D$136),99)</f>
        <v>9</v>
      </c>
      <c r="T679" s="127" t="s">
        <v>265</v>
      </c>
      <c r="V679" s="152">
        <f>IFERROR(_xlfn.XLOOKUP(X679,sortorder!$E$4:$E$55,sortorder!$D$4:$D$55),99)</f>
        <v>47</v>
      </c>
      <c r="W679" s="152">
        <f>IFERROR(_xlfn.XLOOKUP(X679,sortorder!$E$4:$E$55,sortorder!$D$4:$D$55),99)</f>
        <v>47</v>
      </c>
      <c r="X679" s="22" t="s">
        <v>1526</v>
      </c>
      <c r="Y679" s="141">
        <f>IF(ISERROR(SEARCH(Y$1,$Q679)),0,1)</f>
        <v>0</v>
      </c>
      <c r="Z679" s="141">
        <f>IF(ISERROR(SEARCH(Z$1,$Q679)),0,1)</f>
        <v>0</v>
      </c>
      <c r="AA679" s="141">
        <f>IF(ISERROR(SEARCH(AA$1,$Q679)),0,1)</f>
        <v>1</v>
      </c>
      <c r="AB679" s="141">
        <f>IF(ISERROR(SEARCH(AB$1,$Q679)),0,1)</f>
        <v>0</v>
      </c>
      <c r="AC679" s="141">
        <f>IF(ISERROR(SEARCH(AC$1,$Q679)),0,1)</f>
        <v>0</v>
      </c>
      <c r="AD679" s="141">
        <f>IF(ISERROR(SEARCH(AD$1,$Q679)),0,1)</f>
        <v>0</v>
      </c>
      <c r="AE679" s="141">
        <f>IF(ISERROR(SEARCH(AE$1,$Q679)),0,1)</f>
        <v>1</v>
      </c>
      <c r="AF679" s="141">
        <f>IF(ISERROR(SEARCH(AF$1,$Q679)),0,1)</f>
        <v>0</v>
      </c>
      <c r="AG679" s="141">
        <f>IF(ISERROR(SEARCH(AG$1,$Q679)),0,1)</f>
        <v>1</v>
      </c>
      <c r="AH679" t="s">
        <v>1075</v>
      </c>
      <c r="AI679" s="141" t="str">
        <f>_xlfn.XLOOKUP(I679,'api2.3'!B:B,'api2.3'!D:D,"")</f>
        <v>Supplemental Indexes</v>
      </c>
      <c r="AJ679" t="s">
        <v>84</v>
      </c>
      <c r="AK679" s="41" t="s">
        <v>84</v>
      </c>
      <c r="AL679" s="210">
        <f>_xlfn.XLOOKUP(AK679,sortorder!$I$15:$I$20,sortorder!$J$15:$J$20)</f>
        <v>5</v>
      </c>
      <c r="AM679" t="s">
        <v>423</v>
      </c>
      <c r="AN679" t="s">
        <v>423</v>
      </c>
      <c r="AO679" t="s">
        <v>424</v>
      </c>
      <c r="AP679" s="32">
        <v>1</v>
      </c>
      <c r="AQ679" t="s">
        <v>1101</v>
      </c>
      <c r="AR679" t="s">
        <v>1111</v>
      </c>
      <c r="AS679" t="s">
        <v>1102</v>
      </c>
      <c r="AT679" t="s">
        <v>1111</v>
      </c>
      <c r="AV679" s="39" t="str">
        <f>IFERROR(_xlfn.XLOOKUP(Q679,wtd!$B:$B,wtd!$C:$C),"")</f>
        <v/>
      </c>
      <c r="AW679" s="141" t="b">
        <f>IFERROR(Q679=_xlfn.XLOOKUP(Q679,wtd!$B:$B,wtd!$B:$B),FALSE)</f>
        <v>0</v>
      </c>
      <c r="AX679" t="s">
        <v>1103</v>
      </c>
      <c r="AY679">
        <v>2</v>
      </c>
      <c r="AZ679">
        <v>0</v>
      </c>
      <c r="BA679" t="b">
        <v>0</v>
      </c>
      <c r="BB679" t="b">
        <v>0</v>
      </c>
      <c r="BC679" t="b">
        <v>0</v>
      </c>
      <c r="BE679" t="s">
        <v>1579</v>
      </c>
      <c r="BF679" s="22" t="s">
        <v>1582</v>
      </c>
      <c r="BG679" s="22" t="s">
        <v>1582</v>
      </c>
      <c r="BH679" s="59" t="s">
        <v>1580</v>
      </c>
      <c r="BI679" s="59" t="s">
        <v>1582</v>
      </c>
      <c r="BJ679" s="618" t="s">
        <v>2887</v>
      </c>
      <c r="BK679" s="534" t="s">
        <v>5430</v>
      </c>
      <c r="BL679" s="59" t="s">
        <v>1481</v>
      </c>
      <c r="BM679" s="59" t="s">
        <v>351</v>
      </c>
      <c r="BN679" s="222">
        <v>91</v>
      </c>
      <c r="BP679" s="639" t="s">
        <v>1204</v>
      </c>
      <c r="BQ679" s="639" t="s">
        <v>1581</v>
      </c>
      <c r="BR679" s="639" t="s">
        <v>1578</v>
      </c>
      <c r="BS679" s="639" t="s">
        <v>56</v>
      </c>
    </row>
    <row r="680" spans="1:72">
      <c r="A680">
        <v>679</v>
      </c>
      <c r="B680" s="158" t="str">
        <f>IFERROR(TEXT(AL680,"00"),"99")&amp;IFERROR(TEXT(W680,"00"),"99")&amp;IFERROR(TEXT(S680,"00"),"99")&amp;IFERROR(TEXT(BN680,"000"),"999")</f>
        <v>054710092</v>
      </c>
      <c r="C680" s="158" t="str">
        <f>IFERROR(TEXT(AL680,"00"),"99")&amp;IFERROR(TEXT(V680,"00"),"99")&amp;IFERROR(TEXT(R680,"000"),"999")</f>
        <v>0547106</v>
      </c>
      <c r="D680" s="29">
        <v>1</v>
      </c>
      <c r="E680" s="645">
        <f>IF(NOT(ISBLANK(L680)),1,0)</f>
        <v>0</v>
      </c>
      <c r="F680" s="645">
        <f>IF(NOT(ISBLANK(O680)),1,0)</f>
        <v>1</v>
      </c>
      <c r="G680" s="364" t="str">
        <f>IF(ISBLANK(H680), IF(OR(NOT(ISBLANK(L680)),NOT(ISBLANK(I680)), NOT(ISBLANK(O680))),"no oldname but should be",""),IF(H680=I680,"api",IF(H680=O680,"csv","no match or acs")))</f>
        <v>api</v>
      </c>
      <c r="H680" t="s">
        <v>1599</v>
      </c>
      <c r="I680" t="s">
        <v>1599</v>
      </c>
      <c r="J680" s="59" t="s">
        <v>1599</v>
      </c>
      <c r="N680" s="59" t="s">
        <v>1600</v>
      </c>
      <c r="O680" t="s">
        <v>1600</v>
      </c>
      <c r="P680" s="59" t="s">
        <v>1600</v>
      </c>
      <c r="Q680" s="64" t="s">
        <v>1598</v>
      </c>
      <c r="R680" s="147">
        <f>IFERROR(_xlfn.XLOOKUP(T680,sortorder!$E$62:$E$136,sortorder!$F$62:$F$136),999)</f>
        <v>106</v>
      </c>
      <c r="S680" s="147">
        <f>IFERROR(_xlfn.XLOOKUP(T680,sortorder!$E$62:$E$136,sortorder!$D$62:$D$136),99)</f>
        <v>10</v>
      </c>
      <c r="T680" s="127" t="s">
        <v>95</v>
      </c>
      <c r="V680" s="152">
        <f>IFERROR(_xlfn.XLOOKUP(X680,sortorder!$E$4:$E$55,sortorder!$D$4:$D$55),99)</f>
        <v>47</v>
      </c>
      <c r="W680" s="152">
        <f>IFERROR(_xlfn.XLOOKUP(X680,sortorder!$E$4:$E$55,sortorder!$D$4:$D$55),99)</f>
        <v>47</v>
      </c>
      <c r="X680" s="22" t="s">
        <v>1526</v>
      </c>
      <c r="Y680" s="141">
        <f>IF(ISERROR(SEARCH(Y$1,$Q680)),0,1)</f>
        <v>0</v>
      </c>
      <c r="Z680" s="141">
        <f>IF(ISERROR(SEARCH(Z$1,$Q680)),0,1)</f>
        <v>0</v>
      </c>
      <c r="AA680" s="141">
        <f>IF(ISERROR(SEARCH(AA$1,$Q680)),0,1)</f>
        <v>1</v>
      </c>
      <c r="AB680" s="141">
        <f>IF(ISERROR(SEARCH(AB$1,$Q680)),0,1)</f>
        <v>0</v>
      </c>
      <c r="AC680" s="141">
        <f>IF(ISERROR(SEARCH(AC$1,$Q680)),0,1)</f>
        <v>0</v>
      </c>
      <c r="AD680" s="141">
        <f>IF(ISERROR(SEARCH(AD$1,$Q680)),0,1)</f>
        <v>0</v>
      </c>
      <c r="AE680" s="141">
        <f>IF(ISERROR(SEARCH(AE$1,$Q680)),0,1)</f>
        <v>1</v>
      </c>
      <c r="AF680" s="141">
        <f>IF(ISERROR(SEARCH(AF$1,$Q680)),0,1)</f>
        <v>0</v>
      </c>
      <c r="AG680" s="141">
        <f>IF(ISERROR(SEARCH(AG$1,$Q680)),0,1)</f>
        <v>1</v>
      </c>
      <c r="AH680" t="s">
        <v>1075</v>
      </c>
      <c r="AI680" s="141" t="str">
        <f>_xlfn.XLOOKUP(I680,'api2.3'!B:B,'api2.3'!D:D,"")</f>
        <v>Supplemental Indexes</v>
      </c>
      <c r="AJ680" t="s">
        <v>84</v>
      </c>
      <c r="AK680" s="41" t="s">
        <v>84</v>
      </c>
      <c r="AL680" s="210">
        <f>_xlfn.XLOOKUP(AK680,sortorder!$I$15:$I$20,sortorder!$J$15:$J$20)</f>
        <v>5</v>
      </c>
      <c r="AM680" t="s">
        <v>423</v>
      </c>
      <c r="AN680" t="s">
        <v>423</v>
      </c>
      <c r="AO680" t="s">
        <v>424</v>
      </c>
      <c r="AP680" s="32">
        <v>1</v>
      </c>
      <c r="AQ680" t="s">
        <v>1101</v>
      </c>
      <c r="AR680" t="s">
        <v>1111</v>
      </c>
      <c r="AS680" t="s">
        <v>1102</v>
      </c>
      <c r="AT680" t="s">
        <v>1111</v>
      </c>
      <c r="AV680" s="39" t="str">
        <f>IFERROR(_xlfn.XLOOKUP(Q680,wtd!$B:$B,wtd!$C:$C),"")</f>
        <v/>
      </c>
      <c r="AW680" s="141" t="b">
        <f>IFERROR(Q680=_xlfn.XLOOKUP(Q680,wtd!$B:$B,wtd!$B:$B),FALSE)</f>
        <v>0</v>
      </c>
      <c r="AX680" t="s">
        <v>1103</v>
      </c>
      <c r="AY680">
        <v>2</v>
      </c>
      <c r="AZ680">
        <v>0</v>
      </c>
      <c r="BA680" t="b">
        <v>0</v>
      </c>
      <c r="BB680" t="b">
        <v>0</v>
      </c>
      <c r="BC680" t="b">
        <v>0</v>
      </c>
      <c r="BE680" t="s">
        <v>1601</v>
      </c>
      <c r="BF680" s="22" t="s">
        <v>1604</v>
      </c>
      <c r="BG680" s="22" t="s">
        <v>1604</v>
      </c>
      <c r="BH680" s="59" t="s">
        <v>1602</v>
      </c>
      <c r="BI680" s="59" t="s">
        <v>1604</v>
      </c>
      <c r="BJ680" s="618" t="s">
        <v>2887</v>
      </c>
      <c r="BK680" s="534" t="s">
        <v>1603</v>
      </c>
      <c r="BL680" s="59" t="s">
        <v>1510</v>
      </c>
      <c r="BM680" s="59" t="s">
        <v>360</v>
      </c>
      <c r="BN680" s="222">
        <v>92</v>
      </c>
      <c r="BP680" s="639" t="s">
        <v>55</v>
      </c>
      <c r="BQ680" s="639" t="s">
        <v>1204</v>
      </c>
      <c r="BR680" s="639" t="s">
        <v>1600</v>
      </c>
      <c r="BS680" s="639" t="s">
        <v>56</v>
      </c>
    </row>
    <row r="681" spans="1:72">
      <c r="A681">
        <v>680</v>
      </c>
      <c r="B681" s="158" t="str">
        <f>IFERROR(TEXT(AL681,"00"),"99")&amp;IFERROR(TEXT(W681,"00"),"99")&amp;IFERROR(TEXT(S681,"00"),"99")&amp;IFERROR(TEXT(BN681,"000"),"999")</f>
        <v>054711093</v>
      </c>
      <c r="C681" s="158" t="str">
        <f>IFERROR(TEXT(AL681,"00"),"99")&amp;IFERROR(TEXT(V681,"00"),"99")&amp;IFERROR(TEXT(R681,"000"),"999")</f>
        <v>0547107</v>
      </c>
      <c r="D681" s="29">
        <v>1</v>
      </c>
      <c r="E681" s="645">
        <f>IF(NOT(ISBLANK(L681)),1,0)</f>
        <v>0</v>
      </c>
      <c r="F681" s="645">
        <f>IF(NOT(ISBLANK(O681)),1,0)</f>
        <v>1</v>
      </c>
      <c r="G681" s="364" t="str">
        <f>IF(ISBLANK(H681), IF(OR(NOT(ISBLANK(L681)),NOT(ISBLANK(I681)), NOT(ISBLANK(O681))),"no oldname but should be",""),IF(H681=I681,"api",IF(H681=O681,"csv","no match or acs")))</f>
        <v>api</v>
      </c>
      <c r="H681" t="s">
        <v>1606</v>
      </c>
      <c r="I681" t="s">
        <v>1606</v>
      </c>
      <c r="J681" s="59" t="s">
        <v>1606</v>
      </c>
      <c r="N681" s="59" t="s">
        <v>1607</v>
      </c>
      <c r="O681" t="s">
        <v>1607</v>
      </c>
      <c r="P681" s="59" t="s">
        <v>1607</v>
      </c>
      <c r="Q681" s="64" t="s">
        <v>1605</v>
      </c>
      <c r="R681" s="147">
        <f>IFERROR(_xlfn.XLOOKUP(T681,sortorder!$E$62:$E$136,sortorder!$F$62:$F$136),999)</f>
        <v>107</v>
      </c>
      <c r="S681" s="147">
        <f>IFERROR(_xlfn.XLOOKUP(T681,sortorder!$E$62:$E$136,sortorder!$D$62:$D$136),99)</f>
        <v>11</v>
      </c>
      <c r="T681" s="127" t="s">
        <v>134</v>
      </c>
      <c r="V681" s="152">
        <f>IFERROR(_xlfn.XLOOKUP(X681,sortorder!$E$4:$E$55,sortorder!$D$4:$D$55),99)</f>
        <v>47</v>
      </c>
      <c r="W681" s="152">
        <f>IFERROR(_xlfn.XLOOKUP(X681,sortorder!$E$4:$E$55,sortorder!$D$4:$D$55),99)</f>
        <v>47</v>
      </c>
      <c r="X681" s="22" t="s">
        <v>1526</v>
      </c>
      <c r="Y681" s="141">
        <f>IF(ISERROR(SEARCH(Y$1,$Q681)),0,1)</f>
        <v>0</v>
      </c>
      <c r="Z681" s="141">
        <f>IF(ISERROR(SEARCH(Z$1,$Q681)),0,1)</f>
        <v>0</v>
      </c>
      <c r="AA681" s="141">
        <f>IF(ISERROR(SEARCH(AA$1,$Q681)),0,1)</f>
        <v>1</v>
      </c>
      <c r="AB681" s="141">
        <f>IF(ISERROR(SEARCH(AB$1,$Q681)),0,1)</f>
        <v>0</v>
      </c>
      <c r="AC681" s="141">
        <f>IF(ISERROR(SEARCH(AC$1,$Q681)),0,1)</f>
        <v>0</v>
      </c>
      <c r="AD681" s="141">
        <f>IF(ISERROR(SEARCH(AD$1,$Q681)),0,1)</f>
        <v>0</v>
      </c>
      <c r="AE681" s="141">
        <f>IF(ISERROR(SEARCH(AE$1,$Q681)),0,1)</f>
        <v>1</v>
      </c>
      <c r="AF681" s="141">
        <f>IF(ISERROR(SEARCH(AF$1,$Q681)),0,1)</f>
        <v>0</v>
      </c>
      <c r="AG681" s="141">
        <f>IF(ISERROR(SEARCH(AG$1,$Q681)),0,1)</f>
        <v>1</v>
      </c>
      <c r="AH681" t="s">
        <v>1075</v>
      </c>
      <c r="AI681" s="141" t="str">
        <f>_xlfn.XLOOKUP(I681,'api2.3'!B:B,'api2.3'!D:D,"")</f>
        <v>Supplemental Indexes</v>
      </c>
      <c r="AJ681" t="s">
        <v>84</v>
      </c>
      <c r="AK681" s="41" t="s">
        <v>84</v>
      </c>
      <c r="AL681" s="210">
        <f>_xlfn.XLOOKUP(AK681,sortorder!$I$15:$I$20,sortorder!$J$15:$J$20)</f>
        <v>5</v>
      </c>
      <c r="AM681" t="s">
        <v>423</v>
      </c>
      <c r="AN681" t="s">
        <v>423</v>
      </c>
      <c r="AO681" t="s">
        <v>424</v>
      </c>
      <c r="AP681" s="32">
        <v>1</v>
      </c>
      <c r="AQ681" t="s">
        <v>1101</v>
      </c>
      <c r="AR681" t="s">
        <v>1111</v>
      </c>
      <c r="AS681" t="s">
        <v>1102</v>
      </c>
      <c r="AT681" t="s">
        <v>1111</v>
      </c>
      <c r="AV681" s="39" t="str">
        <f>IFERROR(_xlfn.XLOOKUP(Q681,wtd!$B:$B,wtd!$C:$C),"")</f>
        <v/>
      </c>
      <c r="AW681" s="141" t="b">
        <f>IFERROR(Q681=_xlfn.XLOOKUP(Q681,wtd!$B:$B,wtd!$B:$B),FALSE)</f>
        <v>0</v>
      </c>
      <c r="AX681" t="s">
        <v>1103</v>
      </c>
      <c r="AY681">
        <v>2</v>
      </c>
      <c r="AZ681">
        <v>0</v>
      </c>
      <c r="BA681" t="b">
        <v>0</v>
      </c>
      <c r="BB681" t="b">
        <v>0</v>
      </c>
      <c r="BC681" t="b">
        <v>0</v>
      </c>
      <c r="BE681" t="s">
        <v>1608</v>
      </c>
      <c r="BF681" s="22" t="s">
        <v>1612</v>
      </c>
      <c r="BG681" s="22" t="s">
        <v>1612</v>
      </c>
      <c r="BH681" s="59" t="s">
        <v>1609</v>
      </c>
      <c r="BI681" s="59" t="s">
        <v>1612</v>
      </c>
      <c r="BJ681" s="618" t="s">
        <v>2887</v>
      </c>
      <c r="BK681" s="534" t="s">
        <v>1610</v>
      </c>
      <c r="BL681" s="59" t="s">
        <v>1520</v>
      </c>
      <c r="BM681" s="59" t="s">
        <v>1611</v>
      </c>
      <c r="BN681" s="222">
        <v>93</v>
      </c>
      <c r="BP681" s="639" t="s">
        <v>55</v>
      </c>
      <c r="BQ681" s="639" t="s">
        <v>1480</v>
      </c>
      <c r="BR681" s="639" t="s">
        <v>1607</v>
      </c>
      <c r="BS681" s="639" t="s">
        <v>56</v>
      </c>
    </row>
    <row r="682" spans="1:72">
      <c r="A682">
        <v>681</v>
      </c>
      <c r="B682" s="158" t="str">
        <f>IFERROR(TEXT(AL682,"00"),"99")&amp;IFERROR(TEXT(W682,"00"),"99")&amp;IFERROR(TEXT(S682,"00"),"99")&amp;IFERROR(TEXT(BN682,"000"),"999")</f>
        <v>054712094</v>
      </c>
      <c r="C682" s="158" t="str">
        <f>IFERROR(TEXT(AL682,"00"),"99")&amp;IFERROR(TEXT(V682,"00"),"99")&amp;IFERROR(TEXT(R682,"000"),"999")</f>
        <v>0547108</v>
      </c>
      <c r="D682" s="29">
        <v>1</v>
      </c>
      <c r="E682" s="645">
        <f>IF(NOT(ISBLANK(L682)),1,0)</f>
        <v>0</v>
      </c>
      <c r="F682" s="645">
        <f>IF(NOT(ISBLANK(O682)),1,0)</f>
        <v>1</v>
      </c>
      <c r="G682" s="364" t="str">
        <f>IF(ISBLANK(H682), IF(OR(NOT(ISBLANK(L682)),NOT(ISBLANK(I682)), NOT(ISBLANK(O682))),"no oldname but should be",""),IF(H682=I682,"api",IF(H682=O682,"csv","no match or acs")))</f>
        <v>api</v>
      </c>
      <c r="H682" t="s">
        <v>1542</v>
      </c>
      <c r="I682" t="s">
        <v>1542</v>
      </c>
      <c r="J682" s="59" t="s">
        <v>1542</v>
      </c>
      <c r="N682" s="59" t="s">
        <v>1543</v>
      </c>
      <c r="O682" t="s">
        <v>1543</v>
      </c>
      <c r="P682" s="59" t="s">
        <v>1543</v>
      </c>
      <c r="Q682" s="64" t="s">
        <v>1541</v>
      </c>
      <c r="R682" s="147">
        <f>IFERROR(_xlfn.XLOOKUP(T682,sortorder!$E$62:$E$136,sortorder!$F$62:$F$136),999)</f>
        <v>108</v>
      </c>
      <c r="S682" s="147">
        <f>IFERROR(_xlfn.XLOOKUP(T682,sortorder!$E$62:$E$136,sortorder!$D$62:$D$136),99)</f>
        <v>12</v>
      </c>
      <c r="T682" s="127" t="s">
        <v>244</v>
      </c>
      <c r="V682" s="152">
        <f>IFERROR(_xlfn.XLOOKUP(X682,sortorder!$E$4:$E$55,sortorder!$D$4:$D$55),99)</f>
        <v>47</v>
      </c>
      <c r="W682" s="152">
        <f>IFERROR(_xlfn.XLOOKUP(X682,sortorder!$E$4:$E$55,sortorder!$D$4:$D$55),99)</f>
        <v>47</v>
      </c>
      <c r="X682" s="22" t="s">
        <v>1526</v>
      </c>
      <c r="Y682" s="141">
        <f>IF(ISERROR(SEARCH(Y$1,$Q682)),0,1)</f>
        <v>0</v>
      </c>
      <c r="Z682" s="141">
        <f>IF(ISERROR(SEARCH(Z$1,$Q682)),0,1)</f>
        <v>0</v>
      </c>
      <c r="AA682" s="141">
        <f>IF(ISERROR(SEARCH(AA$1,$Q682)),0,1)</f>
        <v>1</v>
      </c>
      <c r="AB682" s="141">
        <f>IF(ISERROR(SEARCH(AB$1,$Q682)),0,1)</f>
        <v>0</v>
      </c>
      <c r="AC682" s="141">
        <f>IF(ISERROR(SEARCH(AC$1,$Q682)),0,1)</f>
        <v>0</v>
      </c>
      <c r="AD682" s="141">
        <f>IF(ISERROR(SEARCH(AD$1,$Q682)),0,1)</f>
        <v>0</v>
      </c>
      <c r="AE682" s="141">
        <f>IF(ISERROR(SEARCH(AE$1,$Q682)),0,1)</f>
        <v>1</v>
      </c>
      <c r="AF682" s="141">
        <f>IF(ISERROR(SEARCH(AF$1,$Q682)),0,1)</f>
        <v>0</v>
      </c>
      <c r="AG682" s="141">
        <f>IF(ISERROR(SEARCH(AG$1,$Q682)),0,1)</f>
        <v>1</v>
      </c>
      <c r="AH682" t="s">
        <v>1075</v>
      </c>
      <c r="AI682" s="141" t="str">
        <f>_xlfn.XLOOKUP(I682,'api2.3'!B:B,'api2.3'!D:D,"")</f>
        <v>Supplemental Indexes</v>
      </c>
      <c r="AJ682" t="s">
        <v>84</v>
      </c>
      <c r="AK682" s="41" t="s">
        <v>84</v>
      </c>
      <c r="AL682" s="210">
        <f>_xlfn.XLOOKUP(AK682,sortorder!$I$15:$I$20,sortorder!$J$15:$J$20)</f>
        <v>5</v>
      </c>
      <c r="AM682" t="s">
        <v>423</v>
      </c>
      <c r="AN682" t="s">
        <v>423</v>
      </c>
      <c r="AO682" t="s">
        <v>424</v>
      </c>
      <c r="AP682" s="32">
        <v>1</v>
      </c>
      <c r="AQ682" t="s">
        <v>1101</v>
      </c>
      <c r="AR682" t="s">
        <v>1111</v>
      </c>
      <c r="AS682" t="s">
        <v>1102</v>
      </c>
      <c r="AT682" t="s">
        <v>1111</v>
      </c>
      <c r="AV682" s="39" t="str">
        <f>IFERROR(_xlfn.XLOOKUP(Q682,wtd!$B:$B,wtd!$C:$C),"")</f>
        <v/>
      </c>
      <c r="AW682" s="141" t="b">
        <f>IFERROR(Q682=_xlfn.XLOOKUP(Q682,wtd!$B:$B,wtd!$B:$B),FALSE)</f>
        <v>0</v>
      </c>
      <c r="AX682" t="s">
        <v>1103</v>
      </c>
      <c r="AY682">
        <v>2</v>
      </c>
      <c r="AZ682">
        <v>0</v>
      </c>
      <c r="BA682" t="b">
        <v>0</v>
      </c>
      <c r="BB682" t="b">
        <v>0</v>
      </c>
      <c r="BC682" t="b">
        <v>0</v>
      </c>
      <c r="BE682" t="s">
        <v>1544</v>
      </c>
      <c r="BF682" s="22" t="s">
        <v>1545</v>
      </c>
      <c r="BG682" s="22" t="s">
        <v>1545</v>
      </c>
      <c r="BH682" s="59" t="s">
        <v>1546</v>
      </c>
      <c r="BI682" s="59" t="s">
        <v>1545</v>
      </c>
      <c r="BJ682" s="618" t="s">
        <v>2887</v>
      </c>
      <c r="BK682" s="534" t="s">
        <v>1547</v>
      </c>
      <c r="BL682" s="59" t="s">
        <v>1433</v>
      </c>
      <c r="BM682" s="59" t="s">
        <v>332</v>
      </c>
      <c r="BN682" s="222">
        <v>94</v>
      </c>
      <c r="BP682" s="639" t="s">
        <v>844</v>
      </c>
      <c r="BQ682" s="639" t="s">
        <v>606</v>
      </c>
      <c r="BR682" s="639" t="s">
        <v>1543</v>
      </c>
      <c r="BS682" s="639" t="s">
        <v>56</v>
      </c>
    </row>
    <row r="683" spans="1:72">
      <c r="A683">
        <v>682</v>
      </c>
      <c r="B683" s="158" t="str">
        <f>IFERROR(TEXT(AL683,"00"),"99")&amp;IFERROR(TEXT(W683,"00"),"99")&amp;IFERROR(TEXT(S683,"00"),"99")&amp;IFERROR(TEXT(BN683,"000"),"999")</f>
        <v>054713095</v>
      </c>
      <c r="C683" s="158" t="str">
        <f>IFERROR(TEXT(AL683,"00"),"99")&amp;IFERROR(TEXT(V683,"00"),"99")&amp;IFERROR(TEXT(R683,"000"),"999")</f>
        <v>0547109</v>
      </c>
      <c r="D683" s="251">
        <v>1</v>
      </c>
      <c r="E683" s="645">
        <f>IF(NOT(ISBLANK(L683)),1,0)</f>
        <v>0</v>
      </c>
      <c r="F683" s="645">
        <f>IF(NOT(ISBLANK(O683)),1,0)</f>
        <v>1</v>
      </c>
      <c r="G683" s="364" t="str">
        <f>IF(ISBLANK(H683), IF(OR(NOT(ISBLANK(L683)),NOT(ISBLANK(I683)), NOT(ISBLANK(O683))),"no oldname but should be",""),IF(H683=I683,"api",IF(H683=O683,"csv","no match or acs")))</f>
        <v>csv</v>
      </c>
      <c r="H683" s="122" t="s">
        <v>5613</v>
      </c>
      <c r="I683" s="524" t="s">
        <v>5867</v>
      </c>
      <c r="J683" s="197"/>
      <c r="K683" s="122"/>
      <c r="L683" s="122"/>
      <c r="M683" s="197"/>
      <c r="N683" s="197"/>
      <c r="O683" s="122" t="s">
        <v>5613</v>
      </c>
      <c r="P683" s="197"/>
      <c r="Q683" s="123" t="s">
        <v>5696</v>
      </c>
      <c r="R683" s="147">
        <f>IFERROR(_xlfn.XLOOKUP(T683,sortorder!$E$62:$E$136,sortorder!$F$62:$F$136),999)</f>
        <v>109</v>
      </c>
      <c r="S683" s="147">
        <f>IFERROR(_xlfn.XLOOKUP(T683,sortorder!$E$62:$E$136,sortorder!$D$62:$D$136),99)</f>
        <v>13</v>
      </c>
      <c r="T683" s="196" t="s">
        <v>5614</v>
      </c>
      <c r="U683" s="197"/>
      <c r="V683" s="152">
        <f>IFERROR(_xlfn.XLOOKUP(X683,sortorder!$E$4:$E$55,sortorder!$D$4:$D$55),99)</f>
        <v>47</v>
      </c>
      <c r="W683" s="152">
        <f>IFERROR(_xlfn.XLOOKUP(X683,sortorder!$E$4:$E$55,sortorder!$D$4:$D$55),99)</f>
        <v>47</v>
      </c>
      <c r="X683" s="198" t="s">
        <v>1526</v>
      </c>
      <c r="Y683" s="141">
        <f>IF(ISERROR(SEARCH(Y$1,$Q683)),0,1)</f>
        <v>0</v>
      </c>
      <c r="Z683" s="141">
        <f>IF(ISERROR(SEARCH(Z$1,$Q683)),0,1)</f>
        <v>0</v>
      </c>
      <c r="AA683" s="141">
        <f>IF(ISERROR(SEARCH(AA$1,$Q683)),0,1)</f>
        <v>1</v>
      </c>
      <c r="AB683" s="141">
        <f>IF(ISERROR(SEARCH(AB$1,$Q683)),0,1)</f>
        <v>0</v>
      </c>
      <c r="AC683" s="141">
        <f>IF(ISERROR(SEARCH(AC$1,$Q683)),0,1)</f>
        <v>0</v>
      </c>
      <c r="AD683" s="141">
        <f>IF(ISERROR(SEARCH(AD$1,$Q683)),0,1)</f>
        <v>0</v>
      </c>
      <c r="AE683" s="141">
        <f>IF(ISERROR(SEARCH(AE$1,$Q683)),0,1)</f>
        <v>1</v>
      </c>
      <c r="AF683" s="141">
        <f>IF(ISERROR(SEARCH(AF$1,$Q683)),0,1)</f>
        <v>0</v>
      </c>
      <c r="AG683" s="141">
        <f>IF(ISERROR(SEARCH(AG$1,$Q683)),0,1)</f>
        <v>1</v>
      </c>
      <c r="AH683" s="122" t="s">
        <v>1075</v>
      </c>
      <c r="AI683" s="141" t="str">
        <f>_xlfn.XLOOKUP(I683,'api2.3'!B:B,'api2.3'!D:D,"")</f>
        <v>Supplemental Indexes</v>
      </c>
      <c r="AJ683" s="122" t="s">
        <v>84</v>
      </c>
      <c r="AK683" s="212" t="s">
        <v>84</v>
      </c>
      <c r="AL683" s="210">
        <f>_xlfn.XLOOKUP(AK683,sortorder!$I$15:$I$20,sortorder!$J$15:$J$20)</f>
        <v>5</v>
      </c>
      <c r="AM683" s="122" t="s">
        <v>423</v>
      </c>
      <c r="AN683" s="122" t="s">
        <v>423</v>
      </c>
      <c r="AO683" s="122" t="s">
        <v>424</v>
      </c>
      <c r="AP683" s="112">
        <v>1</v>
      </c>
      <c r="AQ683" s="122" t="s">
        <v>1101</v>
      </c>
      <c r="AR683" s="122" t="s">
        <v>1111</v>
      </c>
      <c r="AS683" s="122" t="s">
        <v>1102</v>
      </c>
      <c r="AT683" s="122" t="s">
        <v>1111</v>
      </c>
      <c r="AU683" s="122"/>
      <c r="AV683" s="39" t="str">
        <f>IFERROR(_xlfn.XLOOKUP(Q683,wtd!$B:$B,wtd!$C:$C),"")</f>
        <v/>
      </c>
      <c r="AW683" s="141" t="b">
        <f>IFERROR(Q683=_xlfn.XLOOKUP(Q683,wtd!$B:$B,wtd!$B:$B),FALSE)</f>
        <v>0</v>
      </c>
      <c r="AX683" s="236" t="s">
        <v>1103</v>
      </c>
      <c r="AY683" s="122">
        <v>2</v>
      </c>
      <c r="AZ683" s="122">
        <v>0</v>
      </c>
      <c r="BA683" s="122" t="b">
        <v>0</v>
      </c>
      <c r="BB683" s="122" t="b">
        <v>0</v>
      </c>
      <c r="BC683" s="122" t="b">
        <v>0</v>
      </c>
      <c r="BD683" s="122"/>
      <c r="BE683" s="122" t="s">
        <v>5697</v>
      </c>
      <c r="BF683" s="122" t="s">
        <v>5698</v>
      </c>
      <c r="BG683" s="122" t="s">
        <v>5698</v>
      </c>
      <c r="BH683" s="197"/>
      <c r="BI683" s="197"/>
      <c r="BJ683" s="618" t="s">
        <v>2887</v>
      </c>
      <c r="BK683" s="534" t="s">
        <v>5866</v>
      </c>
      <c r="BL683" s="197"/>
      <c r="BM683" s="197"/>
      <c r="BN683" s="260">
        <v>95</v>
      </c>
      <c r="BO683" s="122"/>
      <c r="BP683" s="641"/>
      <c r="BQ683" s="641"/>
      <c r="BR683" s="641"/>
      <c r="BS683" s="641"/>
      <c r="BT683" s="641"/>
    </row>
    <row r="684" spans="1:72">
      <c r="A684">
        <v>683</v>
      </c>
      <c r="B684" s="158" t="str">
        <f>IFERROR(TEXT(AL684,"00"),"99")&amp;IFERROR(TEXT(W684,"00"),"99")&amp;IFERROR(TEXT(S684,"00"),"99")&amp;IFERROR(TEXT(BN684,"000"),"999")</f>
        <v>054801070</v>
      </c>
      <c r="C684" s="158" t="str">
        <f>IFERROR(TEXT(AL684,"00"),"99")&amp;IFERROR(TEXT(V684,"00"),"99")&amp;IFERROR(TEXT(R684,"000"),"999")</f>
        <v>0548096</v>
      </c>
      <c r="D684" s="29">
        <v>1</v>
      </c>
      <c r="E684" s="645">
        <f>IF(NOT(ISBLANK(L684)),1,0)</f>
        <v>0</v>
      </c>
      <c r="F684" s="645">
        <f>IF(NOT(ISBLANK(O684)),1,0)</f>
        <v>1</v>
      </c>
      <c r="G684" s="364" t="str">
        <f>IF(ISBLANK(H684), IF(OR(NOT(ISBLANK(L684)),NOT(ISBLANK(I684)), NOT(ISBLANK(O684))),"no oldname but should be",""),IF(H684=I684,"api",IF(H684=O684,"csv","no match or acs")))</f>
        <v>api</v>
      </c>
      <c r="H684" t="s">
        <v>2153</v>
      </c>
      <c r="I684" s="185" t="s">
        <v>2153</v>
      </c>
      <c r="J684" s="59" t="s">
        <v>2153</v>
      </c>
      <c r="N684" s="59" t="s">
        <v>2154</v>
      </c>
      <c r="O684" t="s">
        <v>2154</v>
      </c>
      <c r="P684" s="59" t="s">
        <v>2154</v>
      </c>
      <c r="Q684" s="64" t="s">
        <v>2152</v>
      </c>
      <c r="R684" s="147">
        <f>IFERROR(_xlfn.XLOOKUP(T684,sortorder!$E$62:$E$136,sortorder!$F$62:$F$136),999)</f>
        <v>96</v>
      </c>
      <c r="S684" s="147">
        <f>IFERROR(_xlfn.XLOOKUP(T684,sortorder!$E$62:$E$136,sortorder!$D$62:$D$136),99)</f>
        <v>1</v>
      </c>
      <c r="T684" s="127" t="s">
        <v>181</v>
      </c>
      <c r="U684" s="59" t="s">
        <v>234</v>
      </c>
      <c r="V684" s="152">
        <f>IFERROR(_xlfn.XLOOKUP(X684,sortorder!$E$4:$E$55,sortorder!$D$4:$D$55),99)</f>
        <v>48</v>
      </c>
      <c r="W684" s="152">
        <f>IFERROR(_xlfn.XLOOKUP(X684,sortorder!$E$4:$E$55,sortorder!$D$4:$D$55),99)</f>
        <v>48</v>
      </c>
      <c r="X684" s="22" t="s">
        <v>2118</v>
      </c>
      <c r="Y684" s="141">
        <f>IF(ISERROR(SEARCH(Y$1,$Q684)),0,1)</f>
        <v>0</v>
      </c>
      <c r="Z684" s="141">
        <f>IF(ISERROR(SEARCH(Z$1,$Q684)),0,1)</f>
        <v>1</v>
      </c>
      <c r="AA684" s="141">
        <f>IF(ISERROR(SEARCH(AA$1,$Q684)),0,1)</f>
        <v>1</v>
      </c>
      <c r="AB684" s="141">
        <f>IF(ISERROR(SEARCH(AB$1,$Q684)),0,1)</f>
        <v>0</v>
      </c>
      <c r="AC684" s="141">
        <f>IF(ISERROR(SEARCH(AC$1,$Q684)),0,1)</f>
        <v>0</v>
      </c>
      <c r="AD684" s="141">
        <f>IF(ISERROR(SEARCH(AD$1,$Q684)),0,1)</f>
        <v>0</v>
      </c>
      <c r="AE684" s="141">
        <f>IF(ISERROR(SEARCH(AE$1,$Q684)),0,1)</f>
        <v>1</v>
      </c>
      <c r="AF684" s="141">
        <f>IF(ISERROR(SEARCH(AF$1,$Q684)),0,1)</f>
        <v>0</v>
      </c>
      <c r="AG684" s="141">
        <f>IF(ISERROR(SEARCH(AG$1,$Q684)),0,1)</f>
        <v>1</v>
      </c>
      <c r="AH684" s="74" t="s">
        <v>1075</v>
      </c>
      <c r="AI684" s="141" t="str">
        <f>_xlfn.XLOOKUP(I684,'api2.3'!B:B,'api2.3'!D:D,"")</f>
        <v>Supplemental Indexes</v>
      </c>
      <c r="AJ684" s="74" t="s">
        <v>84</v>
      </c>
      <c r="AK684" s="41" t="s">
        <v>84</v>
      </c>
      <c r="AL684" s="210">
        <f>_xlfn.XLOOKUP(AK684,sortorder!$I$15:$I$20,sortorder!$J$15:$J$20)</f>
        <v>5</v>
      </c>
      <c r="AM684" s="74" t="s">
        <v>1784</v>
      </c>
      <c r="AN684" s="74" t="s">
        <v>1784</v>
      </c>
      <c r="AO684" s="74" t="s">
        <v>1785</v>
      </c>
      <c r="AP684" s="128">
        <v>3</v>
      </c>
      <c r="AQ684" s="74" t="s">
        <v>1779</v>
      </c>
      <c r="AR684" s="74" t="s">
        <v>1111</v>
      </c>
      <c r="AS684" s="74" t="s">
        <v>1102</v>
      </c>
      <c r="AT684" s="74" t="s">
        <v>1111</v>
      </c>
      <c r="AU684" s="74"/>
      <c r="AV684" s="39" t="str">
        <f>IFERROR(_xlfn.XLOOKUP(Q684,wtd!$B:$B,wtd!$C:$C),"")</f>
        <v/>
      </c>
      <c r="AW684" s="141" t="b">
        <f>IFERROR(Q684=_xlfn.XLOOKUP(Q684,wtd!$B:$B,wtd!$B:$B),FALSE)</f>
        <v>0</v>
      </c>
      <c r="AX684" s="74" t="s">
        <v>1103</v>
      </c>
      <c r="AY684" s="74">
        <v>2</v>
      </c>
      <c r="AZ684" s="74">
        <v>0</v>
      </c>
      <c r="BA684" t="b">
        <v>0</v>
      </c>
      <c r="BB684" t="b">
        <v>0</v>
      </c>
      <c r="BC684" t="b">
        <v>0</v>
      </c>
      <c r="BD684" s="74"/>
      <c r="BE684" s="42" t="s">
        <v>2155</v>
      </c>
      <c r="BF684" s="74" t="s">
        <v>2156</v>
      </c>
      <c r="BG684" s="74" t="s">
        <v>2156</v>
      </c>
      <c r="BH684" s="59" t="s">
        <v>2157</v>
      </c>
      <c r="BJ684" s="618" t="s">
        <v>2887</v>
      </c>
      <c r="BK684" s="534" t="s">
        <v>2158</v>
      </c>
      <c r="BL684" s="59" t="s">
        <v>1463</v>
      </c>
      <c r="BM684" s="59" t="s">
        <v>323</v>
      </c>
      <c r="BN684" s="222">
        <v>70</v>
      </c>
      <c r="BP684" s="639" t="s">
        <v>55</v>
      </c>
      <c r="BQ684" s="639" t="s">
        <v>1205</v>
      </c>
      <c r="BR684" s="639" t="s">
        <v>2154</v>
      </c>
      <c r="BS684" s="639" t="s">
        <v>411</v>
      </c>
    </row>
    <row r="685" spans="1:72">
      <c r="A685">
        <v>684</v>
      </c>
      <c r="B685" s="158" t="str">
        <f>IFERROR(TEXT(AL685,"00"),"99")&amp;IFERROR(TEXT(W685,"00"),"99")&amp;IFERROR(TEXT(S685,"00"),"99")&amp;IFERROR(TEXT(BN685,"000"),"999")</f>
        <v>054802071</v>
      </c>
      <c r="C685" s="158" t="str">
        <f>IFERROR(TEXT(AL685,"00"),"99")&amp;IFERROR(TEXT(V685,"00"),"99")&amp;IFERROR(TEXT(R685,"000"),"999")</f>
        <v>0548097</v>
      </c>
      <c r="D685" s="29">
        <v>1</v>
      </c>
      <c r="E685" s="645">
        <f>IF(NOT(ISBLANK(L685)),1,0)</f>
        <v>0</v>
      </c>
      <c r="F685" s="645">
        <f>IF(NOT(ISBLANK(O685)),1,0)</f>
        <v>1</v>
      </c>
      <c r="G685" s="364" t="str">
        <f>IF(ISBLANK(H685), IF(OR(NOT(ISBLANK(L685)),NOT(ISBLANK(I685)), NOT(ISBLANK(O685))),"no oldname but should be",""),IF(H685=I685,"api",IF(H685=O685,"csv","no match or acs")))</f>
        <v>api</v>
      </c>
      <c r="H685" t="s">
        <v>2146</v>
      </c>
      <c r="I685" t="s">
        <v>2146</v>
      </c>
      <c r="J685" s="59" t="s">
        <v>2146</v>
      </c>
      <c r="N685" s="59" t="s">
        <v>2147</v>
      </c>
      <c r="O685" t="s">
        <v>2147</v>
      </c>
      <c r="P685" s="59" t="s">
        <v>2147</v>
      </c>
      <c r="Q685" s="64" t="s">
        <v>2145</v>
      </c>
      <c r="R685" s="147">
        <f>IFERROR(_xlfn.XLOOKUP(T685,sortorder!$E$62:$E$136,sortorder!$F$62:$F$136),999)</f>
        <v>97</v>
      </c>
      <c r="S685" s="147">
        <f>IFERROR(_xlfn.XLOOKUP(T685,sortorder!$E$62:$E$136,sortorder!$D$62:$D$136),99)</f>
        <v>2</v>
      </c>
      <c r="T685" s="127" t="s">
        <v>144</v>
      </c>
      <c r="U685" s="59" t="s">
        <v>216</v>
      </c>
      <c r="V685" s="152">
        <f>IFERROR(_xlfn.XLOOKUP(X685,sortorder!$E$4:$E$55,sortorder!$D$4:$D$55),99)</f>
        <v>48</v>
      </c>
      <c r="W685" s="152">
        <f>IFERROR(_xlfn.XLOOKUP(X685,sortorder!$E$4:$E$55,sortorder!$D$4:$D$55),99)</f>
        <v>48</v>
      </c>
      <c r="X685" s="22" t="s">
        <v>2118</v>
      </c>
      <c r="Y685" s="141">
        <f>IF(ISERROR(SEARCH(Y$1,$Q685)),0,1)</f>
        <v>0</v>
      </c>
      <c r="Z685" s="141">
        <f>IF(ISERROR(SEARCH(Z$1,$Q685)),0,1)</f>
        <v>1</v>
      </c>
      <c r="AA685" s="141">
        <f>IF(ISERROR(SEARCH(AA$1,$Q685)),0,1)</f>
        <v>1</v>
      </c>
      <c r="AB685" s="141">
        <f>IF(ISERROR(SEARCH(AB$1,$Q685)),0,1)</f>
        <v>0</v>
      </c>
      <c r="AC685" s="141">
        <f>IF(ISERROR(SEARCH(AC$1,$Q685)),0,1)</f>
        <v>0</v>
      </c>
      <c r="AD685" s="141">
        <f>IF(ISERROR(SEARCH(AD$1,$Q685)),0,1)</f>
        <v>0</v>
      </c>
      <c r="AE685" s="141">
        <f>IF(ISERROR(SEARCH(AE$1,$Q685)),0,1)</f>
        <v>1</v>
      </c>
      <c r="AF685" s="141">
        <f>IF(ISERROR(SEARCH(AF$1,$Q685)),0,1)</f>
        <v>0</v>
      </c>
      <c r="AG685" s="141">
        <f>IF(ISERROR(SEARCH(AG$1,$Q685)),0,1)</f>
        <v>1</v>
      </c>
      <c r="AH685" s="74" t="s">
        <v>1075</v>
      </c>
      <c r="AI685" s="141" t="str">
        <f>_xlfn.XLOOKUP(I685,'api2.3'!B:B,'api2.3'!D:D,"")</f>
        <v>Supplemental Indexes</v>
      </c>
      <c r="AJ685" s="74" t="s">
        <v>84</v>
      </c>
      <c r="AK685" s="41" t="s">
        <v>84</v>
      </c>
      <c r="AL685" s="210">
        <f>_xlfn.XLOOKUP(AK685,sortorder!$I$15:$I$20,sortorder!$J$15:$J$20)</f>
        <v>5</v>
      </c>
      <c r="AM685" s="74" t="s">
        <v>1784</v>
      </c>
      <c r="AN685" s="74" t="s">
        <v>1784</v>
      </c>
      <c r="AO685" s="74" t="s">
        <v>1785</v>
      </c>
      <c r="AP685" s="128">
        <v>3</v>
      </c>
      <c r="AQ685" s="74" t="s">
        <v>1779</v>
      </c>
      <c r="AR685" s="74" t="s">
        <v>1111</v>
      </c>
      <c r="AS685" s="74" t="s">
        <v>1102</v>
      </c>
      <c r="AT685" s="74" t="s">
        <v>1111</v>
      </c>
      <c r="AU685" s="74"/>
      <c r="AV685" s="39" t="str">
        <f>IFERROR(_xlfn.XLOOKUP(Q685,wtd!$B:$B,wtd!$C:$C),"")</f>
        <v/>
      </c>
      <c r="AW685" s="141" t="b">
        <f>IFERROR(Q685=_xlfn.XLOOKUP(Q685,wtd!$B:$B,wtd!$B:$B),FALSE)</f>
        <v>0</v>
      </c>
      <c r="AX685" s="74" t="s">
        <v>1103</v>
      </c>
      <c r="AY685" s="74">
        <v>2</v>
      </c>
      <c r="AZ685" s="74">
        <v>0</v>
      </c>
      <c r="BA685" t="b">
        <v>0</v>
      </c>
      <c r="BB685" t="b">
        <v>0</v>
      </c>
      <c r="BC685" t="b">
        <v>0</v>
      </c>
      <c r="BD685" s="74"/>
      <c r="BE685" s="42" t="s">
        <v>2148</v>
      </c>
      <c r="BF685" s="74" t="s">
        <v>2149</v>
      </c>
      <c r="BG685" s="74" t="s">
        <v>2149</v>
      </c>
      <c r="BH685" s="59" t="s">
        <v>2150</v>
      </c>
      <c r="BJ685" s="618" t="s">
        <v>2887</v>
      </c>
      <c r="BK685" s="534" t="s">
        <v>2151</v>
      </c>
      <c r="BL685" s="59" t="s">
        <v>1453</v>
      </c>
      <c r="BM685" s="59" t="s">
        <v>478</v>
      </c>
      <c r="BN685" s="222">
        <v>71</v>
      </c>
      <c r="BP685" s="639" t="s">
        <v>86</v>
      </c>
      <c r="BQ685" s="639" t="s">
        <v>1471</v>
      </c>
      <c r="BR685" s="639" t="s">
        <v>2147</v>
      </c>
      <c r="BS685" s="639" t="s">
        <v>411</v>
      </c>
    </row>
    <row r="686" spans="1:72">
      <c r="A686">
        <v>685</v>
      </c>
      <c r="B686" s="158" t="str">
        <f>IFERROR(TEXT(AL686,"00"),"99")&amp;IFERROR(TEXT(W686,"00"),"99")&amp;IFERROR(TEXT(S686,"00"),"99")&amp;IFERROR(TEXT(BN686,"000"),"999")</f>
        <v>054803072</v>
      </c>
      <c r="C686" s="158" t="str">
        <f>IFERROR(TEXT(AL686,"00"),"99")&amp;IFERROR(TEXT(V686,"00"),"99")&amp;IFERROR(TEXT(R686,"000"),"999")</f>
        <v>0548098</v>
      </c>
      <c r="D686" s="251">
        <v>1</v>
      </c>
      <c r="E686" s="645">
        <f>IF(NOT(ISBLANK(L686)),1,0)</f>
        <v>0</v>
      </c>
      <c r="F686" s="645">
        <f>IF(NOT(ISBLANK(O686)),1,0)</f>
        <v>1</v>
      </c>
      <c r="G686" s="364" t="str">
        <f>IF(ISBLANK(H686), IF(OR(NOT(ISBLANK(L686)),NOT(ISBLANK(I686)), NOT(ISBLANK(O686))),"no oldname but should be",""),IF(H686=I686,"api",IF(H686=O686,"csv","no match or acs")))</f>
        <v>csv</v>
      </c>
      <c r="H686" s="122" t="s">
        <v>5763</v>
      </c>
      <c r="I686" s="122" t="s">
        <v>5762</v>
      </c>
      <c r="J686" s="197"/>
      <c r="K686" s="122"/>
      <c r="L686" s="122"/>
      <c r="M686" s="197"/>
      <c r="N686" s="197"/>
      <c r="O686" s="122" t="s">
        <v>5763</v>
      </c>
      <c r="P686" s="197"/>
      <c r="Q686" s="123" t="s">
        <v>5764</v>
      </c>
      <c r="R686" s="147">
        <f>IFERROR(_xlfn.XLOOKUP(T686,sortorder!$E$62:$E$136,sortorder!$F$62:$F$136),999)</f>
        <v>98</v>
      </c>
      <c r="S686" s="147">
        <f>IFERROR(_xlfn.XLOOKUP(T686,sortorder!$E$62:$E$136,sortorder!$D$62:$D$136),99)</f>
        <v>3</v>
      </c>
      <c r="T686" s="196" t="s">
        <v>5618</v>
      </c>
      <c r="U686" s="197"/>
      <c r="V686" s="152">
        <f>IFERROR(_xlfn.XLOOKUP(X686,sortorder!$E$4:$E$55,sortorder!$D$4:$D$55),99)</f>
        <v>48</v>
      </c>
      <c r="W686" s="152">
        <f>IFERROR(_xlfn.XLOOKUP(X686,sortorder!$E$4:$E$55,sortorder!$D$4:$D$55),99)</f>
        <v>48</v>
      </c>
      <c r="X686" s="198" t="s">
        <v>2118</v>
      </c>
      <c r="Y686" s="141">
        <f>IF(ISERROR(SEARCH(Y$1,$Q686)),0,1)</f>
        <v>0</v>
      </c>
      <c r="Z686" s="141">
        <f>IF(ISERROR(SEARCH(Z$1,$Q686)),0,1)</f>
        <v>1</v>
      </c>
      <c r="AA686" s="141">
        <f>IF(ISERROR(SEARCH(AA$1,$Q686)),0,1)</f>
        <v>1</v>
      </c>
      <c r="AB686" s="141">
        <f>IF(ISERROR(SEARCH(AB$1,$Q686)),0,1)</f>
        <v>0</v>
      </c>
      <c r="AC686" s="141">
        <f>IF(ISERROR(SEARCH(AC$1,$Q686)),0,1)</f>
        <v>0</v>
      </c>
      <c r="AD686" s="141">
        <f>IF(ISERROR(SEARCH(AD$1,$Q686)),0,1)</f>
        <v>0</v>
      </c>
      <c r="AE686" s="141">
        <f>IF(ISERROR(SEARCH(AE$1,$Q686)),0,1)</f>
        <v>1</v>
      </c>
      <c r="AF686" s="141">
        <f>IF(ISERROR(SEARCH(AF$1,$Q686)),0,1)</f>
        <v>0</v>
      </c>
      <c r="AG686" s="141">
        <f>IF(ISERROR(SEARCH(AG$1,$Q686)),0,1)</f>
        <v>1</v>
      </c>
      <c r="AH686" s="122" t="s">
        <v>1075</v>
      </c>
      <c r="AI686" s="141" t="str">
        <f>_xlfn.XLOOKUP(I686,'api2.3'!B:B,'api2.3'!D:D,"")</f>
        <v>Supplemental Indexes</v>
      </c>
      <c r="AJ686" s="122" t="s">
        <v>84</v>
      </c>
      <c r="AK686" s="212" t="s">
        <v>84</v>
      </c>
      <c r="AL686" s="210">
        <f>_xlfn.XLOOKUP(AK686,sortorder!$I$15:$I$20,sortorder!$J$15:$J$20)</f>
        <v>5</v>
      </c>
      <c r="AM686" s="122" t="s">
        <v>1784</v>
      </c>
      <c r="AN686" s="122" t="s">
        <v>1784</v>
      </c>
      <c r="AO686" s="122" t="s">
        <v>1785</v>
      </c>
      <c r="AP686" s="112">
        <v>3</v>
      </c>
      <c r="AQ686" s="122" t="s">
        <v>1779</v>
      </c>
      <c r="AR686" s="122" t="s">
        <v>1111</v>
      </c>
      <c r="AS686" s="122" t="s">
        <v>1102</v>
      </c>
      <c r="AT686" s="122" t="s">
        <v>1111</v>
      </c>
      <c r="AU686" s="122"/>
      <c r="AV686" s="39" t="str">
        <f>IFERROR(_xlfn.XLOOKUP(Q686,wtd!$B:$B,wtd!$C:$C),"")</f>
        <v/>
      </c>
      <c r="AW686" s="141" t="b">
        <f>IFERROR(Q686=_xlfn.XLOOKUP(Q686,wtd!$B:$B,wtd!$B:$B),FALSE)</f>
        <v>0</v>
      </c>
      <c r="AX686" s="236" t="s">
        <v>1103</v>
      </c>
      <c r="AY686" s="122">
        <v>2</v>
      </c>
      <c r="AZ686" s="122">
        <v>0</v>
      </c>
      <c r="BA686" s="122" t="b">
        <v>0</v>
      </c>
      <c r="BB686" s="122" t="b">
        <v>0</v>
      </c>
      <c r="BC686" s="122" t="b">
        <v>0</v>
      </c>
      <c r="BD686" s="122"/>
      <c r="BE686" s="194" t="s">
        <v>5765</v>
      </c>
      <c r="BF686" s="122" t="s">
        <v>5766</v>
      </c>
      <c r="BG686" s="122" t="s">
        <v>5766</v>
      </c>
      <c r="BH686" s="197"/>
      <c r="BI686" s="197"/>
      <c r="BJ686" s="618" t="s">
        <v>2887</v>
      </c>
      <c r="BK686" s="534" t="s">
        <v>6787</v>
      </c>
      <c r="BL686" s="197"/>
      <c r="BM686" s="197"/>
      <c r="BN686" s="396">
        <v>72</v>
      </c>
      <c r="BO686" s="122"/>
      <c r="BP686" s="641"/>
      <c r="BQ686" s="641"/>
      <c r="BR686" s="641"/>
      <c r="BS686" s="641"/>
      <c r="BT686" s="641"/>
    </row>
    <row r="687" spans="1:72">
      <c r="A687">
        <v>686</v>
      </c>
      <c r="B687" s="158" t="str">
        <f>IFERROR(TEXT(AL687,"00"),"99")&amp;IFERROR(TEXT(W687,"00"),"99")&amp;IFERROR(TEXT(S687,"00"),"99")&amp;IFERROR(TEXT(BN687,"000"),"999")</f>
        <v>054804073</v>
      </c>
      <c r="C687" s="158" t="str">
        <f>IFERROR(TEXT(AL687,"00"),"99")&amp;IFERROR(TEXT(V687,"00"),"99")&amp;IFERROR(TEXT(R687,"000"),"999")</f>
        <v>0548099</v>
      </c>
      <c r="D687" s="29">
        <v>1</v>
      </c>
      <c r="E687" s="645">
        <f>IF(NOT(ISBLANK(L687)),1,0)</f>
        <v>0</v>
      </c>
      <c r="F687" s="645">
        <f>IF(NOT(ISBLANK(O687)),1,0)</f>
        <v>1</v>
      </c>
      <c r="G687" s="364" t="str">
        <f>IF(ISBLANK(H687), IF(OR(NOT(ISBLANK(L687)),NOT(ISBLANK(I687)), NOT(ISBLANK(O687))),"no oldname but should be",""),IF(H687=I687,"api",IF(H687=O687,"csv","no match or acs")))</f>
        <v>api</v>
      </c>
      <c r="H687" t="s">
        <v>2121</v>
      </c>
      <c r="I687" t="s">
        <v>2121</v>
      </c>
      <c r="J687" s="59" t="s">
        <v>2121</v>
      </c>
      <c r="N687" s="59" t="s">
        <v>2122</v>
      </c>
      <c r="O687" t="s">
        <v>2122</v>
      </c>
      <c r="P687" s="59" t="s">
        <v>2122</v>
      </c>
      <c r="Q687" s="64" t="s">
        <v>2120</v>
      </c>
      <c r="R687" s="147">
        <f>IFERROR(_xlfn.XLOOKUP(T687,sortorder!$E$62:$E$136,sortorder!$F$62:$F$136),999)</f>
        <v>99</v>
      </c>
      <c r="S687" s="147">
        <f>IFERROR(_xlfn.XLOOKUP(T687,sortorder!$E$62:$E$136,sortorder!$D$62:$D$136),99)</f>
        <v>4</v>
      </c>
      <c r="T687" s="127" t="s">
        <v>196</v>
      </c>
      <c r="U687" s="59" t="s">
        <v>206</v>
      </c>
      <c r="V687" s="152">
        <f>IFERROR(_xlfn.XLOOKUP(X687,sortorder!$E$4:$E$55,sortorder!$D$4:$D$55),99)</f>
        <v>48</v>
      </c>
      <c r="W687" s="152">
        <f>IFERROR(_xlfn.XLOOKUP(X687,sortorder!$E$4:$E$55,sortorder!$D$4:$D$55),99)</f>
        <v>48</v>
      </c>
      <c r="X687" s="22" t="s">
        <v>2118</v>
      </c>
      <c r="Y687" s="141">
        <f>IF(ISERROR(SEARCH(Y$1,$Q687)),0,1)</f>
        <v>0</v>
      </c>
      <c r="Z687" s="141">
        <f>IF(ISERROR(SEARCH(Z$1,$Q687)),0,1)</f>
        <v>1</v>
      </c>
      <c r="AA687" s="141">
        <f>IF(ISERROR(SEARCH(AA$1,$Q687)),0,1)</f>
        <v>1</v>
      </c>
      <c r="AB687" s="141">
        <f>IF(ISERROR(SEARCH(AB$1,$Q687)),0,1)</f>
        <v>0</v>
      </c>
      <c r="AC687" s="141">
        <f>IF(ISERROR(SEARCH(AC$1,$Q687)),0,1)</f>
        <v>0</v>
      </c>
      <c r="AD687" s="141">
        <f>IF(ISERROR(SEARCH(AD$1,$Q687)),0,1)</f>
        <v>0</v>
      </c>
      <c r="AE687" s="141">
        <f>IF(ISERROR(SEARCH(AE$1,$Q687)),0,1)</f>
        <v>1</v>
      </c>
      <c r="AF687" s="141">
        <f>IF(ISERROR(SEARCH(AF$1,$Q687)),0,1)</f>
        <v>0</v>
      </c>
      <c r="AG687" s="141">
        <f>IF(ISERROR(SEARCH(AG$1,$Q687)),0,1)</f>
        <v>1</v>
      </c>
      <c r="AH687" s="74" t="s">
        <v>1075</v>
      </c>
      <c r="AI687" s="141" t="str">
        <f>_xlfn.XLOOKUP(I687,'api2.3'!B:B,'api2.3'!D:D,"")</f>
        <v>Supplemental Indexes</v>
      </c>
      <c r="AJ687" s="74" t="s">
        <v>84</v>
      </c>
      <c r="AK687" s="41" t="s">
        <v>84</v>
      </c>
      <c r="AL687" s="210">
        <f>_xlfn.XLOOKUP(AK687,sortorder!$I$15:$I$20,sortorder!$J$15:$J$20)</f>
        <v>5</v>
      </c>
      <c r="AM687" s="74" t="s">
        <v>1784</v>
      </c>
      <c r="AN687" s="74" t="s">
        <v>1784</v>
      </c>
      <c r="AO687" s="74" t="s">
        <v>1785</v>
      </c>
      <c r="AP687" s="128">
        <v>3</v>
      </c>
      <c r="AQ687" s="74" t="s">
        <v>1779</v>
      </c>
      <c r="AR687" s="74" t="s">
        <v>1111</v>
      </c>
      <c r="AS687" s="74" t="s">
        <v>1102</v>
      </c>
      <c r="AT687" s="74" t="s">
        <v>1111</v>
      </c>
      <c r="AU687" s="74"/>
      <c r="AV687" s="39" t="str">
        <f>IFERROR(_xlfn.XLOOKUP(Q687,wtd!$B:$B,wtd!$C:$C),"")</f>
        <v/>
      </c>
      <c r="AW687" s="141" t="b">
        <f>IFERROR(Q687=_xlfn.XLOOKUP(Q687,wtd!$B:$B,wtd!$B:$B),FALSE)</f>
        <v>0</v>
      </c>
      <c r="AX687" s="74" t="s">
        <v>1103</v>
      </c>
      <c r="AY687" s="74">
        <v>2</v>
      </c>
      <c r="AZ687" s="74">
        <v>0</v>
      </c>
      <c r="BA687" t="b">
        <v>0</v>
      </c>
      <c r="BB687" t="b">
        <v>0</v>
      </c>
      <c r="BC687" t="b">
        <v>0</v>
      </c>
      <c r="BD687" s="74"/>
      <c r="BE687" s="42" t="s">
        <v>2123</v>
      </c>
      <c r="BF687" s="74" t="s">
        <v>4959</v>
      </c>
      <c r="BG687" s="74" t="s">
        <v>4959</v>
      </c>
      <c r="BH687" s="59" t="s">
        <v>5432</v>
      </c>
      <c r="BJ687" s="618" t="s">
        <v>2887</v>
      </c>
      <c r="BK687" s="534" t="s">
        <v>2124</v>
      </c>
      <c r="BL687" s="59" t="s">
        <v>1413</v>
      </c>
      <c r="BM687" s="59" t="s">
        <v>293</v>
      </c>
      <c r="BN687" s="222">
        <v>73</v>
      </c>
      <c r="BP687" s="639" t="s">
        <v>55</v>
      </c>
      <c r="BQ687" s="639" t="s">
        <v>1295</v>
      </c>
      <c r="BR687" s="639" t="s">
        <v>2122</v>
      </c>
      <c r="BS687" s="639" t="s">
        <v>411</v>
      </c>
    </row>
    <row r="688" spans="1:72">
      <c r="A688">
        <v>687</v>
      </c>
      <c r="B688" s="158" t="str">
        <f>IFERROR(TEXT(AL688,"00"),"99")&amp;IFERROR(TEXT(W688,"00"),"99")&amp;IFERROR(TEXT(S688,"00"),"99")&amp;IFERROR(TEXT(BN688,"000"),"999")</f>
        <v>054805074</v>
      </c>
      <c r="C688" s="158" t="str">
        <f>IFERROR(TEXT(AL688,"00"),"99")&amp;IFERROR(TEXT(V688,"00"),"99")&amp;IFERROR(TEXT(R688,"000"),"999")</f>
        <v>0548101</v>
      </c>
      <c r="D688" s="29">
        <v>1</v>
      </c>
      <c r="E688" s="645">
        <f>IF(NOT(ISBLANK(L688)),1,0)</f>
        <v>0</v>
      </c>
      <c r="F688" s="645">
        <f>IF(NOT(ISBLANK(O688)),1,0)</f>
        <v>1</v>
      </c>
      <c r="G688" s="364" t="str">
        <f>IF(ISBLANK(H688), IF(OR(NOT(ISBLANK(L688)),NOT(ISBLANK(I688)), NOT(ISBLANK(O688))),"no oldname but should be",""),IF(H688=I688,"api",IF(H688=O688,"csv","no match or acs")))</f>
        <v>api</v>
      </c>
      <c r="H688" t="s">
        <v>2171</v>
      </c>
      <c r="I688" t="s">
        <v>2171</v>
      </c>
      <c r="J688" s="59" t="s">
        <v>2171</v>
      </c>
      <c r="K688" s="122"/>
      <c r="L688" s="122"/>
      <c r="M688" s="197"/>
      <c r="N688" s="197" t="s">
        <v>2172</v>
      </c>
      <c r="O688" s="122" t="s">
        <v>2172</v>
      </c>
      <c r="P688" s="197" t="s">
        <v>2172</v>
      </c>
      <c r="Q688" s="123" t="s">
        <v>2170</v>
      </c>
      <c r="R688" s="147">
        <f>IFERROR(_xlfn.XLOOKUP(T688,sortorder!$E$62:$E$136,sortorder!$F$62:$F$136),999)</f>
        <v>101</v>
      </c>
      <c r="S688" s="147">
        <f>IFERROR(_xlfn.XLOOKUP(T688,sortorder!$E$62:$E$136,sortorder!$D$62:$D$136),99)</f>
        <v>5</v>
      </c>
      <c r="T688" s="196" t="s">
        <v>1753</v>
      </c>
      <c r="U688" s="197" t="s">
        <v>1753</v>
      </c>
      <c r="V688" s="152">
        <f>IFERROR(_xlfn.XLOOKUP(X688,sortorder!$E$4:$E$55,sortorder!$D$4:$D$55),99)</f>
        <v>48</v>
      </c>
      <c r="W688" s="152">
        <f>IFERROR(_xlfn.XLOOKUP(X688,sortorder!$E$4:$E$55,sortorder!$D$4:$D$55),99)</f>
        <v>48</v>
      </c>
      <c r="X688" s="198" t="s">
        <v>2118</v>
      </c>
      <c r="Y688" s="141">
        <f>IF(ISERROR(SEARCH(Y$1,$Q688)),0,1)</f>
        <v>0</v>
      </c>
      <c r="Z688" s="141">
        <f>IF(ISERROR(SEARCH(Z$1,$Q688)),0,1)</f>
        <v>1</v>
      </c>
      <c r="AA688" s="141">
        <f>IF(ISERROR(SEARCH(AA$1,$Q688)),0,1)</f>
        <v>1</v>
      </c>
      <c r="AB688" s="141">
        <f>IF(ISERROR(SEARCH(AB$1,$Q688)),0,1)</f>
        <v>0</v>
      </c>
      <c r="AC688" s="141">
        <f>IF(ISERROR(SEARCH(AC$1,$Q688)),0,1)</f>
        <v>0</v>
      </c>
      <c r="AD688" s="141">
        <f>IF(ISERROR(SEARCH(AD$1,$Q688)),0,1)</f>
        <v>0</v>
      </c>
      <c r="AE688" s="141">
        <f>IF(ISERROR(SEARCH(AE$1,$Q688)),0,1)</f>
        <v>1</v>
      </c>
      <c r="AF688" s="141">
        <f>IF(ISERROR(SEARCH(AF$1,$Q688)),0,1)</f>
        <v>0</v>
      </c>
      <c r="AG688" s="141">
        <f>IF(ISERROR(SEARCH(AG$1,$Q688)),0,1)</f>
        <v>1</v>
      </c>
      <c r="AH688" s="321" t="s">
        <v>1075</v>
      </c>
      <c r="AI688" s="141" t="str">
        <f>_xlfn.XLOOKUP(I688,'api2.3'!B:B,'api2.3'!D:D,"")</f>
        <v>Supplemental Indexes</v>
      </c>
      <c r="AJ688" s="321" t="s">
        <v>84</v>
      </c>
      <c r="AK688" s="212" t="s">
        <v>84</v>
      </c>
      <c r="AL688" s="210">
        <f>_xlfn.XLOOKUP(AK688,sortorder!$I$15:$I$20,sortorder!$J$15:$J$20)</f>
        <v>5</v>
      </c>
      <c r="AM688" s="321" t="s">
        <v>1784</v>
      </c>
      <c r="AN688" s="321" t="s">
        <v>1784</v>
      </c>
      <c r="AO688" s="321" t="s">
        <v>1785</v>
      </c>
      <c r="AP688" s="565">
        <v>3</v>
      </c>
      <c r="AQ688" s="321" t="s">
        <v>1779</v>
      </c>
      <c r="AR688" s="321" t="s">
        <v>1111</v>
      </c>
      <c r="AS688" s="321" t="s">
        <v>1102</v>
      </c>
      <c r="AT688" s="321" t="s">
        <v>1111</v>
      </c>
      <c r="AU688" s="321"/>
      <c r="AV688" s="39" t="str">
        <f>IFERROR(_xlfn.XLOOKUP(Q688,wtd!$B:$B,wtd!$C:$C),"")</f>
        <v/>
      </c>
      <c r="AW688" s="141" t="b">
        <f>IFERROR(Q688=_xlfn.XLOOKUP(Q688,wtd!$B:$B,wtd!$B:$B),FALSE)</f>
        <v>0</v>
      </c>
      <c r="AX688" s="321" t="s">
        <v>1103</v>
      </c>
      <c r="AY688" s="321">
        <v>2</v>
      </c>
      <c r="AZ688" s="321">
        <v>0</v>
      </c>
      <c r="BA688" s="122" t="b">
        <v>0</v>
      </c>
      <c r="BB688" s="122" t="b">
        <v>0</v>
      </c>
      <c r="BC688" s="122" t="b">
        <v>0</v>
      </c>
      <c r="BD688" s="321"/>
      <c r="BE688" s="194" t="s">
        <v>5379</v>
      </c>
      <c r="BF688" s="321" t="s">
        <v>2173</v>
      </c>
      <c r="BG688" s="321" t="s">
        <v>2173</v>
      </c>
      <c r="BH688" s="197" t="s">
        <v>2173</v>
      </c>
      <c r="BI688" s="197"/>
      <c r="BJ688" s="618" t="s">
        <v>2887</v>
      </c>
      <c r="BK688" s="534" t="s">
        <v>2174</v>
      </c>
      <c r="BL688" s="197" t="s">
        <v>1489</v>
      </c>
      <c r="BM688" s="59" t="s">
        <v>5385</v>
      </c>
      <c r="BN688" s="222">
        <v>74</v>
      </c>
      <c r="BP688" s="639" t="s">
        <v>109</v>
      </c>
      <c r="BQ688" s="639" t="s">
        <v>1589</v>
      </c>
      <c r="BR688" s="639" t="s">
        <v>2172</v>
      </c>
    </row>
    <row r="689" spans="1:72">
      <c r="A689">
        <v>688</v>
      </c>
      <c r="B689" s="158" t="str">
        <f>IFERROR(TEXT(AL689,"00"),"99")&amp;IFERROR(TEXT(W689,"00"),"99")&amp;IFERROR(TEXT(S689,"00"),"99")&amp;IFERROR(TEXT(BN689,"000"),"999")</f>
        <v>054806075</v>
      </c>
      <c r="C689" s="158" t="str">
        <f>IFERROR(TEXT(AL689,"00"),"99")&amp;IFERROR(TEXT(V689,"00"),"99")&amp;IFERROR(TEXT(R689,"000"),"999")</f>
        <v>0548102</v>
      </c>
      <c r="D689" s="29">
        <v>1</v>
      </c>
      <c r="E689" s="645">
        <f>IF(NOT(ISBLANK(L689)),1,0)</f>
        <v>0</v>
      </c>
      <c r="F689" s="645">
        <f>IF(NOT(ISBLANK(O689)),1,0)</f>
        <v>1</v>
      </c>
      <c r="G689" s="364" t="str">
        <f>IF(ISBLANK(H689), IF(OR(NOT(ISBLANK(L689)),NOT(ISBLANK(I689)), NOT(ISBLANK(O689))),"no oldname but should be",""),IF(H689=I689,"api",IF(H689=O689,"csv","no match or acs")))</f>
        <v>api</v>
      </c>
      <c r="H689" t="s">
        <v>2176</v>
      </c>
      <c r="I689" t="s">
        <v>2176</v>
      </c>
      <c r="J689" s="59" t="s">
        <v>2176</v>
      </c>
      <c r="K689" s="122"/>
      <c r="L689" s="122"/>
      <c r="M689" s="197"/>
      <c r="N689" s="197" t="s">
        <v>2177</v>
      </c>
      <c r="O689" s="122" t="s">
        <v>2177</v>
      </c>
      <c r="P689" s="197" t="s">
        <v>2177</v>
      </c>
      <c r="Q689" s="123" t="s">
        <v>2175</v>
      </c>
      <c r="R689" s="147">
        <f>IFERROR(_xlfn.XLOOKUP(T689,sortorder!$E$62:$E$136,sortorder!$F$62:$F$136),999)</f>
        <v>102</v>
      </c>
      <c r="S689" s="147">
        <f>IFERROR(_xlfn.XLOOKUP(T689,sortorder!$E$62:$E$136,sortorder!$D$62:$D$136),99)</f>
        <v>6</v>
      </c>
      <c r="T689" s="127" t="s">
        <v>307</v>
      </c>
      <c r="U689" s="197" t="s">
        <v>306</v>
      </c>
      <c r="V689" s="152">
        <f>IFERROR(_xlfn.XLOOKUP(X689,sortorder!$E$4:$E$55,sortorder!$D$4:$D$55),99)</f>
        <v>48</v>
      </c>
      <c r="W689" s="152">
        <f>IFERROR(_xlfn.XLOOKUP(X689,sortorder!$E$4:$E$55,sortorder!$D$4:$D$55),99)</f>
        <v>48</v>
      </c>
      <c r="X689" s="198" t="s">
        <v>2118</v>
      </c>
      <c r="Y689" s="141">
        <f>IF(ISERROR(SEARCH(Y$1,$Q689)),0,1)</f>
        <v>0</v>
      </c>
      <c r="Z689" s="141">
        <f>IF(ISERROR(SEARCH(Z$1,$Q689)),0,1)</f>
        <v>1</v>
      </c>
      <c r="AA689" s="141">
        <f>IF(ISERROR(SEARCH(AA$1,$Q689)),0,1)</f>
        <v>1</v>
      </c>
      <c r="AB689" s="141">
        <f>IF(ISERROR(SEARCH(AB$1,$Q689)),0,1)</f>
        <v>0</v>
      </c>
      <c r="AC689" s="141">
        <f>IF(ISERROR(SEARCH(AC$1,$Q689)),0,1)</f>
        <v>0</v>
      </c>
      <c r="AD689" s="141">
        <f>IF(ISERROR(SEARCH(AD$1,$Q689)),0,1)</f>
        <v>0</v>
      </c>
      <c r="AE689" s="141">
        <f>IF(ISERROR(SEARCH(AE$1,$Q689)),0,1)</f>
        <v>1</v>
      </c>
      <c r="AF689" s="141">
        <f>IF(ISERROR(SEARCH(AF$1,$Q689)),0,1)</f>
        <v>0</v>
      </c>
      <c r="AG689" s="141">
        <f>IF(ISERROR(SEARCH(AG$1,$Q689)),0,1)</f>
        <v>1</v>
      </c>
      <c r="AH689" s="321" t="s">
        <v>1075</v>
      </c>
      <c r="AI689" s="141" t="str">
        <f>_xlfn.XLOOKUP(I689,'api2.3'!B:B,'api2.3'!D:D,"")</f>
        <v>Supplemental Indexes</v>
      </c>
      <c r="AJ689" s="74" t="s">
        <v>84</v>
      </c>
      <c r="AK689" s="212" t="s">
        <v>84</v>
      </c>
      <c r="AL689" s="210">
        <f>_xlfn.XLOOKUP(AK689,sortorder!$I$15:$I$20,sortorder!$J$15:$J$20)</f>
        <v>5</v>
      </c>
      <c r="AM689" s="321" t="s">
        <v>1784</v>
      </c>
      <c r="AN689" s="321" t="s">
        <v>1784</v>
      </c>
      <c r="AO689" s="321" t="s">
        <v>1785</v>
      </c>
      <c r="AP689" s="565">
        <v>3</v>
      </c>
      <c r="AQ689" s="321" t="s">
        <v>1779</v>
      </c>
      <c r="AR689" s="321" t="s">
        <v>1111</v>
      </c>
      <c r="AS689" s="321" t="s">
        <v>1102</v>
      </c>
      <c r="AT689" s="321" t="s">
        <v>1111</v>
      </c>
      <c r="AU689" s="321"/>
      <c r="AV689" s="39" t="str">
        <f>IFERROR(_xlfn.XLOOKUP(Q689,wtd!$B:$B,wtd!$C:$C),"")</f>
        <v/>
      </c>
      <c r="AW689" s="141" t="b">
        <f>IFERROR(Q689=_xlfn.XLOOKUP(Q689,wtd!$B:$B,wtd!$B:$B),FALSE)</f>
        <v>0</v>
      </c>
      <c r="AX689" s="321" t="s">
        <v>1103</v>
      </c>
      <c r="AY689" s="321">
        <v>2</v>
      </c>
      <c r="AZ689" s="321">
        <v>0</v>
      </c>
      <c r="BA689" s="122" t="b">
        <v>0</v>
      </c>
      <c r="BB689" s="122" t="b">
        <v>0</v>
      </c>
      <c r="BC689" s="122" t="b">
        <v>0</v>
      </c>
      <c r="BD689" s="321"/>
      <c r="BE689" s="194" t="s">
        <v>2178</v>
      </c>
      <c r="BF689" s="321" t="s">
        <v>2179</v>
      </c>
      <c r="BG689" s="321" t="s">
        <v>2179</v>
      </c>
      <c r="BH689" s="197" t="s">
        <v>2180</v>
      </c>
      <c r="BI689" s="197"/>
      <c r="BJ689" s="618" t="s">
        <v>2887</v>
      </c>
      <c r="BK689" s="534" t="s">
        <v>2181</v>
      </c>
      <c r="BL689" s="197" t="s">
        <v>1499</v>
      </c>
      <c r="BM689" s="59" t="s">
        <v>544</v>
      </c>
      <c r="BN689" s="222">
        <v>75</v>
      </c>
      <c r="BP689" s="639" t="s">
        <v>143</v>
      </c>
      <c r="BQ689" s="639" t="s">
        <v>1156</v>
      </c>
      <c r="BR689" s="639" t="s">
        <v>2177</v>
      </c>
      <c r="BS689" s="639" t="s">
        <v>411</v>
      </c>
    </row>
    <row r="690" spans="1:72">
      <c r="A690">
        <v>689</v>
      </c>
      <c r="B690" s="158" t="str">
        <f>IFERROR(TEXT(AL690,"00"),"99")&amp;IFERROR(TEXT(W690,"00"),"99")&amp;IFERROR(TEXT(S690,"00"),"99")&amp;IFERROR(TEXT(BN690,"000"),"999")</f>
        <v>054807076</v>
      </c>
      <c r="C690" s="158" t="str">
        <f>IFERROR(TEXT(AL690,"00"),"99")&amp;IFERROR(TEXT(V690,"00"),"99")&amp;IFERROR(TEXT(R690,"000"),"999")</f>
        <v>0548103</v>
      </c>
      <c r="D690" s="29">
        <v>1</v>
      </c>
      <c r="E690" s="645">
        <f>IF(NOT(ISBLANK(L690)),1,0)</f>
        <v>0</v>
      </c>
      <c r="F690" s="645">
        <f>IF(NOT(ISBLANK(O690)),1,0)</f>
        <v>1</v>
      </c>
      <c r="G690" s="364" t="str">
        <f>IF(ISBLANK(H690), IF(OR(NOT(ISBLANK(L690)),NOT(ISBLANK(I690)), NOT(ISBLANK(O690))),"no oldname but should be",""),IF(H690=I690,"api",IF(H690=O690,"csv","no match or acs")))</f>
        <v>api</v>
      </c>
      <c r="H690" t="s">
        <v>2126</v>
      </c>
      <c r="I690" t="s">
        <v>2126</v>
      </c>
      <c r="J690" s="59" t="s">
        <v>2126</v>
      </c>
      <c r="N690" s="59" t="s">
        <v>2127</v>
      </c>
      <c r="O690" t="s">
        <v>2127</v>
      </c>
      <c r="P690" s="59" t="s">
        <v>2127</v>
      </c>
      <c r="Q690" s="64" t="s">
        <v>2125</v>
      </c>
      <c r="R690" s="147">
        <f>IFERROR(_xlfn.XLOOKUP(T690,sortorder!$E$62:$E$136,sortorder!$F$62:$F$136),999)</f>
        <v>103</v>
      </c>
      <c r="S690" s="147">
        <f>IFERROR(_xlfn.XLOOKUP(T690,sortorder!$E$62:$E$136,sortorder!$D$62:$D$136),99)</f>
        <v>7</v>
      </c>
      <c r="T690" s="127" t="s">
        <v>80</v>
      </c>
      <c r="U690" s="59" t="s">
        <v>225</v>
      </c>
      <c r="V690" s="152">
        <f>IFERROR(_xlfn.XLOOKUP(X690,sortorder!$E$4:$E$55,sortorder!$D$4:$D$55),99)</f>
        <v>48</v>
      </c>
      <c r="W690" s="152">
        <f>IFERROR(_xlfn.XLOOKUP(X690,sortorder!$E$4:$E$55,sortorder!$D$4:$D$55),99)</f>
        <v>48</v>
      </c>
      <c r="X690" s="22" t="s">
        <v>2118</v>
      </c>
      <c r="Y690" s="141">
        <f>IF(ISERROR(SEARCH(Y$1,$Q690)),0,1)</f>
        <v>0</v>
      </c>
      <c r="Z690" s="141">
        <f>IF(ISERROR(SEARCH(Z$1,$Q690)),0,1)</f>
        <v>1</v>
      </c>
      <c r="AA690" s="141">
        <f>IF(ISERROR(SEARCH(AA$1,$Q690)),0,1)</f>
        <v>1</v>
      </c>
      <c r="AB690" s="141">
        <f>IF(ISERROR(SEARCH(AB$1,$Q690)),0,1)</f>
        <v>0</v>
      </c>
      <c r="AC690" s="141">
        <f>IF(ISERROR(SEARCH(AC$1,$Q690)),0,1)</f>
        <v>0</v>
      </c>
      <c r="AD690" s="141">
        <f>IF(ISERROR(SEARCH(AD$1,$Q690)),0,1)</f>
        <v>0</v>
      </c>
      <c r="AE690" s="141">
        <f>IF(ISERROR(SEARCH(AE$1,$Q690)),0,1)</f>
        <v>1</v>
      </c>
      <c r="AF690" s="141">
        <f>IF(ISERROR(SEARCH(AF$1,$Q690)),0,1)</f>
        <v>0</v>
      </c>
      <c r="AG690" s="141">
        <f>IF(ISERROR(SEARCH(AG$1,$Q690)),0,1)</f>
        <v>1</v>
      </c>
      <c r="AH690" s="74" t="s">
        <v>1075</v>
      </c>
      <c r="AI690" s="141" t="str">
        <f>_xlfn.XLOOKUP(I690,'api2.3'!B:B,'api2.3'!D:D,"")</f>
        <v>Supplemental Indexes</v>
      </c>
      <c r="AJ690" s="74" t="s">
        <v>84</v>
      </c>
      <c r="AK690" s="41" t="s">
        <v>84</v>
      </c>
      <c r="AL690" s="210">
        <f>_xlfn.XLOOKUP(AK690,sortorder!$I$15:$I$20,sortorder!$J$15:$J$20)</f>
        <v>5</v>
      </c>
      <c r="AM690" s="74" t="s">
        <v>1784</v>
      </c>
      <c r="AN690" s="74" t="s">
        <v>1784</v>
      </c>
      <c r="AO690" s="74" t="s">
        <v>1785</v>
      </c>
      <c r="AP690" s="128">
        <v>3</v>
      </c>
      <c r="AQ690" s="74" t="s">
        <v>1779</v>
      </c>
      <c r="AR690" s="74" t="s">
        <v>1111</v>
      </c>
      <c r="AS690" s="74" t="s">
        <v>1102</v>
      </c>
      <c r="AT690" s="74" t="s">
        <v>1111</v>
      </c>
      <c r="AU690" s="74"/>
      <c r="AV690" s="39" t="str">
        <f>IFERROR(_xlfn.XLOOKUP(Q690,wtd!$B:$B,wtd!$C:$C),"")</f>
        <v/>
      </c>
      <c r="AW690" s="141" t="b">
        <f>IFERROR(Q690=_xlfn.XLOOKUP(Q690,wtd!$B:$B,wtd!$B:$B),FALSE)</f>
        <v>0</v>
      </c>
      <c r="AX690" s="74" t="s">
        <v>1103</v>
      </c>
      <c r="AY690" s="74">
        <v>2</v>
      </c>
      <c r="AZ690" s="74">
        <v>0</v>
      </c>
      <c r="BA690" t="b">
        <v>0</v>
      </c>
      <c r="BB690" t="b">
        <v>0</v>
      </c>
      <c r="BC690" t="b">
        <v>0</v>
      </c>
      <c r="BD690" s="74"/>
      <c r="BE690" s="42" t="s">
        <v>5138</v>
      </c>
      <c r="BF690" s="74" t="s">
        <v>2128</v>
      </c>
      <c r="BG690" s="74" t="s">
        <v>2128</v>
      </c>
      <c r="BH690" s="59" t="s">
        <v>2129</v>
      </c>
      <c r="BJ690" s="618" t="s">
        <v>2887</v>
      </c>
      <c r="BK690" s="534" t="s">
        <v>2130</v>
      </c>
      <c r="BL690" s="59" t="s">
        <v>1422</v>
      </c>
      <c r="BM690" s="59" t="s">
        <v>313</v>
      </c>
      <c r="BN690" s="222">
        <v>76</v>
      </c>
      <c r="BP690" s="639" t="s">
        <v>1212</v>
      </c>
      <c r="BQ690" s="639" t="s">
        <v>79</v>
      </c>
      <c r="BR690" s="639" t="s">
        <v>2127</v>
      </c>
      <c r="BS690" s="639" t="s">
        <v>411</v>
      </c>
    </row>
    <row r="691" spans="1:72">
      <c r="A691">
        <v>690</v>
      </c>
      <c r="B691" s="158" t="str">
        <f>IFERROR(TEXT(AL691,"00"),"99")&amp;IFERROR(TEXT(W691,"00"),"99")&amp;IFERROR(TEXT(S691,"00"),"99")&amp;IFERROR(TEXT(BN691,"000"),"999")</f>
        <v>054808077</v>
      </c>
      <c r="C691" s="158" t="str">
        <f>IFERROR(TEXT(AL691,"00"),"99")&amp;IFERROR(TEXT(V691,"00"),"99")&amp;IFERROR(TEXT(R691,"000"),"999")</f>
        <v>0548104</v>
      </c>
      <c r="D691" s="29">
        <v>1</v>
      </c>
      <c r="E691" s="645">
        <f>IF(NOT(ISBLANK(L691)),1,0)</f>
        <v>0</v>
      </c>
      <c r="F691" s="645">
        <f>IF(NOT(ISBLANK(O691)),1,0)</f>
        <v>1</v>
      </c>
      <c r="G691" s="364" t="str">
        <f>IF(ISBLANK(H691), IF(OR(NOT(ISBLANK(L691)),NOT(ISBLANK(I691)), NOT(ISBLANK(O691))),"no oldname but should be",""),IF(H691=I691,"api",IF(H691=O691,"csv","no match or acs")))</f>
        <v>api</v>
      </c>
      <c r="H691" t="s">
        <v>2139</v>
      </c>
      <c r="I691" t="s">
        <v>2139</v>
      </c>
      <c r="J691" s="59" t="s">
        <v>2139</v>
      </c>
      <c r="N691" s="59" t="s">
        <v>2140</v>
      </c>
      <c r="O691" t="s">
        <v>2140</v>
      </c>
      <c r="P691" s="59" t="s">
        <v>2140</v>
      </c>
      <c r="Q691" s="64" t="s">
        <v>2138</v>
      </c>
      <c r="R691" s="147">
        <f>IFERROR(_xlfn.XLOOKUP(T691,sortorder!$E$62:$E$136,sortorder!$F$62:$F$136),999)</f>
        <v>104</v>
      </c>
      <c r="S691" s="147">
        <f>IFERROR(_xlfn.XLOOKUP(T691,sortorder!$E$62:$E$136,sortorder!$D$62:$D$136),99)</f>
        <v>8</v>
      </c>
      <c r="T691" s="127" t="s">
        <v>255</v>
      </c>
      <c r="U691" s="59" t="s">
        <v>254</v>
      </c>
      <c r="V691" s="152">
        <f>IFERROR(_xlfn.XLOOKUP(X691,sortorder!$E$4:$E$55,sortorder!$D$4:$D$55),99)</f>
        <v>48</v>
      </c>
      <c r="W691" s="152">
        <f>IFERROR(_xlfn.XLOOKUP(X691,sortorder!$E$4:$E$55,sortorder!$D$4:$D$55),99)</f>
        <v>48</v>
      </c>
      <c r="X691" s="22" t="s">
        <v>2118</v>
      </c>
      <c r="Y691" s="141">
        <f>IF(ISERROR(SEARCH(Y$1,$Q691)),0,1)</f>
        <v>0</v>
      </c>
      <c r="Z691" s="141">
        <f>IF(ISERROR(SEARCH(Z$1,$Q691)),0,1)</f>
        <v>1</v>
      </c>
      <c r="AA691" s="141">
        <f>IF(ISERROR(SEARCH(AA$1,$Q691)),0,1)</f>
        <v>1</v>
      </c>
      <c r="AB691" s="141">
        <f>IF(ISERROR(SEARCH(AB$1,$Q691)),0,1)</f>
        <v>0</v>
      </c>
      <c r="AC691" s="141">
        <f>IF(ISERROR(SEARCH(AC$1,$Q691)),0,1)</f>
        <v>0</v>
      </c>
      <c r="AD691" s="141">
        <f>IF(ISERROR(SEARCH(AD$1,$Q691)),0,1)</f>
        <v>0</v>
      </c>
      <c r="AE691" s="141">
        <f>IF(ISERROR(SEARCH(AE$1,$Q691)),0,1)</f>
        <v>1</v>
      </c>
      <c r="AF691" s="141">
        <f>IF(ISERROR(SEARCH(AF$1,$Q691)),0,1)</f>
        <v>0</v>
      </c>
      <c r="AG691" s="141">
        <f>IF(ISERROR(SEARCH(AG$1,$Q691)),0,1)</f>
        <v>1</v>
      </c>
      <c r="AH691" s="74" t="s">
        <v>1075</v>
      </c>
      <c r="AI691" s="141" t="str">
        <f>_xlfn.XLOOKUP(I691,'api2.3'!B:B,'api2.3'!D:D,"")</f>
        <v>Supplemental Indexes</v>
      </c>
      <c r="AJ691" s="74" t="s">
        <v>84</v>
      </c>
      <c r="AK691" s="41" t="s">
        <v>84</v>
      </c>
      <c r="AL691" s="210">
        <f>_xlfn.XLOOKUP(AK691,sortorder!$I$15:$I$20,sortorder!$J$15:$J$20)</f>
        <v>5</v>
      </c>
      <c r="AM691" s="74" t="s">
        <v>1784</v>
      </c>
      <c r="AN691" s="74" t="s">
        <v>1784</v>
      </c>
      <c r="AO691" s="74" t="s">
        <v>1785</v>
      </c>
      <c r="AP691" s="128">
        <v>3</v>
      </c>
      <c r="AQ691" s="74" t="s">
        <v>1779</v>
      </c>
      <c r="AR691" s="74" t="s">
        <v>1111</v>
      </c>
      <c r="AS691" s="74" t="s">
        <v>1102</v>
      </c>
      <c r="AT691" s="74" t="s">
        <v>1111</v>
      </c>
      <c r="AU691" s="74"/>
      <c r="AV691" s="39" t="str">
        <f>IFERROR(_xlfn.XLOOKUP(Q691,wtd!$B:$B,wtd!$C:$C),"")</f>
        <v/>
      </c>
      <c r="AW691" s="141" t="b">
        <f>IFERROR(Q691=_xlfn.XLOOKUP(Q691,wtd!$B:$B,wtd!$B:$B),FALSE)</f>
        <v>0</v>
      </c>
      <c r="AX691" s="74" t="s">
        <v>1103</v>
      </c>
      <c r="AY691" s="74">
        <v>2</v>
      </c>
      <c r="AZ691" s="74">
        <v>0</v>
      </c>
      <c r="BA691" t="b">
        <v>0</v>
      </c>
      <c r="BB691" t="b">
        <v>0</v>
      </c>
      <c r="BC691" t="b">
        <v>0</v>
      </c>
      <c r="BD691" s="74"/>
      <c r="BE691" s="42" t="s">
        <v>2141</v>
      </c>
      <c r="BF691" s="74" t="s">
        <v>2142</v>
      </c>
      <c r="BG691" s="74" t="s">
        <v>2142</v>
      </c>
      <c r="BH691" s="59" t="s">
        <v>2143</v>
      </c>
      <c r="BJ691" s="618" t="s">
        <v>2887</v>
      </c>
      <c r="BK691" s="534" t="s">
        <v>2144</v>
      </c>
      <c r="BL691" s="59" t="s">
        <v>1443</v>
      </c>
      <c r="BM691" s="59" t="s">
        <v>342</v>
      </c>
      <c r="BN691" s="222">
        <v>77</v>
      </c>
      <c r="BP691" s="639" t="s">
        <v>1232</v>
      </c>
      <c r="BQ691" s="639" t="s">
        <v>1555</v>
      </c>
      <c r="BR691" s="639" t="s">
        <v>2140</v>
      </c>
      <c r="BS691" s="639" t="s">
        <v>411</v>
      </c>
    </row>
    <row r="692" spans="1:72">
      <c r="A692">
        <v>691</v>
      </c>
      <c r="B692" s="158" t="str">
        <f>IFERROR(TEXT(AL692,"00"),"99")&amp;IFERROR(TEXT(W692,"00"),"99")&amp;IFERROR(TEXT(S692,"00"),"99")&amp;IFERROR(TEXT(BN692,"000"),"999")</f>
        <v>054809078</v>
      </c>
      <c r="C692" s="158" t="str">
        <f>IFERROR(TEXT(AL692,"00"),"99")&amp;IFERROR(TEXT(V692,"00"),"99")&amp;IFERROR(TEXT(R692,"000"),"999")</f>
        <v>0548105</v>
      </c>
      <c r="D692" s="29">
        <v>1</v>
      </c>
      <c r="E692" s="645">
        <f>IF(NOT(ISBLANK(L692)),1,0)</f>
        <v>0</v>
      </c>
      <c r="F692" s="645">
        <f>IF(NOT(ISBLANK(O692)),1,0)</f>
        <v>1</v>
      </c>
      <c r="G692" s="364" t="str">
        <f>IF(ISBLANK(H692), IF(OR(NOT(ISBLANK(L692)),NOT(ISBLANK(I692)), NOT(ISBLANK(O692))),"no oldname but should be",""),IF(H692=I692,"api",IF(H692=O692,"csv","no match or acs")))</f>
        <v>api</v>
      </c>
      <c r="H692" t="s">
        <v>2165</v>
      </c>
      <c r="I692" t="s">
        <v>2165</v>
      </c>
      <c r="J692" s="197" t="s">
        <v>2165</v>
      </c>
      <c r="K692" s="122"/>
      <c r="N692" s="197" t="s">
        <v>2166</v>
      </c>
      <c r="O692" s="122" t="s">
        <v>2166</v>
      </c>
      <c r="P692" s="197" t="s">
        <v>2166</v>
      </c>
      <c r="Q692" s="64" t="s">
        <v>2164</v>
      </c>
      <c r="R692" s="147">
        <f>IFERROR(_xlfn.XLOOKUP(T692,sortorder!$E$62:$E$136,sortorder!$F$62:$F$136),999)</f>
        <v>105</v>
      </c>
      <c r="S692" s="147">
        <f>IFERROR(_xlfn.XLOOKUP(T692,sortorder!$E$62:$E$136,sortorder!$D$62:$D$136),99)</f>
        <v>9</v>
      </c>
      <c r="T692" s="127" t="s">
        <v>265</v>
      </c>
      <c r="U692" s="59" t="s">
        <v>264</v>
      </c>
      <c r="V692" s="152">
        <f>IFERROR(_xlfn.XLOOKUP(X692,sortorder!$E$4:$E$55,sortorder!$D$4:$D$55),99)</f>
        <v>48</v>
      </c>
      <c r="W692" s="152">
        <f>IFERROR(_xlfn.XLOOKUP(X692,sortorder!$E$4:$E$55,sortorder!$D$4:$D$55),99)</f>
        <v>48</v>
      </c>
      <c r="X692" s="22" t="s">
        <v>2118</v>
      </c>
      <c r="Y692" s="141">
        <f>IF(ISERROR(SEARCH(Y$1,$Q692)),0,1)</f>
        <v>0</v>
      </c>
      <c r="Z692" s="141">
        <f>IF(ISERROR(SEARCH(Z$1,$Q692)),0,1)</f>
        <v>1</v>
      </c>
      <c r="AA692" s="141">
        <f>IF(ISERROR(SEARCH(AA$1,$Q692)),0,1)</f>
        <v>1</v>
      </c>
      <c r="AB692" s="141">
        <f>IF(ISERROR(SEARCH(AB$1,$Q692)),0,1)</f>
        <v>0</v>
      </c>
      <c r="AC692" s="141">
        <f>IF(ISERROR(SEARCH(AC$1,$Q692)),0,1)</f>
        <v>0</v>
      </c>
      <c r="AD692" s="141">
        <f>IF(ISERROR(SEARCH(AD$1,$Q692)),0,1)</f>
        <v>0</v>
      </c>
      <c r="AE692" s="141">
        <f>IF(ISERROR(SEARCH(AE$1,$Q692)),0,1)</f>
        <v>1</v>
      </c>
      <c r="AF692" s="141">
        <f>IF(ISERROR(SEARCH(AF$1,$Q692)),0,1)</f>
        <v>0</v>
      </c>
      <c r="AG692" s="141">
        <f>IF(ISERROR(SEARCH(AG$1,$Q692)),0,1)</f>
        <v>1</v>
      </c>
      <c r="AH692" s="74" t="s">
        <v>1075</v>
      </c>
      <c r="AI692" s="141" t="str">
        <f>_xlfn.XLOOKUP(I692,'api2.3'!B:B,'api2.3'!D:D,"")</f>
        <v>Supplemental Indexes</v>
      </c>
      <c r="AJ692" s="74" t="s">
        <v>84</v>
      </c>
      <c r="AK692" s="41" t="s">
        <v>84</v>
      </c>
      <c r="AL692" s="210">
        <f>_xlfn.XLOOKUP(AK692,sortorder!$I$15:$I$20,sortorder!$J$15:$J$20)</f>
        <v>5</v>
      </c>
      <c r="AM692" s="74" t="s">
        <v>1784</v>
      </c>
      <c r="AN692" s="74" t="s">
        <v>1784</v>
      </c>
      <c r="AO692" s="74" t="s">
        <v>1785</v>
      </c>
      <c r="AP692" s="128">
        <v>3</v>
      </c>
      <c r="AQ692" s="74" t="s">
        <v>1779</v>
      </c>
      <c r="AR692" s="74" t="s">
        <v>1111</v>
      </c>
      <c r="AS692" s="74" t="s">
        <v>1102</v>
      </c>
      <c r="AT692" s="74" t="s">
        <v>1111</v>
      </c>
      <c r="AU692" s="74"/>
      <c r="AV692" s="39" t="str">
        <f>IFERROR(_xlfn.XLOOKUP(Q692,wtd!$B:$B,wtd!$C:$C),"")</f>
        <v/>
      </c>
      <c r="AW692" s="141" t="b">
        <f>IFERROR(Q692=_xlfn.XLOOKUP(Q692,wtd!$B:$B,wtd!$B:$B),FALSE)</f>
        <v>0</v>
      </c>
      <c r="AX692" s="74" t="s">
        <v>1103</v>
      </c>
      <c r="AY692" s="74">
        <v>2</v>
      </c>
      <c r="AZ692" s="74">
        <v>0</v>
      </c>
      <c r="BA692" t="b">
        <v>0</v>
      </c>
      <c r="BB692" t="b">
        <v>0</v>
      </c>
      <c r="BC692" t="b">
        <v>0</v>
      </c>
      <c r="BD692" s="74"/>
      <c r="BE692" s="194" t="s">
        <v>2167</v>
      </c>
      <c r="BF692" s="321" t="s">
        <v>2168</v>
      </c>
      <c r="BG692" s="321" t="s">
        <v>2168</v>
      </c>
      <c r="BH692" s="59" t="s">
        <v>2169</v>
      </c>
      <c r="BJ692" s="618" t="s">
        <v>2887</v>
      </c>
      <c r="BK692" s="534" t="s">
        <v>5433</v>
      </c>
      <c r="BL692" s="59" t="s">
        <v>1481</v>
      </c>
      <c r="BM692" s="59" t="s">
        <v>351</v>
      </c>
      <c r="BN692" s="222">
        <v>78</v>
      </c>
      <c r="BP692" s="639" t="s">
        <v>1131</v>
      </c>
      <c r="BQ692" s="639" t="s">
        <v>1581</v>
      </c>
      <c r="BR692" s="639" t="s">
        <v>2166</v>
      </c>
      <c r="BS692" s="639" t="s">
        <v>411</v>
      </c>
    </row>
    <row r="693" spans="1:72">
      <c r="A693">
        <v>692</v>
      </c>
      <c r="B693" s="158" t="str">
        <f>IFERROR(TEXT(AL693,"00"),"99")&amp;IFERROR(TEXT(W693,"00"),"99")&amp;IFERROR(TEXT(S693,"00"),"99")&amp;IFERROR(TEXT(BN693,"000"),"999")</f>
        <v>054810079</v>
      </c>
      <c r="C693" s="158" t="str">
        <f>IFERROR(TEXT(AL693,"00"),"99")&amp;IFERROR(TEXT(V693,"00"),"99")&amp;IFERROR(TEXT(R693,"000"),"999")</f>
        <v>0548106</v>
      </c>
      <c r="D693" s="29">
        <v>1</v>
      </c>
      <c r="E693" s="645">
        <f>IF(NOT(ISBLANK(L693)),1,0)</f>
        <v>0</v>
      </c>
      <c r="F693" s="645">
        <f>IF(NOT(ISBLANK(O693)),1,0)</f>
        <v>1</v>
      </c>
      <c r="G693" s="364" t="str">
        <f>IF(ISBLANK(H693), IF(OR(NOT(ISBLANK(L693)),NOT(ISBLANK(I693)), NOT(ISBLANK(O693))),"no oldname but should be",""),IF(H693=I693,"api",IF(H693=O693,"csv","no match or acs")))</f>
        <v>api</v>
      </c>
      <c r="H693" t="s">
        <v>2183</v>
      </c>
      <c r="I693" t="s">
        <v>2183</v>
      </c>
      <c r="J693" s="197" t="s">
        <v>2183</v>
      </c>
      <c r="N693" s="59" t="s">
        <v>2184</v>
      </c>
      <c r="O693" t="s">
        <v>2184</v>
      </c>
      <c r="P693" s="59" t="s">
        <v>2184</v>
      </c>
      <c r="Q693" s="64" t="s">
        <v>2182</v>
      </c>
      <c r="R693" s="147">
        <f>IFERROR(_xlfn.XLOOKUP(T693,sortorder!$E$62:$E$136,sortorder!$F$62:$F$136),999)</f>
        <v>106</v>
      </c>
      <c r="S693" s="147">
        <f>IFERROR(_xlfn.XLOOKUP(T693,sortorder!$E$62:$E$136,sortorder!$D$62:$D$136),99)</f>
        <v>10</v>
      </c>
      <c r="T693" s="127" t="s">
        <v>95</v>
      </c>
      <c r="U693" s="59" t="s">
        <v>94</v>
      </c>
      <c r="V693" s="152">
        <f>IFERROR(_xlfn.XLOOKUP(X693,sortorder!$E$4:$E$55,sortorder!$D$4:$D$55),99)</f>
        <v>48</v>
      </c>
      <c r="W693" s="152">
        <f>IFERROR(_xlfn.XLOOKUP(X693,sortorder!$E$4:$E$55,sortorder!$D$4:$D$55),99)</f>
        <v>48</v>
      </c>
      <c r="X693" s="22" t="s">
        <v>2118</v>
      </c>
      <c r="Y693" s="141">
        <f>IF(ISERROR(SEARCH(Y$1,$Q693)),0,1)</f>
        <v>0</v>
      </c>
      <c r="Z693" s="141">
        <f>IF(ISERROR(SEARCH(Z$1,$Q693)),0,1)</f>
        <v>1</v>
      </c>
      <c r="AA693" s="141">
        <f>IF(ISERROR(SEARCH(AA$1,$Q693)),0,1)</f>
        <v>1</v>
      </c>
      <c r="AB693" s="141">
        <f>IF(ISERROR(SEARCH(AB$1,$Q693)),0,1)</f>
        <v>0</v>
      </c>
      <c r="AC693" s="141">
        <f>IF(ISERROR(SEARCH(AC$1,$Q693)),0,1)</f>
        <v>0</v>
      </c>
      <c r="AD693" s="141">
        <f>IF(ISERROR(SEARCH(AD$1,$Q693)),0,1)</f>
        <v>0</v>
      </c>
      <c r="AE693" s="141">
        <f>IF(ISERROR(SEARCH(AE$1,$Q693)),0,1)</f>
        <v>1</v>
      </c>
      <c r="AF693" s="141">
        <f>IF(ISERROR(SEARCH(AF$1,$Q693)),0,1)</f>
        <v>0</v>
      </c>
      <c r="AG693" s="141">
        <f>IF(ISERROR(SEARCH(AG$1,$Q693)),0,1)</f>
        <v>1</v>
      </c>
      <c r="AH693" s="74" t="s">
        <v>1075</v>
      </c>
      <c r="AI693" s="141" t="str">
        <f>_xlfn.XLOOKUP(I693,'api2.3'!B:B,'api2.3'!D:D,"")</f>
        <v>Supplemental Indexes</v>
      </c>
      <c r="AJ693" s="74" t="s">
        <v>84</v>
      </c>
      <c r="AK693" s="41" t="s">
        <v>84</v>
      </c>
      <c r="AL693" s="210">
        <f>_xlfn.XLOOKUP(AK693,sortorder!$I$15:$I$20,sortorder!$J$15:$J$20)</f>
        <v>5</v>
      </c>
      <c r="AM693" s="74" t="s">
        <v>1784</v>
      </c>
      <c r="AN693" s="74" t="s">
        <v>1784</v>
      </c>
      <c r="AO693" s="74" t="s">
        <v>1785</v>
      </c>
      <c r="AP693" s="128">
        <v>3</v>
      </c>
      <c r="AQ693" s="74" t="s">
        <v>1779</v>
      </c>
      <c r="AR693" s="74" t="s">
        <v>1111</v>
      </c>
      <c r="AS693" s="74" t="s">
        <v>1102</v>
      </c>
      <c r="AT693" s="74" t="s">
        <v>1111</v>
      </c>
      <c r="AU693" s="74"/>
      <c r="AV693" s="39" t="str">
        <f>IFERROR(_xlfn.XLOOKUP(Q693,wtd!$B:$B,wtd!$C:$C),"")</f>
        <v/>
      </c>
      <c r="AW693" s="141" t="b">
        <f>IFERROR(Q693=_xlfn.XLOOKUP(Q693,wtd!$B:$B,wtd!$B:$B),FALSE)</f>
        <v>0</v>
      </c>
      <c r="AX693" s="74" t="s">
        <v>1103</v>
      </c>
      <c r="AY693" s="74">
        <v>2</v>
      </c>
      <c r="AZ693" s="74">
        <v>0</v>
      </c>
      <c r="BA693" t="b">
        <v>0</v>
      </c>
      <c r="BB693" t="b">
        <v>0</v>
      </c>
      <c r="BC693" t="b">
        <v>0</v>
      </c>
      <c r="BD693" s="74"/>
      <c r="BE693" s="194" t="s">
        <v>2185</v>
      </c>
      <c r="BF693" s="74" t="s">
        <v>2186</v>
      </c>
      <c r="BG693" s="321" t="s">
        <v>2186</v>
      </c>
      <c r="BH693" s="59" t="s">
        <v>2187</v>
      </c>
      <c r="BJ693" s="618" t="s">
        <v>2887</v>
      </c>
      <c r="BK693" s="534" t="s">
        <v>2188</v>
      </c>
      <c r="BL693" s="59" t="s">
        <v>1510</v>
      </c>
      <c r="BM693" s="59" t="s">
        <v>360</v>
      </c>
      <c r="BN693" s="222">
        <v>79</v>
      </c>
      <c r="BP693" s="639" t="s">
        <v>55</v>
      </c>
      <c r="BQ693" s="639" t="s">
        <v>1204</v>
      </c>
      <c r="BR693" s="639" t="s">
        <v>2184</v>
      </c>
      <c r="BS693" s="639" t="s">
        <v>411</v>
      </c>
    </row>
    <row r="694" spans="1:72">
      <c r="A694">
        <v>693</v>
      </c>
      <c r="B694" s="158" t="str">
        <f>IFERROR(TEXT(AL694,"00"),"99")&amp;IFERROR(TEXT(W694,"00"),"99")&amp;IFERROR(TEXT(S694,"00"),"99")&amp;IFERROR(TEXT(BN694,"000"),"999")</f>
        <v>054811080</v>
      </c>
      <c r="C694" s="158" t="str">
        <f>IFERROR(TEXT(AL694,"00"),"99")&amp;IFERROR(TEXT(V694,"00"),"99")&amp;IFERROR(TEXT(R694,"000"),"999")</f>
        <v>0548107</v>
      </c>
      <c r="D694" s="29">
        <v>1</v>
      </c>
      <c r="E694" s="645">
        <f>IF(NOT(ISBLANK(L694)),1,0)</f>
        <v>0</v>
      </c>
      <c r="F694" s="645">
        <f>IF(NOT(ISBLANK(O694)),1,0)</f>
        <v>1</v>
      </c>
      <c r="G694" s="364" t="str">
        <f>IF(ISBLANK(H694), IF(OR(NOT(ISBLANK(L694)),NOT(ISBLANK(I694)), NOT(ISBLANK(O694))),"no oldname but should be",""),IF(H694=I694,"api",IF(H694=O694,"csv","no match or acs")))</f>
        <v>api</v>
      </c>
      <c r="H694" t="s">
        <v>2190</v>
      </c>
      <c r="I694" t="s">
        <v>2190</v>
      </c>
      <c r="J694" s="59" t="s">
        <v>2190</v>
      </c>
      <c r="K694" s="122"/>
      <c r="L694" s="122"/>
      <c r="M694" s="197"/>
      <c r="N694" s="197" t="s">
        <v>2191</v>
      </c>
      <c r="O694" s="122" t="s">
        <v>2191</v>
      </c>
      <c r="P694" s="197" t="s">
        <v>2191</v>
      </c>
      <c r="Q694" s="123" t="s">
        <v>2189</v>
      </c>
      <c r="R694" s="147">
        <f>IFERROR(_xlfn.XLOOKUP(T694,sortorder!$E$62:$E$136,sortorder!$F$62:$F$136),999)</f>
        <v>107</v>
      </c>
      <c r="S694" s="147">
        <f>IFERROR(_xlfn.XLOOKUP(T694,sortorder!$E$62:$E$136,sortorder!$D$62:$D$136),99)</f>
        <v>11</v>
      </c>
      <c r="T694" s="196" t="s">
        <v>134</v>
      </c>
      <c r="U694" s="197" t="s">
        <v>133</v>
      </c>
      <c r="V694" s="152">
        <f>IFERROR(_xlfn.XLOOKUP(X694,sortorder!$E$4:$E$55,sortorder!$D$4:$D$55),99)</f>
        <v>48</v>
      </c>
      <c r="W694" s="152">
        <f>IFERROR(_xlfn.XLOOKUP(X694,sortorder!$E$4:$E$55,sortorder!$D$4:$D$55),99)</f>
        <v>48</v>
      </c>
      <c r="X694" s="198" t="s">
        <v>2118</v>
      </c>
      <c r="Y694" s="141">
        <f>IF(ISERROR(SEARCH(Y$1,$Q694)),0,1)</f>
        <v>0</v>
      </c>
      <c r="Z694" s="141">
        <f>IF(ISERROR(SEARCH(Z$1,$Q694)),0,1)</f>
        <v>1</v>
      </c>
      <c r="AA694" s="141">
        <f>IF(ISERROR(SEARCH(AA$1,$Q694)),0,1)</f>
        <v>1</v>
      </c>
      <c r="AB694" s="141">
        <f>IF(ISERROR(SEARCH(AB$1,$Q694)),0,1)</f>
        <v>0</v>
      </c>
      <c r="AC694" s="141">
        <f>IF(ISERROR(SEARCH(AC$1,$Q694)),0,1)</f>
        <v>0</v>
      </c>
      <c r="AD694" s="141">
        <f>IF(ISERROR(SEARCH(AD$1,$Q694)),0,1)</f>
        <v>0</v>
      </c>
      <c r="AE694" s="141">
        <f>IF(ISERROR(SEARCH(AE$1,$Q694)),0,1)</f>
        <v>1</v>
      </c>
      <c r="AF694" s="141">
        <f>IF(ISERROR(SEARCH(AF$1,$Q694)),0,1)</f>
        <v>0</v>
      </c>
      <c r="AG694" s="141">
        <f>IF(ISERROR(SEARCH(AG$1,$Q694)),0,1)</f>
        <v>1</v>
      </c>
      <c r="AH694" s="321" t="s">
        <v>1075</v>
      </c>
      <c r="AI694" s="141" t="str">
        <f>_xlfn.XLOOKUP(I694,'api2.3'!B:B,'api2.3'!D:D,"")</f>
        <v>Supplemental Indexes</v>
      </c>
      <c r="AJ694" s="321" t="s">
        <v>84</v>
      </c>
      <c r="AK694" s="212" t="s">
        <v>84</v>
      </c>
      <c r="AL694" s="210">
        <f>_xlfn.XLOOKUP(AK694,sortorder!$I$15:$I$20,sortorder!$J$15:$J$20)</f>
        <v>5</v>
      </c>
      <c r="AM694" s="321" t="s">
        <v>1784</v>
      </c>
      <c r="AN694" s="321" t="s">
        <v>1784</v>
      </c>
      <c r="AO694" s="321" t="s">
        <v>1785</v>
      </c>
      <c r="AP694" s="565">
        <v>3</v>
      </c>
      <c r="AQ694" s="321" t="s">
        <v>1779</v>
      </c>
      <c r="AR694" s="321" t="s">
        <v>1111</v>
      </c>
      <c r="AS694" s="321" t="s">
        <v>1102</v>
      </c>
      <c r="AT694" s="321" t="s">
        <v>1111</v>
      </c>
      <c r="AU694" s="321"/>
      <c r="AV694" s="39" t="str">
        <f>IFERROR(_xlfn.XLOOKUP(Q694,wtd!$B:$B,wtd!$C:$C),"")</f>
        <v/>
      </c>
      <c r="AW694" s="141" t="b">
        <f>IFERROR(Q694=_xlfn.XLOOKUP(Q694,wtd!$B:$B,wtd!$B:$B),FALSE)</f>
        <v>0</v>
      </c>
      <c r="AX694" s="321" t="s">
        <v>1103</v>
      </c>
      <c r="AY694" s="321">
        <v>2</v>
      </c>
      <c r="AZ694" s="321">
        <v>0</v>
      </c>
      <c r="BA694" s="122" t="b">
        <v>0</v>
      </c>
      <c r="BB694" s="122" t="b">
        <v>0</v>
      </c>
      <c r="BC694" s="122" t="b">
        <v>0</v>
      </c>
      <c r="BD694" s="321"/>
      <c r="BE694" s="194" t="s">
        <v>2192</v>
      </c>
      <c r="BF694" s="321" t="s">
        <v>2193</v>
      </c>
      <c r="BG694" s="321" t="s">
        <v>2193</v>
      </c>
      <c r="BH694" s="197" t="s">
        <v>2194</v>
      </c>
      <c r="BI694" s="197"/>
      <c r="BJ694" s="618" t="s">
        <v>2887</v>
      </c>
      <c r="BK694" s="534" t="s">
        <v>2195</v>
      </c>
      <c r="BL694" s="197" t="s">
        <v>1520</v>
      </c>
      <c r="BM694" s="59" t="s">
        <v>2196</v>
      </c>
      <c r="BN694" s="222">
        <v>80</v>
      </c>
      <c r="BP694" s="639" t="s">
        <v>55</v>
      </c>
      <c r="BQ694" s="639" t="s">
        <v>1480</v>
      </c>
      <c r="BR694" s="639" t="s">
        <v>2191</v>
      </c>
      <c r="BS694" s="639" t="s">
        <v>411</v>
      </c>
    </row>
    <row r="695" spans="1:72">
      <c r="A695">
        <v>694</v>
      </c>
      <c r="B695" s="158" t="str">
        <f>IFERROR(TEXT(AL695,"00"),"99")&amp;IFERROR(TEXT(W695,"00"),"99")&amp;IFERROR(TEXT(S695,"00"),"99")&amp;IFERROR(TEXT(BN695,"000"),"999")</f>
        <v>054812081</v>
      </c>
      <c r="C695" s="158" t="str">
        <f>IFERROR(TEXT(AL695,"00"),"99")&amp;IFERROR(TEXT(V695,"00"),"99")&amp;IFERROR(TEXT(R695,"000"),"999")</f>
        <v>0548108</v>
      </c>
      <c r="D695" s="29">
        <v>1</v>
      </c>
      <c r="E695" s="645">
        <f>IF(NOT(ISBLANK(L695)),1,0)</f>
        <v>0</v>
      </c>
      <c r="F695" s="645">
        <f>IF(NOT(ISBLANK(O695)),1,0)</f>
        <v>1</v>
      </c>
      <c r="G695" s="364" t="str">
        <f>IF(ISBLANK(H695), IF(OR(NOT(ISBLANK(L695)),NOT(ISBLANK(I695)), NOT(ISBLANK(O695))),"no oldname but should be",""),IF(H695=I695,"api",IF(H695=O695,"csv","no match or acs")))</f>
        <v>api</v>
      </c>
      <c r="H695" t="s">
        <v>2132</v>
      </c>
      <c r="I695" t="s">
        <v>2132</v>
      </c>
      <c r="J695" s="59" t="s">
        <v>2132</v>
      </c>
      <c r="N695" s="59" t="s">
        <v>2133</v>
      </c>
      <c r="O695" t="s">
        <v>2133</v>
      </c>
      <c r="P695" s="59" t="s">
        <v>2133</v>
      </c>
      <c r="Q695" s="64" t="s">
        <v>2131</v>
      </c>
      <c r="R695" s="147">
        <f>IFERROR(_xlfn.XLOOKUP(T695,sortorder!$E$62:$E$136,sortorder!$F$62:$F$136),999)</f>
        <v>108</v>
      </c>
      <c r="S695" s="147">
        <f>IFERROR(_xlfn.XLOOKUP(T695,sortorder!$E$62:$E$136,sortorder!$D$62:$D$136),99)</f>
        <v>12</v>
      </c>
      <c r="T695" s="127" t="s">
        <v>244</v>
      </c>
      <c r="U695" s="59" t="s">
        <v>243</v>
      </c>
      <c r="V695" s="152">
        <f>IFERROR(_xlfn.XLOOKUP(X695,sortorder!$E$4:$E$55,sortorder!$D$4:$D$55),99)</f>
        <v>48</v>
      </c>
      <c r="W695" s="152">
        <f>IFERROR(_xlfn.XLOOKUP(X695,sortorder!$E$4:$E$55,sortorder!$D$4:$D$55),99)</f>
        <v>48</v>
      </c>
      <c r="X695" s="22" t="s">
        <v>2118</v>
      </c>
      <c r="Y695" s="141">
        <f>IF(ISERROR(SEARCH(Y$1,$Q695)),0,1)</f>
        <v>0</v>
      </c>
      <c r="Z695" s="141">
        <f>IF(ISERROR(SEARCH(Z$1,$Q695)),0,1)</f>
        <v>1</v>
      </c>
      <c r="AA695" s="141">
        <f>IF(ISERROR(SEARCH(AA$1,$Q695)),0,1)</f>
        <v>1</v>
      </c>
      <c r="AB695" s="141">
        <f>IF(ISERROR(SEARCH(AB$1,$Q695)),0,1)</f>
        <v>0</v>
      </c>
      <c r="AC695" s="141">
        <f>IF(ISERROR(SEARCH(AC$1,$Q695)),0,1)</f>
        <v>0</v>
      </c>
      <c r="AD695" s="141">
        <f>IF(ISERROR(SEARCH(AD$1,$Q695)),0,1)</f>
        <v>0</v>
      </c>
      <c r="AE695" s="141">
        <f>IF(ISERROR(SEARCH(AE$1,$Q695)),0,1)</f>
        <v>1</v>
      </c>
      <c r="AF695" s="141">
        <f>IF(ISERROR(SEARCH(AF$1,$Q695)),0,1)</f>
        <v>0</v>
      </c>
      <c r="AG695" s="141">
        <f>IF(ISERROR(SEARCH(AG$1,$Q695)),0,1)</f>
        <v>1</v>
      </c>
      <c r="AH695" s="74" t="s">
        <v>1075</v>
      </c>
      <c r="AI695" s="141" t="str">
        <f>_xlfn.XLOOKUP(I695,'api2.3'!B:B,'api2.3'!D:D,"")</f>
        <v>Supplemental Indexes</v>
      </c>
      <c r="AJ695" s="74" t="s">
        <v>84</v>
      </c>
      <c r="AK695" s="41" t="s">
        <v>84</v>
      </c>
      <c r="AL695" s="210">
        <f>_xlfn.XLOOKUP(AK695,sortorder!$I$15:$I$20,sortorder!$J$15:$J$20)</f>
        <v>5</v>
      </c>
      <c r="AM695" s="74" t="s">
        <v>1784</v>
      </c>
      <c r="AN695" s="74" t="s">
        <v>1784</v>
      </c>
      <c r="AO695" s="74" t="s">
        <v>1785</v>
      </c>
      <c r="AP695" s="128">
        <v>3</v>
      </c>
      <c r="AQ695" s="74" t="s">
        <v>1779</v>
      </c>
      <c r="AR695" s="74" t="s">
        <v>1111</v>
      </c>
      <c r="AS695" s="74" t="s">
        <v>1102</v>
      </c>
      <c r="AT695" s="74" t="s">
        <v>1111</v>
      </c>
      <c r="AU695" s="74"/>
      <c r="AV695" s="39" t="str">
        <f>IFERROR(_xlfn.XLOOKUP(Q695,wtd!$B:$B,wtd!$C:$C),"")</f>
        <v/>
      </c>
      <c r="AW695" s="141" t="b">
        <f>IFERROR(Q695=_xlfn.XLOOKUP(Q695,wtd!$B:$B,wtd!$B:$B),FALSE)</f>
        <v>0</v>
      </c>
      <c r="AX695" s="74" t="s">
        <v>1103</v>
      </c>
      <c r="AY695" s="74">
        <v>2</v>
      </c>
      <c r="AZ695" s="74">
        <v>0</v>
      </c>
      <c r="BA695" t="b">
        <v>0</v>
      </c>
      <c r="BB695" t="b">
        <v>0</v>
      </c>
      <c r="BC695" t="b">
        <v>0</v>
      </c>
      <c r="BD695" s="74"/>
      <c r="BE695" s="42" t="s">
        <v>2134</v>
      </c>
      <c r="BF695" s="74" t="s">
        <v>2135</v>
      </c>
      <c r="BG695" s="74" t="s">
        <v>2135</v>
      </c>
      <c r="BH695" s="59" t="s">
        <v>2136</v>
      </c>
      <c r="BJ695" s="618" t="s">
        <v>2887</v>
      </c>
      <c r="BK695" s="534" t="s">
        <v>2137</v>
      </c>
      <c r="BL695" s="59" t="s">
        <v>1433</v>
      </c>
      <c r="BM695" s="59" t="s">
        <v>332</v>
      </c>
      <c r="BN695" s="222">
        <v>81</v>
      </c>
      <c r="BP695" s="639" t="s">
        <v>1521</v>
      </c>
      <c r="BQ695" s="639" t="s">
        <v>606</v>
      </c>
      <c r="BR695" s="639" t="s">
        <v>2133</v>
      </c>
      <c r="BS695" s="639" t="s">
        <v>411</v>
      </c>
    </row>
    <row r="696" spans="1:72">
      <c r="A696">
        <v>695</v>
      </c>
      <c r="B696" s="158" t="str">
        <f>IFERROR(TEXT(AL696,"00"),"99")&amp;IFERROR(TEXT(W696,"00"),"99")&amp;IFERROR(TEXT(S696,"00"),"99")&amp;IFERROR(TEXT(BN696,"000"),"999")</f>
        <v>054813082</v>
      </c>
      <c r="C696" s="158" t="str">
        <f>IFERROR(TEXT(AL696,"00"),"99")&amp;IFERROR(TEXT(V696,"00"),"99")&amp;IFERROR(TEXT(R696,"000"),"999")</f>
        <v>0548109</v>
      </c>
      <c r="D696" s="251">
        <v>1</v>
      </c>
      <c r="E696" s="645">
        <f>IF(NOT(ISBLANK(L696)),1,0)</f>
        <v>0</v>
      </c>
      <c r="F696" s="645">
        <f>IF(NOT(ISBLANK(O696)),1,0)</f>
        <v>1</v>
      </c>
      <c r="G696" s="364" t="str">
        <f>IF(ISBLANK(H696), IF(OR(NOT(ISBLANK(L696)),NOT(ISBLANK(I696)), NOT(ISBLANK(O696))),"no oldname but should be",""),IF(H696=I696,"api",IF(H696=O696,"csv","no match or acs")))</f>
        <v>csv</v>
      </c>
      <c r="H696" s="122" t="s">
        <v>5702</v>
      </c>
      <c r="I696" s="521" t="s">
        <v>5878</v>
      </c>
      <c r="J696" s="197"/>
      <c r="K696" s="122"/>
      <c r="L696" s="122"/>
      <c r="M696" s="197"/>
      <c r="N696" s="197"/>
      <c r="O696" s="122" t="s">
        <v>5702</v>
      </c>
      <c r="P696" s="197"/>
      <c r="Q696" s="123" t="s">
        <v>5703</v>
      </c>
      <c r="R696" s="147">
        <f>IFERROR(_xlfn.XLOOKUP(T696,sortorder!$E$62:$E$136,sortorder!$F$62:$F$136),999)</f>
        <v>109</v>
      </c>
      <c r="S696" s="147">
        <f>IFERROR(_xlfn.XLOOKUP(T696,sortorder!$E$62:$E$136,sortorder!$D$62:$D$136),99)</f>
        <v>13</v>
      </c>
      <c r="T696" s="196" t="s">
        <v>5614</v>
      </c>
      <c r="U696" s="197"/>
      <c r="V696" s="152">
        <f>IFERROR(_xlfn.XLOOKUP(X696,sortorder!$E$4:$E$55,sortorder!$D$4:$D$55),99)</f>
        <v>48</v>
      </c>
      <c r="W696" s="152">
        <f>IFERROR(_xlfn.XLOOKUP(X696,sortorder!$E$4:$E$55,sortorder!$D$4:$D$55),99)</f>
        <v>48</v>
      </c>
      <c r="X696" s="198" t="s">
        <v>2118</v>
      </c>
      <c r="Y696" s="141">
        <f>IF(ISERROR(SEARCH(Y$1,$Q696)),0,1)</f>
        <v>0</v>
      </c>
      <c r="Z696" s="141">
        <f>IF(ISERROR(SEARCH(Z$1,$Q696)),0,1)</f>
        <v>1</v>
      </c>
      <c r="AA696" s="141">
        <f>IF(ISERROR(SEARCH(AA$1,$Q696)),0,1)</f>
        <v>1</v>
      </c>
      <c r="AB696" s="141">
        <f>IF(ISERROR(SEARCH(AB$1,$Q696)),0,1)</f>
        <v>0</v>
      </c>
      <c r="AC696" s="141">
        <f>IF(ISERROR(SEARCH(AC$1,$Q696)),0,1)</f>
        <v>0</v>
      </c>
      <c r="AD696" s="141">
        <f>IF(ISERROR(SEARCH(AD$1,$Q696)),0,1)</f>
        <v>0</v>
      </c>
      <c r="AE696" s="141">
        <f>IF(ISERROR(SEARCH(AE$1,$Q696)),0,1)</f>
        <v>1</v>
      </c>
      <c r="AF696" s="141">
        <f>IF(ISERROR(SEARCH(AF$1,$Q696)),0,1)</f>
        <v>0</v>
      </c>
      <c r="AG696" s="141">
        <f>IF(ISERROR(SEARCH(AG$1,$Q696)),0,1)</f>
        <v>1</v>
      </c>
      <c r="AH696" s="122" t="s">
        <v>1075</v>
      </c>
      <c r="AI696" s="141" t="str">
        <f>_xlfn.XLOOKUP(I696,'api2.3'!B:B,'api2.3'!D:D,"")</f>
        <v>Supplemental Indexes</v>
      </c>
      <c r="AJ696" s="122" t="s">
        <v>84</v>
      </c>
      <c r="AK696" s="212" t="s">
        <v>84</v>
      </c>
      <c r="AL696" s="210">
        <f>_xlfn.XLOOKUP(AK696,sortorder!$I$15:$I$20,sortorder!$J$15:$J$20)</f>
        <v>5</v>
      </c>
      <c r="AM696" s="122" t="s">
        <v>1784</v>
      </c>
      <c r="AN696" s="122" t="s">
        <v>1784</v>
      </c>
      <c r="AO696" s="122" t="s">
        <v>1785</v>
      </c>
      <c r="AP696" s="112">
        <v>3</v>
      </c>
      <c r="AQ696" s="122" t="s">
        <v>1779</v>
      </c>
      <c r="AR696" s="122" t="s">
        <v>1111</v>
      </c>
      <c r="AS696" s="122" t="s">
        <v>1102</v>
      </c>
      <c r="AT696" s="122" t="s">
        <v>1111</v>
      </c>
      <c r="AU696" s="122"/>
      <c r="AV696" s="39" t="str">
        <f>IFERROR(_xlfn.XLOOKUP(Q696,wtd!$B:$B,wtd!$C:$C),"")</f>
        <v/>
      </c>
      <c r="AW696" s="141" t="b">
        <f>IFERROR(Q696=_xlfn.XLOOKUP(Q696,wtd!$B:$B,wtd!$B:$B),FALSE)</f>
        <v>0</v>
      </c>
      <c r="AX696" s="236" t="s">
        <v>1103</v>
      </c>
      <c r="AY696" s="122">
        <v>2</v>
      </c>
      <c r="AZ696" s="122">
        <v>0</v>
      </c>
      <c r="BA696" s="122" t="b">
        <v>0</v>
      </c>
      <c r="BB696" s="122" t="b">
        <v>0</v>
      </c>
      <c r="BC696" s="122" t="b">
        <v>0</v>
      </c>
      <c r="BD696" s="122"/>
      <c r="BE696" s="194" t="s">
        <v>5704</v>
      </c>
      <c r="BF696" s="122" t="s">
        <v>5705</v>
      </c>
      <c r="BG696" s="122" t="s">
        <v>5705</v>
      </c>
      <c r="BH696" s="197"/>
      <c r="BI696" s="197"/>
      <c r="BJ696" s="618" t="s">
        <v>2887</v>
      </c>
      <c r="BK696" s="534" t="s">
        <v>5877</v>
      </c>
      <c r="BL696" s="197"/>
      <c r="BM696" s="197"/>
      <c r="BN696" s="260">
        <v>82</v>
      </c>
      <c r="BO696" s="122"/>
      <c r="BP696" s="641"/>
      <c r="BQ696" s="641"/>
      <c r="BR696" s="641"/>
      <c r="BS696" s="641"/>
      <c r="BT696" s="641"/>
    </row>
    <row r="697" spans="1:72">
      <c r="A697">
        <v>696</v>
      </c>
      <c r="B697" s="158" t="str">
        <f>IFERROR(TEXT(AL697,"00"),"99")&amp;IFERROR(TEXT(W697,"00"),"99")&amp;IFERROR(TEXT(S697,"00"),"99")&amp;IFERROR(TEXT(BN697,"000"),"999")</f>
        <v>057070046</v>
      </c>
      <c r="C697" s="158" t="str">
        <f>IFERROR(TEXT(AL697,"00"),"99")&amp;IFERROR(TEXT(V697,"00"),"99")&amp;IFERROR(TEXT(R697,"000"),"999")</f>
        <v>0570999</v>
      </c>
      <c r="D697" s="29">
        <v>1</v>
      </c>
      <c r="E697" s="645">
        <f>IF(NOT(ISBLANK(L697)),1,0)</f>
        <v>0</v>
      </c>
      <c r="F697" s="645">
        <f>IF(NOT(ISBLANK(O697)),1,0)</f>
        <v>1</v>
      </c>
      <c r="G697" s="364" t="str">
        <f>IF(ISBLANK(H697), IF(OR(NOT(ISBLANK(L697)),NOT(ISBLANK(I697)), NOT(ISBLANK(O697))),"no oldname but should be",""),IF(H697=I697,"api",IF(H697=O697,"csv","no match or acs")))</f>
        <v>api</v>
      </c>
      <c r="H697" t="s">
        <v>2023</v>
      </c>
      <c r="I697" t="s">
        <v>2023</v>
      </c>
      <c r="J697" s="59" t="s">
        <v>2023</v>
      </c>
      <c r="N697" s="59" t="s">
        <v>2024</v>
      </c>
      <c r="O697" s="126" t="s">
        <v>2024</v>
      </c>
      <c r="P697" s="59" t="s">
        <v>2024</v>
      </c>
      <c r="Q697" s="64" t="s">
        <v>2022</v>
      </c>
      <c r="R697" s="147">
        <f>IFERROR(_xlfn.XLOOKUP(T697,sortorder!$E$62:$E$136,sortorder!$F$62:$F$136),999)</f>
        <v>999</v>
      </c>
      <c r="S697" s="147">
        <f>IFERROR(_xlfn.XLOOKUP(T697,sortorder!$E$62:$E$136,sortorder!$D$62:$D$136),99)</f>
        <v>70</v>
      </c>
      <c r="T697" s="127" t="s">
        <v>185</v>
      </c>
      <c r="U697" s="59" t="s">
        <v>275</v>
      </c>
      <c r="V697" s="152">
        <f>IFERROR(_xlfn.XLOOKUP(X697,sortorder!$E$4:$E$55,sortorder!$D$4:$D$55),99)</f>
        <v>70</v>
      </c>
      <c r="W697" s="152">
        <f>IFERROR(_xlfn.XLOOKUP(X697,sortorder!$E$4:$E$55,sortorder!$D$4:$D$55),99)</f>
        <v>70</v>
      </c>
      <c r="X697" s="22" t="s">
        <v>2854</v>
      </c>
      <c r="Y697" s="141">
        <f>IF(ISERROR(SEARCH(Y$1,$Q697)),0,1)</f>
        <v>0</v>
      </c>
      <c r="Z697" s="141">
        <f>IF(ISERROR(SEARCH(Z$1,$Q697)),0,1)</f>
        <v>1</v>
      </c>
      <c r="AA697" s="141">
        <f>IF(ISERROR(SEARCH(AA$1,$Q697)),0,1)</f>
        <v>1</v>
      </c>
      <c r="AB697" s="141">
        <f>IF(ISERROR(SEARCH(AB$1,$Q697)),0,1)</f>
        <v>0</v>
      </c>
      <c r="AC697" s="141">
        <f>IF(ISERROR(SEARCH(AC$1,$Q697)),0,1)</f>
        <v>0</v>
      </c>
      <c r="AD697" s="141">
        <f>IF(ISERROR(SEARCH(AD$1,$Q697)),0,1)</f>
        <v>0</v>
      </c>
      <c r="AE697" s="141">
        <f>IF(ISERROR(SEARCH(AE$1,$Q697)),0,1)</f>
        <v>1</v>
      </c>
      <c r="AF697" s="141">
        <f>IF(ISERROR(SEARCH(AF$1,$Q697)),0,1)</f>
        <v>1</v>
      </c>
      <c r="AG697" s="141">
        <f>IF(ISERROR(SEARCH(AG$1,$Q697)),0,1)</f>
        <v>0</v>
      </c>
      <c r="AH697" t="s">
        <v>1075</v>
      </c>
      <c r="AI697" s="141" t="str">
        <f>_xlfn.XLOOKUP(I697,'api2.3'!B:B,'api2.3'!D:D,"")</f>
        <v/>
      </c>
      <c r="AJ697" t="s">
        <v>84</v>
      </c>
      <c r="AK697" s="41" t="s">
        <v>84</v>
      </c>
      <c r="AL697" s="210">
        <f>_xlfn.XLOOKUP(AK697,sortorder!$I$15:$I$20,sortorder!$J$15:$J$20)</f>
        <v>5</v>
      </c>
      <c r="AM697" t="s">
        <v>1784</v>
      </c>
      <c r="AN697" t="s">
        <v>1784</v>
      </c>
      <c r="AO697" t="s">
        <v>1785</v>
      </c>
      <c r="AP697" s="32">
        <v>3</v>
      </c>
      <c r="AQ697" t="s">
        <v>1779</v>
      </c>
      <c r="AR697" t="s">
        <v>1111</v>
      </c>
      <c r="AS697" t="s">
        <v>1102</v>
      </c>
      <c r="AT697" t="s">
        <v>1111</v>
      </c>
      <c r="AV697" s="39" t="str">
        <f>IFERROR(_xlfn.XLOOKUP(Q697,wtd!$B:$B,wtd!$C:$C),"")</f>
        <v/>
      </c>
      <c r="AW697" s="141" t="b">
        <f>IFERROR(Q697=_xlfn.XLOOKUP(Q697,wtd!$B:$B,wtd!$B:$B),FALSE)</f>
        <v>0</v>
      </c>
      <c r="AX697" t="s">
        <v>1103</v>
      </c>
      <c r="AY697">
        <v>2</v>
      </c>
      <c r="AZ697">
        <v>0</v>
      </c>
      <c r="BA697" t="b">
        <v>0</v>
      </c>
      <c r="BB697" t="b">
        <v>0</v>
      </c>
      <c r="BC697" t="b">
        <v>0</v>
      </c>
      <c r="BE697" t="s">
        <v>2026</v>
      </c>
      <c r="BF697" s="40" t="s">
        <v>4947</v>
      </c>
      <c r="BG697" s="40" t="s">
        <v>4947</v>
      </c>
      <c r="BH697" s="59" t="s">
        <v>5425</v>
      </c>
      <c r="BJ697" s="618" t="s">
        <v>2887</v>
      </c>
      <c r="BK697" s="534" t="s">
        <v>2887</v>
      </c>
      <c r="BL697" s="59" t="s">
        <v>1405</v>
      </c>
      <c r="BM697" s="59" t="s">
        <v>2027</v>
      </c>
      <c r="BN697" s="395">
        <v>46</v>
      </c>
      <c r="BP697" s="639" t="s">
        <v>86</v>
      </c>
      <c r="BQ697" s="639" t="s">
        <v>1406</v>
      </c>
      <c r="BR697" s="639" t="s">
        <v>2024</v>
      </c>
      <c r="BS697" s="639" t="s">
        <v>411</v>
      </c>
    </row>
    <row r="698" spans="1:72">
      <c r="A698">
        <v>697</v>
      </c>
      <c r="B698" s="158" t="str">
        <f>IFERROR(TEXT(AL698,"00"),"99")&amp;IFERROR(TEXT(W698,"00"),"99")&amp;IFERROR(TEXT(S698,"00"),"99")&amp;IFERROR(TEXT(BN698,"000"),"999")</f>
        <v>057070059</v>
      </c>
      <c r="C698" s="158" t="str">
        <f>IFERROR(TEXT(AL698,"00"),"99")&amp;IFERROR(TEXT(V698,"00"),"99")&amp;IFERROR(TEXT(R698,"000"),"999")</f>
        <v>0570999</v>
      </c>
      <c r="D698" s="29">
        <v>1</v>
      </c>
      <c r="E698" s="645">
        <f>IF(NOT(ISBLANK(L698)),1,0)</f>
        <v>0</v>
      </c>
      <c r="F698" s="645">
        <f>IF(NOT(ISBLANK(O698)),1,0)</f>
        <v>1</v>
      </c>
      <c r="G698" s="364" t="str">
        <f>IF(ISBLANK(H698), IF(OR(NOT(ISBLANK(L698)),NOT(ISBLANK(I698)), NOT(ISBLANK(O698))),"no oldname but should be",""),IF(H698=I698,"api",IF(H698=O698,"csv","no match or acs")))</f>
        <v>api</v>
      </c>
      <c r="H698" t="s">
        <v>1400</v>
      </c>
      <c r="I698" t="s">
        <v>1400</v>
      </c>
      <c r="J698" s="59" t="s">
        <v>1400</v>
      </c>
      <c r="N698" s="59" t="s">
        <v>1401</v>
      </c>
      <c r="O698" s="23" t="s">
        <v>1401</v>
      </c>
      <c r="P698" s="59" t="s">
        <v>1401</v>
      </c>
      <c r="Q698" s="64" t="s">
        <v>1399</v>
      </c>
      <c r="R698" s="147">
        <f>IFERROR(_xlfn.XLOOKUP(T698,sortorder!$E$62:$E$136,sortorder!$F$62:$F$136),999)</f>
        <v>999</v>
      </c>
      <c r="S698" s="147">
        <f>IFERROR(_xlfn.XLOOKUP(T698,sortorder!$E$62:$E$136,sortorder!$D$62:$D$136),99)</f>
        <v>70</v>
      </c>
      <c r="T698" s="127" t="s">
        <v>185</v>
      </c>
      <c r="U698" s="59" t="s">
        <v>275</v>
      </c>
      <c r="V698" s="152">
        <f>IFERROR(_xlfn.XLOOKUP(X698,sortorder!$E$4:$E$55,sortorder!$D$4:$D$55),99)</f>
        <v>70</v>
      </c>
      <c r="W698" s="152">
        <f>IFERROR(_xlfn.XLOOKUP(X698,sortorder!$E$4:$E$55,sortorder!$D$4:$D$55),99)</f>
        <v>70</v>
      </c>
      <c r="X698" s="22" t="s">
        <v>2854</v>
      </c>
      <c r="Y698" s="141">
        <f>IF(ISERROR(SEARCH(Y$1,$Q698)),0,1)</f>
        <v>0</v>
      </c>
      <c r="Z698" s="141">
        <f>IF(ISERROR(SEARCH(Z$1,$Q698)),0,1)</f>
        <v>0</v>
      </c>
      <c r="AA698" s="141">
        <f>IF(ISERROR(SEARCH(AA$1,$Q698)),0,1)</f>
        <v>1</v>
      </c>
      <c r="AB698" s="141">
        <f>IF(ISERROR(SEARCH(AB$1,$Q698)),0,1)</f>
        <v>0</v>
      </c>
      <c r="AC698" s="141">
        <f>IF(ISERROR(SEARCH(AC$1,$Q698)),0,1)</f>
        <v>0</v>
      </c>
      <c r="AD698" s="141">
        <f>IF(ISERROR(SEARCH(AD$1,$Q698)),0,1)</f>
        <v>0</v>
      </c>
      <c r="AE698" s="141">
        <f>IF(ISERROR(SEARCH(AE$1,$Q698)),0,1)</f>
        <v>1</v>
      </c>
      <c r="AF698" s="141">
        <f>IF(ISERROR(SEARCH(AF$1,$Q698)),0,1)</f>
        <v>1</v>
      </c>
      <c r="AG698" s="141">
        <f>IF(ISERROR(SEARCH(AG$1,$Q698)),0,1)</f>
        <v>0</v>
      </c>
      <c r="AH698" t="s">
        <v>1075</v>
      </c>
      <c r="AI698" s="141" t="str">
        <f>_xlfn.XLOOKUP(I698,'api2.3'!B:B,'api2.3'!D:D,"")</f>
        <v/>
      </c>
      <c r="AJ698" t="s">
        <v>84</v>
      </c>
      <c r="AK698" s="41" t="s">
        <v>84</v>
      </c>
      <c r="AL698" s="210">
        <f>_xlfn.XLOOKUP(AK698,sortorder!$I$15:$I$20,sortorder!$J$15:$J$20)</f>
        <v>5</v>
      </c>
      <c r="AM698" t="s">
        <v>423</v>
      </c>
      <c r="AN698" t="s">
        <v>423</v>
      </c>
      <c r="AO698" t="s">
        <v>424</v>
      </c>
      <c r="AP698" s="32">
        <v>1</v>
      </c>
      <c r="AQ698" t="s">
        <v>1101</v>
      </c>
      <c r="AR698" t="s">
        <v>1111</v>
      </c>
      <c r="AS698" t="s">
        <v>1102</v>
      </c>
      <c r="AT698" t="s">
        <v>1111</v>
      </c>
      <c r="AV698" s="39" t="str">
        <f>IFERROR(_xlfn.XLOOKUP(Q698,wtd!$B:$B,wtd!$C:$C),"")</f>
        <v/>
      </c>
      <c r="AW698" s="141" t="b">
        <f>IFERROR(Q698=_xlfn.XLOOKUP(Q698,wtd!$B:$B,wtd!$B:$B),FALSE)</f>
        <v>0</v>
      </c>
      <c r="AX698" t="s">
        <v>1103</v>
      </c>
      <c r="AY698">
        <v>2</v>
      </c>
      <c r="AZ698">
        <v>0</v>
      </c>
      <c r="BA698" t="b">
        <v>0</v>
      </c>
      <c r="BB698" t="b">
        <v>0</v>
      </c>
      <c r="BC698" t="b">
        <v>0</v>
      </c>
      <c r="BE698" t="s">
        <v>1403</v>
      </c>
      <c r="BF698" t="s">
        <v>4942</v>
      </c>
      <c r="BG698" t="s">
        <v>4942</v>
      </c>
      <c r="BH698" s="59" t="s">
        <v>5420</v>
      </c>
      <c r="BI698" s="59" t="s">
        <v>5421</v>
      </c>
      <c r="BJ698" s="618" t="s">
        <v>2887</v>
      </c>
      <c r="BK698" s="534" t="s">
        <v>2887</v>
      </c>
      <c r="BL698" s="59" t="s">
        <v>1405</v>
      </c>
      <c r="BM698" s="59" t="s">
        <v>1404</v>
      </c>
      <c r="BN698" s="393">
        <v>59</v>
      </c>
      <c r="BP698" s="639" t="s">
        <v>99</v>
      </c>
      <c r="BQ698" s="639" t="s">
        <v>1406</v>
      </c>
      <c r="BR698" s="639" t="s">
        <v>1401</v>
      </c>
      <c r="BS698" s="639" t="s">
        <v>411</v>
      </c>
    </row>
    <row r="699" spans="1:72">
      <c r="A699">
        <v>698</v>
      </c>
      <c r="B699" s="158" t="str">
        <f>IFERROR(TEXT(AL699,"00"),"99")&amp;IFERROR(TEXT(W699,"00"),"99")&amp;IFERROR(TEXT(S699,"00"),"99")&amp;IFERROR(TEXT(BN699,"000"),"999")</f>
        <v>057070072</v>
      </c>
      <c r="C699" s="158" t="str">
        <f>IFERROR(TEXT(AL699,"00"),"99")&amp;IFERROR(TEXT(V699,"00"),"99")&amp;IFERROR(TEXT(R699,"000"),"999")</f>
        <v>0570999</v>
      </c>
      <c r="D699" s="29">
        <v>1</v>
      </c>
      <c r="E699" s="645">
        <f>IF(NOT(ISBLANK(L699)),1,0)</f>
        <v>0</v>
      </c>
      <c r="F699" s="645">
        <f>IF(NOT(ISBLANK(O699)),1,0)</f>
        <v>1</v>
      </c>
      <c r="G699" s="364" t="str">
        <f>IF(ISBLANK(H699), IF(OR(NOT(ISBLANK(L699)),NOT(ISBLANK(I699)), NOT(ISBLANK(O699))),"no oldname but should be",""),IF(H699=I699,"api",IF(H699=O699,"csv","no match or acs")))</f>
        <v>api</v>
      </c>
      <c r="H699" t="s">
        <v>2116</v>
      </c>
      <c r="I699" t="s">
        <v>2116</v>
      </c>
      <c r="J699" s="59" t="s">
        <v>2116</v>
      </c>
      <c r="N699" s="59" t="s">
        <v>2117</v>
      </c>
      <c r="O699" t="s">
        <v>2117</v>
      </c>
      <c r="P699" s="59" t="s">
        <v>2117</v>
      </c>
      <c r="Q699" s="64" t="s">
        <v>2115</v>
      </c>
      <c r="R699" s="147">
        <f>IFERROR(_xlfn.XLOOKUP(T699,sortorder!$E$62:$E$136,sortorder!$F$62:$F$136),999)</f>
        <v>999</v>
      </c>
      <c r="S699" s="147">
        <f>IFERROR(_xlfn.XLOOKUP(T699,sortorder!$E$62:$E$136,sortorder!$D$62:$D$136),99)</f>
        <v>70</v>
      </c>
      <c r="T699" s="127" t="s">
        <v>185</v>
      </c>
      <c r="U699" s="59" t="s">
        <v>201</v>
      </c>
      <c r="V699" s="152">
        <f>IFERROR(_xlfn.XLOOKUP(X699,sortorder!$E$4:$E$55,sortorder!$D$4:$D$55),99)</f>
        <v>70</v>
      </c>
      <c r="W699" s="152">
        <f>IFERROR(_xlfn.XLOOKUP(X699,sortorder!$E$4:$E$55,sortorder!$D$4:$D$55),99)</f>
        <v>70</v>
      </c>
      <c r="X699" s="22" t="s">
        <v>2854</v>
      </c>
      <c r="Y699" s="141">
        <f>IF(ISERROR(SEARCH(Y$1,$Q699)),0,1)</f>
        <v>0</v>
      </c>
      <c r="Z699" s="141">
        <f>IF(ISERROR(SEARCH(Z$1,$Q699)),0,1)</f>
        <v>1</v>
      </c>
      <c r="AA699" s="141">
        <f>IF(ISERROR(SEARCH(AA$1,$Q699)),0,1)</f>
        <v>1</v>
      </c>
      <c r="AB699" s="141">
        <f>IF(ISERROR(SEARCH(AB$1,$Q699)),0,1)</f>
        <v>0</v>
      </c>
      <c r="AC699" s="141">
        <f>IF(ISERROR(SEARCH(AC$1,$Q699)),0,1)</f>
        <v>0</v>
      </c>
      <c r="AD699" s="141">
        <f>IF(ISERROR(SEARCH(AD$1,$Q699)),0,1)</f>
        <v>0</v>
      </c>
      <c r="AE699" s="141">
        <f>IF(ISERROR(SEARCH(AE$1,$Q699)),0,1)</f>
        <v>1</v>
      </c>
      <c r="AF699" s="141">
        <f>IF(ISERROR(SEARCH(AF$1,$Q699)),0,1)</f>
        <v>0</v>
      </c>
      <c r="AG699" s="141">
        <f>IF(ISERROR(SEARCH(AG$1,$Q699)),0,1)</f>
        <v>1</v>
      </c>
      <c r="AH699" s="74" t="s">
        <v>1075</v>
      </c>
      <c r="AI699" s="141" t="str">
        <f>_xlfn.XLOOKUP(I699,'api2.3'!B:B,'api2.3'!D:D,"")</f>
        <v/>
      </c>
      <c r="AJ699" s="74" t="s">
        <v>84</v>
      </c>
      <c r="AK699" s="41" t="s">
        <v>84</v>
      </c>
      <c r="AL699" s="210">
        <f>_xlfn.XLOOKUP(AK699,sortorder!$I$15:$I$20,sortorder!$J$15:$J$20)</f>
        <v>5</v>
      </c>
      <c r="AM699" s="74" t="s">
        <v>1784</v>
      </c>
      <c r="AN699" s="74" t="s">
        <v>1784</v>
      </c>
      <c r="AO699" s="74" t="s">
        <v>1785</v>
      </c>
      <c r="AP699" s="128">
        <v>3</v>
      </c>
      <c r="AQ699" s="74" t="s">
        <v>1779</v>
      </c>
      <c r="AR699" s="74" t="s">
        <v>1111</v>
      </c>
      <c r="AS699" s="74" t="s">
        <v>1102</v>
      </c>
      <c r="AT699" s="74" t="s">
        <v>1111</v>
      </c>
      <c r="AU699" s="74"/>
      <c r="AV699" s="39" t="str">
        <f>IFERROR(_xlfn.XLOOKUP(Q699,wtd!$B:$B,wtd!$C:$C),"")</f>
        <v/>
      </c>
      <c r="AW699" s="141" t="b">
        <f>IFERROR(Q699=_xlfn.XLOOKUP(Q699,wtd!$B:$B,wtd!$B:$B),FALSE)</f>
        <v>0</v>
      </c>
      <c r="AX699" s="74" t="s">
        <v>1103</v>
      </c>
      <c r="AY699" s="74">
        <v>2</v>
      </c>
      <c r="AZ699" s="74">
        <v>0</v>
      </c>
      <c r="BA699" t="b">
        <v>0</v>
      </c>
      <c r="BB699" t="b">
        <v>0</v>
      </c>
      <c r="BC699" t="b">
        <v>0</v>
      </c>
      <c r="BD699" s="74"/>
      <c r="BE699" t="s">
        <v>2119</v>
      </c>
      <c r="BF699" s="74" t="s">
        <v>4941</v>
      </c>
      <c r="BG699" s="74" t="s">
        <v>4941</v>
      </c>
      <c r="BH699" s="59" t="s">
        <v>5431</v>
      </c>
      <c r="BJ699" s="618" t="s">
        <v>2887</v>
      </c>
      <c r="BK699" s="534" t="s">
        <v>2887</v>
      </c>
      <c r="BL699" s="59" t="s">
        <v>1405</v>
      </c>
      <c r="BM699" s="59" t="s">
        <v>282</v>
      </c>
      <c r="BN699" s="393">
        <v>72</v>
      </c>
      <c r="BP699" s="639" t="s">
        <v>113</v>
      </c>
      <c r="BQ699" s="639" t="s">
        <v>1529</v>
      </c>
      <c r="BR699" s="639" t="s">
        <v>2117</v>
      </c>
      <c r="BS699" s="639" t="s">
        <v>411</v>
      </c>
    </row>
    <row r="700" spans="1:72">
      <c r="A700">
        <v>699</v>
      </c>
      <c r="B700" s="158" t="str">
        <f>IFERROR(TEXT(AL700,"00"),"99")&amp;IFERROR(TEXT(W700,"00"),"99")&amp;IFERROR(TEXT(S700,"00"),"99")&amp;IFERROR(TEXT(BN700,"000"),"999")</f>
        <v>057070085</v>
      </c>
      <c r="C700" s="158" t="str">
        <f>IFERROR(TEXT(AL700,"00"),"99")&amp;IFERROR(TEXT(V700,"00"),"99")&amp;IFERROR(TEXT(R700,"000"),"999")</f>
        <v>0570999</v>
      </c>
      <c r="D700" s="29">
        <v>1</v>
      </c>
      <c r="E700" s="645">
        <f>IF(NOT(ISBLANK(L700)),1,0)</f>
        <v>0</v>
      </c>
      <c r="F700" s="645">
        <f>IF(NOT(ISBLANK(O700)),1,0)</f>
        <v>1</v>
      </c>
      <c r="G700" s="364" t="str">
        <f>IF(ISBLANK(H700), IF(OR(NOT(ISBLANK(L700)),NOT(ISBLANK(I700)), NOT(ISBLANK(O700))),"no oldname but should be",""),IF(H700=I700,"api",IF(H700=O700,"csv","no match or acs")))</f>
        <v>api</v>
      </c>
      <c r="H700" t="s">
        <v>1524</v>
      </c>
      <c r="I700" t="s">
        <v>1524</v>
      </c>
      <c r="J700" s="59" t="s">
        <v>1524</v>
      </c>
      <c r="N700" s="59" t="s">
        <v>1525</v>
      </c>
      <c r="O700" t="s">
        <v>1525</v>
      </c>
      <c r="P700" s="59" t="s">
        <v>1525</v>
      </c>
      <c r="Q700" s="64" t="s">
        <v>1523</v>
      </c>
      <c r="R700" s="147">
        <f>IFERROR(_xlfn.XLOOKUP(T700,sortorder!$E$62:$E$136,sortorder!$F$62:$F$136),999)</f>
        <v>999</v>
      </c>
      <c r="S700" s="147">
        <f>IFERROR(_xlfn.XLOOKUP(T700,sortorder!$E$62:$E$136,sortorder!$D$62:$D$136),99)</f>
        <v>70</v>
      </c>
      <c r="T700" s="127" t="s">
        <v>185</v>
      </c>
      <c r="V700" s="152">
        <f>IFERROR(_xlfn.XLOOKUP(X700,sortorder!$E$4:$E$55,sortorder!$D$4:$D$55),99)</f>
        <v>70</v>
      </c>
      <c r="W700" s="152">
        <f>IFERROR(_xlfn.XLOOKUP(X700,sortorder!$E$4:$E$55,sortorder!$D$4:$D$55),99)</f>
        <v>70</v>
      </c>
      <c r="X700" s="22" t="s">
        <v>2854</v>
      </c>
      <c r="Y700" s="141">
        <f>IF(ISERROR(SEARCH(Y$1,$Q700)),0,1)</f>
        <v>0</v>
      </c>
      <c r="Z700" s="141">
        <f>IF(ISERROR(SEARCH(Z$1,$Q700)),0,1)</f>
        <v>0</v>
      </c>
      <c r="AA700" s="141">
        <f>IF(ISERROR(SEARCH(AA$1,$Q700)),0,1)</f>
        <v>1</v>
      </c>
      <c r="AB700" s="141">
        <f>IF(ISERROR(SEARCH(AB$1,$Q700)),0,1)</f>
        <v>0</v>
      </c>
      <c r="AC700" s="141">
        <f>IF(ISERROR(SEARCH(AC$1,$Q700)),0,1)</f>
        <v>0</v>
      </c>
      <c r="AD700" s="141">
        <f>IF(ISERROR(SEARCH(AD$1,$Q700)),0,1)</f>
        <v>0</v>
      </c>
      <c r="AE700" s="141">
        <f>IF(ISERROR(SEARCH(AE$1,$Q700)),0,1)</f>
        <v>1</v>
      </c>
      <c r="AF700" s="141">
        <f>IF(ISERROR(SEARCH(AF$1,$Q700)),0,1)</f>
        <v>0</v>
      </c>
      <c r="AG700" s="141">
        <f>IF(ISERROR(SEARCH(AG$1,$Q700)),0,1)</f>
        <v>1</v>
      </c>
      <c r="AH700" t="s">
        <v>1075</v>
      </c>
      <c r="AI700" s="141" t="str">
        <f>_xlfn.XLOOKUP(I700,'api2.3'!B:B,'api2.3'!D:D,"")</f>
        <v/>
      </c>
      <c r="AJ700" t="s">
        <v>84</v>
      </c>
      <c r="AK700" s="41" t="s">
        <v>84</v>
      </c>
      <c r="AL700" s="210">
        <f>_xlfn.XLOOKUP(AK700,sortorder!$I$15:$I$20,sortorder!$J$15:$J$20)</f>
        <v>5</v>
      </c>
      <c r="AM700" t="s">
        <v>423</v>
      </c>
      <c r="AN700" t="s">
        <v>423</v>
      </c>
      <c r="AO700" t="s">
        <v>424</v>
      </c>
      <c r="AP700" s="32">
        <v>1</v>
      </c>
      <c r="AQ700" t="s">
        <v>1101</v>
      </c>
      <c r="AR700" t="s">
        <v>1111</v>
      </c>
      <c r="AS700" t="s">
        <v>1102</v>
      </c>
      <c r="AT700" t="s">
        <v>1111</v>
      </c>
      <c r="AV700" s="39" t="str">
        <f>IFERROR(_xlfn.XLOOKUP(Q700,wtd!$B:$B,wtd!$C:$C),"")</f>
        <v/>
      </c>
      <c r="AW700" s="141" t="b">
        <f>IFERROR(Q700=_xlfn.XLOOKUP(Q700,wtd!$B:$B,wtd!$B:$B),FALSE)</f>
        <v>0</v>
      </c>
      <c r="AX700" t="s">
        <v>1103</v>
      </c>
      <c r="AY700">
        <v>2</v>
      </c>
      <c r="AZ700">
        <v>0</v>
      </c>
      <c r="BA700" t="b">
        <v>0</v>
      </c>
      <c r="BB700" t="b">
        <v>0</v>
      </c>
      <c r="BC700" t="b">
        <v>0</v>
      </c>
      <c r="BE700" t="s">
        <v>1528</v>
      </c>
      <c r="BF700" s="22" t="s">
        <v>4937</v>
      </c>
      <c r="BG700" s="22" t="s">
        <v>4937</v>
      </c>
      <c r="BH700" s="59" t="s">
        <v>5428</v>
      </c>
      <c r="BI700" s="59" t="s">
        <v>4937</v>
      </c>
      <c r="BJ700" s="618" t="s">
        <v>2887</v>
      </c>
      <c r="BK700" s="534" t="s">
        <v>2887</v>
      </c>
      <c r="BL700" s="59" t="s">
        <v>1405</v>
      </c>
      <c r="BM700" s="59" t="s">
        <v>282</v>
      </c>
      <c r="BN700" s="393">
        <v>85</v>
      </c>
      <c r="BP700" s="639" t="s">
        <v>1131</v>
      </c>
      <c r="BQ700" s="639" t="s">
        <v>1529</v>
      </c>
      <c r="BR700" s="639" t="s">
        <v>1525</v>
      </c>
      <c r="BS700" s="639" t="s">
        <v>56</v>
      </c>
    </row>
    <row r="701" spans="1:72">
      <c r="A701">
        <v>700</v>
      </c>
      <c r="B701" s="158" t="str">
        <f>IFERROR(TEXT(AL701,"00"),"99")&amp;IFERROR(TEXT(W701,"00"),"99")&amp;IFERROR(TEXT(S701,"00"),"99")&amp;IFERROR(TEXT(BN701,"000"),"999")</f>
        <v>057070999</v>
      </c>
      <c r="C701" s="158" t="str">
        <f>IFERROR(TEXT(AL701,"00"),"99")&amp;IFERROR(TEXT(V701,"00"),"99")&amp;IFERROR(TEXT(R701,"000"),"999")</f>
        <v>0570999</v>
      </c>
      <c r="D701" s="29">
        <v>0</v>
      </c>
      <c r="E701" s="645">
        <f>IF(NOT(ISBLANK(L701)),1,0)</f>
        <v>0</v>
      </c>
      <c r="F701" s="645">
        <f>IF(NOT(ISBLANK(O701)),1,0)</f>
        <v>1</v>
      </c>
      <c r="G701" s="364" t="str">
        <f>IF(ISBLANK(H701), IF(OR(NOT(ISBLANK(L701)),NOT(ISBLANK(I701)), NOT(ISBLANK(O701))),"no oldname but should be",""),IF(H701=I701,"api",IF(H701=O701,"csv","no match or acs")))</f>
        <v>csv</v>
      </c>
      <c r="H701" t="s">
        <v>276</v>
      </c>
      <c r="L701" s="122"/>
      <c r="M701" s="197"/>
      <c r="N701" s="59" t="s">
        <v>276</v>
      </c>
      <c r="O701" s="23" t="s">
        <v>276</v>
      </c>
      <c r="P701" s="59" t="s">
        <v>276</v>
      </c>
      <c r="Q701" s="123" t="s">
        <v>275</v>
      </c>
      <c r="R701" s="147">
        <f>IFERROR(_xlfn.XLOOKUP(T701,sortorder!$E$62:$E$136,sortorder!$F$62:$F$136),999)</f>
        <v>999</v>
      </c>
      <c r="S701" s="147">
        <f>IFERROR(_xlfn.XLOOKUP(T701,sortorder!$E$62:$E$136,sortorder!$D$62:$D$136),99)</f>
        <v>70</v>
      </c>
      <c r="T701" s="127" t="s">
        <v>185</v>
      </c>
      <c r="V701" s="152">
        <f>IFERROR(_xlfn.XLOOKUP(X701,sortorder!$E$4:$E$55,sortorder!$D$4:$D$55),99)</f>
        <v>70</v>
      </c>
      <c r="W701" s="152">
        <f>IFERROR(_xlfn.XLOOKUP(X701,sortorder!$E$4:$E$55,sortorder!$D$4:$D$55),99)</f>
        <v>70</v>
      </c>
      <c r="X701" s="22" t="s">
        <v>2854</v>
      </c>
      <c r="Y701" s="141">
        <f>IF(ISERROR(SEARCH(Y$1,$Q701)),0,1)</f>
        <v>0</v>
      </c>
      <c r="Z701" s="141">
        <f>IF(ISERROR(SEARCH(Z$1,$Q701)),0,1)</f>
        <v>0</v>
      </c>
      <c r="AA701" s="141">
        <f>IF(ISERROR(SEARCH(AA$1,$Q701)),0,1)</f>
        <v>0</v>
      </c>
      <c r="AB701" s="141">
        <f>IF(ISERROR(SEARCH(AB$1,$Q701)),0,1)</f>
        <v>0</v>
      </c>
      <c r="AC701" s="141">
        <f>IF(ISERROR(SEARCH(AC$1,$Q701)),0,1)</f>
        <v>0</v>
      </c>
      <c r="AD701" s="141">
        <f>IF(ISERROR(SEARCH(AD$1,$Q701)),0,1)</f>
        <v>0</v>
      </c>
      <c r="AE701" s="141">
        <f>IF(ISERROR(SEARCH(AE$1,$Q701)),0,1)</f>
        <v>1</v>
      </c>
      <c r="AF701" s="141">
        <f>IF(ISERROR(SEARCH(AF$1,$Q701)),0,1)</f>
        <v>1</v>
      </c>
      <c r="AG701" s="141">
        <f>IF(ISERROR(SEARCH(AG$1,$Q701)),0,1)</f>
        <v>0</v>
      </c>
      <c r="AI701" s="141" t="str">
        <f>_xlfn.XLOOKUP(I701,'api2.3'!B:B,'api2.3'!D:D,"")</f>
        <v/>
      </c>
      <c r="AJ701" t="s">
        <v>84</v>
      </c>
      <c r="AK701" s="41" t="s">
        <v>84</v>
      </c>
      <c r="AL701" s="210">
        <f>_xlfn.XLOOKUP(AK701,sortorder!$I$15:$I$20,sortorder!$J$15:$J$20)</f>
        <v>5</v>
      </c>
      <c r="AM701" t="s">
        <v>423</v>
      </c>
      <c r="AN701" t="s">
        <v>423</v>
      </c>
      <c r="AO701" t="s">
        <v>424</v>
      </c>
      <c r="AP701" s="32">
        <v>1</v>
      </c>
      <c r="AQ701" t="s">
        <v>3031</v>
      </c>
      <c r="AR701" t="s">
        <v>43</v>
      </c>
      <c r="AS701" t="s">
        <v>286</v>
      </c>
      <c r="AT701" t="s">
        <v>43</v>
      </c>
      <c r="AV701" s="39" t="str">
        <f>IFERROR(_xlfn.XLOOKUP(Q701,wtd!$B:$B,wtd!$C:$C),"")</f>
        <v>pop</v>
      </c>
      <c r="AW701" s="141" t="b">
        <f>IFERROR(Q701=_xlfn.XLOOKUP(Q701,wtd!$B:$B,wtd!$B:$B),FALSE)</f>
        <v>1</v>
      </c>
      <c r="AX701" s="234" t="s">
        <v>1616</v>
      </c>
      <c r="AZ701">
        <v>3</v>
      </c>
      <c r="BA701" t="b">
        <v>0</v>
      </c>
      <c r="BB701" t="b">
        <v>0</v>
      </c>
      <c r="BC701" t="b">
        <v>0</v>
      </c>
      <c r="BE701" t="s">
        <v>277</v>
      </c>
      <c r="BF701" t="s">
        <v>277</v>
      </c>
      <c r="BG701" t="s">
        <v>277</v>
      </c>
      <c r="BH701" s="59" t="s">
        <v>277</v>
      </c>
      <c r="BJ701" s="618" t="s">
        <v>2887</v>
      </c>
      <c r="BK701" s="534" t="s">
        <v>2887</v>
      </c>
      <c r="BN701" s="400">
        <v>999</v>
      </c>
      <c r="BQ701" s="639" t="s">
        <v>278</v>
      </c>
      <c r="BR701" s="639" t="s">
        <v>276</v>
      </c>
    </row>
    <row r="702" spans="1:72">
      <c r="A702">
        <v>701</v>
      </c>
      <c r="B702" s="158" t="str">
        <f>IFERROR(TEXT(AL702,"00"),"99")&amp;IFERROR(TEXT(W702,"00"),"99")&amp;IFERROR(TEXT(S702,"00"),"99")&amp;IFERROR(TEXT(BN702,"000"),"999")</f>
        <v>057070999</v>
      </c>
      <c r="C702" s="158" t="str">
        <f>IFERROR(TEXT(AL702,"00"),"99")&amp;IFERROR(TEXT(V702,"00"),"99")&amp;IFERROR(TEXT(R702,"000"),"999")</f>
        <v>0570999</v>
      </c>
      <c r="D702" s="29">
        <v>0</v>
      </c>
      <c r="E702" s="645">
        <f>IF(NOT(ISBLANK(L702)),1,0)</f>
        <v>0</v>
      </c>
      <c r="F702" s="645">
        <f>IF(NOT(ISBLANK(O702)),1,0)</f>
        <v>1</v>
      </c>
      <c r="G702" s="364" t="str">
        <f>IF(ISBLANK(H702), IF(OR(NOT(ISBLANK(L702)),NOT(ISBLANK(I702)), NOT(ISBLANK(O702))),"no oldname but should be",""),IF(H702=I702,"api",IF(H702=O702,"csv","no match or acs")))</f>
        <v>csv</v>
      </c>
      <c r="H702" t="s">
        <v>884</v>
      </c>
      <c r="I702" s="122"/>
      <c r="L702" s="122"/>
      <c r="M702" s="197"/>
      <c r="N702" s="59" t="s">
        <v>884</v>
      </c>
      <c r="O702" s="126" t="s">
        <v>884</v>
      </c>
      <c r="P702" s="59" t="s">
        <v>884</v>
      </c>
      <c r="Q702" s="123" t="s">
        <v>3040</v>
      </c>
      <c r="R702" s="147">
        <f>IFERROR(_xlfn.XLOOKUP(T702,sortorder!$E$62:$E$136,sortorder!$F$62:$F$136),999)</f>
        <v>999</v>
      </c>
      <c r="S702" s="147">
        <f>IFERROR(_xlfn.XLOOKUP(T702,sortorder!$E$62:$E$136,sortorder!$D$62:$D$136),99)</f>
        <v>70</v>
      </c>
      <c r="T702" s="127" t="s">
        <v>185</v>
      </c>
      <c r="V702" s="152">
        <f>IFERROR(_xlfn.XLOOKUP(X702,sortorder!$E$4:$E$55,sortorder!$D$4:$D$55),99)</f>
        <v>70</v>
      </c>
      <c r="W702" s="152">
        <f>IFERROR(_xlfn.XLOOKUP(X702,sortorder!$E$4:$E$55,sortorder!$D$4:$D$55),99)</f>
        <v>70</v>
      </c>
      <c r="X702" s="22" t="s">
        <v>2854</v>
      </c>
      <c r="Y702" s="141">
        <f>IF(ISERROR(SEARCH(Y$1,$Q702)),0,1)</f>
        <v>0</v>
      </c>
      <c r="Z702" s="141">
        <f>IF(ISERROR(SEARCH(Z$1,$Q702)),0,1)</f>
        <v>1</v>
      </c>
      <c r="AA702" s="141">
        <f>IF(ISERROR(SEARCH(AA$1,$Q702)),0,1)</f>
        <v>0</v>
      </c>
      <c r="AB702" s="141">
        <f>IF(ISERROR(SEARCH(AB$1,$Q702)),0,1)</f>
        <v>0</v>
      </c>
      <c r="AC702" s="141">
        <f>IF(ISERROR(SEARCH(AC$1,$Q702)),0,1)</f>
        <v>0</v>
      </c>
      <c r="AD702" s="141">
        <f>IF(ISERROR(SEARCH(AD$1,$Q702)),0,1)</f>
        <v>0</v>
      </c>
      <c r="AE702" s="141">
        <f>IF(ISERROR(SEARCH(AE$1,$Q702)),0,1)</f>
        <v>1</v>
      </c>
      <c r="AF702" s="141">
        <f>IF(ISERROR(SEARCH(AF$1,$Q702)),0,1)</f>
        <v>1</v>
      </c>
      <c r="AG702" s="141">
        <f>IF(ISERROR(SEARCH(AG$1,$Q702)),0,1)</f>
        <v>0</v>
      </c>
      <c r="AI702" s="141" t="str">
        <f>_xlfn.XLOOKUP(I702,'api2.3'!B:B,'api2.3'!D:D,"")</f>
        <v/>
      </c>
      <c r="AJ702" t="s">
        <v>84</v>
      </c>
      <c r="AK702" s="41" t="s">
        <v>84</v>
      </c>
      <c r="AL702" s="210">
        <f>_xlfn.XLOOKUP(AK702,sortorder!$I$15:$I$20,sortorder!$J$15:$J$20)</f>
        <v>5</v>
      </c>
      <c r="AM702" t="s">
        <v>1784</v>
      </c>
      <c r="AN702" t="s">
        <v>1784</v>
      </c>
      <c r="AO702" t="s">
        <v>1785</v>
      </c>
      <c r="AP702" s="32">
        <v>3</v>
      </c>
      <c r="AQ702" t="s">
        <v>3030</v>
      </c>
      <c r="AR702" t="s">
        <v>43</v>
      </c>
      <c r="AS702" t="s">
        <v>286</v>
      </c>
      <c r="AT702" t="s">
        <v>43</v>
      </c>
      <c r="AV702" s="39" t="str">
        <f>IFERROR(_xlfn.XLOOKUP(Q702,wtd!$B:$B,wtd!$C:$C),"")</f>
        <v/>
      </c>
      <c r="AW702" s="141" t="b">
        <f>IFERROR(Q702=_xlfn.XLOOKUP(Q702,wtd!$B:$B,wtd!$B:$B),FALSE)</f>
        <v>0</v>
      </c>
      <c r="AX702" t="s">
        <v>2812</v>
      </c>
      <c r="AZ702">
        <v>3</v>
      </c>
      <c r="BA702" t="b">
        <v>0</v>
      </c>
      <c r="BB702" t="b">
        <v>0</v>
      </c>
      <c r="BC702" t="b">
        <v>0</v>
      </c>
      <c r="BE702" s="1" t="s">
        <v>5365</v>
      </c>
      <c r="BF702" s="40" t="s">
        <v>885</v>
      </c>
      <c r="BG702" s="40" t="s">
        <v>885</v>
      </c>
      <c r="BH702" s="59" t="s">
        <v>885</v>
      </c>
      <c r="BJ702" s="618" t="s">
        <v>2887</v>
      </c>
      <c r="BK702" s="534" t="s">
        <v>2887</v>
      </c>
      <c r="BN702" s="400">
        <v>999</v>
      </c>
      <c r="BQ702" s="639" t="s">
        <v>278</v>
      </c>
      <c r="BR702" s="639" t="s">
        <v>884</v>
      </c>
    </row>
    <row r="703" spans="1:72">
      <c r="A703">
        <v>702</v>
      </c>
      <c r="B703" s="158" t="str">
        <f>IFERROR(TEXT(AL703,"00"),"99")&amp;IFERROR(TEXT(W703,"00"),"99")&amp;IFERROR(TEXT(S703,"00"),"99")&amp;IFERROR(TEXT(BN703,"000"),"999")</f>
        <v>057070999</v>
      </c>
      <c r="C703" s="158" t="str">
        <f>IFERROR(TEXT(AL703,"00"),"99")&amp;IFERROR(TEXT(V703,"00"),"99")&amp;IFERROR(TEXT(R703,"000"),"999")</f>
        <v>0570999</v>
      </c>
      <c r="D703" s="29">
        <v>0</v>
      </c>
      <c r="E703" s="645">
        <f>IF(NOT(ISBLANK(L703)),1,0)</f>
        <v>0</v>
      </c>
      <c r="F703" s="645">
        <f>IF(NOT(ISBLANK(O703)),1,0)</f>
        <v>1</v>
      </c>
      <c r="G703" s="364" t="str">
        <f>IF(ISBLANK(H703), IF(OR(NOT(ISBLANK(L703)),NOT(ISBLANK(I703)), NOT(ISBLANK(O703))),"no oldname but should be",""),IF(H703=I703,"api",IF(H703=O703,"csv","no match or acs")))</f>
        <v>csv</v>
      </c>
      <c r="H703" t="s">
        <v>279</v>
      </c>
      <c r="L703" s="122"/>
      <c r="M703" s="197"/>
      <c r="N703" s="59" t="s">
        <v>279</v>
      </c>
      <c r="O703" t="s">
        <v>279</v>
      </c>
      <c r="P703" s="59" t="s">
        <v>279</v>
      </c>
      <c r="Q703" s="123" t="s">
        <v>201</v>
      </c>
      <c r="R703" s="147">
        <f>IFERROR(_xlfn.XLOOKUP(T703,sortorder!$E$62:$E$136,sortorder!$F$62:$F$136),999)</f>
        <v>999</v>
      </c>
      <c r="S703" s="147">
        <f>IFERROR(_xlfn.XLOOKUP(T703,sortorder!$E$62:$E$136,sortorder!$D$62:$D$136),99)</f>
        <v>70</v>
      </c>
      <c r="T703" s="127" t="s">
        <v>185</v>
      </c>
      <c r="U703" s="59" t="s">
        <v>201</v>
      </c>
      <c r="V703" s="152">
        <f>IFERROR(_xlfn.XLOOKUP(X703,sortorder!$E$4:$E$55,sortorder!$D$4:$D$55),99)</f>
        <v>70</v>
      </c>
      <c r="W703" s="152">
        <f>IFERROR(_xlfn.XLOOKUP(X703,sortorder!$E$4:$E$55,sortorder!$D$4:$D$55),99)</f>
        <v>70</v>
      </c>
      <c r="X703" s="22" t="s">
        <v>2854</v>
      </c>
      <c r="Y703" s="141">
        <f>IF(ISERROR(SEARCH(Y$1,$Q703)),0,1)</f>
        <v>0</v>
      </c>
      <c r="Z703" s="141">
        <f>IF(ISERROR(SEARCH(Z$1,$Q703)),0,1)</f>
        <v>0</v>
      </c>
      <c r="AA703" s="141">
        <f>IF(ISERROR(SEARCH(AA$1,$Q703)),0,1)</f>
        <v>0</v>
      </c>
      <c r="AB703" s="141">
        <f>IF(ISERROR(SEARCH(AB$1,$Q703)),0,1)</f>
        <v>0</v>
      </c>
      <c r="AC703" s="141">
        <f>IF(ISERROR(SEARCH(AC$1,$Q703)),0,1)</f>
        <v>0</v>
      </c>
      <c r="AD703" s="141">
        <f>IF(ISERROR(SEARCH(AD$1,$Q703)),0,1)</f>
        <v>0</v>
      </c>
      <c r="AE703" s="141">
        <f>IF(ISERROR(SEARCH(AE$1,$Q703)),0,1)</f>
        <v>1</v>
      </c>
      <c r="AF703" s="141">
        <f>IF(ISERROR(SEARCH(AF$1,$Q703)),0,1)</f>
        <v>0</v>
      </c>
      <c r="AG703" s="141">
        <f>IF(ISERROR(SEARCH(AG$1,$Q703)),0,1)</f>
        <v>1</v>
      </c>
      <c r="AI703" s="141" t="str">
        <f>_xlfn.XLOOKUP(I703,'api2.3'!B:B,'api2.3'!D:D,"")</f>
        <v/>
      </c>
      <c r="AJ703" t="s">
        <v>84</v>
      </c>
      <c r="AK703" s="41" t="s">
        <v>84</v>
      </c>
      <c r="AL703" s="210">
        <f>_xlfn.XLOOKUP(AK703,sortorder!$I$15:$I$20,sortorder!$J$15:$J$20)</f>
        <v>5</v>
      </c>
      <c r="AM703" t="s">
        <v>423</v>
      </c>
      <c r="AN703" t="s">
        <v>423</v>
      </c>
      <c r="AO703" t="s">
        <v>424</v>
      </c>
      <c r="AP703" s="32">
        <v>1</v>
      </c>
      <c r="AQ703" t="s">
        <v>3031</v>
      </c>
      <c r="AR703" t="s">
        <v>43</v>
      </c>
      <c r="AS703" t="s">
        <v>286</v>
      </c>
      <c r="AT703" t="s">
        <v>43</v>
      </c>
      <c r="AV703" s="39" t="str">
        <f>IFERROR(_xlfn.XLOOKUP(Q703,wtd!$B:$B,wtd!$C:$C),"")</f>
        <v/>
      </c>
      <c r="AW703" s="141" t="b">
        <f>IFERROR(Q703=_xlfn.XLOOKUP(Q703,wtd!$B:$B,wtd!$B:$B),FALSE)</f>
        <v>0</v>
      </c>
      <c r="AX703" t="s">
        <v>2812</v>
      </c>
      <c r="AZ703">
        <v>3</v>
      </c>
      <c r="BA703" t="b">
        <v>0</v>
      </c>
      <c r="BB703" t="b">
        <v>0</v>
      </c>
      <c r="BC703" t="b">
        <v>0</v>
      </c>
      <c r="BE703" t="s">
        <v>281</v>
      </c>
      <c r="BF703" t="s">
        <v>282</v>
      </c>
      <c r="BG703" t="s">
        <v>282</v>
      </c>
      <c r="BH703" s="59" t="s">
        <v>283</v>
      </c>
      <c r="BI703" s="59" t="s">
        <v>285</v>
      </c>
      <c r="BJ703" s="618" t="s">
        <v>2887</v>
      </c>
      <c r="BK703" s="534" t="s">
        <v>2887</v>
      </c>
      <c r="BM703" s="59" t="s">
        <v>282</v>
      </c>
      <c r="BN703" s="400">
        <v>999</v>
      </c>
      <c r="BQ703" s="639" t="s">
        <v>284</v>
      </c>
      <c r="BR703" s="639" t="s">
        <v>279</v>
      </c>
      <c r="BS703" s="639" t="s">
        <v>56</v>
      </c>
    </row>
    <row r="704" spans="1:72">
      <c r="A704">
        <v>703</v>
      </c>
      <c r="B704" s="158" t="str">
        <f>IFERROR(TEXT(AL704,"00"),"99")&amp;IFERROR(TEXT(W704,"00"),"99")&amp;IFERROR(TEXT(S704,"00"),"99")&amp;IFERROR(TEXT(BN704,"000"),"999")</f>
        <v>057070999</v>
      </c>
      <c r="C704" s="158" t="str">
        <f>IFERROR(TEXT(AL704,"00"),"99")&amp;IFERROR(TEXT(V704,"00"),"99")&amp;IFERROR(TEXT(R704,"000"),"999")</f>
        <v>0570999</v>
      </c>
      <c r="D704" s="29">
        <v>0</v>
      </c>
      <c r="E704" s="645">
        <f>IF(NOT(ISBLANK(L704)),1,0)</f>
        <v>0</v>
      </c>
      <c r="F704" s="645">
        <f>IF(NOT(ISBLANK(O704)),1,0)</f>
        <v>1</v>
      </c>
      <c r="G704" s="364" t="str">
        <f>IF(ISBLANK(H704), IF(OR(NOT(ISBLANK(L704)),NOT(ISBLANK(I704)), NOT(ISBLANK(O704))),"no oldname but should be",""),IF(H704=I704,"api",IF(H704=O704,"csv","no match or acs")))</f>
        <v>csv</v>
      </c>
      <c r="H704" t="s">
        <v>890</v>
      </c>
      <c r="L704" s="122"/>
      <c r="M704" s="197"/>
      <c r="N704" s="59" t="s">
        <v>890</v>
      </c>
      <c r="O704" t="s">
        <v>890</v>
      </c>
      <c r="P704" s="59" t="s">
        <v>890</v>
      </c>
      <c r="Q704" s="123" t="s">
        <v>889</v>
      </c>
      <c r="R704" s="147">
        <f>IFERROR(_xlfn.XLOOKUP(T704,sortorder!$E$62:$E$136,sortorder!$F$62:$F$136),999)</f>
        <v>999</v>
      </c>
      <c r="S704" s="147">
        <f>IFERROR(_xlfn.XLOOKUP(T704,sortorder!$E$62:$E$136,sortorder!$D$62:$D$136),99)</f>
        <v>70</v>
      </c>
      <c r="T704" s="127" t="s">
        <v>185</v>
      </c>
      <c r="V704" s="152">
        <f>IFERROR(_xlfn.XLOOKUP(X704,sortorder!$E$4:$E$55,sortorder!$D$4:$D$55),99)</f>
        <v>70</v>
      </c>
      <c r="W704" s="152">
        <f>IFERROR(_xlfn.XLOOKUP(X704,sortorder!$E$4:$E$55,sortorder!$D$4:$D$55),99)</f>
        <v>70</v>
      </c>
      <c r="X704" s="22" t="s">
        <v>2854</v>
      </c>
      <c r="Y704" s="141">
        <f>IF(ISERROR(SEARCH(Y$1,$Q704)),0,1)</f>
        <v>0</v>
      </c>
      <c r="Z704" s="141">
        <f>IF(ISERROR(SEARCH(Z$1,$Q704)),0,1)</f>
        <v>1</v>
      </c>
      <c r="AA704" s="141">
        <f>IF(ISERROR(SEARCH(AA$1,$Q704)),0,1)</f>
        <v>0</v>
      </c>
      <c r="AB704" s="141">
        <f>IF(ISERROR(SEARCH(AB$1,$Q704)),0,1)</f>
        <v>0</v>
      </c>
      <c r="AC704" s="141">
        <f>IF(ISERROR(SEARCH(AC$1,$Q704)),0,1)</f>
        <v>0</v>
      </c>
      <c r="AD704" s="141">
        <f>IF(ISERROR(SEARCH(AD$1,$Q704)),0,1)</f>
        <v>0</v>
      </c>
      <c r="AE704" s="141">
        <f>IF(ISERROR(SEARCH(AE$1,$Q704)),0,1)</f>
        <v>1</v>
      </c>
      <c r="AF704" s="141">
        <f>IF(ISERROR(SEARCH(AF$1,$Q704)),0,1)</f>
        <v>0</v>
      </c>
      <c r="AG704" s="141">
        <f>IF(ISERROR(SEARCH(AG$1,$Q704)),0,1)</f>
        <v>1</v>
      </c>
      <c r="AI704" s="141" t="str">
        <f>_xlfn.XLOOKUP(I704,'api2.3'!B:B,'api2.3'!D:D,"")</f>
        <v/>
      </c>
      <c r="AJ704" t="s">
        <v>84</v>
      </c>
      <c r="AK704" s="41" t="s">
        <v>84</v>
      </c>
      <c r="AL704" s="210">
        <f>_xlfn.XLOOKUP(AK704,sortorder!$I$15:$I$20,sortorder!$J$15:$J$20)</f>
        <v>5</v>
      </c>
      <c r="AM704" t="s">
        <v>1784</v>
      </c>
      <c r="AN704" t="s">
        <v>1784</v>
      </c>
      <c r="AO704" t="s">
        <v>1785</v>
      </c>
      <c r="AP704" s="32">
        <v>3</v>
      </c>
      <c r="AQ704" t="s">
        <v>3030</v>
      </c>
      <c r="AR704" t="s">
        <v>43</v>
      </c>
      <c r="AS704" t="s">
        <v>286</v>
      </c>
      <c r="AT704" t="s">
        <v>43</v>
      </c>
      <c r="AV704" s="39" t="str">
        <f>IFERROR(_xlfn.XLOOKUP(Q704,wtd!$B:$B,wtd!$C:$C),"")</f>
        <v/>
      </c>
      <c r="AW704" s="141" t="b">
        <f>IFERROR(Q704=_xlfn.XLOOKUP(Q704,wtd!$B:$B,wtd!$B:$B),FALSE)</f>
        <v>0</v>
      </c>
      <c r="AX704" t="s">
        <v>2812</v>
      </c>
      <c r="AZ704">
        <v>3</v>
      </c>
      <c r="BA704" t="b">
        <v>0</v>
      </c>
      <c r="BB704" t="b">
        <v>0</v>
      </c>
      <c r="BC704" t="b">
        <v>0</v>
      </c>
      <c r="BE704" s="1" t="s">
        <v>5353</v>
      </c>
      <c r="BF704" t="s">
        <v>891</v>
      </c>
      <c r="BG704" t="s">
        <v>891</v>
      </c>
      <c r="BH704" s="59" t="s">
        <v>891</v>
      </c>
      <c r="BJ704" s="618" t="s">
        <v>2887</v>
      </c>
      <c r="BK704" s="534" t="s">
        <v>2887</v>
      </c>
      <c r="BN704" s="400">
        <v>999</v>
      </c>
      <c r="BQ704" s="639" t="s">
        <v>284</v>
      </c>
      <c r="BR704" s="639" t="s">
        <v>890</v>
      </c>
    </row>
    <row r="705" spans="1:71">
      <c r="A705">
        <v>704</v>
      </c>
      <c r="B705" s="158" t="str">
        <f>IFERROR(TEXT(AL705,"00"),"99")&amp;IFERROR(TEXT(W705,"00"),"99")&amp;IFERROR(TEXT(S705,"00"),"99")&amp;IFERROR(TEXT(BN705,"000"),"999")</f>
        <v>057070999</v>
      </c>
      <c r="C705" s="158" t="str">
        <f>IFERROR(TEXT(AL705,"00"),"99")&amp;IFERROR(TEXT(V705,"00"),"99")&amp;IFERROR(TEXT(R705,"000"),"999")</f>
        <v>0570999</v>
      </c>
      <c r="D705" s="29">
        <v>0</v>
      </c>
      <c r="E705" s="645">
        <f>IF(NOT(ISBLANK(L705)),1,0)</f>
        <v>0</v>
      </c>
      <c r="F705" s="645">
        <f>IF(NOT(ISBLANK(O705)),1,0)</f>
        <v>1</v>
      </c>
      <c r="G705" s="364" t="str">
        <f>IF(ISBLANK(H705), IF(OR(NOT(ISBLANK(L705)),NOT(ISBLANK(I705)), NOT(ISBLANK(O705))),"no oldname but should be",""),IF(H705=I705,"api",IF(H705=O705,"csv","no match or acs")))</f>
        <v>csv</v>
      </c>
      <c r="H705" t="s">
        <v>198</v>
      </c>
      <c r="L705" s="122"/>
      <c r="M705" s="197"/>
      <c r="N705" s="59" t="s">
        <v>198</v>
      </c>
      <c r="O705" t="s">
        <v>198</v>
      </c>
      <c r="P705" s="59" t="s">
        <v>198</v>
      </c>
      <c r="Q705" s="123" t="s">
        <v>197</v>
      </c>
      <c r="R705" s="147">
        <f>IFERROR(_xlfn.XLOOKUP(T705,sortorder!$E$62:$E$136,sortorder!$F$62:$F$136),999)</f>
        <v>999</v>
      </c>
      <c r="S705" s="147">
        <f>IFERROR(_xlfn.XLOOKUP(T705,sortorder!$E$62:$E$136,sortorder!$D$62:$D$136),99)</f>
        <v>70</v>
      </c>
      <c r="T705" s="127" t="s">
        <v>185</v>
      </c>
      <c r="V705" s="152">
        <f>IFERROR(_xlfn.XLOOKUP(X705,sortorder!$E$4:$E$55,sortorder!$D$4:$D$55),99)</f>
        <v>70</v>
      </c>
      <c r="W705" s="152">
        <f>IFERROR(_xlfn.XLOOKUP(X705,sortorder!$E$4:$E$55,sortorder!$D$4:$D$55),99)</f>
        <v>70</v>
      </c>
      <c r="X705" s="22" t="s">
        <v>2854</v>
      </c>
      <c r="Y705" s="141">
        <f>IF(ISERROR(SEARCH(Y$1,$Q705)),0,1)</f>
        <v>0</v>
      </c>
      <c r="Z705" s="141">
        <f>IF(ISERROR(SEARCH(Z$1,$Q705)),0,1)</f>
        <v>0</v>
      </c>
      <c r="AA705" s="141">
        <f>IF(ISERROR(SEARCH(AA$1,$Q705)),0,1)</f>
        <v>0</v>
      </c>
      <c r="AB705" s="141">
        <f>IF(ISERROR(SEARCH(AB$1,$Q705)),0,1)</f>
        <v>0</v>
      </c>
      <c r="AC705" s="141">
        <f>IF(ISERROR(SEARCH(AC$1,$Q705)),0,1)</f>
        <v>0</v>
      </c>
      <c r="AD705" s="141">
        <f>IF(ISERROR(SEARCH(AD$1,$Q705)),0,1)</f>
        <v>1</v>
      </c>
      <c r="AE705" s="141">
        <f>IF(ISERROR(SEARCH(AE$1,$Q705)),0,1)</f>
        <v>1</v>
      </c>
      <c r="AF705" s="141">
        <f>IF(ISERROR(SEARCH(AF$1,$Q705)),0,1)</f>
        <v>0</v>
      </c>
      <c r="AG705" s="141">
        <f>IF(ISERROR(SEARCH(AG$1,$Q705)),0,1)</f>
        <v>0</v>
      </c>
      <c r="AI705" s="141" t="str">
        <f>_xlfn.XLOOKUP(I705,'api2.3'!B:B,'api2.3'!D:D,"")</f>
        <v/>
      </c>
      <c r="AJ705" t="s">
        <v>84</v>
      </c>
      <c r="AK705" s="41" t="s">
        <v>84</v>
      </c>
      <c r="AL705" s="210">
        <f>_xlfn.XLOOKUP(AK705,sortorder!$I$15:$I$20,sortorder!$J$15:$J$20)</f>
        <v>5</v>
      </c>
      <c r="AM705" t="s">
        <v>423</v>
      </c>
      <c r="AN705" t="s">
        <v>423</v>
      </c>
      <c r="AO705" t="s">
        <v>424</v>
      </c>
      <c r="AP705" s="32">
        <v>1</v>
      </c>
      <c r="AQ705" t="s">
        <v>83</v>
      </c>
      <c r="AR705" t="s">
        <v>97</v>
      </c>
      <c r="AS705" t="s">
        <v>96</v>
      </c>
      <c r="AT705" t="s">
        <v>97</v>
      </c>
      <c r="AV705" s="39" t="str">
        <f>IFERROR(_xlfn.XLOOKUP(Q705,wtd!$B:$B,wtd!$C:$C),"")</f>
        <v/>
      </c>
      <c r="AW705" s="141" t="b">
        <f>IFERROR(Q705=_xlfn.XLOOKUP(Q705,wtd!$B:$B,wtd!$B:$B),FALSE)</f>
        <v>0</v>
      </c>
      <c r="AX705" t="s">
        <v>89</v>
      </c>
      <c r="BA705" t="b">
        <v>0</v>
      </c>
      <c r="BB705" t="b">
        <v>0</v>
      </c>
      <c r="BC705" t="b">
        <v>0</v>
      </c>
      <c r="BE705" t="s">
        <v>5434</v>
      </c>
      <c r="BF705" t="s">
        <v>5434</v>
      </c>
      <c r="BG705" t="s">
        <v>5434</v>
      </c>
      <c r="BH705" s="59" t="s">
        <v>5434</v>
      </c>
      <c r="BJ705" s="618" t="s">
        <v>2887</v>
      </c>
      <c r="BK705" s="534" t="s">
        <v>2887</v>
      </c>
      <c r="BN705" s="400">
        <v>999</v>
      </c>
      <c r="BQ705" s="639" t="s">
        <v>103</v>
      </c>
      <c r="BR705" s="639" t="s">
        <v>198</v>
      </c>
    </row>
    <row r="706" spans="1:71">
      <c r="A706">
        <v>705</v>
      </c>
      <c r="B706" s="158" t="str">
        <f>IFERROR(TEXT(AL706,"00"),"99")&amp;IFERROR(TEXT(W706,"00"),"99")&amp;IFERROR(TEXT(S706,"00"),"99")&amp;IFERROR(TEXT(BN706,"000"),"999")</f>
        <v>057070999</v>
      </c>
      <c r="C706" s="158" t="str">
        <f>IFERROR(TEXT(AL706,"00"),"99")&amp;IFERROR(TEXT(V706,"00"),"99")&amp;IFERROR(TEXT(R706,"000"),"999")</f>
        <v>0570999</v>
      </c>
      <c r="D706" s="29">
        <v>0</v>
      </c>
      <c r="E706" s="645">
        <f>IF(NOT(ISBLANK(L706)),1,0)</f>
        <v>0</v>
      </c>
      <c r="F706" s="645">
        <f>IF(NOT(ISBLANK(O706)),1,0)</f>
        <v>1</v>
      </c>
      <c r="G706" s="364" t="str">
        <f>IF(ISBLANK(H706), IF(OR(NOT(ISBLANK(L706)),NOT(ISBLANK(I706)), NOT(ISBLANK(O706))),"no oldname but should be",""),IF(H706=I706,"api",IF(H706=O706,"csv","no match or acs")))</f>
        <v>csv</v>
      </c>
      <c r="H706" t="s">
        <v>200</v>
      </c>
      <c r="L706" s="122"/>
      <c r="M706" s="197"/>
      <c r="N706" s="59" t="s">
        <v>200</v>
      </c>
      <c r="O706" t="s">
        <v>200</v>
      </c>
      <c r="P706" s="59" t="s">
        <v>200</v>
      </c>
      <c r="Q706" s="123" t="s">
        <v>199</v>
      </c>
      <c r="R706" s="147">
        <f>IFERROR(_xlfn.XLOOKUP(T706,sortorder!$E$62:$E$136,sortorder!$F$62:$F$136),999)</f>
        <v>999</v>
      </c>
      <c r="S706" s="147">
        <f>IFERROR(_xlfn.XLOOKUP(T706,sortorder!$E$62:$E$136,sortorder!$D$62:$D$136),99)</f>
        <v>70</v>
      </c>
      <c r="T706" s="127" t="s">
        <v>185</v>
      </c>
      <c r="U706" s="59" t="s">
        <v>201</v>
      </c>
      <c r="V706" s="152">
        <f>IFERROR(_xlfn.XLOOKUP(X706,sortorder!$E$4:$E$55,sortorder!$D$4:$D$55),99)</f>
        <v>70</v>
      </c>
      <c r="W706" s="152">
        <f>IFERROR(_xlfn.XLOOKUP(X706,sortorder!$E$4:$E$55,sortorder!$D$4:$D$55),99)</f>
        <v>70</v>
      </c>
      <c r="X706" s="22" t="s">
        <v>2854</v>
      </c>
      <c r="Y706" s="141">
        <f>IF(ISERROR(SEARCH(Y$1,$Q706)),0,1)</f>
        <v>0</v>
      </c>
      <c r="Z706" s="141">
        <f>IF(ISERROR(SEARCH(Z$1,$Q706)),0,1)</f>
        <v>0</v>
      </c>
      <c r="AA706" s="141">
        <f>IF(ISERROR(SEARCH(AA$1,$Q706)),0,1)</f>
        <v>0</v>
      </c>
      <c r="AB706" s="141">
        <f>IF(ISERROR(SEARCH(AB$1,$Q706)),0,1)</f>
        <v>0</v>
      </c>
      <c r="AC706" s="141">
        <f>IF(ISERROR(SEARCH(AC$1,$Q706)),0,1)</f>
        <v>0</v>
      </c>
      <c r="AD706" s="141">
        <f>IF(ISERROR(SEARCH(AD$1,$Q706)),0,1)</f>
        <v>1</v>
      </c>
      <c r="AE706" s="141">
        <f>IF(ISERROR(SEARCH(AE$1,$Q706)),0,1)</f>
        <v>1</v>
      </c>
      <c r="AF706" s="141">
        <f>IF(ISERROR(SEARCH(AF$1,$Q706)),0,1)</f>
        <v>0</v>
      </c>
      <c r="AG706" s="141">
        <f>IF(ISERROR(SEARCH(AG$1,$Q706)),0,1)</f>
        <v>1</v>
      </c>
      <c r="AI706" s="141" t="str">
        <f>_xlfn.XLOOKUP(I706,'api2.3'!B:B,'api2.3'!D:D,"")</f>
        <v/>
      </c>
      <c r="AJ706" t="s">
        <v>84</v>
      </c>
      <c r="AK706" s="41" t="s">
        <v>84</v>
      </c>
      <c r="AL706" s="210">
        <f>_xlfn.XLOOKUP(AK706,sortorder!$I$15:$I$20,sortorder!$J$15:$J$20)</f>
        <v>5</v>
      </c>
      <c r="AM706" t="s">
        <v>423</v>
      </c>
      <c r="AN706" t="s">
        <v>423</v>
      </c>
      <c r="AO706" t="s">
        <v>424</v>
      </c>
      <c r="AP706" s="32">
        <v>1</v>
      </c>
      <c r="AQ706" t="s">
        <v>83</v>
      </c>
      <c r="AR706" t="s">
        <v>97</v>
      </c>
      <c r="AS706" t="s">
        <v>96</v>
      </c>
      <c r="AT706" t="s">
        <v>97</v>
      </c>
      <c r="AV706" s="39" t="str">
        <f>IFERROR(_xlfn.XLOOKUP(Q706,wtd!$B:$B,wtd!$C:$C),"")</f>
        <v/>
      </c>
      <c r="AW706" s="141" t="b">
        <f>IFERROR(Q706=_xlfn.XLOOKUP(Q706,wtd!$B:$B,wtd!$B:$B),FALSE)</f>
        <v>0</v>
      </c>
      <c r="AX706" t="s">
        <v>89</v>
      </c>
      <c r="BA706" t="b">
        <v>0</v>
      </c>
      <c r="BB706" t="b">
        <v>0</v>
      </c>
      <c r="BC706" t="b">
        <v>0</v>
      </c>
      <c r="BE706" t="s">
        <v>4984</v>
      </c>
      <c r="BF706" t="s">
        <v>5435</v>
      </c>
      <c r="BG706" t="s">
        <v>5435</v>
      </c>
      <c r="BH706" s="59" t="s">
        <v>5436</v>
      </c>
      <c r="BI706" s="59" t="s">
        <v>5437</v>
      </c>
      <c r="BJ706" s="618" t="s">
        <v>2887</v>
      </c>
      <c r="BK706" s="534" t="s">
        <v>2887</v>
      </c>
      <c r="BN706" s="400">
        <v>999</v>
      </c>
      <c r="BQ706" s="639" t="s">
        <v>99</v>
      </c>
      <c r="BR706" s="639" t="s">
        <v>200</v>
      </c>
      <c r="BS706" s="639" t="s">
        <v>56</v>
      </c>
    </row>
    <row r="707" spans="1:71">
      <c r="A707">
        <v>706</v>
      </c>
      <c r="B707" s="158" t="str">
        <f>IFERROR(TEXT(AL707,"00"),"99")&amp;IFERROR(TEXT(W707,"00"),"99")&amp;IFERROR(TEXT(S707,"00"),"99")&amp;IFERROR(TEXT(BN707,"000"),"999")</f>
        <v>057070999</v>
      </c>
      <c r="C707" s="158" t="str">
        <f>IFERROR(TEXT(AL707,"00"),"99")&amp;IFERROR(TEXT(V707,"00"),"99")&amp;IFERROR(TEXT(R707,"000"),"999")</f>
        <v>0570999</v>
      </c>
      <c r="D707" s="29">
        <v>0</v>
      </c>
      <c r="E707" s="645">
        <f>IF(NOT(ISBLANK(L707)),1,0)</f>
        <v>0</v>
      </c>
      <c r="F707" s="645">
        <f>IF(NOT(ISBLANK(O707)),1,0)</f>
        <v>1</v>
      </c>
      <c r="G707" s="364" t="str">
        <f>IF(ISBLANK(H707), IF(OR(NOT(ISBLANK(L707)),NOT(ISBLANK(I707)), NOT(ISBLANK(O707))),"no oldname but should be",""),IF(H707=I707,"api",IF(H707=O707,"csv","no match or acs")))</f>
        <v>csv</v>
      </c>
      <c r="H707" t="s">
        <v>704</v>
      </c>
      <c r="L707" s="122"/>
      <c r="M707" s="197"/>
      <c r="N707" s="59" t="s">
        <v>704</v>
      </c>
      <c r="O707" t="s">
        <v>704</v>
      </c>
      <c r="P707" s="59" t="s">
        <v>704</v>
      </c>
      <c r="Q707" s="123" t="s">
        <v>703</v>
      </c>
      <c r="R707" s="147">
        <f>IFERROR(_xlfn.XLOOKUP(T707,sortorder!$E$62:$E$136,sortorder!$F$62:$F$136),999)</f>
        <v>999</v>
      </c>
      <c r="S707" s="147">
        <f>IFERROR(_xlfn.XLOOKUP(T707,sortorder!$E$62:$E$136,sortorder!$D$62:$D$136),99)</f>
        <v>70</v>
      </c>
      <c r="T707" s="127" t="s">
        <v>185</v>
      </c>
      <c r="V707" s="152">
        <f>IFERROR(_xlfn.XLOOKUP(X707,sortorder!$E$4:$E$55,sortorder!$D$4:$D$55),99)</f>
        <v>70</v>
      </c>
      <c r="W707" s="152">
        <f>IFERROR(_xlfn.XLOOKUP(X707,sortorder!$E$4:$E$55,sortorder!$D$4:$D$55),99)</f>
        <v>70</v>
      </c>
      <c r="X707" s="22" t="s">
        <v>2854</v>
      </c>
      <c r="Y707" s="141">
        <f>IF(ISERROR(SEARCH(Y$1,$Q707)),0,1)</f>
        <v>0</v>
      </c>
      <c r="Z707" s="141">
        <f>IF(ISERROR(SEARCH(Z$1,$Q707)),0,1)</f>
        <v>0</v>
      </c>
      <c r="AA707" s="141">
        <f>IF(ISERROR(SEARCH(AA$1,$Q707)),0,1)</f>
        <v>1</v>
      </c>
      <c r="AB707" s="141">
        <f>IF(ISERROR(SEARCH(AB$1,$Q707)),0,1)</f>
        <v>1</v>
      </c>
      <c r="AC707" s="141">
        <f>IF(ISERROR(SEARCH(AC$1,$Q707)),0,1)</f>
        <v>0</v>
      </c>
      <c r="AD707" s="141">
        <f>IF(ISERROR(SEARCH(AD$1,$Q707)),0,1)</f>
        <v>0</v>
      </c>
      <c r="AE707" s="141">
        <f>IF(ISERROR(SEARCH(AE$1,$Q707)),0,1)</f>
        <v>1</v>
      </c>
      <c r="AF707" s="141">
        <f>IF(ISERROR(SEARCH(AF$1,$Q707)),0,1)</f>
        <v>0</v>
      </c>
      <c r="AG707" s="141">
        <f>IF(ISERROR(SEARCH(AG$1,$Q707)),0,1)</f>
        <v>0</v>
      </c>
      <c r="AI707" s="141" t="str">
        <f>_xlfn.XLOOKUP(I707,'api2.3'!B:B,'api2.3'!D:D,"")</f>
        <v/>
      </c>
      <c r="AJ707" t="s">
        <v>84</v>
      </c>
      <c r="AK707" s="41" t="s">
        <v>84</v>
      </c>
      <c r="AL707" s="210">
        <f>_xlfn.XLOOKUP(AK707,sortorder!$I$15:$I$20,sortorder!$J$15:$J$20)</f>
        <v>5</v>
      </c>
      <c r="AM707" t="s">
        <v>423</v>
      </c>
      <c r="AN707" t="s">
        <v>423</v>
      </c>
      <c r="AO707" t="s">
        <v>424</v>
      </c>
      <c r="AP707" s="32">
        <v>1</v>
      </c>
      <c r="AQ707" t="s">
        <v>268</v>
      </c>
      <c r="AR707" t="s">
        <v>2800</v>
      </c>
      <c r="AS707" t="s">
        <v>515</v>
      </c>
      <c r="AT707" t="s">
        <v>516</v>
      </c>
      <c r="AV707" s="39" t="str">
        <f>IFERROR(_xlfn.XLOOKUP(Q707,wtd!$B:$B,wtd!$C:$C),"")</f>
        <v/>
      </c>
      <c r="AW707" s="141" t="b">
        <f>IFERROR(Q707=_xlfn.XLOOKUP(Q707,wtd!$B:$B,wtd!$B:$B),FALSE)</f>
        <v>0</v>
      </c>
      <c r="AX707" t="s">
        <v>1103</v>
      </c>
      <c r="BA707" t="b">
        <v>0</v>
      </c>
      <c r="BB707" t="b">
        <v>0</v>
      </c>
      <c r="BC707" t="b">
        <v>0</v>
      </c>
      <c r="BE707" t="s">
        <v>4829</v>
      </c>
      <c r="BF707" s="122" t="s">
        <v>4829</v>
      </c>
      <c r="BG707" t="s">
        <v>4829</v>
      </c>
      <c r="BH707" s="59" t="s">
        <v>4829</v>
      </c>
      <c r="BJ707" s="618" t="s">
        <v>2887</v>
      </c>
      <c r="BK707" s="534" t="s">
        <v>2887</v>
      </c>
      <c r="BN707" s="400">
        <v>999</v>
      </c>
      <c r="BQ707" s="639" t="s">
        <v>705</v>
      </c>
      <c r="BR707" s="639" t="s">
        <v>704</v>
      </c>
    </row>
    <row r="708" spans="1:71">
      <c r="A708">
        <v>707</v>
      </c>
      <c r="B708" s="158" t="str">
        <f>IFERROR(TEXT(AL708,"00"),"99")&amp;IFERROR(TEXT(W708,"00"),"99")&amp;IFERROR(TEXT(S708,"00"),"99")&amp;IFERROR(TEXT(BN708,"000"),"999")</f>
        <v>057070999</v>
      </c>
      <c r="C708" s="158" t="str">
        <f>IFERROR(TEXT(AL708,"00"),"99")&amp;IFERROR(TEXT(V708,"00"),"99")&amp;IFERROR(TEXT(R708,"000"),"999")</f>
        <v>0570999</v>
      </c>
      <c r="D708" s="29">
        <v>0</v>
      </c>
      <c r="E708" s="645">
        <f>IF(NOT(ISBLANK(L708)),1,0)</f>
        <v>0</v>
      </c>
      <c r="F708" s="645">
        <f>IF(NOT(ISBLANK(O708)),1,0)</f>
        <v>1</v>
      </c>
      <c r="G708" s="364" t="str">
        <f>IF(ISBLANK(H708), IF(OR(NOT(ISBLANK(L708)),NOT(ISBLANK(I708)), NOT(ISBLANK(O708))),"no oldname but should be",""),IF(H708=I708,"api",IF(H708=O708,"csv","no match or acs")))</f>
        <v>csv</v>
      </c>
      <c r="H708" t="s">
        <v>707</v>
      </c>
      <c r="L708" s="122"/>
      <c r="M708" s="197"/>
      <c r="N708" s="59" t="s">
        <v>707</v>
      </c>
      <c r="O708" t="s">
        <v>707</v>
      </c>
      <c r="P708" s="59" t="s">
        <v>707</v>
      </c>
      <c r="Q708" s="123" t="s">
        <v>706</v>
      </c>
      <c r="R708" s="147">
        <f>IFERROR(_xlfn.XLOOKUP(T708,sortorder!$E$62:$E$136,sortorder!$F$62:$F$136),999)</f>
        <v>999</v>
      </c>
      <c r="S708" s="147">
        <f>IFERROR(_xlfn.XLOOKUP(T708,sortorder!$E$62:$E$136,sortorder!$D$62:$D$136),99)</f>
        <v>70</v>
      </c>
      <c r="T708" s="127" t="s">
        <v>185</v>
      </c>
      <c r="V708" s="152">
        <f>IFERROR(_xlfn.XLOOKUP(X708,sortorder!$E$4:$E$55,sortorder!$D$4:$D$55),99)</f>
        <v>70</v>
      </c>
      <c r="W708" s="152">
        <f>IFERROR(_xlfn.XLOOKUP(X708,sortorder!$E$4:$E$55,sortorder!$D$4:$D$55),99)</f>
        <v>70</v>
      </c>
      <c r="X708" s="22" t="s">
        <v>2854</v>
      </c>
      <c r="Y708" s="141">
        <f>IF(ISERROR(SEARCH(Y$1,$Q708)),0,1)</f>
        <v>0</v>
      </c>
      <c r="Z708" s="141">
        <f>IF(ISERROR(SEARCH(Z$1,$Q708)),0,1)</f>
        <v>0</v>
      </c>
      <c r="AA708" s="141">
        <f>IF(ISERROR(SEARCH(AA$1,$Q708)),0,1)</f>
        <v>1</v>
      </c>
      <c r="AB708" s="141">
        <f>IF(ISERROR(SEARCH(AB$1,$Q708)),0,1)</f>
        <v>1</v>
      </c>
      <c r="AC708" s="141">
        <f>IF(ISERROR(SEARCH(AC$1,$Q708)),0,1)</f>
        <v>0</v>
      </c>
      <c r="AD708" s="141">
        <f>IF(ISERROR(SEARCH(AD$1,$Q708)),0,1)</f>
        <v>0</v>
      </c>
      <c r="AE708" s="141">
        <f>IF(ISERROR(SEARCH(AE$1,$Q708)),0,1)</f>
        <v>1</v>
      </c>
      <c r="AF708" s="141">
        <f>IF(ISERROR(SEARCH(AF$1,$Q708)),0,1)</f>
        <v>0</v>
      </c>
      <c r="AG708" s="141">
        <f>IF(ISERROR(SEARCH(AG$1,$Q708)),0,1)</f>
        <v>1</v>
      </c>
      <c r="AI708" s="141" t="str">
        <f>_xlfn.XLOOKUP(I708,'api2.3'!B:B,'api2.3'!D:D,"")</f>
        <v/>
      </c>
      <c r="AJ708" t="s">
        <v>84</v>
      </c>
      <c r="AK708" s="41" t="s">
        <v>84</v>
      </c>
      <c r="AL708" s="210">
        <f>_xlfn.XLOOKUP(AK708,sortorder!$I$15:$I$20,sortorder!$J$15:$J$20)</f>
        <v>5</v>
      </c>
      <c r="AM708" t="s">
        <v>423</v>
      </c>
      <c r="AN708" t="s">
        <v>423</v>
      </c>
      <c r="AO708" t="s">
        <v>424</v>
      </c>
      <c r="AP708" s="32">
        <v>1</v>
      </c>
      <c r="AQ708" t="s">
        <v>268</v>
      </c>
      <c r="AR708" t="s">
        <v>2800</v>
      </c>
      <c r="AS708" t="s">
        <v>515</v>
      </c>
      <c r="AT708" t="s">
        <v>516</v>
      </c>
      <c r="AV708" s="39" t="str">
        <f>IFERROR(_xlfn.XLOOKUP(Q708,wtd!$B:$B,wtd!$C:$C),"")</f>
        <v/>
      </c>
      <c r="AW708" s="141" t="b">
        <f>IFERROR(Q708=_xlfn.XLOOKUP(Q708,wtd!$B:$B,wtd!$B:$B),FALSE)</f>
        <v>0</v>
      </c>
      <c r="AX708" t="s">
        <v>1103</v>
      </c>
      <c r="BA708" t="b">
        <v>0</v>
      </c>
      <c r="BB708" t="b">
        <v>0</v>
      </c>
      <c r="BC708" t="b">
        <v>0</v>
      </c>
      <c r="BE708" t="s">
        <v>4985</v>
      </c>
      <c r="BF708" s="122" t="s">
        <v>5438</v>
      </c>
      <c r="BG708" t="s">
        <v>5438</v>
      </c>
      <c r="BH708" s="59" t="s">
        <v>5438</v>
      </c>
      <c r="BJ708" s="618" t="s">
        <v>2887</v>
      </c>
      <c r="BK708" s="534" t="s">
        <v>2887</v>
      </c>
      <c r="BN708" s="400">
        <v>999</v>
      </c>
      <c r="BQ708" s="639" t="s">
        <v>708</v>
      </c>
      <c r="BR708" s="639" t="s">
        <v>707</v>
      </c>
    </row>
    <row r="709" spans="1:71">
      <c r="A709">
        <v>708</v>
      </c>
      <c r="B709" s="158" t="str">
        <f>IFERROR(TEXT(AL709,"00"),"99")&amp;IFERROR(TEXT(W709,"00"),"99")&amp;IFERROR(TEXT(S709,"00"),"99")&amp;IFERROR(TEXT(BN709,"000"),"999")</f>
        <v>057070999</v>
      </c>
      <c r="C709" s="158" t="str">
        <f>IFERROR(TEXT(AL709,"00"),"99")&amp;IFERROR(TEXT(V709,"00"),"99")&amp;IFERROR(TEXT(R709,"000"),"999")</f>
        <v>0570999</v>
      </c>
      <c r="D709" s="29">
        <v>0</v>
      </c>
      <c r="E709" s="645">
        <f>IF(NOT(ISBLANK(L709)),1,0)</f>
        <v>0</v>
      </c>
      <c r="F709" s="645">
        <f>IF(NOT(ISBLANK(O709)),1,0)</f>
        <v>1</v>
      </c>
      <c r="G709" s="364" t="str">
        <f>IF(ISBLANK(H709), IF(OR(NOT(ISBLANK(L709)),NOT(ISBLANK(I709)), NOT(ISBLANK(O709))),"no oldname but should be",""),IF(H709=I709,"api",IF(H709=O709,"csv","no match or acs")))</f>
        <v>csv</v>
      </c>
      <c r="H709" t="s">
        <v>582</v>
      </c>
      <c r="L709" s="68"/>
      <c r="M709" s="632"/>
      <c r="N709" s="59" t="s">
        <v>582</v>
      </c>
      <c r="O709" t="s">
        <v>582</v>
      </c>
      <c r="P709" s="59" t="s">
        <v>582</v>
      </c>
      <c r="Q709" s="123" t="s">
        <v>581</v>
      </c>
      <c r="R709" s="147">
        <f>IFERROR(_xlfn.XLOOKUP(T709,sortorder!$E$62:$E$136,sortorder!$F$62:$F$136),999)</f>
        <v>999</v>
      </c>
      <c r="S709" s="147">
        <f>IFERROR(_xlfn.XLOOKUP(T709,sortorder!$E$62:$E$136,sortorder!$D$62:$D$136),99)</f>
        <v>70</v>
      </c>
      <c r="T709" s="127" t="s">
        <v>185</v>
      </c>
      <c r="V709" s="152">
        <f>IFERROR(_xlfn.XLOOKUP(X709,sortorder!$E$4:$E$55,sortorder!$D$4:$D$55),99)</f>
        <v>70</v>
      </c>
      <c r="W709" s="152">
        <f>IFERROR(_xlfn.XLOOKUP(X709,sortorder!$E$4:$E$55,sortorder!$D$4:$D$55),99)</f>
        <v>70</v>
      </c>
      <c r="X709" s="22" t="s">
        <v>2854</v>
      </c>
      <c r="Y709" s="141">
        <f>IF(ISERROR(SEARCH(Y$1,$Q709)),0,1)</f>
        <v>0</v>
      </c>
      <c r="Z709" s="141">
        <f>IF(ISERROR(SEARCH(Z$1,$Q709)),0,1)</f>
        <v>1</v>
      </c>
      <c r="AA709" s="141">
        <f>IF(ISERROR(SEARCH(AA$1,$Q709)),0,1)</f>
        <v>0</v>
      </c>
      <c r="AB709" s="141">
        <f>IF(ISERROR(SEARCH(AB$1,$Q709)),0,1)</f>
        <v>0</v>
      </c>
      <c r="AC709" s="141">
        <f>IF(ISERROR(SEARCH(AC$1,$Q709)),0,1)</f>
        <v>0</v>
      </c>
      <c r="AD709" s="141">
        <f>IF(ISERROR(SEARCH(AD$1,$Q709)),0,1)</f>
        <v>1</v>
      </c>
      <c r="AE709" s="141">
        <f>IF(ISERROR(SEARCH(AE$1,$Q709)),0,1)</f>
        <v>1</v>
      </c>
      <c r="AF709" s="141">
        <f>IF(ISERROR(SEARCH(AF$1,$Q709)),0,1)</f>
        <v>0</v>
      </c>
      <c r="AG709" s="141">
        <f>IF(ISERROR(SEARCH(AG$1,$Q709)),0,1)</f>
        <v>0</v>
      </c>
      <c r="AI709" s="141">
        <f>_xlfn.XLOOKUP(I709,'api2.3'!B:B,'api2.3'!D:D,"")</f>
        <v>0</v>
      </c>
      <c r="AJ709" t="s">
        <v>84</v>
      </c>
      <c r="AK709" s="41" t="s">
        <v>84</v>
      </c>
      <c r="AL709" s="210">
        <f>_xlfn.XLOOKUP(AK709,sortorder!$I$15:$I$20,sortorder!$J$15:$J$20)</f>
        <v>5</v>
      </c>
      <c r="AM709" t="s">
        <v>1784</v>
      </c>
      <c r="AN709" t="s">
        <v>1784</v>
      </c>
      <c r="AO709" t="s">
        <v>1785</v>
      </c>
      <c r="AP709" s="32">
        <v>3</v>
      </c>
      <c r="AQ709" t="s">
        <v>456</v>
      </c>
      <c r="AR709" t="s">
        <v>97</v>
      </c>
      <c r="AS709" t="s">
        <v>96</v>
      </c>
      <c r="AT709" t="s">
        <v>97</v>
      </c>
      <c r="AV709" s="39" t="str">
        <f>IFERROR(_xlfn.XLOOKUP(Q709,wtd!$B:$B,wtd!$C:$C),"")</f>
        <v/>
      </c>
      <c r="AW709" s="141" t="b">
        <f>IFERROR(Q709=_xlfn.XLOOKUP(Q709,wtd!$B:$B,wtd!$B:$B),FALSE)</f>
        <v>0</v>
      </c>
      <c r="AX709" t="s">
        <v>89</v>
      </c>
      <c r="BA709" t="b">
        <v>0</v>
      </c>
      <c r="BB709" t="b">
        <v>0</v>
      </c>
      <c r="BC709" t="b">
        <v>0</v>
      </c>
      <c r="BE709" t="s">
        <v>4832</v>
      </c>
      <c r="BF709" t="s">
        <v>4832</v>
      </c>
      <c r="BG709" t="s">
        <v>4832</v>
      </c>
      <c r="BH709" s="59" t="s">
        <v>4832</v>
      </c>
      <c r="BJ709" s="618" t="s">
        <v>2887</v>
      </c>
      <c r="BK709" s="534" t="s">
        <v>2887</v>
      </c>
      <c r="BN709" s="400">
        <v>999</v>
      </c>
      <c r="BQ709" s="639" t="s">
        <v>103</v>
      </c>
      <c r="BR709" s="639" t="s">
        <v>582</v>
      </c>
    </row>
    <row r="710" spans="1:71">
      <c r="A710">
        <v>709</v>
      </c>
      <c r="B710" s="158" t="str">
        <f>IFERROR(TEXT(AL710,"00"),"99")&amp;IFERROR(TEXT(W710,"00"),"99")&amp;IFERROR(TEXT(S710,"00"),"99")&amp;IFERROR(TEXT(BN710,"000"),"999")</f>
        <v>057070999</v>
      </c>
      <c r="C710" s="158" t="str">
        <f>IFERROR(TEXT(AL710,"00"),"99")&amp;IFERROR(TEXT(V710,"00"),"99")&amp;IFERROR(TEXT(R710,"000"),"999")</f>
        <v>0570999</v>
      </c>
      <c r="D710" s="29">
        <v>0</v>
      </c>
      <c r="E710" s="645">
        <f>IF(NOT(ISBLANK(L710)),1,0)</f>
        <v>0</v>
      </c>
      <c r="F710" s="645">
        <f>IF(NOT(ISBLANK(O710)),1,0)</f>
        <v>1</v>
      </c>
      <c r="G710" s="364" t="str">
        <f>IF(ISBLANK(H710), IF(OR(NOT(ISBLANK(L710)),NOT(ISBLANK(I710)), NOT(ISBLANK(O710))),"no oldname but should be",""),IF(H710=I710,"api",IF(H710=O710,"csv","no match or acs")))</f>
        <v>csv</v>
      </c>
      <c r="H710" t="s">
        <v>740</v>
      </c>
      <c r="L710" s="67"/>
      <c r="M710" s="633"/>
      <c r="N710" s="59" t="s">
        <v>740</v>
      </c>
      <c r="O710" t="s">
        <v>740</v>
      </c>
      <c r="P710" s="59" t="s">
        <v>740</v>
      </c>
      <c r="Q710" s="123" t="s">
        <v>739</v>
      </c>
      <c r="R710" s="147">
        <f>IFERROR(_xlfn.XLOOKUP(T710,sortorder!$E$62:$E$136,sortorder!$F$62:$F$136),999)</f>
        <v>999</v>
      </c>
      <c r="S710" s="147">
        <f>IFERROR(_xlfn.XLOOKUP(T710,sortorder!$E$62:$E$136,sortorder!$D$62:$D$136),99)</f>
        <v>70</v>
      </c>
      <c r="T710" s="196" t="s">
        <v>185</v>
      </c>
      <c r="V710" s="152">
        <f>IFERROR(_xlfn.XLOOKUP(X710,sortorder!$E$4:$E$55,sortorder!$D$4:$D$55),99)</f>
        <v>70</v>
      </c>
      <c r="W710" s="152">
        <f>IFERROR(_xlfn.XLOOKUP(X710,sortorder!$E$4:$E$55,sortorder!$D$4:$D$55),99)</f>
        <v>70</v>
      </c>
      <c r="X710" s="22" t="s">
        <v>2854</v>
      </c>
      <c r="Y710" s="141">
        <f>IF(ISERROR(SEARCH(Y$1,$Q710)),0,1)</f>
        <v>0</v>
      </c>
      <c r="Z710" s="141">
        <f>IF(ISERROR(SEARCH(Z$1,$Q710)),0,1)</f>
        <v>1</v>
      </c>
      <c r="AA710" s="141">
        <f>IF(ISERROR(SEARCH(AA$1,$Q710)),0,1)</f>
        <v>0</v>
      </c>
      <c r="AB710" s="141">
        <f>IF(ISERROR(SEARCH(AB$1,$Q710)),0,1)</f>
        <v>0</v>
      </c>
      <c r="AC710" s="141">
        <f>IF(ISERROR(SEARCH(AC$1,$Q710)),0,1)</f>
        <v>0</v>
      </c>
      <c r="AD710" s="141">
        <f>IF(ISERROR(SEARCH(AD$1,$Q710)),0,1)</f>
        <v>1</v>
      </c>
      <c r="AE710" s="141">
        <f>IF(ISERROR(SEARCH(AE$1,$Q710)),0,1)</f>
        <v>1</v>
      </c>
      <c r="AF710" s="141">
        <f>IF(ISERROR(SEARCH(AF$1,$Q710)),0,1)</f>
        <v>0</v>
      </c>
      <c r="AG710" s="141">
        <f>IF(ISERROR(SEARCH(AG$1,$Q710)),0,1)</f>
        <v>1</v>
      </c>
      <c r="AI710" s="141">
        <f>_xlfn.XLOOKUP(I710,'api2.3'!B:B,'api2.3'!D:D,"")</f>
        <v>0</v>
      </c>
      <c r="AJ710" t="s">
        <v>84</v>
      </c>
      <c r="AK710" s="41" t="s">
        <v>84</v>
      </c>
      <c r="AL710" s="210">
        <f>_xlfn.XLOOKUP(AK710,sortorder!$I$15:$I$20,sortorder!$J$15:$J$20)</f>
        <v>5</v>
      </c>
      <c r="AM710" t="s">
        <v>1784</v>
      </c>
      <c r="AN710" t="s">
        <v>1784</v>
      </c>
      <c r="AO710" t="s">
        <v>1785</v>
      </c>
      <c r="AP710" s="32">
        <v>3</v>
      </c>
      <c r="AQ710" t="s">
        <v>456</v>
      </c>
      <c r="AR710" t="s">
        <v>97</v>
      </c>
      <c r="AS710" t="s">
        <v>96</v>
      </c>
      <c r="AT710" t="s">
        <v>97</v>
      </c>
      <c r="AV710" s="39" t="str">
        <f>IFERROR(_xlfn.XLOOKUP(Q710,wtd!$B:$B,wtd!$C:$C),"")</f>
        <v/>
      </c>
      <c r="AW710" s="141" t="b">
        <f>IFERROR(Q710=_xlfn.XLOOKUP(Q710,wtd!$B:$B,wtd!$B:$B),FALSE)</f>
        <v>0</v>
      </c>
      <c r="AX710" t="s">
        <v>89</v>
      </c>
      <c r="BA710" t="b">
        <v>0</v>
      </c>
      <c r="BB710" t="b">
        <v>0</v>
      </c>
      <c r="BC710" t="b">
        <v>0</v>
      </c>
      <c r="BE710" t="s">
        <v>4986</v>
      </c>
      <c r="BF710" t="s">
        <v>5439</v>
      </c>
      <c r="BG710" t="s">
        <v>5439</v>
      </c>
      <c r="BH710" s="59" t="s">
        <v>5439</v>
      </c>
      <c r="BJ710" s="618" t="s">
        <v>2887</v>
      </c>
      <c r="BK710" s="534" t="s">
        <v>2887</v>
      </c>
      <c r="BN710" s="400">
        <v>999</v>
      </c>
      <c r="BQ710" s="639" t="s">
        <v>99</v>
      </c>
      <c r="BR710" s="639" t="s">
        <v>740</v>
      </c>
    </row>
    <row r="711" spans="1:71">
      <c r="A711">
        <v>710</v>
      </c>
      <c r="B711" s="158" t="str">
        <f>IFERROR(TEXT(AL711,"00"),"99")&amp;IFERROR(TEXT(W711,"00"),"99")&amp;IFERROR(TEXT(S711,"00"),"99")&amp;IFERROR(TEXT(BN711,"000"),"999")</f>
        <v>057070999</v>
      </c>
      <c r="C711" s="158" t="str">
        <f>IFERROR(TEXT(AL711,"00"),"99")&amp;IFERROR(TEXT(V711,"00"),"99")&amp;IFERROR(TEXT(R711,"000"),"999")</f>
        <v>0570999</v>
      </c>
      <c r="D711" s="29">
        <v>0</v>
      </c>
      <c r="E711" s="645">
        <f>IF(NOT(ISBLANK(L711)),1,0)</f>
        <v>0</v>
      </c>
      <c r="F711" s="645">
        <f>IF(NOT(ISBLANK(O711)),1,0)</f>
        <v>1</v>
      </c>
      <c r="G711" s="364" t="str">
        <f>IF(ISBLANK(H711), IF(OR(NOT(ISBLANK(L711)),NOT(ISBLANK(I711)), NOT(ISBLANK(O711))),"no oldname but should be",""),IF(H711=I711,"api",IF(H711=O711,"csv","no match or acs")))</f>
        <v>csv</v>
      </c>
      <c r="H711" t="s">
        <v>975</v>
      </c>
      <c r="L711" s="67"/>
      <c r="M711" s="633"/>
      <c r="N711" s="59" t="s">
        <v>975</v>
      </c>
      <c r="O711" t="s">
        <v>975</v>
      </c>
      <c r="P711" s="59" t="s">
        <v>975</v>
      </c>
      <c r="Q711" s="123" t="s">
        <v>974</v>
      </c>
      <c r="R711" s="147">
        <f>IFERROR(_xlfn.XLOOKUP(T711,sortorder!$E$62:$E$136,sortorder!$F$62:$F$136),999)</f>
        <v>999</v>
      </c>
      <c r="S711" s="147">
        <f>IFERROR(_xlfn.XLOOKUP(T711,sortorder!$E$62:$E$136,sortorder!$D$62:$D$136),99)</f>
        <v>70</v>
      </c>
      <c r="T711" s="196" t="s">
        <v>185</v>
      </c>
      <c r="V711" s="152">
        <f>IFERROR(_xlfn.XLOOKUP(X711,sortorder!$E$4:$E$55,sortorder!$D$4:$D$55),99)</f>
        <v>70</v>
      </c>
      <c r="W711" s="152">
        <f>IFERROR(_xlfn.XLOOKUP(X711,sortorder!$E$4:$E$55,sortorder!$D$4:$D$55),99)</f>
        <v>70</v>
      </c>
      <c r="X711" s="22" t="s">
        <v>2854</v>
      </c>
      <c r="Y711" s="141">
        <f>IF(ISERROR(SEARCH(Y$1,$Q711)),0,1)</f>
        <v>0</v>
      </c>
      <c r="Z711" s="141">
        <f>IF(ISERROR(SEARCH(Z$1,$Q711)),0,1)</f>
        <v>1</v>
      </c>
      <c r="AA711" s="141">
        <f>IF(ISERROR(SEARCH(AA$1,$Q711)),0,1)</f>
        <v>1</v>
      </c>
      <c r="AB711" s="141">
        <f>IF(ISERROR(SEARCH(AB$1,$Q711)),0,1)</f>
        <v>1</v>
      </c>
      <c r="AC711" s="141">
        <f>IF(ISERROR(SEARCH(AC$1,$Q711)),0,1)</f>
        <v>0</v>
      </c>
      <c r="AD711" s="141">
        <f>IF(ISERROR(SEARCH(AD$1,$Q711)),0,1)</f>
        <v>0</v>
      </c>
      <c r="AE711" s="141">
        <f>IF(ISERROR(SEARCH(AE$1,$Q711)),0,1)</f>
        <v>1</v>
      </c>
      <c r="AF711" s="141">
        <f>IF(ISERROR(SEARCH(AF$1,$Q711)),0,1)</f>
        <v>0</v>
      </c>
      <c r="AG711" s="141">
        <f>IF(ISERROR(SEARCH(AG$1,$Q711)),0,1)</f>
        <v>0</v>
      </c>
      <c r="AI711" s="141">
        <f>_xlfn.XLOOKUP(I711,'api2.3'!B:B,'api2.3'!D:D,"")</f>
        <v>0</v>
      </c>
      <c r="AJ711" t="s">
        <v>84</v>
      </c>
      <c r="AK711" s="41" t="s">
        <v>84</v>
      </c>
      <c r="AL711" s="210">
        <f>_xlfn.XLOOKUP(AK711,sortorder!$I$15:$I$20,sortorder!$J$15:$J$20)</f>
        <v>5</v>
      </c>
      <c r="AM711" t="s">
        <v>1784</v>
      </c>
      <c r="AN711" t="s">
        <v>1784</v>
      </c>
      <c r="AO711" t="s">
        <v>1785</v>
      </c>
      <c r="AP711" s="32">
        <v>3</v>
      </c>
      <c r="AQ711" t="s">
        <v>757</v>
      </c>
      <c r="AR711" t="s">
        <v>2800</v>
      </c>
      <c r="AS711" t="s">
        <v>515</v>
      </c>
      <c r="AT711" t="s">
        <v>516</v>
      </c>
      <c r="AV711" s="39" t="str">
        <f>IFERROR(_xlfn.XLOOKUP(Q711,wtd!$B:$B,wtd!$C:$C),"")</f>
        <v/>
      </c>
      <c r="AW711" s="141" t="b">
        <f>IFERROR(Q711=_xlfn.XLOOKUP(Q711,wtd!$B:$B,wtd!$B:$B),FALSE)</f>
        <v>0</v>
      </c>
      <c r="AX711" t="s">
        <v>1103</v>
      </c>
      <c r="BA711" t="b">
        <v>0</v>
      </c>
      <c r="BB711" t="b">
        <v>0</v>
      </c>
      <c r="BC711" t="b">
        <v>0</v>
      </c>
      <c r="BE711" t="s">
        <v>4834</v>
      </c>
      <c r="BF711" t="s">
        <v>4834</v>
      </c>
      <c r="BG711" t="s">
        <v>4834</v>
      </c>
      <c r="BH711" s="59" t="s">
        <v>4834</v>
      </c>
      <c r="BJ711" s="618" t="s">
        <v>2887</v>
      </c>
      <c r="BK711" s="534" t="s">
        <v>2887</v>
      </c>
      <c r="BN711" s="400">
        <v>999</v>
      </c>
      <c r="BQ711" s="639" t="s">
        <v>705</v>
      </c>
      <c r="BR711" s="639" t="s">
        <v>975</v>
      </c>
    </row>
    <row r="712" spans="1:71">
      <c r="A712">
        <v>711</v>
      </c>
      <c r="B712" s="158" t="str">
        <f>IFERROR(TEXT(AL712,"00"),"99")&amp;IFERROR(TEXT(W712,"00"),"99")&amp;IFERROR(TEXT(S712,"00"),"99")&amp;IFERROR(TEXT(BN712,"000"),"999")</f>
        <v>057070999</v>
      </c>
      <c r="C712" s="158" t="str">
        <f>IFERROR(TEXT(AL712,"00"),"99")&amp;IFERROR(TEXT(V712,"00"),"99")&amp;IFERROR(TEXT(R712,"000"),"999")</f>
        <v>0570999</v>
      </c>
      <c r="D712" s="29">
        <v>0</v>
      </c>
      <c r="E712" s="645">
        <f>IF(NOT(ISBLANK(L712)),1,0)</f>
        <v>0</v>
      </c>
      <c r="F712" s="645">
        <f>IF(NOT(ISBLANK(O712)),1,0)</f>
        <v>1</v>
      </c>
      <c r="G712" s="364" t="str">
        <f>IF(ISBLANK(H712), IF(OR(NOT(ISBLANK(L712)),NOT(ISBLANK(I712)), NOT(ISBLANK(O712))),"no oldname but should be",""),IF(H712=I712,"api",IF(H712=O712,"csv","no match or acs")))</f>
        <v>csv</v>
      </c>
      <c r="H712" t="s">
        <v>880</v>
      </c>
      <c r="L712" s="67"/>
      <c r="M712" s="633"/>
      <c r="N712" s="59" t="s">
        <v>880</v>
      </c>
      <c r="O712" t="s">
        <v>880</v>
      </c>
      <c r="P712" s="59" t="s">
        <v>880</v>
      </c>
      <c r="Q712" s="123" t="s">
        <v>879</v>
      </c>
      <c r="R712" s="147">
        <f>IFERROR(_xlfn.XLOOKUP(T712,sortorder!$E$62:$E$136,sortorder!$F$62:$F$136),999)</f>
        <v>999</v>
      </c>
      <c r="S712" s="147">
        <f>IFERROR(_xlfn.XLOOKUP(T712,sortorder!$E$62:$E$136,sortorder!$D$62:$D$136),99)</f>
        <v>70</v>
      </c>
      <c r="T712" s="127" t="s">
        <v>185</v>
      </c>
      <c r="V712" s="152">
        <f>IFERROR(_xlfn.XLOOKUP(X712,sortorder!$E$4:$E$55,sortorder!$D$4:$D$55),99)</f>
        <v>70</v>
      </c>
      <c r="W712" s="152">
        <f>IFERROR(_xlfn.XLOOKUP(X712,sortorder!$E$4:$E$55,sortorder!$D$4:$D$55),99)</f>
        <v>70</v>
      </c>
      <c r="X712" s="22" t="s">
        <v>2854</v>
      </c>
      <c r="Y712" s="141">
        <f>IF(ISERROR(SEARCH(Y$1,$Q712)),0,1)</f>
        <v>0</v>
      </c>
      <c r="Z712" s="141">
        <f>IF(ISERROR(SEARCH(Z$1,$Q712)),0,1)</f>
        <v>1</v>
      </c>
      <c r="AA712" s="141">
        <f>IF(ISERROR(SEARCH(AA$1,$Q712)),0,1)</f>
        <v>1</v>
      </c>
      <c r="AB712" s="141">
        <f>IF(ISERROR(SEARCH(AB$1,$Q712)),0,1)</f>
        <v>1</v>
      </c>
      <c r="AC712" s="141">
        <f>IF(ISERROR(SEARCH(AC$1,$Q712)),0,1)</f>
        <v>0</v>
      </c>
      <c r="AD712" s="141">
        <f>IF(ISERROR(SEARCH(AD$1,$Q712)),0,1)</f>
        <v>0</v>
      </c>
      <c r="AE712" s="141">
        <f>IF(ISERROR(SEARCH(AE$1,$Q712)),0,1)</f>
        <v>1</v>
      </c>
      <c r="AF712" s="141">
        <f>IF(ISERROR(SEARCH(AF$1,$Q712)),0,1)</f>
        <v>0</v>
      </c>
      <c r="AG712" s="141">
        <f>IF(ISERROR(SEARCH(AG$1,$Q712)),0,1)</f>
        <v>1</v>
      </c>
      <c r="AI712" s="141" t="str">
        <f>_xlfn.XLOOKUP(I712,'api2.3'!B:B,'api2.3'!D:D,"")</f>
        <v/>
      </c>
      <c r="AJ712" t="s">
        <v>84</v>
      </c>
      <c r="AK712" s="41" t="s">
        <v>84</v>
      </c>
      <c r="AL712" s="210">
        <f>_xlfn.XLOOKUP(AK712,sortorder!$I$15:$I$20,sortorder!$J$15:$J$20)</f>
        <v>5</v>
      </c>
      <c r="AM712" t="s">
        <v>1784</v>
      </c>
      <c r="AN712" t="s">
        <v>1784</v>
      </c>
      <c r="AO712" t="s">
        <v>1785</v>
      </c>
      <c r="AP712" s="32">
        <v>3</v>
      </c>
      <c r="AQ712" t="s">
        <v>757</v>
      </c>
      <c r="AR712" t="s">
        <v>2800</v>
      </c>
      <c r="AS712" t="s">
        <v>515</v>
      </c>
      <c r="AT712" t="s">
        <v>516</v>
      </c>
      <c r="AV712" s="39" t="str">
        <f>IFERROR(_xlfn.XLOOKUP(Q712,wtd!$B:$B,wtd!$C:$C),"")</f>
        <v/>
      </c>
      <c r="AW712" s="141" t="b">
        <f>IFERROR(Q712=_xlfn.XLOOKUP(Q712,wtd!$B:$B,wtd!$B:$B),FALSE)</f>
        <v>0</v>
      </c>
      <c r="AX712" t="s">
        <v>1103</v>
      </c>
      <c r="BA712" t="b">
        <v>0</v>
      </c>
      <c r="BB712" t="b">
        <v>0</v>
      </c>
      <c r="BC712" t="b">
        <v>0</v>
      </c>
      <c r="BE712" t="s">
        <v>4987</v>
      </c>
      <c r="BF712" t="s">
        <v>5440</v>
      </c>
      <c r="BG712" t="s">
        <v>5440</v>
      </c>
      <c r="BH712" s="59" t="s">
        <v>5440</v>
      </c>
      <c r="BJ712" s="618" t="s">
        <v>2887</v>
      </c>
      <c r="BK712" s="534">
        <v>0</v>
      </c>
      <c r="BN712" s="400">
        <v>999</v>
      </c>
      <c r="BQ712" s="639" t="s">
        <v>708</v>
      </c>
      <c r="BR712" s="639" t="s">
        <v>880</v>
      </c>
    </row>
    <row r="713" spans="1:71">
      <c r="A713">
        <v>712</v>
      </c>
      <c r="B713" s="158" t="str">
        <f>IFERROR(TEXT(AL713,"00"),"99")&amp;IFERROR(TEXT(W713,"00"),"99")&amp;IFERROR(TEXT(S713,"00"),"99")&amp;IFERROR(TEXT(BN713,"000"),"999")</f>
        <v>057071046</v>
      </c>
      <c r="C713" s="158" t="str">
        <f>IFERROR(TEXT(AL713,"00"),"99")&amp;IFERROR(TEXT(V713,"00"),"99")&amp;IFERROR(TEXT(R713,"000"),"999")</f>
        <v>0570999</v>
      </c>
      <c r="D713" s="29">
        <v>1</v>
      </c>
      <c r="E713" s="645">
        <f>IF(NOT(ISBLANK(L713)),1,0)</f>
        <v>0</v>
      </c>
      <c r="F713" s="645">
        <f>IF(NOT(ISBLANK(O713)),1,0)</f>
        <v>1</v>
      </c>
      <c r="G713" s="364" t="str">
        <f>IF(ISBLANK(H713), IF(OR(NOT(ISBLANK(L713)),NOT(ISBLANK(I713)), NOT(ISBLANK(O713))),"no oldname but should be",""),IF(H713=I713,"api",IF(H713=O713,"csv","no match or acs")))</f>
        <v>api</v>
      </c>
      <c r="H713" t="s">
        <v>2074</v>
      </c>
      <c r="I713" t="s">
        <v>2074</v>
      </c>
      <c r="J713" s="197" t="s">
        <v>2074</v>
      </c>
      <c r="K713" s="122"/>
      <c r="L713" s="67"/>
      <c r="M713" s="633"/>
      <c r="N713" s="197" t="s">
        <v>2075</v>
      </c>
      <c r="O713" s="564" t="s">
        <v>2075</v>
      </c>
      <c r="P713" s="197" t="s">
        <v>2075</v>
      </c>
      <c r="Q713" s="64" t="s">
        <v>2073</v>
      </c>
      <c r="R713" s="147">
        <f>IFERROR(_xlfn.XLOOKUP(T713,sortorder!$E$62:$E$136,sortorder!$F$62:$F$136),999)</f>
        <v>999</v>
      </c>
      <c r="S713" s="147">
        <f>IFERROR(_xlfn.XLOOKUP(T713,sortorder!$E$62:$E$136,sortorder!$D$62:$D$136),99)</f>
        <v>71</v>
      </c>
      <c r="T713" s="127" t="s">
        <v>108</v>
      </c>
      <c r="U713" s="59" t="s">
        <v>521</v>
      </c>
      <c r="V713" s="152">
        <f>IFERROR(_xlfn.XLOOKUP(X713,sortorder!$E$4:$E$55,sortorder!$D$4:$D$55),99)</f>
        <v>70</v>
      </c>
      <c r="W713" s="152">
        <f>IFERROR(_xlfn.XLOOKUP(X713,sortorder!$E$4:$E$55,sortorder!$D$4:$D$55),99)</f>
        <v>70</v>
      </c>
      <c r="X713" s="22" t="s">
        <v>2854</v>
      </c>
      <c r="Y713" s="141">
        <f>IF(ISERROR(SEARCH(Y$1,$Q713)),0,1)</f>
        <v>0</v>
      </c>
      <c r="Z713" s="141">
        <f>IF(ISERROR(SEARCH(Z$1,$Q713)),0,1)</f>
        <v>1</v>
      </c>
      <c r="AA713" s="141">
        <f>IF(ISERROR(SEARCH(AA$1,$Q713)),0,1)</f>
        <v>1</v>
      </c>
      <c r="AB713" s="141">
        <f>IF(ISERROR(SEARCH(AB$1,$Q713)),0,1)</f>
        <v>0</v>
      </c>
      <c r="AC713" s="141">
        <f>IF(ISERROR(SEARCH(AC$1,$Q713)),0,1)</f>
        <v>0</v>
      </c>
      <c r="AD713" s="141">
        <f>IF(ISERROR(SEARCH(AD$1,$Q713)),0,1)</f>
        <v>0</v>
      </c>
      <c r="AE713" s="141">
        <f>IF(ISERROR(SEARCH(AE$1,$Q713)),0,1)</f>
        <v>1</v>
      </c>
      <c r="AF713" s="141">
        <f>IF(ISERROR(SEARCH(AF$1,$Q713)),0,1)</f>
        <v>1</v>
      </c>
      <c r="AG713" s="141">
        <f>IF(ISERROR(SEARCH(AG$1,$Q713)),0,1)</f>
        <v>0</v>
      </c>
      <c r="AH713" t="s">
        <v>1075</v>
      </c>
      <c r="AI713" s="141" t="str">
        <f>_xlfn.XLOOKUP(I713,'api2.3'!B:B,'api2.3'!D:D,"")</f>
        <v/>
      </c>
      <c r="AJ713" t="s">
        <v>84</v>
      </c>
      <c r="AK713" s="41" t="s">
        <v>84</v>
      </c>
      <c r="AL713" s="210">
        <f>_xlfn.XLOOKUP(AK713,sortorder!$I$15:$I$20,sortorder!$J$15:$J$20)</f>
        <v>5</v>
      </c>
      <c r="AM713" t="s">
        <v>1784</v>
      </c>
      <c r="AN713" t="s">
        <v>1784</v>
      </c>
      <c r="AO713" t="s">
        <v>1785</v>
      </c>
      <c r="AP713" s="32">
        <v>3</v>
      </c>
      <c r="AQ713" t="s">
        <v>1779</v>
      </c>
      <c r="AR713" t="s">
        <v>1111</v>
      </c>
      <c r="AS713" t="s">
        <v>1102</v>
      </c>
      <c r="AT713" t="s">
        <v>1111</v>
      </c>
      <c r="AV713" s="39" t="str">
        <f>IFERROR(_xlfn.XLOOKUP(Q713,wtd!$B:$B,wtd!$C:$C),"")</f>
        <v/>
      </c>
      <c r="AW713" s="141" t="b">
        <f>IFERROR(Q713=_xlfn.XLOOKUP(Q713,wtd!$B:$B,wtd!$B:$B),FALSE)</f>
        <v>0</v>
      </c>
      <c r="AX713" t="s">
        <v>1103</v>
      </c>
      <c r="AY713">
        <v>2</v>
      </c>
      <c r="AZ713">
        <v>0</v>
      </c>
      <c r="BA713" t="b">
        <v>0</v>
      </c>
      <c r="BB713" t="b">
        <v>0</v>
      </c>
      <c r="BC713" t="b">
        <v>0</v>
      </c>
      <c r="BE713" s="122" t="s">
        <v>2076</v>
      </c>
      <c r="BF713" s="566" t="s">
        <v>4956</v>
      </c>
      <c r="BG713" s="566" t="s">
        <v>4956</v>
      </c>
      <c r="BH713" s="59" t="s">
        <v>2077</v>
      </c>
      <c r="BJ713" s="618" t="s">
        <v>2887</v>
      </c>
      <c r="BK713" s="534" t="s">
        <v>2887</v>
      </c>
      <c r="BL713" s="59" t="s">
        <v>1327</v>
      </c>
      <c r="BM713" s="59" t="s">
        <v>2078</v>
      </c>
      <c r="BN713" s="395">
        <v>46</v>
      </c>
      <c r="BP713" s="639" t="s">
        <v>55</v>
      </c>
      <c r="BQ713" s="639" t="s">
        <v>1189</v>
      </c>
      <c r="BR713" s="639" t="s">
        <v>2075</v>
      </c>
      <c r="BS713" s="639" t="s">
        <v>411</v>
      </c>
    </row>
    <row r="714" spans="1:71">
      <c r="A714">
        <v>713</v>
      </c>
      <c r="B714" s="158" t="str">
        <f>IFERROR(TEXT(AL714,"00"),"99")&amp;IFERROR(TEXT(W714,"00"),"99")&amp;IFERROR(TEXT(S714,"00"),"99")&amp;IFERROR(TEXT(BN714,"000"),"999")</f>
        <v>057071059</v>
      </c>
      <c r="C714" s="158" t="str">
        <f>IFERROR(TEXT(AL714,"00"),"99")&amp;IFERROR(TEXT(V714,"00"),"99")&amp;IFERROR(TEXT(R714,"000"),"999")</f>
        <v>0570999</v>
      </c>
      <c r="D714" s="29">
        <v>1</v>
      </c>
      <c r="E714" s="645">
        <f>IF(NOT(ISBLANK(L714)),1,0)</f>
        <v>0</v>
      </c>
      <c r="F714" s="645">
        <f>IF(NOT(ISBLANK(O714)),1,0)</f>
        <v>1</v>
      </c>
      <c r="G714" s="364" t="str">
        <f>IF(ISBLANK(H714), IF(OR(NOT(ISBLANK(L714)),NOT(ISBLANK(I714)), NOT(ISBLANK(O714))),"no oldname but should be",""),IF(H714=I714,"api",IF(H714=O714,"csv","no match or acs")))</f>
        <v>api</v>
      </c>
      <c r="H714" t="s">
        <v>1466</v>
      </c>
      <c r="I714" t="s">
        <v>1466</v>
      </c>
      <c r="J714" s="59" t="s">
        <v>1466</v>
      </c>
      <c r="L714" s="67"/>
      <c r="M714" s="633"/>
      <c r="N714" s="59" t="s">
        <v>1467</v>
      </c>
      <c r="O714" s="23" t="s">
        <v>1467</v>
      </c>
      <c r="P714" s="59" t="s">
        <v>1467</v>
      </c>
      <c r="Q714" s="64" t="s">
        <v>1465</v>
      </c>
      <c r="R714" s="147">
        <f>IFERROR(_xlfn.XLOOKUP(T714,sortorder!$E$62:$E$136,sortorder!$F$62:$F$136),999)</f>
        <v>999</v>
      </c>
      <c r="S714" s="147">
        <f>IFERROR(_xlfn.XLOOKUP(T714,sortorder!$E$62:$E$136,sortorder!$D$62:$D$136),99)</f>
        <v>71</v>
      </c>
      <c r="T714" s="127" t="s">
        <v>108</v>
      </c>
      <c r="U714" s="59" t="s">
        <v>521</v>
      </c>
      <c r="V714" s="152">
        <f>IFERROR(_xlfn.XLOOKUP(X714,sortorder!$E$4:$E$55,sortorder!$D$4:$D$55),99)</f>
        <v>70</v>
      </c>
      <c r="W714" s="152">
        <f>IFERROR(_xlfn.XLOOKUP(X714,sortorder!$E$4:$E$55,sortorder!$D$4:$D$55),99)</f>
        <v>70</v>
      </c>
      <c r="X714" s="22" t="s">
        <v>2854</v>
      </c>
      <c r="Y714" s="141">
        <f>IF(ISERROR(SEARCH(Y$1,$Q714)),0,1)</f>
        <v>0</v>
      </c>
      <c r="Z714" s="141">
        <f>IF(ISERROR(SEARCH(Z$1,$Q714)),0,1)</f>
        <v>0</v>
      </c>
      <c r="AA714" s="141">
        <f>IF(ISERROR(SEARCH(AA$1,$Q714)),0,1)</f>
        <v>1</v>
      </c>
      <c r="AB714" s="141">
        <f>IF(ISERROR(SEARCH(AB$1,$Q714)),0,1)</f>
        <v>0</v>
      </c>
      <c r="AC714" s="141">
        <f>IF(ISERROR(SEARCH(AC$1,$Q714)),0,1)</f>
        <v>0</v>
      </c>
      <c r="AD714" s="141">
        <f>IF(ISERROR(SEARCH(AD$1,$Q714)),0,1)</f>
        <v>0</v>
      </c>
      <c r="AE714" s="141">
        <f>IF(ISERROR(SEARCH(AE$1,$Q714)),0,1)</f>
        <v>1</v>
      </c>
      <c r="AF714" s="141">
        <f>IF(ISERROR(SEARCH(AF$1,$Q714)),0,1)</f>
        <v>1</v>
      </c>
      <c r="AG714" s="141">
        <f>IF(ISERROR(SEARCH(AG$1,$Q714)),0,1)</f>
        <v>0</v>
      </c>
      <c r="AH714" t="s">
        <v>1075</v>
      </c>
      <c r="AI714" s="141" t="str">
        <f>_xlfn.XLOOKUP(I714,'api2.3'!B:B,'api2.3'!D:D,"")</f>
        <v/>
      </c>
      <c r="AJ714" t="s">
        <v>84</v>
      </c>
      <c r="AK714" s="41" t="s">
        <v>84</v>
      </c>
      <c r="AL714" s="210">
        <f>_xlfn.XLOOKUP(AK714,sortorder!$I$15:$I$20,sortorder!$J$15:$J$20)</f>
        <v>5</v>
      </c>
      <c r="AM714" t="s">
        <v>423</v>
      </c>
      <c r="AN714" t="s">
        <v>423</v>
      </c>
      <c r="AO714" t="s">
        <v>424</v>
      </c>
      <c r="AP714" s="32">
        <v>1</v>
      </c>
      <c r="AQ714" t="s">
        <v>1101</v>
      </c>
      <c r="AR714" t="s">
        <v>1111</v>
      </c>
      <c r="AS714" t="s">
        <v>1102</v>
      </c>
      <c r="AT714" t="s">
        <v>1111</v>
      </c>
      <c r="AV714" s="39" t="str">
        <f>IFERROR(_xlfn.XLOOKUP(Q714,wtd!$B:$B,wtd!$C:$C),"")</f>
        <v/>
      </c>
      <c r="AW714" s="141" t="b">
        <f>IFERROR(Q714=_xlfn.XLOOKUP(Q714,wtd!$B:$B,wtd!$B:$B),FALSE)</f>
        <v>0</v>
      </c>
      <c r="AX714" t="s">
        <v>1103</v>
      </c>
      <c r="AY714">
        <v>2</v>
      </c>
      <c r="AZ714">
        <v>0</v>
      </c>
      <c r="BA714" t="b">
        <v>0</v>
      </c>
      <c r="BB714" t="b">
        <v>0</v>
      </c>
      <c r="BC714" t="b">
        <v>0</v>
      </c>
      <c r="BE714" t="s">
        <v>1468</v>
      </c>
      <c r="BF714" t="s">
        <v>4954</v>
      </c>
      <c r="BG714" t="s">
        <v>4954</v>
      </c>
      <c r="BH714" s="59" t="s">
        <v>1469</v>
      </c>
      <c r="BI714" s="59" t="s">
        <v>1472</v>
      </c>
      <c r="BJ714" s="618" t="s">
        <v>2887</v>
      </c>
      <c r="BK714" s="534" t="s">
        <v>2887</v>
      </c>
      <c r="BL714" s="59" t="s">
        <v>1327</v>
      </c>
      <c r="BM714" s="59" t="s">
        <v>1470</v>
      </c>
      <c r="BN714" s="393">
        <v>59</v>
      </c>
      <c r="BP714" s="639" t="s">
        <v>245</v>
      </c>
      <c r="BQ714" s="639" t="s">
        <v>1189</v>
      </c>
      <c r="BR714" s="639" t="s">
        <v>1467</v>
      </c>
      <c r="BS714" s="639" t="s">
        <v>411</v>
      </c>
    </row>
    <row r="715" spans="1:71">
      <c r="A715">
        <v>714</v>
      </c>
      <c r="B715" s="158" t="str">
        <f>IFERROR(TEXT(AL715,"00"),"99")&amp;IFERROR(TEXT(W715,"00"),"99")&amp;IFERROR(TEXT(S715,"00"),"99")&amp;IFERROR(TEXT(BN715,"000"),"999")</f>
        <v>057071072</v>
      </c>
      <c r="C715" s="158" t="str">
        <f>IFERROR(TEXT(AL715,"00"),"99")&amp;IFERROR(TEXT(V715,"00"),"99")&amp;IFERROR(TEXT(R715,"000"),"999")</f>
        <v>0570999</v>
      </c>
      <c r="D715" s="29">
        <v>1</v>
      </c>
      <c r="E715" s="645">
        <f>IF(NOT(ISBLANK(L715)),1,0)</f>
        <v>0</v>
      </c>
      <c r="F715" s="645">
        <f>IF(NOT(ISBLANK(O715)),1,0)</f>
        <v>1</v>
      </c>
      <c r="G715" s="364" t="str">
        <f>IF(ISBLANK(H715), IF(OR(NOT(ISBLANK(L715)),NOT(ISBLANK(I715)), NOT(ISBLANK(O715))),"no oldname but should be",""),IF(H715=I715,"api",IF(H715=O715,"csv","no match or acs")))</f>
        <v>api</v>
      </c>
      <c r="H715" t="s">
        <v>2160</v>
      </c>
      <c r="I715" t="s">
        <v>2160</v>
      </c>
      <c r="J715" s="59" t="s">
        <v>2160</v>
      </c>
      <c r="K715" s="122"/>
      <c r="L715" s="67"/>
      <c r="M715" s="633"/>
      <c r="N715" s="197" t="s">
        <v>2161</v>
      </c>
      <c r="O715" s="122" t="s">
        <v>2161</v>
      </c>
      <c r="P715" s="197" t="s">
        <v>2161</v>
      </c>
      <c r="Q715" s="123" t="s">
        <v>2159</v>
      </c>
      <c r="R715" s="147">
        <f>IFERROR(_xlfn.XLOOKUP(T715,sortorder!$E$62:$E$136,sortorder!$F$62:$F$136),999)</f>
        <v>999</v>
      </c>
      <c r="S715" s="147">
        <f>IFERROR(_xlfn.XLOOKUP(T715,sortorder!$E$62:$E$136,sortorder!$D$62:$D$136),99)</f>
        <v>71</v>
      </c>
      <c r="T715" s="196" t="s">
        <v>108</v>
      </c>
      <c r="U715" s="197" t="s">
        <v>107</v>
      </c>
      <c r="V715" s="152">
        <f>IFERROR(_xlfn.XLOOKUP(X715,sortorder!$E$4:$E$55,sortorder!$D$4:$D$55),99)</f>
        <v>70</v>
      </c>
      <c r="W715" s="152">
        <f>IFERROR(_xlfn.XLOOKUP(X715,sortorder!$E$4:$E$55,sortorder!$D$4:$D$55),99)</f>
        <v>70</v>
      </c>
      <c r="X715" s="198" t="s">
        <v>2854</v>
      </c>
      <c r="Y715" s="141">
        <f>IF(ISERROR(SEARCH(Y$1,$Q715)),0,1)</f>
        <v>0</v>
      </c>
      <c r="Z715" s="141">
        <f>IF(ISERROR(SEARCH(Z$1,$Q715)),0,1)</f>
        <v>1</v>
      </c>
      <c r="AA715" s="141">
        <f>IF(ISERROR(SEARCH(AA$1,$Q715)),0,1)</f>
        <v>1</v>
      </c>
      <c r="AB715" s="141">
        <f>IF(ISERROR(SEARCH(AB$1,$Q715)),0,1)</f>
        <v>0</v>
      </c>
      <c r="AC715" s="141">
        <f>IF(ISERROR(SEARCH(AC$1,$Q715)),0,1)</f>
        <v>0</v>
      </c>
      <c r="AD715" s="141">
        <f>IF(ISERROR(SEARCH(AD$1,$Q715)),0,1)</f>
        <v>0</v>
      </c>
      <c r="AE715" s="141">
        <f>IF(ISERROR(SEARCH(AE$1,$Q715)),0,1)</f>
        <v>1</v>
      </c>
      <c r="AF715" s="141">
        <f>IF(ISERROR(SEARCH(AF$1,$Q715)),0,1)</f>
        <v>0</v>
      </c>
      <c r="AG715" s="141">
        <f>IF(ISERROR(SEARCH(AG$1,$Q715)),0,1)</f>
        <v>1</v>
      </c>
      <c r="AH715" s="321" t="s">
        <v>1075</v>
      </c>
      <c r="AI715" s="141" t="str">
        <f>_xlfn.XLOOKUP(I715,'api2.3'!B:B,'api2.3'!D:D,"")</f>
        <v/>
      </c>
      <c r="AJ715" s="321" t="s">
        <v>84</v>
      </c>
      <c r="AK715" s="212" t="s">
        <v>84</v>
      </c>
      <c r="AL715" s="210">
        <f>_xlfn.XLOOKUP(AK715,sortorder!$I$15:$I$20,sortorder!$J$15:$J$20)</f>
        <v>5</v>
      </c>
      <c r="AM715" s="321" t="s">
        <v>1784</v>
      </c>
      <c r="AN715" s="321" t="s">
        <v>1784</v>
      </c>
      <c r="AO715" s="321" t="s">
        <v>1785</v>
      </c>
      <c r="AP715" s="565">
        <v>3</v>
      </c>
      <c r="AQ715" s="321" t="s">
        <v>1779</v>
      </c>
      <c r="AR715" s="321" t="s">
        <v>1111</v>
      </c>
      <c r="AS715" s="321" t="s">
        <v>1102</v>
      </c>
      <c r="AT715" s="321" t="s">
        <v>1111</v>
      </c>
      <c r="AU715" s="321"/>
      <c r="AV715" s="39" t="str">
        <f>IFERROR(_xlfn.XLOOKUP(Q715,wtd!$B:$B,wtd!$C:$C),"")</f>
        <v/>
      </c>
      <c r="AW715" s="141" t="b">
        <f>IFERROR(Q715=_xlfn.XLOOKUP(Q715,wtd!$B:$B,wtd!$B:$B),FALSE)</f>
        <v>0</v>
      </c>
      <c r="AX715" s="321" t="s">
        <v>1103</v>
      </c>
      <c r="AY715" s="321">
        <v>2</v>
      </c>
      <c r="AZ715" s="321">
        <v>0</v>
      </c>
      <c r="BA715" s="122" t="b">
        <v>0</v>
      </c>
      <c r="BB715" s="122" t="b">
        <v>0</v>
      </c>
      <c r="BC715" s="122" t="b">
        <v>0</v>
      </c>
      <c r="BD715" s="321"/>
      <c r="BE715" s="122" t="s">
        <v>2162</v>
      </c>
      <c r="BF715" s="321" t="s">
        <v>4958</v>
      </c>
      <c r="BG715" s="321" t="s">
        <v>4958</v>
      </c>
      <c r="BH715" s="197" t="s">
        <v>2163</v>
      </c>
      <c r="BI715" s="197"/>
      <c r="BJ715" s="618" t="s">
        <v>2887</v>
      </c>
      <c r="BK715" s="534" t="s">
        <v>2887</v>
      </c>
      <c r="BL715" s="197" t="s">
        <v>1327</v>
      </c>
      <c r="BM715" s="59" t="s">
        <v>527</v>
      </c>
      <c r="BN715" s="393">
        <v>72</v>
      </c>
      <c r="BP715" s="639" t="s">
        <v>109</v>
      </c>
      <c r="BQ715" s="639" t="s">
        <v>1333</v>
      </c>
      <c r="BR715" s="639" t="s">
        <v>2161</v>
      </c>
      <c r="BS715" s="639" t="s">
        <v>411</v>
      </c>
    </row>
    <row r="716" spans="1:71">
      <c r="A716">
        <v>715</v>
      </c>
      <c r="B716" s="158" t="str">
        <f>IFERROR(TEXT(AL716,"00"),"99")&amp;IFERROR(TEXT(W716,"00"),"99")&amp;IFERROR(TEXT(S716,"00"),"99")&amp;IFERROR(TEXT(BN716,"000"),"999")</f>
        <v>057071085</v>
      </c>
      <c r="C716" s="158" t="str">
        <f>IFERROR(TEXT(AL716,"00"),"99")&amp;IFERROR(TEXT(V716,"00"),"99")&amp;IFERROR(TEXT(R716,"000"),"999")</f>
        <v>0570999</v>
      </c>
      <c r="D716" s="29">
        <v>1</v>
      </c>
      <c r="E716" s="645">
        <f>IF(NOT(ISBLANK(L716)),1,0)</f>
        <v>0</v>
      </c>
      <c r="F716" s="645">
        <f>IF(NOT(ISBLANK(O716)),1,0)</f>
        <v>1</v>
      </c>
      <c r="G716" s="364" t="str">
        <f>IF(ISBLANK(H716), IF(OR(NOT(ISBLANK(L716)),NOT(ISBLANK(I716)), NOT(ISBLANK(O716))),"no oldname but should be",""),IF(H716=I716,"api",IF(H716=O716,"csv","no match or acs")))</f>
        <v>api</v>
      </c>
      <c r="H716" t="s">
        <v>1572</v>
      </c>
      <c r="I716" t="s">
        <v>1572</v>
      </c>
      <c r="J716" s="59" t="s">
        <v>1572</v>
      </c>
      <c r="N716" s="59" t="s">
        <v>1573</v>
      </c>
      <c r="O716" t="s">
        <v>1573</v>
      </c>
      <c r="P716" s="59" t="s">
        <v>1573</v>
      </c>
      <c r="Q716" s="64" t="s">
        <v>1571</v>
      </c>
      <c r="R716" s="147">
        <f>IFERROR(_xlfn.XLOOKUP(T716,sortorder!$E$62:$E$136,sortorder!$F$62:$F$136),999)</f>
        <v>999</v>
      </c>
      <c r="S716" s="147">
        <f>IFERROR(_xlfn.XLOOKUP(T716,sortorder!$E$62:$E$136,sortorder!$D$62:$D$136),99)</f>
        <v>71</v>
      </c>
      <c r="T716" s="127" t="s">
        <v>108</v>
      </c>
      <c r="V716" s="152">
        <f>IFERROR(_xlfn.XLOOKUP(X716,sortorder!$E$4:$E$55,sortorder!$D$4:$D$55),99)</f>
        <v>70</v>
      </c>
      <c r="W716" s="152">
        <f>IFERROR(_xlfn.XLOOKUP(X716,sortorder!$E$4:$E$55,sortorder!$D$4:$D$55),99)</f>
        <v>70</v>
      </c>
      <c r="X716" s="22" t="s">
        <v>2854</v>
      </c>
      <c r="Y716" s="141">
        <f>IF(ISERROR(SEARCH(Y$1,$Q716)),0,1)</f>
        <v>0</v>
      </c>
      <c r="Z716" s="141">
        <f>IF(ISERROR(SEARCH(Z$1,$Q716)),0,1)</f>
        <v>0</v>
      </c>
      <c r="AA716" s="141">
        <f>IF(ISERROR(SEARCH(AA$1,$Q716)),0,1)</f>
        <v>1</v>
      </c>
      <c r="AB716" s="141">
        <f>IF(ISERROR(SEARCH(AB$1,$Q716)),0,1)</f>
        <v>0</v>
      </c>
      <c r="AC716" s="141">
        <f>IF(ISERROR(SEARCH(AC$1,$Q716)),0,1)</f>
        <v>0</v>
      </c>
      <c r="AD716" s="141">
        <f>IF(ISERROR(SEARCH(AD$1,$Q716)),0,1)</f>
        <v>0</v>
      </c>
      <c r="AE716" s="141">
        <f>IF(ISERROR(SEARCH(AE$1,$Q716)),0,1)</f>
        <v>1</v>
      </c>
      <c r="AF716" s="141">
        <f>IF(ISERROR(SEARCH(AF$1,$Q716)),0,1)</f>
        <v>0</v>
      </c>
      <c r="AG716" s="141">
        <f>IF(ISERROR(SEARCH(AG$1,$Q716)),0,1)</f>
        <v>1</v>
      </c>
      <c r="AH716" t="s">
        <v>1075</v>
      </c>
      <c r="AI716" s="141" t="str">
        <f>_xlfn.XLOOKUP(I716,'api2.3'!B:B,'api2.3'!D:D,"")</f>
        <v/>
      </c>
      <c r="AJ716" t="s">
        <v>84</v>
      </c>
      <c r="AK716" s="41" t="s">
        <v>84</v>
      </c>
      <c r="AL716" s="210">
        <f>_xlfn.XLOOKUP(AK716,sortorder!$I$15:$I$20,sortorder!$J$15:$J$20)</f>
        <v>5</v>
      </c>
      <c r="AM716" t="s">
        <v>423</v>
      </c>
      <c r="AN716" t="s">
        <v>423</v>
      </c>
      <c r="AO716" t="s">
        <v>424</v>
      </c>
      <c r="AP716" s="32">
        <v>1</v>
      </c>
      <c r="AQ716" t="s">
        <v>1101</v>
      </c>
      <c r="AR716" t="s">
        <v>1111</v>
      </c>
      <c r="AS716" t="s">
        <v>1102</v>
      </c>
      <c r="AT716" t="s">
        <v>1111</v>
      </c>
      <c r="AV716" s="39" t="str">
        <f>IFERROR(_xlfn.XLOOKUP(Q716,wtd!$B:$B,wtd!$C:$C),"")</f>
        <v/>
      </c>
      <c r="AW716" s="141" t="b">
        <f>IFERROR(Q716=_xlfn.XLOOKUP(Q716,wtd!$B:$B,wtd!$B:$B),FALSE)</f>
        <v>0</v>
      </c>
      <c r="AX716" t="s">
        <v>1103</v>
      </c>
      <c r="AY716">
        <v>2</v>
      </c>
      <c r="AZ716">
        <v>0</v>
      </c>
      <c r="BA716" t="b">
        <v>0</v>
      </c>
      <c r="BB716" t="b">
        <v>0</v>
      </c>
      <c r="BC716" t="b">
        <v>0</v>
      </c>
      <c r="BE716" t="s">
        <v>1574</v>
      </c>
      <c r="BF716" s="22" t="s">
        <v>4938</v>
      </c>
      <c r="BG716" s="22" t="s">
        <v>4938</v>
      </c>
      <c r="BH716" s="59" t="s">
        <v>1575</v>
      </c>
      <c r="BI716" s="59" t="s">
        <v>4938</v>
      </c>
      <c r="BJ716" s="618" t="s">
        <v>2887</v>
      </c>
      <c r="BK716" s="534" t="s">
        <v>2887</v>
      </c>
      <c r="BL716" s="59" t="s">
        <v>1327</v>
      </c>
      <c r="BM716" s="59" t="s">
        <v>527</v>
      </c>
      <c r="BN716" s="393">
        <v>85</v>
      </c>
      <c r="BP716" s="639" t="s">
        <v>1554</v>
      </c>
      <c r="BQ716" s="639" t="s">
        <v>1333</v>
      </c>
      <c r="BR716" s="639" t="s">
        <v>1573</v>
      </c>
      <c r="BS716" s="639" t="s">
        <v>56</v>
      </c>
    </row>
    <row r="717" spans="1:71">
      <c r="A717">
        <v>716</v>
      </c>
      <c r="B717" s="158" t="str">
        <f>IFERROR(TEXT(AL717,"00"),"99")&amp;IFERROR(TEXT(W717,"00"),"99")&amp;IFERROR(TEXT(S717,"00"),"99")&amp;IFERROR(TEXT(BN717,"000"),"999")</f>
        <v>057071999</v>
      </c>
      <c r="C717" s="158" t="str">
        <f>IFERROR(TEXT(AL717,"00"),"99")&amp;IFERROR(TEXT(V717,"00"),"99")&amp;IFERROR(TEXT(R717,"000"),"999")</f>
        <v>0570999</v>
      </c>
      <c r="D717" s="29">
        <v>0</v>
      </c>
      <c r="E717" s="645">
        <f>IF(NOT(ISBLANK(L717)),1,0)</f>
        <v>0</v>
      </c>
      <c r="F717" s="645">
        <f>IF(NOT(ISBLANK(O717)),1,0)</f>
        <v>1</v>
      </c>
      <c r="G717" s="364" t="str">
        <f>IF(ISBLANK(H717), IF(OR(NOT(ISBLANK(L717)),NOT(ISBLANK(I717)), NOT(ISBLANK(O717))),"no oldname but should be",""),IF(H717=I717,"api",IF(H717=O717,"csv","no match or acs")))</f>
        <v>csv</v>
      </c>
      <c r="H717" t="s">
        <v>522</v>
      </c>
      <c r="L717" s="122"/>
      <c r="M717" s="197"/>
      <c r="N717" s="59" t="s">
        <v>522</v>
      </c>
      <c r="O717" s="23" t="s">
        <v>522</v>
      </c>
      <c r="P717" s="59" t="s">
        <v>522</v>
      </c>
      <c r="Q717" s="123" t="s">
        <v>521</v>
      </c>
      <c r="R717" s="147">
        <f>IFERROR(_xlfn.XLOOKUP(T717,sortorder!$E$62:$E$136,sortorder!$F$62:$F$136),999)</f>
        <v>999</v>
      </c>
      <c r="S717" s="147">
        <f>IFERROR(_xlfn.XLOOKUP(T717,sortorder!$E$62:$E$136,sortorder!$D$62:$D$136),99)</f>
        <v>71</v>
      </c>
      <c r="T717" s="127" t="s">
        <v>108</v>
      </c>
      <c r="V717" s="152">
        <f>IFERROR(_xlfn.XLOOKUP(X717,sortorder!$E$4:$E$55,sortorder!$D$4:$D$55),99)</f>
        <v>70</v>
      </c>
      <c r="W717" s="152">
        <f>IFERROR(_xlfn.XLOOKUP(X717,sortorder!$E$4:$E$55,sortorder!$D$4:$D$55),99)</f>
        <v>70</v>
      </c>
      <c r="X717" s="22" t="s">
        <v>2854</v>
      </c>
      <c r="Y717" s="141">
        <f>IF(ISERROR(SEARCH(Y$1,$Q717)),0,1)</f>
        <v>0</v>
      </c>
      <c r="Z717" s="141">
        <f>IF(ISERROR(SEARCH(Z$1,$Q717)),0,1)</f>
        <v>0</v>
      </c>
      <c r="AA717" s="141">
        <f>IF(ISERROR(SEARCH(AA$1,$Q717)),0,1)</f>
        <v>0</v>
      </c>
      <c r="AB717" s="141">
        <f>IF(ISERROR(SEARCH(AB$1,$Q717)),0,1)</f>
        <v>0</v>
      </c>
      <c r="AC717" s="141">
        <f>IF(ISERROR(SEARCH(AC$1,$Q717)),0,1)</f>
        <v>0</v>
      </c>
      <c r="AD717" s="141">
        <f>IF(ISERROR(SEARCH(AD$1,$Q717)),0,1)</f>
        <v>0</v>
      </c>
      <c r="AE717" s="141">
        <f>IF(ISERROR(SEARCH(AE$1,$Q717)),0,1)</f>
        <v>1</v>
      </c>
      <c r="AF717" s="141">
        <f>IF(ISERROR(SEARCH(AF$1,$Q717)),0,1)</f>
        <v>1</v>
      </c>
      <c r="AG717" s="141">
        <f>IF(ISERROR(SEARCH(AG$1,$Q717)),0,1)</f>
        <v>0</v>
      </c>
      <c r="AI717" s="141" t="str">
        <f>_xlfn.XLOOKUP(I717,'api2.3'!B:B,'api2.3'!D:D,"")</f>
        <v/>
      </c>
      <c r="AJ717" t="s">
        <v>84</v>
      </c>
      <c r="AK717" s="41" t="s">
        <v>84</v>
      </c>
      <c r="AL717" s="210">
        <f>_xlfn.XLOOKUP(AK717,sortorder!$I$15:$I$20,sortorder!$J$15:$J$20)</f>
        <v>5</v>
      </c>
      <c r="AM717" t="s">
        <v>423</v>
      </c>
      <c r="AN717" t="s">
        <v>423</v>
      </c>
      <c r="AO717" t="s">
        <v>424</v>
      </c>
      <c r="AP717" s="32">
        <v>1</v>
      </c>
      <c r="AQ717" t="s">
        <v>3031</v>
      </c>
      <c r="AR717" t="s">
        <v>43</v>
      </c>
      <c r="AS717" t="s">
        <v>286</v>
      </c>
      <c r="AT717" t="s">
        <v>43</v>
      </c>
      <c r="AV717" s="39" t="str">
        <f>IFERROR(_xlfn.XLOOKUP(Q717,wtd!$B:$B,wtd!$C:$C),"")</f>
        <v>pop</v>
      </c>
      <c r="AW717" s="141" t="b">
        <f>IFERROR(Q717=_xlfn.XLOOKUP(Q717,wtd!$B:$B,wtd!$B:$B),FALSE)</f>
        <v>1</v>
      </c>
      <c r="AX717" s="234" t="s">
        <v>1616</v>
      </c>
      <c r="AZ717">
        <v>3</v>
      </c>
      <c r="BA717" t="b">
        <v>0</v>
      </c>
      <c r="BB717" t="b">
        <v>0</v>
      </c>
      <c r="BC717" t="b">
        <v>0</v>
      </c>
      <c r="BE717" t="s">
        <v>523</v>
      </c>
      <c r="BF717" t="s">
        <v>523</v>
      </c>
      <c r="BG717" t="s">
        <v>523</v>
      </c>
      <c r="BH717" s="59" t="s">
        <v>523</v>
      </c>
      <c r="BJ717" s="618" t="s">
        <v>2887</v>
      </c>
      <c r="BK717" s="534" t="s">
        <v>2887</v>
      </c>
      <c r="BN717" s="400">
        <v>999</v>
      </c>
      <c r="BQ717" s="639" t="s">
        <v>524</v>
      </c>
      <c r="BR717" s="639" t="s">
        <v>522</v>
      </c>
    </row>
    <row r="718" spans="1:71">
      <c r="A718">
        <v>717</v>
      </c>
      <c r="B718" s="158" t="str">
        <f>IFERROR(TEXT(AL718,"00"),"99")&amp;IFERROR(TEXT(W718,"00"),"99")&amp;IFERROR(TEXT(S718,"00"),"99")&amp;IFERROR(TEXT(BN718,"000"),"999")</f>
        <v>057071999</v>
      </c>
      <c r="C718" s="158" t="str">
        <f>IFERROR(TEXT(AL718,"00"),"99")&amp;IFERROR(TEXT(V718,"00"),"99")&amp;IFERROR(TEXT(R718,"000"),"999")</f>
        <v>0570999</v>
      </c>
      <c r="D718" s="29">
        <v>0</v>
      </c>
      <c r="E718" s="645">
        <f>IF(NOT(ISBLANK(L718)),1,0)</f>
        <v>0</v>
      </c>
      <c r="F718" s="645">
        <f>IF(NOT(ISBLANK(O718)),1,0)</f>
        <v>1</v>
      </c>
      <c r="G718" s="364" t="str">
        <f>IF(ISBLANK(H718), IF(OR(NOT(ISBLANK(L718)),NOT(ISBLANK(I718)), NOT(ISBLANK(O718))),"no oldname but should be",""),IF(H718=I718,"api",IF(H718=O718,"csv","no match or acs")))</f>
        <v>csv</v>
      </c>
      <c r="H718" t="s">
        <v>934</v>
      </c>
      <c r="L718" s="122"/>
      <c r="M718" s="197"/>
      <c r="N718" s="59" t="s">
        <v>934</v>
      </c>
      <c r="O718" s="126" t="s">
        <v>934</v>
      </c>
      <c r="P718" s="59" t="s">
        <v>934</v>
      </c>
      <c r="Q718" s="123" t="s">
        <v>3041</v>
      </c>
      <c r="R718" s="147">
        <f>IFERROR(_xlfn.XLOOKUP(T718,sortorder!$E$62:$E$136,sortorder!$F$62:$F$136),999)</f>
        <v>999</v>
      </c>
      <c r="S718" s="147">
        <f>IFERROR(_xlfn.XLOOKUP(T718,sortorder!$E$62:$E$136,sortorder!$D$62:$D$136),99)</f>
        <v>71</v>
      </c>
      <c r="T718" s="127" t="s">
        <v>108</v>
      </c>
      <c r="V718" s="152">
        <f>IFERROR(_xlfn.XLOOKUP(X718,sortorder!$E$4:$E$55,sortorder!$D$4:$D$55),99)</f>
        <v>70</v>
      </c>
      <c r="W718" s="152">
        <f>IFERROR(_xlfn.XLOOKUP(X718,sortorder!$E$4:$E$55,sortorder!$D$4:$D$55),99)</f>
        <v>70</v>
      </c>
      <c r="X718" s="22" t="s">
        <v>2854</v>
      </c>
      <c r="Y718" s="141">
        <f>IF(ISERROR(SEARCH(Y$1,$Q718)),0,1)</f>
        <v>0</v>
      </c>
      <c r="Z718" s="141">
        <f>IF(ISERROR(SEARCH(Z$1,$Q718)),0,1)</f>
        <v>1</v>
      </c>
      <c r="AA718" s="141">
        <f>IF(ISERROR(SEARCH(AA$1,$Q718)),0,1)</f>
        <v>0</v>
      </c>
      <c r="AB718" s="141">
        <f>IF(ISERROR(SEARCH(AB$1,$Q718)),0,1)</f>
        <v>0</v>
      </c>
      <c r="AC718" s="141">
        <f>IF(ISERROR(SEARCH(AC$1,$Q718)),0,1)</f>
        <v>0</v>
      </c>
      <c r="AD718" s="141">
        <f>IF(ISERROR(SEARCH(AD$1,$Q718)),0,1)</f>
        <v>0</v>
      </c>
      <c r="AE718" s="141">
        <f>IF(ISERROR(SEARCH(AE$1,$Q718)),0,1)</f>
        <v>1</v>
      </c>
      <c r="AF718" s="141">
        <f>IF(ISERROR(SEARCH(AF$1,$Q718)),0,1)</f>
        <v>1</v>
      </c>
      <c r="AG718" s="141">
        <f>IF(ISERROR(SEARCH(AG$1,$Q718)),0,1)</f>
        <v>0</v>
      </c>
      <c r="AI718" s="141" t="str">
        <f>_xlfn.XLOOKUP(I718,'api2.3'!B:B,'api2.3'!D:D,"")</f>
        <v/>
      </c>
      <c r="AJ718" t="s">
        <v>84</v>
      </c>
      <c r="AK718" s="41" t="s">
        <v>84</v>
      </c>
      <c r="AL718" s="210">
        <f>_xlfn.XLOOKUP(AK718,sortorder!$I$15:$I$20,sortorder!$J$15:$J$20)</f>
        <v>5</v>
      </c>
      <c r="AM718" t="s">
        <v>1784</v>
      </c>
      <c r="AN718" t="s">
        <v>1784</v>
      </c>
      <c r="AO718" t="s">
        <v>1785</v>
      </c>
      <c r="AP718" s="32">
        <v>3</v>
      </c>
      <c r="AQ718" t="s">
        <v>3030</v>
      </c>
      <c r="AR718" t="s">
        <v>43</v>
      </c>
      <c r="AS718" t="s">
        <v>286</v>
      </c>
      <c r="AT718" t="s">
        <v>43</v>
      </c>
      <c r="AV718" s="39" t="str">
        <f>IFERROR(_xlfn.XLOOKUP(Q718,wtd!$B:$B,wtd!$C:$C),"")</f>
        <v/>
      </c>
      <c r="AW718" s="141" t="b">
        <f>IFERROR(Q718=_xlfn.XLOOKUP(Q718,wtd!$B:$B,wtd!$B:$B),FALSE)</f>
        <v>0</v>
      </c>
      <c r="AX718" t="s">
        <v>2812</v>
      </c>
      <c r="AZ718">
        <v>3</v>
      </c>
      <c r="BA718" t="b">
        <v>0</v>
      </c>
      <c r="BB718" t="b">
        <v>0</v>
      </c>
      <c r="BC718" t="b">
        <v>0</v>
      </c>
      <c r="BE718" s="1" t="s">
        <v>5366</v>
      </c>
      <c r="BF718" s="40" t="s">
        <v>935</v>
      </c>
      <c r="BG718" s="40" t="s">
        <v>935</v>
      </c>
      <c r="BH718" s="59" t="s">
        <v>935</v>
      </c>
      <c r="BJ718" s="618" t="s">
        <v>2887</v>
      </c>
      <c r="BK718" s="534" t="s">
        <v>2887</v>
      </c>
      <c r="BN718" s="400">
        <v>999</v>
      </c>
      <c r="BQ718" s="639" t="s">
        <v>524</v>
      </c>
      <c r="BR718" s="639" t="s">
        <v>934</v>
      </c>
    </row>
    <row r="719" spans="1:71">
      <c r="A719">
        <v>718</v>
      </c>
      <c r="B719" s="158" t="str">
        <f>IFERROR(TEXT(AL719,"00"),"99")&amp;IFERROR(TEXT(W719,"00"),"99")&amp;IFERROR(TEXT(S719,"00"),"99")&amp;IFERROR(TEXT(BN719,"000"),"999")</f>
        <v>057071999</v>
      </c>
      <c r="C719" s="158" t="str">
        <f>IFERROR(TEXT(AL719,"00"),"99")&amp;IFERROR(TEXT(V719,"00"),"99")&amp;IFERROR(TEXT(R719,"000"),"999")</f>
        <v>0570999</v>
      </c>
      <c r="D719" s="29">
        <v>0</v>
      </c>
      <c r="E719" s="645">
        <f>IF(NOT(ISBLANK(L719)),1,0)</f>
        <v>0</v>
      </c>
      <c r="F719" s="645">
        <f>IF(NOT(ISBLANK(O719)),1,0)</f>
        <v>1</v>
      </c>
      <c r="G719" s="364" t="str">
        <f>IF(ISBLANK(H719), IF(OR(NOT(ISBLANK(L719)),NOT(ISBLANK(I719)), NOT(ISBLANK(O719))),"no oldname but should be",""),IF(H719=I719,"api",IF(H719=O719,"csv","no match or acs")))</f>
        <v>csv</v>
      </c>
      <c r="H719" t="s">
        <v>525</v>
      </c>
      <c r="L719" s="122"/>
      <c r="M719" s="197"/>
      <c r="N719" s="59" t="s">
        <v>525</v>
      </c>
      <c r="O719" t="s">
        <v>525</v>
      </c>
      <c r="P719" s="59" t="s">
        <v>525</v>
      </c>
      <c r="Q719" s="123" t="s">
        <v>107</v>
      </c>
      <c r="R719" s="147">
        <f>IFERROR(_xlfn.XLOOKUP(T719,sortorder!$E$62:$E$136,sortorder!$F$62:$F$136),999)</f>
        <v>999</v>
      </c>
      <c r="S719" s="147">
        <f>IFERROR(_xlfn.XLOOKUP(T719,sortorder!$E$62:$E$136,sortorder!$D$62:$D$136),99)</f>
        <v>71</v>
      </c>
      <c r="T719" s="127" t="s">
        <v>108</v>
      </c>
      <c r="U719" s="59" t="s">
        <v>107</v>
      </c>
      <c r="V719" s="152">
        <f>IFERROR(_xlfn.XLOOKUP(X719,sortorder!$E$4:$E$55,sortorder!$D$4:$D$55),99)</f>
        <v>70</v>
      </c>
      <c r="W719" s="152">
        <f>IFERROR(_xlfn.XLOOKUP(X719,sortorder!$E$4:$E$55,sortorder!$D$4:$D$55),99)</f>
        <v>70</v>
      </c>
      <c r="X719" s="22" t="s">
        <v>2854</v>
      </c>
      <c r="Y719" s="141">
        <f>IF(ISERROR(SEARCH(Y$1,$Q719)),0,1)</f>
        <v>0</v>
      </c>
      <c r="Z719" s="141">
        <f>IF(ISERROR(SEARCH(Z$1,$Q719)),0,1)</f>
        <v>0</v>
      </c>
      <c r="AA719" s="141">
        <f>IF(ISERROR(SEARCH(AA$1,$Q719)),0,1)</f>
        <v>0</v>
      </c>
      <c r="AB719" s="141">
        <f>IF(ISERROR(SEARCH(AB$1,$Q719)),0,1)</f>
        <v>0</v>
      </c>
      <c r="AC719" s="141">
        <f>IF(ISERROR(SEARCH(AC$1,$Q719)),0,1)</f>
        <v>0</v>
      </c>
      <c r="AD719" s="141">
        <f>IF(ISERROR(SEARCH(AD$1,$Q719)),0,1)</f>
        <v>0</v>
      </c>
      <c r="AE719" s="141">
        <f>IF(ISERROR(SEARCH(AE$1,$Q719)),0,1)</f>
        <v>1</v>
      </c>
      <c r="AF719" s="141">
        <f>IF(ISERROR(SEARCH(AF$1,$Q719)),0,1)</f>
        <v>0</v>
      </c>
      <c r="AG719" s="141">
        <f>IF(ISERROR(SEARCH(AG$1,$Q719)),0,1)</f>
        <v>1</v>
      </c>
      <c r="AI719" s="141" t="str">
        <f>_xlfn.XLOOKUP(I719,'api2.3'!B:B,'api2.3'!D:D,"")</f>
        <v/>
      </c>
      <c r="AJ719" t="s">
        <v>84</v>
      </c>
      <c r="AK719" s="41" t="s">
        <v>84</v>
      </c>
      <c r="AL719" s="210">
        <f>_xlfn.XLOOKUP(AK719,sortorder!$I$15:$I$20,sortorder!$J$15:$J$20)</f>
        <v>5</v>
      </c>
      <c r="AM719" t="s">
        <v>423</v>
      </c>
      <c r="AN719" t="s">
        <v>423</v>
      </c>
      <c r="AO719" t="s">
        <v>424</v>
      </c>
      <c r="AP719" s="32">
        <v>1</v>
      </c>
      <c r="AQ719" t="s">
        <v>3031</v>
      </c>
      <c r="AR719" t="s">
        <v>43</v>
      </c>
      <c r="AS719" t="s">
        <v>286</v>
      </c>
      <c r="AT719" t="s">
        <v>43</v>
      </c>
      <c r="AV719" s="39" t="str">
        <f>IFERROR(_xlfn.XLOOKUP(Q719,wtd!$B:$B,wtd!$C:$C),"")</f>
        <v/>
      </c>
      <c r="AW719" s="141" t="b">
        <f>IFERROR(Q719=_xlfn.XLOOKUP(Q719,wtd!$B:$B,wtd!$B:$B),FALSE)</f>
        <v>0</v>
      </c>
      <c r="AX719" t="s">
        <v>2812</v>
      </c>
      <c r="AZ719">
        <v>3</v>
      </c>
      <c r="BA719" t="b">
        <v>0</v>
      </c>
      <c r="BB719" t="b">
        <v>0</v>
      </c>
      <c r="BC719" t="b">
        <v>0</v>
      </c>
      <c r="BE719" t="s">
        <v>526</v>
      </c>
      <c r="BF719" t="s">
        <v>527</v>
      </c>
      <c r="BG719" t="s">
        <v>527</v>
      </c>
      <c r="BH719" s="59" t="s">
        <v>528</v>
      </c>
      <c r="BI719" s="59" t="s">
        <v>530</v>
      </c>
      <c r="BJ719" s="618" t="s">
        <v>2887</v>
      </c>
      <c r="BK719" s="534" t="s">
        <v>2887</v>
      </c>
      <c r="BM719" s="59" t="s">
        <v>527</v>
      </c>
      <c r="BN719" s="400">
        <v>999</v>
      </c>
      <c r="BQ719" s="639" t="s">
        <v>529</v>
      </c>
      <c r="BR719" s="639" t="s">
        <v>525</v>
      </c>
      <c r="BS719" s="639" t="s">
        <v>56</v>
      </c>
    </row>
    <row r="720" spans="1:71">
      <c r="A720">
        <v>719</v>
      </c>
      <c r="B720" s="158" t="str">
        <f>IFERROR(TEXT(AL720,"00"),"99")&amp;IFERROR(TEXT(W720,"00"),"99")&amp;IFERROR(TEXT(S720,"00"),"99")&amp;IFERROR(TEXT(BN720,"000"),"999")</f>
        <v>057071999</v>
      </c>
      <c r="C720" s="158" t="str">
        <f>IFERROR(TEXT(AL720,"00"),"99")&amp;IFERROR(TEXT(V720,"00"),"99")&amp;IFERROR(TEXT(R720,"000"),"999")</f>
        <v>0570999</v>
      </c>
      <c r="D720" s="29">
        <v>0</v>
      </c>
      <c r="E720" s="645">
        <f>IF(NOT(ISBLANK(L720)),1,0)</f>
        <v>0</v>
      </c>
      <c r="F720" s="645">
        <f>IF(NOT(ISBLANK(O720)),1,0)</f>
        <v>1</v>
      </c>
      <c r="G720" s="364" t="str">
        <f>IF(ISBLANK(H720), IF(OR(NOT(ISBLANK(L720)),NOT(ISBLANK(I720)), NOT(ISBLANK(O720))),"no oldname but should be",""),IF(H720=I720,"api",IF(H720=O720,"csv","no match or acs")))</f>
        <v>csv</v>
      </c>
      <c r="H720" t="s">
        <v>937</v>
      </c>
      <c r="L720" s="122"/>
      <c r="M720" s="197"/>
      <c r="N720" s="59" t="s">
        <v>937</v>
      </c>
      <c r="O720" t="s">
        <v>937</v>
      </c>
      <c r="P720" s="59" t="s">
        <v>937</v>
      </c>
      <c r="Q720" s="123" t="s">
        <v>936</v>
      </c>
      <c r="R720" s="147">
        <f>IFERROR(_xlfn.XLOOKUP(T720,sortorder!$E$62:$E$136,sortorder!$F$62:$F$136),999)</f>
        <v>999</v>
      </c>
      <c r="S720" s="147">
        <f>IFERROR(_xlfn.XLOOKUP(T720,sortorder!$E$62:$E$136,sortorder!$D$62:$D$136),99)</f>
        <v>71</v>
      </c>
      <c r="T720" s="127" t="s">
        <v>108</v>
      </c>
      <c r="V720" s="152">
        <f>IFERROR(_xlfn.XLOOKUP(X720,sortorder!$E$4:$E$55,sortorder!$D$4:$D$55),99)</f>
        <v>70</v>
      </c>
      <c r="W720" s="152">
        <f>IFERROR(_xlfn.XLOOKUP(X720,sortorder!$E$4:$E$55,sortorder!$D$4:$D$55),99)</f>
        <v>70</v>
      </c>
      <c r="X720" s="22" t="s">
        <v>2854</v>
      </c>
      <c r="Y720" s="141">
        <f>IF(ISERROR(SEARCH(Y$1,$Q720)),0,1)</f>
        <v>0</v>
      </c>
      <c r="Z720" s="141">
        <f>IF(ISERROR(SEARCH(Z$1,$Q720)),0,1)</f>
        <v>1</v>
      </c>
      <c r="AA720" s="141">
        <f>IF(ISERROR(SEARCH(AA$1,$Q720)),0,1)</f>
        <v>0</v>
      </c>
      <c r="AB720" s="141">
        <f>IF(ISERROR(SEARCH(AB$1,$Q720)),0,1)</f>
        <v>0</v>
      </c>
      <c r="AC720" s="141">
        <f>IF(ISERROR(SEARCH(AC$1,$Q720)),0,1)</f>
        <v>0</v>
      </c>
      <c r="AD720" s="141">
        <f>IF(ISERROR(SEARCH(AD$1,$Q720)),0,1)</f>
        <v>0</v>
      </c>
      <c r="AE720" s="141">
        <f>IF(ISERROR(SEARCH(AE$1,$Q720)),0,1)</f>
        <v>1</v>
      </c>
      <c r="AF720" s="141">
        <f>IF(ISERROR(SEARCH(AF$1,$Q720)),0,1)</f>
        <v>0</v>
      </c>
      <c r="AG720" s="141">
        <f>IF(ISERROR(SEARCH(AG$1,$Q720)),0,1)</f>
        <v>1</v>
      </c>
      <c r="AI720" s="141" t="str">
        <f>_xlfn.XLOOKUP(I720,'api2.3'!B:B,'api2.3'!D:D,"")</f>
        <v/>
      </c>
      <c r="AJ720" t="s">
        <v>84</v>
      </c>
      <c r="AK720" s="41" t="s">
        <v>84</v>
      </c>
      <c r="AL720" s="210">
        <f>_xlfn.XLOOKUP(AK720,sortorder!$I$15:$I$20,sortorder!$J$15:$J$20)</f>
        <v>5</v>
      </c>
      <c r="AM720" t="s">
        <v>1784</v>
      </c>
      <c r="AN720" t="s">
        <v>1784</v>
      </c>
      <c r="AO720" t="s">
        <v>1785</v>
      </c>
      <c r="AP720" s="32">
        <v>3</v>
      </c>
      <c r="AQ720" t="s">
        <v>3030</v>
      </c>
      <c r="AR720" t="s">
        <v>43</v>
      </c>
      <c r="AS720" t="s">
        <v>286</v>
      </c>
      <c r="AT720" t="s">
        <v>43</v>
      </c>
      <c r="AV720" s="39" t="str">
        <f>IFERROR(_xlfn.XLOOKUP(Q720,wtd!$B:$B,wtd!$C:$C),"")</f>
        <v/>
      </c>
      <c r="AW720" s="141" t="b">
        <f>IFERROR(Q720=_xlfn.XLOOKUP(Q720,wtd!$B:$B,wtd!$B:$B),FALSE)</f>
        <v>0</v>
      </c>
      <c r="AX720" t="s">
        <v>2812</v>
      </c>
      <c r="AZ720">
        <v>3</v>
      </c>
      <c r="BA720" t="b">
        <v>0</v>
      </c>
      <c r="BB720" t="b">
        <v>0</v>
      </c>
      <c r="BC720" t="b">
        <v>0</v>
      </c>
      <c r="BE720" s="1" t="s">
        <v>5354</v>
      </c>
      <c r="BF720" t="s">
        <v>938</v>
      </c>
      <c r="BG720" t="s">
        <v>938</v>
      </c>
      <c r="BH720" s="59" t="s">
        <v>938</v>
      </c>
      <c r="BJ720" s="618" t="s">
        <v>2887</v>
      </c>
      <c r="BK720" s="534" t="s">
        <v>2887</v>
      </c>
      <c r="BN720" s="400">
        <v>999</v>
      </c>
      <c r="BQ720" s="639" t="s">
        <v>529</v>
      </c>
      <c r="BR720" s="639" t="s">
        <v>937</v>
      </c>
    </row>
    <row r="721" spans="1:72">
      <c r="A721">
        <v>720</v>
      </c>
      <c r="B721" s="158" t="str">
        <f>IFERROR(TEXT(AL721,"00"),"99")&amp;IFERROR(TEXT(W721,"00"),"99")&amp;IFERROR(TEXT(S721,"00"),"99")&amp;IFERROR(TEXT(BN721,"000"),"999")</f>
        <v>057071999</v>
      </c>
      <c r="C721" s="158" t="str">
        <f>IFERROR(TEXT(AL721,"00"),"99")&amp;IFERROR(TEXT(V721,"00"),"99")&amp;IFERROR(TEXT(R721,"000"),"999")</f>
        <v>0570999</v>
      </c>
      <c r="D721" s="29">
        <v>0</v>
      </c>
      <c r="E721" s="645">
        <f>IF(NOT(ISBLANK(L721)),1,0)</f>
        <v>0</v>
      </c>
      <c r="F721" s="645">
        <f>IF(NOT(ISBLANK(O721)),1,0)</f>
        <v>1</v>
      </c>
      <c r="G721" s="364" t="str">
        <f>IF(ISBLANK(H721), IF(OR(NOT(ISBLANK(L721)),NOT(ISBLANK(I721)), NOT(ISBLANK(O721))),"no oldname but should be",""),IF(H721=I721,"api",IF(H721=O721,"csv","no match or acs")))</f>
        <v>csv</v>
      </c>
      <c r="H721" t="s">
        <v>101</v>
      </c>
      <c r="L721" s="122"/>
      <c r="M721" s="197"/>
      <c r="N721" s="59" t="s">
        <v>101</v>
      </c>
      <c r="O721" t="s">
        <v>101</v>
      </c>
      <c r="P721" s="59" t="s">
        <v>101</v>
      </c>
      <c r="Q721" s="123" t="s">
        <v>100</v>
      </c>
      <c r="R721" s="147">
        <f>IFERROR(_xlfn.XLOOKUP(T721,sortorder!$E$62:$E$136,sortorder!$F$62:$F$136),999)</f>
        <v>999</v>
      </c>
      <c r="S721" s="147">
        <f>IFERROR(_xlfn.XLOOKUP(T721,sortorder!$E$62:$E$136,sortorder!$D$62:$D$136),99)</f>
        <v>71</v>
      </c>
      <c r="T721" s="127" t="s">
        <v>108</v>
      </c>
      <c r="V721" s="152">
        <f>IFERROR(_xlfn.XLOOKUP(X721,sortorder!$E$4:$E$55,sortorder!$D$4:$D$55),99)</f>
        <v>70</v>
      </c>
      <c r="W721" s="152">
        <f>IFERROR(_xlfn.XLOOKUP(X721,sortorder!$E$4:$E$55,sortorder!$D$4:$D$55),99)</f>
        <v>70</v>
      </c>
      <c r="X721" s="22" t="s">
        <v>2854</v>
      </c>
      <c r="Y721" s="141">
        <f>IF(ISERROR(SEARCH(Y$1,$Q721)),0,1)</f>
        <v>0</v>
      </c>
      <c r="Z721" s="141">
        <f>IF(ISERROR(SEARCH(Z$1,$Q721)),0,1)</f>
        <v>0</v>
      </c>
      <c r="AA721" s="141">
        <f>IF(ISERROR(SEARCH(AA$1,$Q721)),0,1)</f>
        <v>0</v>
      </c>
      <c r="AB721" s="141">
        <f>IF(ISERROR(SEARCH(AB$1,$Q721)),0,1)</f>
        <v>0</v>
      </c>
      <c r="AC721" s="141">
        <f>IF(ISERROR(SEARCH(AC$1,$Q721)),0,1)</f>
        <v>0</v>
      </c>
      <c r="AD721" s="141">
        <f>IF(ISERROR(SEARCH(AD$1,$Q721)),0,1)</f>
        <v>1</v>
      </c>
      <c r="AE721" s="141">
        <f>IF(ISERROR(SEARCH(AE$1,$Q721)),0,1)</f>
        <v>1</v>
      </c>
      <c r="AF721" s="141">
        <f>IF(ISERROR(SEARCH(AF$1,$Q721)),0,1)</f>
        <v>0</v>
      </c>
      <c r="AG721" s="141">
        <f>IF(ISERROR(SEARCH(AG$1,$Q721)),0,1)</f>
        <v>0</v>
      </c>
      <c r="AI721" s="141" t="str">
        <f>_xlfn.XLOOKUP(I721,'api2.3'!B:B,'api2.3'!D:D,"")</f>
        <v/>
      </c>
      <c r="AJ721" t="s">
        <v>84</v>
      </c>
      <c r="AK721" s="41" t="s">
        <v>84</v>
      </c>
      <c r="AL721" s="210">
        <f>_xlfn.XLOOKUP(AK721,sortorder!$I$15:$I$20,sortorder!$J$15:$J$20)</f>
        <v>5</v>
      </c>
      <c r="AM721" t="s">
        <v>423</v>
      </c>
      <c r="AN721" t="s">
        <v>423</v>
      </c>
      <c r="AO721" t="s">
        <v>424</v>
      </c>
      <c r="AP721" s="32">
        <v>1</v>
      </c>
      <c r="AQ721" t="s">
        <v>83</v>
      </c>
      <c r="AR721" t="s">
        <v>97</v>
      </c>
      <c r="AS721" t="s">
        <v>96</v>
      </c>
      <c r="AT721" t="s">
        <v>97</v>
      </c>
      <c r="AV721" s="39" t="str">
        <f>IFERROR(_xlfn.XLOOKUP(Q721,wtd!$B:$B,wtd!$C:$C),"")</f>
        <v/>
      </c>
      <c r="AW721" s="141" t="b">
        <f>IFERROR(Q721=_xlfn.XLOOKUP(Q721,wtd!$B:$B,wtd!$B:$B),FALSE)</f>
        <v>0</v>
      </c>
      <c r="AX721" t="s">
        <v>89</v>
      </c>
      <c r="BA721" t="b">
        <v>0</v>
      </c>
      <c r="BB721" t="b">
        <v>0</v>
      </c>
      <c r="BC721" t="b">
        <v>0</v>
      </c>
      <c r="BE721" t="s">
        <v>102</v>
      </c>
      <c r="BF721" t="s">
        <v>102</v>
      </c>
      <c r="BG721" t="s">
        <v>102</v>
      </c>
      <c r="BH721" s="59" t="s">
        <v>102</v>
      </c>
      <c r="BJ721" s="618" t="s">
        <v>2887</v>
      </c>
      <c r="BK721" s="534" t="s">
        <v>2887</v>
      </c>
      <c r="BN721" s="400">
        <v>999</v>
      </c>
      <c r="BQ721" s="639" t="s">
        <v>103</v>
      </c>
      <c r="BR721" s="639" t="s">
        <v>101</v>
      </c>
    </row>
    <row r="722" spans="1:72">
      <c r="A722">
        <v>721</v>
      </c>
      <c r="B722" s="158" t="str">
        <f>IFERROR(TEXT(AL722,"00"),"99")&amp;IFERROR(TEXT(W722,"00"),"99")&amp;IFERROR(TEXT(S722,"00"),"99")&amp;IFERROR(TEXT(BN722,"000"),"999")</f>
        <v>057071999</v>
      </c>
      <c r="C722" s="158" t="str">
        <f>IFERROR(TEXT(AL722,"00"),"99")&amp;IFERROR(TEXT(V722,"00"),"99")&amp;IFERROR(TEXT(R722,"000"),"999")</f>
        <v>0570999</v>
      </c>
      <c r="D722" s="29">
        <v>0</v>
      </c>
      <c r="E722" s="645">
        <f>IF(NOT(ISBLANK(L722)),1,0)</f>
        <v>0</v>
      </c>
      <c r="F722" s="645">
        <f>IF(NOT(ISBLANK(O722)),1,0)</f>
        <v>1</v>
      </c>
      <c r="G722" s="364" t="str">
        <f>IF(ISBLANK(H722), IF(OR(NOT(ISBLANK(L722)),NOT(ISBLANK(I722)), NOT(ISBLANK(O722))),"no oldname but should be",""),IF(H722=I722,"api",IF(H722=O722,"csv","no match or acs")))</f>
        <v>csv</v>
      </c>
      <c r="H722" t="s">
        <v>105</v>
      </c>
      <c r="L722" s="122"/>
      <c r="M722" s="197"/>
      <c r="N722" s="59" t="s">
        <v>105</v>
      </c>
      <c r="O722" t="s">
        <v>105</v>
      </c>
      <c r="P722" s="59" t="s">
        <v>105</v>
      </c>
      <c r="Q722" s="123" t="s">
        <v>104</v>
      </c>
      <c r="R722" s="147">
        <f>IFERROR(_xlfn.XLOOKUP(T722,sortorder!$E$62:$E$136,sortorder!$F$62:$F$136),999)</f>
        <v>999</v>
      </c>
      <c r="S722" s="147">
        <f>IFERROR(_xlfn.XLOOKUP(T722,sortorder!$E$62:$E$136,sortorder!$D$62:$D$136),99)</f>
        <v>71</v>
      </c>
      <c r="T722" s="127" t="s">
        <v>108</v>
      </c>
      <c r="U722" s="59" t="s">
        <v>107</v>
      </c>
      <c r="V722" s="152">
        <f>IFERROR(_xlfn.XLOOKUP(X722,sortorder!$E$4:$E$55,sortorder!$D$4:$D$55),99)</f>
        <v>70</v>
      </c>
      <c r="W722" s="152">
        <f>IFERROR(_xlfn.XLOOKUP(X722,sortorder!$E$4:$E$55,sortorder!$D$4:$D$55),99)</f>
        <v>70</v>
      </c>
      <c r="X722" s="22" t="s">
        <v>2854</v>
      </c>
      <c r="Y722" s="141">
        <f>IF(ISERROR(SEARCH(Y$1,$Q722)),0,1)</f>
        <v>0</v>
      </c>
      <c r="Z722" s="141">
        <f>IF(ISERROR(SEARCH(Z$1,$Q722)),0,1)</f>
        <v>0</v>
      </c>
      <c r="AA722" s="141">
        <f>IF(ISERROR(SEARCH(AA$1,$Q722)),0,1)</f>
        <v>0</v>
      </c>
      <c r="AB722" s="141">
        <f>IF(ISERROR(SEARCH(AB$1,$Q722)),0,1)</f>
        <v>0</v>
      </c>
      <c r="AC722" s="141">
        <f>IF(ISERROR(SEARCH(AC$1,$Q722)),0,1)</f>
        <v>0</v>
      </c>
      <c r="AD722" s="141">
        <f>IF(ISERROR(SEARCH(AD$1,$Q722)),0,1)</f>
        <v>1</v>
      </c>
      <c r="AE722" s="141">
        <f>IF(ISERROR(SEARCH(AE$1,$Q722)),0,1)</f>
        <v>1</v>
      </c>
      <c r="AF722" s="141">
        <f>IF(ISERROR(SEARCH(AF$1,$Q722)),0,1)</f>
        <v>0</v>
      </c>
      <c r="AG722" s="141">
        <f>IF(ISERROR(SEARCH(AG$1,$Q722)),0,1)</f>
        <v>1</v>
      </c>
      <c r="AI722" s="141" t="str">
        <f>_xlfn.XLOOKUP(I722,'api2.3'!B:B,'api2.3'!D:D,"")</f>
        <v/>
      </c>
      <c r="AJ722" t="s">
        <v>84</v>
      </c>
      <c r="AK722" s="41" t="s">
        <v>84</v>
      </c>
      <c r="AL722" s="210">
        <f>_xlfn.XLOOKUP(AK722,sortorder!$I$15:$I$20,sortorder!$J$15:$J$20)</f>
        <v>5</v>
      </c>
      <c r="AM722" t="s">
        <v>423</v>
      </c>
      <c r="AN722" t="s">
        <v>423</v>
      </c>
      <c r="AO722" t="s">
        <v>424</v>
      </c>
      <c r="AP722" s="32">
        <v>1</v>
      </c>
      <c r="AQ722" t="s">
        <v>83</v>
      </c>
      <c r="AR722" t="s">
        <v>97</v>
      </c>
      <c r="AS722" t="s">
        <v>96</v>
      </c>
      <c r="AT722" t="s">
        <v>97</v>
      </c>
      <c r="AV722" s="39" t="str">
        <f>IFERROR(_xlfn.XLOOKUP(Q722,wtd!$B:$B,wtd!$C:$C),"")</f>
        <v/>
      </c>
      <c r="AW722" s="141" t="b">
        <f>IFERROR(Q722=_xlfn.XLOOKUP(Q722,wtd!$B:$B,wtd!$B:$B),FALSE)</f>
        <v>0</v>
      </c>
      <c r="AX722" t="s">
        <v>89</v>
      </c>
      <c r="BA722" t="b">
        <v>0</v>
      </c>
      <c r="BB722" t="b">
        <v>0</v>
      </c>
      <c r="BC722" t="b">
        <v>0</v>
      </c>
      <c r="BE722" t="s">
        <v>5441</v>
      </c>
      <c r="BF722" t="s">
        <v>5442</v>
      </c>
      <c r="BG722" t="s">
        <v>5442</v>
      </c>
      <c r="BH722" s="59" t="s">
        <v>106</v>
      </c>
      <c r="BI722" s="59" t="s">
        <v>5443</v>
      </c>
      <c r="BJ722" s="618" t="s">
        <v>2887</v>
      </c>
      <c r="BK722" s="534" t="s">
        <v>2887</v>
      </c>
      <c r="BN722" s="400">
        <v>999</v>
      </c>
      <c r="BQ722" s="639" t="s">
        <v>99</v>
      </c>
      <c r="BR722" s="639" t="s">
        <v>105</v>
      </c>
      <c r="BS722" s="639" t="s">
        <v>56</v>
      </c>
    </row>
    <row r="723" spans="1:72">
      <c r="A723">
        <v>722</v>
      </c>
      <c r="B723" s="158" t="str">
        <f>IFERROR(TEXT(AL723,"00"),"99")&amp;IFERROR(TEXT(W723,"00"),"99")&amp;IFERROR(TEXT(S723,"00"),"99")&amp;IFERROR(TEXT(BN723,"000"),"999")</f>
        <v>057071999</v>
      </c>
      <c r="C723" s="158" t="str">
        <f>IFERROR(TEXT(AL723,"00"),"99")&amp;IFERROR(TEXT(V723,"00"),"99")&amp;IFERROR(TEXT(R723,"000"),"999")</f>
        <v>0570999</v>
      </c>
      <c r="D723" s="251">
        <v>0</v>
      </c>
      <c r="E723" s="645">
        <f>IF(NOT(ISBLANK(L723)),1,0)</f>
        <v>0</v>
      </c>
      <c r="F723" s="645">
        <f>IF(NOT(ISBLANK(O723)),1,0)</f>
        <v>1</v>
      </c>
      <c r="G723" s="364" t="str">
        <f>IF(ISBLANK(H723), IF(OR(NOT(ISBLANK(L723)),NOT(ISBLANK(I723)), NOT(ISBLANK(O723))),"no oldname but should be",""),IF(H723=I723,"api",IF(H723=O723,"csv","no match or acs")))</f>
        <v>csv</v>
      </c>
      <c r="H723" s="122" t="s">
        <v>451</v>
      </c>
      <c r="I723" s="122"/>
      <c r="J723" s="197"/>
      <c r="K723" s="122"/>
      <c r="L723" s="122"/>
      <c r="M723" s="197"/>
      <c r="N723" s="197" t="s">
        <v>451</v>
      </c>
      <c r="O723" s="122" t="s">
        <v>451</v>
      </c>
      <c r="P723" s="197" t="s">
        <v>451</v>
      </c>
      <c r="Q723" s="123" t="s">
        <v>450</v>
      </c>
      <c r="R723" s="147">
        <f>IFERROR(_xlfn.XLOOKUP(T723,sortorder!$E$62:$E$136,sortorder!$F$62:$F$136),999)</f>
        <v>999</v>
      </c>
      <c r="S723" s="147">
        <f>IFERROR(_xlfn.XLOOKUP(T723,sortorder!$E$62:$E$136,sortorder!$D$62:$D$136),99)</f>
        <v>71</v>
      </c>
      <c r="T723" s="196" t="s">
        <v>108</v>
      </c>
      <c r="U723" s="197"/>
      <c r="V723" s="152">
        <f>IFERROR(_xlfn.XLOOKUP(X723,sortorder!$E$4:$E$55,sortorder!$D$4:$D$55),99)</f>
        <v>70</v>
      </c>
      <c r="W723" s="152">
        <f>IFERROR(_xlfn.XLOOKUP(X723,sortorder!$E$4:$E$55,sortorder!$D$4:$D$55),99)</f>
        <v>70</v>
      </c>
      <c r="X723" s="198" t="s">
        <v>2854</v>
      </c>
      <c r="Y723" s="141">
        <f>IF(ISERROR(SEARCH(Y$1,$Q723)),0,1)</f>
        <v>0</v>
      </c>
      <c r="Z723" s="141">
        <f>IF(ISERROR(SEARCH(Z$1,$Q723)),0,1)</f>
        <v>0</v>
      </c>
      <c r="AA723" s="141">
        <f>IF(ISERROR(SEARCH(AA$1,$Q723)),0,1)</f>
        <v>1</v>
      </c>
      <c r="AB723" s="141">
        <f>IF(ISERROR(SEARCH(AB$1,$Q723)),0,1)</f>
        <v>1</v>
      </c>
      <c r="AC723" s="141">
        <f>IF(ISERROR(SEARCH(AC$1,$Q723)),0,1)</f>
        <v>0</v>
      </c>
      <c r="AD723" s="141">
        <f>IF(ISERROR(SEARCH(AD$1,$Q723)),0,1)</f>
        <v>0</v>
      </c>
      <c r="AE723" s="141">
        <f>IF(ISERROR(SEARCH(AE$1,$Q723)),0,1)</f>
        <v>1</v>
      </c>
      <c r="AF723" s="141">
        <f>IF(ISERROR(SEARCH(AF$1,$Q723)),0,1)</f>
        <v>0</v>
      </c>
      <c r="AG723" s="141">
        <f>IF(ISERROR(SEARCH(AG$1,$Q723)),0,1)</f>
        <v>0</v>
      </c>
      <c r="AH723" s="122"/>
      <c r="AI723" s="141" t="str">
        <f>_xlfn.XLOOKUP(I723,'api2.3'!B:B,'api2.3'!D:D,"")</f>
        <v/>
      </c>
      <c r="AJ723" s="122" t="s">
        <v>84</v>
      </c>
      <c r="AK723" s="212" t="s">
        <v>84</v>
      </c>
      <c r="AL723" s="210">
        <f>_xlfn.XLOOKUP(AK723,sortorder!$I$15:$I$20,sortorder!$J$15:$J$20)</f>
        <v>5</v>
      </c>
      <c r="AM723" s="122" t="s">
        <v>423</v>
      </c>
      <c r="AN723" s="122" t="s">
        <v>423</v>
      </c>
      <c r="AO723" s="122" t="s">
        <v>424</v>
      </c>
      <c r="AP723" s="200">
        <v>1</v>
      </c>
      <c r="AQ723" s="122" t="s">
        <v>268</v>
      </c>
      <c r="AR723" s="122" t="s">
        <v>2800</v>
      </c>
      <c r="AS723" s="122" t="s">
        <v>515</v>
      </c>
      <c r="AT723" s="122" t="s">
        <v>516</v>
      </c>
      <c r="AU723" s="122"/>
      <c r="AV723" s="39" t="str">
        <f>IFERROR(_xlfn.XLOOKUP(Q723,wtd!$B:$B,wtd!$C:$C),"")</f>
        <v/>
      </c>
      <c r="AW723" s="141" t="b">
        <f>IFERROR(Q723=_xlfn.XLOOKUP(Q723,wtd!$B:$B,wtd!$B:$B),FALSE)</f>
        <v>0</v>
      </c>
      <c r="AX723" s="122" t="s">
        <v>1103</v>
      </c>
      <c r="AY723" s="122"/>
      <c r="AZ723" s="122"/>
      <c r="BA723" s="122" t="b">
        <v>0</v>
      </c>
      <c r="BB723" s="122" t="b">
        <v>0</v>
      </c>
      <c r="BC723" s="122" t="b">
        <v>0</v>
      </c>
      <c r="BD723" s="122"/>
      <c r="BE723" s="122" t="s">
        <v>452</v>
      </c>
      <c r="BF723" s="122" t="s">
        <v>452</v>
      </c>
      <c r="BG723" s="122" t="s">
        <v>452</v>
      </c>
      <c r="BH723" s="197" t="s">
        <v>452</v>
      </c>
      <c r="BI723" s="197"/>
      <c r="BJ723" s="618" t="s">
        <v>2887</v>
      </c>
      <c r="BK723" s="534" t="s">
        <v>2887</v>
      </c>
      <c r="BL723" s="197"/>
      <c r="BM723" s="197"/>
      <c r="BN723" s="323">
        <v>999</v>
      </c>
      <c r="BO723" s="122"/>
      <c r="BP723" s="641"/>
      <c r="BQ723" s="641" t="s">
        <v>453</v>
      </c>
      <c r="BR723" s="641" t="s">
        <v>451</v>
      </c>
      <c r="BS723" s="641"/>
      <c r="BT723" s="641"/>
    </row>
    <row r="724" spans="1:72">
      <c r="A724">
        <v>723</v>
      </c>
      <c r="B724" s="158" t="str">
        <f>IFERROR(TEXT(AL724,"00"),"99")&amp;IFERROR(TEXT(W724,"00"),"99")&amp;IFERROR(TEXT(S724,"00"),"99")&amp;IFERROR(TEXT(BN724,"000"),"999")</f>
        <v>057071999</v>
      </c>
      <c r="C724" s="158" t="str">
        <f>IFERROR(TEXT(AL724,"00"),"99")&amp;IFERROR(TEXT(V724,"00"),"99")&amp;IFERROR(TEXT(R724,"000"),"999")</f>
        <v>0570999</v>
      </c>
      <c r="D724" s="29">
        <v>0</v>
      </c>
      <c r="E724" s="645">
        <f>IF(NOT(ISBLANK(L724)),1,0)</f>
        <v>0</v>
      </c>
      <c r="F724" s="645">
        <f>IF(NOT(ISBLANK(O724)),1,0)</f>
        <v>1</v>
      </c>
      <c r="G724" s="364" t="str">
        <f>IF(ISBLANK(H724), IF(OR(NOT(ISBLANK(L724)),NOT(ISBLANK(I724)), NOT(ISBLANK(O724))),"no oldname but should be",""),IF(H724=I724,"api",IF(H724=O724,"csv","no match or acs")))</f>
        <v>csv</v>
      </c>
      <c r="H724" t="s">
        <v>267</v>
      </c>
      <c r="L724" s="122"/>
      <c r="M724" s="197"/>
      <c r="N724" s="59" t="s">
        <v>267</v>
      </c>
      <c r="O724" t="s">
        <v>267</v>
      </c>
      <c r="P724" s="59" t="s">
        <v>267</v>
      </c>
      <c r="Q724" s="123" t="s">
        <v>266</v>
      </c>
      <c r="R724" s="147">
        <f>IFERROR(_xlfn.XLOOKUP(T724,sortorder!$E$62:$E$136,sortorder!$F$62:$F$136),999)</f>
        <v>999</v>
      </c>
      <c r="S724" s="147">
        <f>IFERROR(_xlfn.XLOOKUP(T724,sortorder!$E$62:$E$136,sortorder!$D$62:$D$136),99)</f>
        <v>71</v>
      </c>
      <c r="T724" s="127" t="s">
        <v>108</v>
      </c>
      <c r="V724" s="152">
        <f>IFERROR(_xlfn.XLOOKUP(X724,sortorder!$E$4:$E$55,sortorder!$D$4:$D$55),99)</f>
        <v>70</v>
      </c>
      <c r="W724" s="152">
        <f>IFERROR(_xlfn.XLOOKUP(X724,sortorder!$E$4:$E$55,sortorder!$D$4:$D$55),99)</f>
        <v>70</v>
      </c>
      <c r="X724" s="22" t="s">
        <v>2854</v>
      </c>
      <c r="Y724" s="141">
        <f>IF(ISERROR(SEARCH(Y$1,$Q724)),0,1)</f>
        <v>0</v>
      </c>
      <c r="Z724" s="141">
        <f>IF(ISERROR(SEARCH(Z$1,$Q724)),0,1)</f>
        <v>0</v>
      </c>
      <c r="AA724" s="141">
        <f>IF(ISERROR(SEARCH(AA$1,$Q724)),0,1)</f>
        <v>1</v>
      </c>
      <c r="AB724" s="141">
        <f>IF(ISERROR(SEARCH(AB$1,$Q724)),0,1)</f>
        <v>1</v>
      </c>
      <c r="AC724" s="141">
        <f>IF(ISERROR(SEARCH(AC$1,$Q724)),0,1)</f>
        <v>0</v>
      </c>
      <c r="AD724" s="141">
        <f>IF(ISERROR(SEARCH(AD$1,$Q724)),0,1)</f>
        <v>0</v>
      </c>
      <c r="AE724" s="141">
        <f>IF(ISERROR(SEARCH(AE$1,$Q724)),0,1)</f>
        <v>1</v>
      </c>
      <c r="AF724" s="141">
        <f>IF(ISERROR(SEARCH(AF$1,$Q724)),0,1)</f>
        <v>0</v>
      </c>
      <c r="AG724" s="141">
        <f>IF(ISERROR(SEARCH(AG$1,$Q724)),0,1)</f>
        <v>1</v>
      </c>
      <c r="AI724" s="141" t="str">
        <f>_xlfn.XLOOKUP(I724,'api2.3'!B:B,'api2.3'!D:D,"")</f>
        <v/>
      </c>
      <c r="AJ724" t="s">
        <v>84</v>
      </c>
      <c r="AK724" s="41" t="s">
        <v>84</v>
      </c>
      <c r="AL724" s="210">
        <f>_xlfn.XLOOKUP(AK724,sortorder!$I$15:$I$20,sortorder!$J$15:$J$20)</f>
        <v>5</v>
      </c>
      <c r="AM724" t="s">
        <v>423</v>
      </c>
      <c r="AN724" t="s">
        <v>423</v>
      </c>
      <c r="AO724" t="s">
        <v>424</v>
      </c>
      <c r="AP724" s="32">
        <v>1</v>
      </c>
      <c r="AQ724" t="s">
        <v>268</v>
      </c>
      <c r="AR724" t="s">
        <v>2800</v>
      </c>
      <c r="AS724" t="s">
        <v>515</v>
      </c>
      <c r="AT724" t="s">
        <v>516</v>
      </c>
      <c r="AV724" s="39" t="str">
        <f>IFERROR(_xlfn.XLOOKUP(Q724,wtd!$B:$B,wtd!$C:$C),"")</f>
        <v/>
      </c>
      <c r="AW724" s="141" t="b">
        <f>IFERROR(Q724=_xlfn.XLOOKUP(Q724,wtd!$B:$B,wtd!$B:$B),FALSE)</f>
        <v>0</v>
      </c>
      <c r="AX724" t="s">
        <v>1103</v>
      </c>
      <c r="BA724" t="b">
        <v>0</v>
      </c>
      <c r="BB724" t="b">
        <v>0</v>
      </c>
      <c r="BC724" t="b">
        <v>0</v>
      </c>
      <c r="BE724" t="s">
        <v>4988</v>
      </c>
      <c r="BF724" t="s">
        <v>269</v>
      </c>
      <c r="BG724" t="s">
        <v>269</v>
      </c>
      <c r="BH724" s="59" t="s">
        <v>269</v>
      </c>
      <c r="BJ724" s="618" t="s">
        <v>2887</v>
      </c>
      <c r="BK724" s="534" t="s">
        <v>2887</v>
      </c>
      <c r="BN724" s="400">
        <v>999</v>
      </c>
      <c r="BQ724" s="639" t="s">
        <v>270</v>
      </c>
      <c r="BR724" s="639" t="s">
        <v>267</v>
      </c>
    </row>
    <row r="725" spans="1:72">
      <c r="A725">
        <v>724</v>
      </c>
      <c r="B725" s="158" t="str">
        <f>IFERROR(TEXT(AL725,"00"),"99")&amp;IFERROR(TEXT(W725,"00"),"99")&amp;IFERROR(TEXT(S725,"00"),"99")&amp;IFERROR(TEXT(BN725,"000"),"999")</f>
        <v>057071999</v>
      </c>
      <c r="C725" s="158" t="str">
        <f>IFERROR(TEXT(AL725,"00"),"99")&amp;IFERROR(TEXT(V725,"00"),"99")&amp;IFERROR(TEXT(R725,"000"),"999")</f>
        <v>0570999</v>
      </c>
      <c r="D725" s="29">
        <v>0</v>
      </c>
      <c r="E725" s="645">
        <f>IF(NOT(ISBLANK(L725)),1,0)</f>
        <v>0</v>
      </c>
      <c r="F725" s="645">
        <f>IF(NOT(ISBLANK(O725)),1,0)</f>
        <v>1</v>
      </c>
      <c r="G725" s="364" t="str">
        <f>IF(ISBLANK(H725), IF(OR(NOT(ISBLANK(L725)),NOT(ISBLANK(I725)), NOT(ISBLANK(O725))),"no oldname but should be",""),IF(H725=I725,"api",IF(H725=O725,"csv","no match or acs")))</f>
        <v>csv</v>
      </c>
      <c r="H725" t="s">
        <v>491</v>
      </c>
      <c r="L725" s="122"/>
      <c r="M725" s="197"/>
      <c r="N725" s="59" t="s">
        <v>491</v>
      </c>
      <c r="O725" t="s">
        <v>491</v>
      </c>
      <c r="P725" s="59" t="s">
        <v>491</v>
      </c>
      <c r="Q725" s="123" t="s">
        <v>490</v>
      </c>
      <c r="R725" s="147">
        <f>IFERROR(_xlfn.XLOOKUP(T725,sortorder!$E$62:$E$136,sortorder!$F$62:$F$136),999)</f>
        <v>999</v>
      </c>
      <c r="S725" s="147">
        <f>IFERROR(_xlfn.XLOOKUP(T725,sortorder!$E$62:$E$136,sortorder!$D$62:$D$136),99)</f>
        <v>71</v>
      </c>
      <c r="T725" s="127" t="s">
        <v>108</v>
      </c>
      <c r="V725" s="152">
        <f>IFERROR(_xlfn.XLOOKUP(X725,sortorder!$E$4:$E$55,sortorder!$D$4:$D$55),99)</f>
        <v>70</v>
      </c>
      <c r="W725" s="152">
        <f>IFERROR(_xlfn.XLOOKUP(X725,sortorder!$E$4:$E$55,sortorder!$D$4:$D$55),99)</f>
        <v>70</v>
      </c>
      <c r="X725" s="22" t="s">
        <v>2854</v>
      </c>
      <c r="Y725" s="141">
        <f>IF(ISERROR(SEARCH(Y$1,$Q725)),0,1)</f>
        <v>0</v>
      </c>
      <c r="Z725" s="141">
        <f>IF(ISERROR(SEARCH(Z$1,$Q725)),0,1)</f>
        <v>1</v>
      </c>
      <c r="AA725" s="141">
        <f>IF(ISERROR(SEARCH(AA$1,$Q725)),0,1)</f>
        <v>0</v>
      </c>
      <c r="AB725" s="141">
        <f>IF(ISERROR(SEARCH(AB$1,$Q725)),0,1)</f>
        <v>0</v>
      </c>
      <c r="AC725" s="141">
        <f>IF(ISERROR(SEARCH(AC$1,$Q725)),0,1)</f>
        <v>0</v>
      </c>
      <c r="AD725" s="141">
        <f>IF(ISERROR(SEARCH(AD$1,$Q725)),0,1)</f>
        <v>1</v>
      </c>
      <c r="AE725" s="141">
        <f>IF(ISERROR(SEARCH(AE$1,$Q725)),0,1)</f>
        <v>1</v>
      </c>
      <c r="AF725" s="141">
        <f>IF(ISERROR(SEARCH(AF$1,$Q725)),0,1)</f>
        <v>0</v>
      </c>
      <c r="AG725" s="141">
        <f>IF(ISERROR(SEARCH(AG$1,$Q725)),0,1)</f>
        <v>0</v>
      </c>
      <c r="AI725" s="141">
        <f>_xlfn.XLOOKUP(I725,'api2.3'!B:B,'api2.3'!D:D,"")</f>
        <v>0</v>
      </c>
      <c r="AJ725" t="s">
        <v>84</v>
      </c>
      <c r="AK725" s="41" t="s">
        <v>84</v>
      </c>
      <c r="AL725" s="210">
        <f>_xlfn.XLOOKUP(AK725,sortorder!$I$15:$I$20,sortorder!$J$15:$J$20)</f>
        <v>5</v>
      </c>
      <c r="AM725" t="s">
        <v>1784</v>
      </c>
      <c r="AN725" t="s">
        <v>1784</v>
      </c>
      <c r="AO725" t="s">
        <v>1785</v>
      </c>
      <c r="AP725" s="32">
        <v>3</v>
      </c>
      <c r="AQ725" t="s">
        <v>456</v>
      </c>
      <c r="AR725" t="s">
        <v>97</v>
      </c>
      <c r="AS725" t="s">
        <v>96</v>
      </c>
      <c r="AT725" t="s">
        <v>97</v>
      </c>
      <c r="AV725" s="39" t="str">
        <f>IFERROR(_xlfn.XLOOKUP(Q725,wtd!$B:$B,wtd!$C:$C),"")</f>
        <v/>
      </c>
      <c r="AW725" s="141" t="b">
        <f>IFERROR(Q725=_xlfn.XLOOKUP(Q725,wtd!$B:$B,wtd!$B:$B),FALSE)</f>
        <v>0</v>
      </c>
      <c r="AX725" t="s">
        <v>89</v>
      </c>
      <c r="BA725" t="b">
        <v>0</v>
      </c>
      <c r="BB725" t="b">
        <v>0</v>
      </c>
      <c r="BC725" t="b">
        <v>0</v>
      </c>
      <c r="BE725" t="s">
        <v>492</v>
      </c>
      <c r="BF725" s="122" t="s">
        <v>492</v>
      </c>
      <c r="BG725" t="s">
        <v>492</v>
      </c>
      <c r="BH725" s="59" t="s">
        <v>492</v>
      </c>
      <c r="BJ725" s="618" t="s">
        <v>2887</v>
      </c>
      <c r="BK725" s="534" t="s">
        <v>2887</v>
      </c>
      <c r="BN725" s="400">
        <v>999</v>
      </c>
      <c r="BQ725" s="639" t="s">
        <v>103</v>
      </c>
      <c r="BR725" s="639" t="s">
        <v>491</v>
      </c>
    </row>
    <row r="726" spans="1:72">
      <c r="A726">
        <v>725</v>
      </c>
      <c r="B726" s="158" t="str">
        <f>IFERROR(TEXT(AL726,"00"),"99")&amp;IFERROR(TEXT(W726,"00"),"99")&amp;IFERROR(TEXT(S726,"00"),"99")&amp;IFERROR(TEXT(BN726,"000"),"999")</f>
        <v>057071999</v>
      </c>
      <c r="C726" s="158" t="str">
        <f>IFERROR(TEXT(AL726,"00"),"99")&amp;IFERROR(TEXT(V726,"00"),"99")&amp;IFERROR(TEXT(R726,"000"),"999")</f>
        <v>0570999</v>
      </c>
      <c r="D726" s="29">
        <v>0</v>
      </c>
      <c r="E726" s="645">
        <f>IF(NOT(ISBLANK(L726)),1,0)</f>
        <v>0</v>
      </c>
      <c r="F726" s="645">
        <f>IF(NOT(ISBLANK(O726)),1,0)</f>
        <v>1</v>
      </c>
      <c r="G726" s="364" t="str">
        <f>IF(ISBLANK(H726), IF(OR(NOT(ISBLANK(L726)),NOT(ISBLANK(I726)), NOT(ISBLANK(O726))),"no oldname but should be",""),IF(H726=I726,"api",IF(H726=O726,"csv","no match or acs")))</f>
        <v>csv</v>
      </c>
      <c r="H726" t="s">
        <v>494</v>
      </c>
      <c r="L726" s="122"/>
      <c r="M726" s="197"/>
      <c r="N726" s="59" t="s">
        <v>494</v>
      </c>
      <c r="O726" t="s">
        <v>494</v>
      </c>
      <c r="P726" s="59" t="s">
        <v>494</v>
      </c>
      <c r="Q726" s="123" t="s">
        <v>493</v>
      </c>
      <c r="R726" s="147">
        <f>IFERROR(_xlfn.XLOOKUP(T726,sortorder!$E$62:$E$136,sortorder!$F$62:$F$136),999)</f>
        <v>999</v>
      </c>
      <c r="S726" s="147">
        <f>IFERROR(_xlfn.XLOOKUP(T726,sortorder!$E$62:$E$136,sortorder!$D$62:$D$136),99)</f>
        <v>71</v>
      </c>
      <c r="T726" s="127" t="s">
        <v>108</v>
      </c>
      <c r="V726" s="152">
        <f>IFERROR(_xlfn.XLOOKUP(X726,sortorder!$E$4:$E$55,sortorder!$D$4:$D$55),99)</f>
        <v>70</v>
      </c>
      <c r="W726" s="152">
        <f>IFERROR(_xlfn.XLOOKUP(X726,sortorder!$E$4:$E$55,sortorder!$D$4:$D$55),99)</f>
        <v>70</v>
      </c>
      <c r="X726" s="22" t="s">
        <v>2854</v>
      </c>
      <c r="Y726" s="141">
        <f>IF(ISERROR(SEARCH(Y$1,$Q726)),0,1)</f>
        <v>0</v>
      </c>
      <c r="Z726" s="141">
        <f>IF(ISERROR(SEARCH(Z$1,$Q726)),0,1)</f>
        <v>1</v>
      </c>
      <c r="AA726" s="141">
        <f>IF(ISERROR(SEARCH(AA$1,$Q726)),0,1)</f>
        <v>0</v>
      </c>
      <c r="AB726" s="141">
        <f>IF(ISERROR(SEARCH(AB$1,$Q726)),0,1)</f>
        <v>0</v>
      </c>
      <c r="AC726" s="141">
        <f>IF(ISERROR(SEARCH(AC$1,$Q726)),0,1)</f>
        <v>0</v>
      </c>
      <c r="AD726" s="141">
        <f>IF(ISERROR(SEARCH(AD$1,$Q726)),0,1)</f>
        <v>1</v>
      </c>
      <c r="AE726" s="141">
        <f>IF(ISERROR(SEARCH(AE$1,$Q726)),0,1)</f>
        <v>1</v>
      </c>
      <c r="AF726" s="141">
        <f>IF(ISERROR(SEARCH(AF$1,$Q726)),0,1)</f>
        <v>0</v>
      </c>
      <c r="AG726" s="141">
        <f>IF(ISERROR(SEARCH(AG$1,$Q726)),0,1)</f>
        <v>1</v>
      </c>
      <c r="AI726" s="141">
        <f>_xlfn.XLOOKUP(I726,'api2.3'!B:B,'api2.3'!D:D,"")</f>
        <v>0</v>
      </c>
      <c r="AJ726" t="s">
        <v>84</v>
      </c>
      <c r="AK726" s="41" t="s">
        <v>84</v>
      </c>
      <c r="AL726" s="210">
        <f>_xlfn.XLOOKUP(AK726,sortorder!$I$15:$I$20,sortorder!$J$15:$J$20)</f>
        <v>5</v>
      </c>
      <c r="AM726" t="s">
        <v>1784</v>
      </c>
      <c r="AN726" t="s">
        <v>1784</v>
      </c>
      <c r="AO726" t="s">
        <v>1785</v>
      </c>
      <c r="AP726" s="32">
        <v>3</v>
      </c>
      <c r="AQ726" t="s">
        <v>456</v>
      </c>
      <c r="AR726" t="s">
        <v>97</v>
      </c>
      <c r="AS726" t="s">
        <v>96</v>
      </c>
      <c r="AT726" t="s">
        <v>97</v>
      </c>
      <c r="AV726" s="39" t="str">
        <f>IFERROR(_xlfn.XLOOKUP(Q726,wtd!$B:$B,wtd!$C:$C),"")</f>
        <v/>
      </c>
      <c r="AW726" s="141" t="b">
        <f>IFERROR(Q726=_xlfn.XLOOKUP(Q726,wtd!$B:$B,wtd!$B:$B),FALSE)</f>
        <v>0</v>
      </c>
      <c r="AX726" t="s">
        <v>89</v>
      </c>
      <c r="BA726" t="b">
        <v>0</v>
      </c>
      <c r="BB726" t="b">
        <v>0</v>
      </c>
      <c r="BC726" t="b">
        <v>0</v>
      </c>
      <c r="BE726" t="s">
        <v>4989</v>
      </c>
      <c r="BF726" t="s">
        <v>495</v>
      </c>
      <c r="BG726" t="s">
        <v>495</v>
      </c>
      <c r="BH726" s="59" t="s">
        <v>495</v>
      </c>
      <c r="BJ726" s="618" t="s">
        <v>2887</v>
      </c>
      <c r="BK726" s="534" t="s">
        <v>2887</v>
      </c>
      <c r="BN726" s="400">
        <v>999</v>
      </c>
      <c r="BQ726" s="639" t="s">
        <v>99</v>
      </c>
      <c r="BR726" s="639" t="s">
        <v>494</v>
      </c>
    </row>
    <row r="727" spans="1:72">
      <c r="A727">
        <v>726</v>
      </c>
      <c r="B727" s="158" t="str">
        <f>IFERROR(TEXT(AL727,"00"),"99")&amp;IFERROR(TEXT(W727,"00"),"99")&amp;IFERROR(TEXT(S727,"00"),"99")&amp;IFERROR(TEXT(BN727,"000"),"999")</f>
        <v>057071999</v>
      </c>
      <c r="C727" s="158" t="str">
        <f>IFERROR(TEXT(AL727,"00"),"99")&amp;IFERROR(TEXT(V727,"00"),"99")&amp;IFERROR(TEXT(R727,"000"),"999")</f>
        <v>0570999</v>
      </c>
      <c r="D727" s="29">
        <v>0</v>
      </c>
      <c r="E727" s="645">
        <f>IF(NOT(ISBLANK(L727)),1,0)</f>
        <v>0</v>
      </c>
      <c r="F727" s="645">
        <f>IF(NOT(ISBLANK(O727)),1,0)</f>
        <v>1</v>
      </c>
      <c r="G727" s="364" t="str">
        <f>IF(ISBLANK(H727), IF(OR(NOT(ISBLANK(L727)),NOT(ISBLANK(I727)), NOT(ISBLANK(O727))),"no oldname but should be",""),IF(H727=I727,"api",IF(H727=O727,"csv","no match or acs")))</f>
        <v>csv</v>
      </c>
      <c r="H727" t="s">
        <v>799</v>
      </c>
      <c r="L727" s="122"/>
      <c r="M727" s="197"/>
      <c r="N727" s="59" t="s">
        <v>799</v>
      </c>
      <c r="O727" t="s">
        <v>799</v>
      </c>
      <c r="P727" s="59" t="s">
        <v>799</v>
      </c>
      <c r="Q727" s="123" t="s">
        <v>798</v>
      </c>
      <c r="R727" s="147">
        <f>IFERROR(_xlfn.XLOOKUP(T727,sortorder!$E$62:$E$136,sortorder!$F$62:$F$136),999)</f>
        <v>999</v>
      </c>
      <c r="S727" s="147">
        <f>IFERROR(_xlfn.XLOOKUP(T727,sortorder!$E$62:$E$136,sortorder!$D$62:$D$136),99)</f>
        <v>71</v>
      </c>
      <c r="T727" s="127" t="s">
        <v>108</v>
      </c>
      <c r="V727" s="152">
        <f>IFERROR(_xlfn.XLOOKUP(X727,sortorder!$E$4:$E$55,sortorder!$D$4:$D$55),99)</f>
        <v>70</v>
      </c>
      <c r="W727" s="152">
        <f>IFERROR(_xlfn.XLOOKUP(X727,sortorder!$E$4:$E$55,sortorder!$D$4:$D$55),99)</f>
        <v>70</v>
      </c>
      <c r="X727" s="22" t="s">
        <v>2854</v>
      </c>
      <c r="Y727" s="141">
        <f>IF(ISERROR(SEARCH(Y$1,$Q727)),0,1)</f>
        <v>0</v>
      </c>
      <c r="Z727" s="141">
        <f>IF(ISERROR(SEARCH(Z$1,$Q727)),0,1)</f>
        <v>1</v>
      </c>
      <c r="AA727" s="141">
        <f>IF(ISERROR(SEARCH(AA$1,$Q727)),0,1)</f>
        <v>1</v>
      </c>
      <c r="AB727" s="141">
        <f>IF(ISERROR(SEARCH(AB$1,$Q727)),0,1)</f>
        <v>1</v>
      </c>
      <c r="AC727" s="141">
        <f>IF(ISERROR(SEARCH(AC$1,$Q727)),0,1)</f>
        <v>0</v>
      </c>
      <c r="AD727" s="141">
        <f>IF(ISERROR(SEARCH(AD$1,$Q727)),0,1)</f>
        <v>0</v>
      </c>
      <c r="AE727" s="141">
        <f>IF(ISERROR(SEARCH(AE$1,$Q727)),0,1)</f>
        <v>1</v>
      </c>
      <c r="AF727" s="141">
        <f>IF(ISERROR(SEARCH(AF$1,$Q727)),0,1)</f>
        <v>0</v>
      </c>
      <c r="AG727" s="141">
        <f>IF(ISERROR(SEARCH(AG$1,$Q727)),0,1)</f>
        <v>0</v>
      </c>
      <c r="AI727" s="141">
        <f>_xlfn.XLOOKUP(I727,'api2.3'!B:B,'api2.3'!D:D,"")</f>
        <v>0</v>
      </c>
      <c r="AJ727" t="s">
        <v>84</v>
      </c>
      <c r="AK727" s="41" t="s">
        <v>84</v>
      </c>
      <c r="AL727" s="210">
        <f>_xlfn.XLOOKUP(AK727,sortorder!$I$15:$I$20,sortorder!$J$15:$J$20)</f>
        <v>5</v>
      </c>
      <c r="AM727" t="s">
        <v>1784</v>
      </c>
      <c r="AN727" t="s">
        <v>1784</v>
      </c>
      <c r="AO727" t="s">
        <v>1785</v>
      </c>
      <c r="AP727" s="32">
        <v>3</v>
      </c>
      <c r="AQ727" t="s">
        <v>757</v>
      </c>
      <c r="AR727" t="s">
        <v>2800</v>
      </c>
      <c r="AS727" t="s">
        <v>515</v>
      </c>
      <c r="AT727" t="s">
        <v>516</v>
      </c>
      <c r="AV727" s="39" t="str">
        <f>IFERROR(_xlfn.XLOOKUP(Q727,wtd!$B:$B,wtd!$C:$C),"")</f>
        <v/>
      </c>
      <c r="AW727" s="141" t="b">
        <f>IFERROR(Q727=_xlfn.XLOOKUP(Q727,wtd!$B:$B,wtd!$B:$B),FALSE)</f>
        <v>0</v>
      </c>
      <c r="AX727" t="s">
        <v>1103</v>
      </c>
      <c r="BA727" t="b">
        <v>0</v>
      </c>
      <c r="BB727" t="b">
        <v>0</v>
      </c>
      <c r="BC727" t="b">
        <v>0</v>
      </c>
      <c r="BE727" t="s">
        <v>800</v>
      </c>
      <c r="BF727" t="s">
        <v>800</v>
      </c>
      <c r="BG727" t="s">
        <v>800</v>
      </c>
      <c r="BH727" s="59" t="s">
        <v>800</v>
      </c>
      <c r="BJ727" s="618" t="s">
        <v>2887</v>
      </c>
      <c r="BK727" s="534" t="s">
        <v>2887</v>
      </c>
      <c r="BN727" s="400">
        <v>999</v>
      </c>
      <c r="BQ727" s="639" t="s">
        <v>453</v>
      </c>
      <c r="BR727" s="639" t="s">
        <v>799</v>
      </c>
    </row>
    <row r="728" spans="1:72">
      <c r="A728">
        <v>727</v>
      </c>
      <c r="B728" s="158" t="str">
        <f>IFERROR(TEXT(AL728,"00"),"99")&amp;IFERROR(TEXT(W728,"00"),"99")&amp;IFERROR(TEXT(S728,"00"),"99")&amp;IFERROR(TEXT(BN728,"000"),"999")</f>
        <v>057071999</v>
      </c>
      <c r="C728" s="158" t="str">
        <f>IFERROR(TEXT(AL728,"00"),"99")&amp;IFERROR(TEXT(V728,"00"),"99")&amp;IFERROR(TEXT(R728,"000"),"999")</f>
        <v>0570999</v>
      </c>
      <c r="D728" s="29">
        <v>0</v>
      </c>
      <c r="E728" s="645">
        <f>IF(NOT(ISBLANK(L728)),1,0)</f>
        <v>0</v>
      </c>
      <c r="F728" s="645">
        <f>IF(NOT(ISBLANK(O728)),1,0)</f>
        <v>1</v>
      </c>
      <c r="G728" s="364" t="str">
        <f>IF(ISBLANK(H728), IF(OR(NOT(ISBLANK(L728)),NOT(ISBLANK(I728)), NOT(ISBLANK(O728))),"no oldname but should be",""),IF(H728=I728,"api",IF(H728=O728,"csv","no match or acs")))</f>
        <v>csv</v>
      </c>
      <c r="H728" t="s">
        <v>802</v>
      </c>
      <c r="L728" s="122"/>
      <c r="M728" s="197"/>
      <c r="N728" s="59" t="s">
        <v>802</v>
      </c>
      <c r="O728" t="s">
        <v>802</v>
      </c>
      <c r="P728" s="59" t="s">
        <v>802</v>
      </c>
      <c r="Q728" s="123" t="s">
        <v>801</v>
      </c>
      <c r="R728" s="147">
        <f>IFERROR(_xlfn.XLOOKUP(T728,sortorder!$E$62:$E$136,sortorder!$F$62:$F$136),999)</f>
        <v>999</v>
      </c>
      <c r="S728" s="147">
        <f>IFERROR(_xlfn.XLOOKUP(T728,sortorder!$E$62:$E$136,sortorder!$D$62:$D$136),99)</f>
        <v>71</v>
      </c>
      <c r="T728" s="196" t="s">
        <v>108</v>
      </c>
      <c r="V728" s="152">
        <f>IFERROR(_xlfn.XLOOKUP(X728,sortorder!$E$4:$E$55,sortorder!$D$4:$D$55),99)</f>
        <v>70</v>
      </c>
      <c r="W728" s="152">
        <f>IFERROR(_xlfn.XLOOKUP(X728,sortorder!$E$4:$E$55,sortorder!$D$4:$D$55),99)</f>
        <v>70</v>
      </c>
      <c r="X728" s="22" t="s">
        <v>2854</v>
      </c>
      <c r="Y728" s="141">
        <f>IF(ISERROR(SEARCH(Y$1,$Q728)),0,1)</f>
        <v>0</v>
      </c>
      <c r="Z728" s="141">
        <f>IF(ISERROR(SEARCH(Z$1,$Q728)),0,1)</f>
        <v>1</v>
      </c>
      <c r="AA728" s="141">
        <f>IF(ISERROR(SEARCH(AA$1,$Q728)),0,1)</f>
        <v>1</v>
      </c>
      <c r="AB728" s="141">
        <f>IF(ISERROR(SEARCH(AB$1,$Q728)),0,1)</f>
        <v>1</v>
      </c>
      <c r="AC728" s="141">
        <f>IF(ISERROR(SEARCH(AC$1,$Q728)),0,1)</f>
        <v>0</v>
      </c>
      <c r="AD728" s="141">
        <f>IF(ISERROR(SEARCH(AD$1,$Q728)),0,1)</f>
        <v>0</v>
      </c>
      <c r="AE728" s="141">
        <f>IF(ISERROR(SEARCH(AE$1,$Q728)),0,1)</f>
        <v>1</v>
      </c>
      <c r="AF728" s="141">
        <f>IF(ISERROR(SEARCH(AF$1,$Q728)),0,1)</f>
        <v>0</v>
      </c>
      <c r="AG728" s="141">
        <f>IF(ISERROR(SEARCH(AG$1,$Q728)),0,1)</f>
        <v>1</v>
      </c>
      <c r="AI728" s="141" t="str">
        <f>_xlfn.XLOOKUP(I728,'api2.3'!B:B,'api2.3'!D:D,"")</f>
        <v/>
      </c>
      <c r="AJ728" t="s">
        <v>84</v>
      </c>
      <c r="AK728" s="41" t="s">
        <v>84</v>
      </c>
      <c r="AL728" s="210">
        <f>_xlfn.XLOOKUP(AK728,sortorder!$I$15:$I$20,sortorder!$J$15:$J$20)</f>
        <v>5</v>
      </c>
      <c r="AM728" t="s">
        <v>1784</v>
      </c>
      <c r="AN728" t="s">
        <v>1784</v>
      </c>
      <c r="AO728" t="s">
        <v>1785</v>
      </c>
      <c r="AP728" s="32">
        <v>3</v>
      </c>
      <c r="AQ728" t="s">
        <v>757</v>
      </c>
      <c r="AR728" t="s">
        <v>2800</v>
      </c>
      <c r="AS728" t="s">
        <v>515</v>
      </c>
      <c r="AT728" t="s">
        <v>516</v>
      </c>
      <c r="AV728" s="39" t="str">
        <f>IFERROR(_xlfn.XLOOKUP(Q728,wtd!$B:$B,wtd!$C:$C),"")</f>
        <v/>
      </c>
      <c r="AW728" s="141" t="b">
        <f>IFERROR(Q728=_xlfn.XLOOKUP(Q728,wtd!$B:$B,wtd!$B:$B),FALSE)</f>
        <v>0</v>
      </c>
      <c r="AX728" t="s">
        <v>1103</v>
      </c>
      <c r="BA728" t="b">
        <v>0</v>
      </c>
      <c r="BB728" t="b">
        <v>0</v>
      </c>
      <c r="BC728" t="b">
        <v>0</v>
      </c>
      <c r="BE728" t="s">
        <v>4990</v>
      </c>
      <c r="BF728" t="s">
        <v>803</v>
      </c>
      <c r="BG728" t="s">
        <v>803</v>
      </c>
      <c r="BH728" s="59" t="s">
        <v>803</v>
      </c>
      <c r="BJ728" s="618" t="s">
        <v>2887</v>
      </c>
      <c r="BK728" s="534" t="s">
        <v>2887</v>
      </c>
      <c r="BN728" s="400">
        <v>999</v>
      </c>
      <c r="BQ728" s="639" t="s">
        <v>270</v>
      </c>
      <c r="BR728" s="639" t="s">
        <v>802</v>
      </c>
    </row>
    <row r="729" spans="1:72">
      <c r="A729">
        <v>728</v>
      </c>
      <c r="B729" s="158" t="str">
        <f>IFERROR(TEXT(AL729,"00"),"99")&amp;IFERROR(TEXT(W729,"00"),"99")&amp;IFERROR(TEXT(S729,"00"),"99")&amp;IFERROR(TEXT(BN729,"000"),"999")</f>
        <v>057099999</v>
      </c>
      <c r="C729" s="158" t="str">
        <f>IFERROR(TEXT(AL729,"00"),"99")&amp;IFERROR(TEXT(V729,"00"),"99")&amp;IFERROR(TEXT(R729,"000"),"999")</f>
        <v>0570999</v>
      </c>
      <c r="D729" s="29">
        <v>0</v>
      </c>
      <c r="E729" s="645">
        <f>IF(NOT(ISBLANK(L729)),1,0)</f>
        <v>0</v>
      </c>
      <c r="F729" s="645">
        <f>IF(NOT(ISBLANK(O729)),1,0)</f>
        <v>1</v>
      </c>
      <c r="G729" s="364" t="str">
        <f>IF(ISBLANK(H729), IF(OR(NOT(ISBLANK(L729)),NOT(ISBLANK(I729)), NOT(ISBLANK(O729))),"no oldname but should be",""),IF(H729=I729,"api",IF(H729=O729,"csv","no match or acs")))</f>
        <v>csv</v>
      </c>
      <c r="H729" t="s">
        <v>417</v>
      </c>
      <c r="N729" s="59" t="s">
        <v>417</v>
      </c>
      <c r="O729" t="s">
        <v>417</v>
      </c>
      <c r="P729" s="59" t="s">
        <v>417</v>
      </c>
      <c r="Q729" s="64" t="s">
        <v>416</v>
      </c>
      <c r="R729" s="147">
        <f>IFERROR(_xlfn.XLOOKUP(T729,sortorder!$E$62:$E$136,sortorder!$F$62:$F$136),999)</f>
        <v>999</v>
      </c>
      <c r="S729" s="147">
        <f>IFERROR(_xlfn.XLOOKUP(T729,sortorder!$E$62:$E$136,sortorder!$D$62:$D$136),99)</f>
        <v>99</v>
      </c>
      <c r="T729" s="127" t="s">
        <v>2795</v>
      </c>
      <c r="V729" s="152">
        <f>IFERROR(_xlfn.XLOOKUP(X729,sortorder!$E$4:$E$55,sortorder!$D$4:$D$55),99)</f>
        <v>70</v>
      </c>
      <c r="W729" s="152">
        <f>IFERROR(_xlfn.XLOOKUP(X729,sortorder!$E$4:$E$55,sortorder!$D$4:$D$55),99)</f>
        <v>70</v>
      </c>
      <c r="X729" s="22" t="s">
        <v>2854</v>
      </c>
      <c r="Y729" s="141">
        <f>IF(ISERROR(SEARCH(Y$1,$Q729)),0,1)</f>
        <v>0</v>
      </c>
      <c r="Z729" s="141">
        <f>IF(ISERROR(SEARCH(Z$1,$Q729)),0,1)</f>
        <v>0</v>
      </c>
      <c r="AA729" s="141">
        <f>IF(ISERROR(SEARCH(AA$1,$Q729)),0,1)</f>
        <v>0</v>
      </c>
      <c r="AB729" s="141">
        <f>IF(ISERROR(SEARCH(AB$1,$Q729)),0,1)</f>
        <v>0</v>
      </c>
      <c r="AC729" s="141">
        <f>IF(ISERROR(SEARCH(AC$1,$Q729)),0,1)</f>
        <v>0</v>
      </c>
      <c r="AD729" s="141">
        <f>IF(ISERROR(SEARCH(AD$1,$Q729)),0,1)</f>
        <v>0</v>
      </c>
      <c r="AE729" s="141">
        <f>IF(ISERROR(SEARCH(AE$1,$Q729)),0,1)</f>
        <v>0</v>
      </c>
      <c r="AF729" s="141">
        <f>IF(ISERROR(SEARCH(AF$1,$Q729)),0,1)</f>
        <v>0</v>
      </c>
      <c r="AG729" s="141">
        <f>IF(ISERROR(SEARCH(AG$1,$Q729)),0,1)</f>
        <v>0</v>
      </c>
      <c r="AI729" s="141" t="str">
        <f>_xlfn.XLOOKUP(I729,'api2.3'!B:B,'api2.3'!D:D,"")</f>
        <v/>
      </c>
      <c r="AJ729" t="s">
        <v>84</v>
      </c>
      <c r="AK729" s="41" t="s">
        <v>84</v>
      </c>
      <c r="AL729" s="210">
        <f>_xlfn.XLOOKUP(AK729,sortorder!$I$15:$I$20,sortorder!$J$15:$J$20)</f>
        <v>5</v>
      </c>
      <c r="AM729" t="s">
        <v>423</v>
      </c>
      <c r="AN729" t="s">
        <v>423</v>
      </c>
      <c r="AO729" t="s">
        <v>424</v>
      </c>
      <c r="AP729" s="32">
        <v>1</v>
      </c>
      <c r="AQ729" t="s">
        <v>3031</v>
      </c>
      <c r="AR729" t="s">
        <v>43</v>
      </c>
      <c r="AS729" t="s">
        <v>64</v>
      </c>
      <c r="AT729" t="s">
        <v>422</v>
      </c>
      <c r="AV729" s="39" t="str">
        <f>IFERROR(_xlfn.XLOOKUP(Q729,wtd!$B:$B,wtd!$C:$C),"")</f>
        <v/>
      </c>
      <c r="AW729" s="141" t="b">
        <f>IFERROR(Q729=_xlfn.XLOOKUP(Q729,wtd!$B:$B,wtd!$B:$B),FALSE)</f>
        <v>0</v>
      </c>
      <c r="AX729" t="s">
        <v>2798</v>
      </c>
      <c r="AY729">
        <v>2</v>
      </c>
      <c r="AZ729">
        <v>0</v>
      </c>
      <c r="BA729" t="b">
        <v>0</v>
      </c>
      <c r="BB729" t="b">
        <v>0</v>
      </c>
      <c r="BC729" t="b">
        <v>0</v>
      </c>
      <c r="BE729" t="s">
        <v>418</v>
      </c>
      <c r="BF729" t="s">
        <v>419</v>
      </c>
      <c r="BG729" t="s">
        <v>419</v>
      </c>
      <c r="BH729" s="59" t="s">
        <v>420</v>
      </c>
      <c r="BI729" s="59" t="s">
        <v>420</v>
      </c>
      <c r="BJ729" s="618" t="s">
        <v>2887</v>
      </c>
      <c r="BK729" s="534" t="s">
        <v>2887</v>
      </c>
      <c r="BN729" s="225">
        <v>999</v>
      </c>
      <c r="BQ729" s="639" t="s">
        <v>145</v>
      </c>
      <c r="BR729" s="639" t="s">
        <v>421</v>
      </c>
      <c r="BS729" s="639" t="s">
        <v>56</v>
      </c>
    </row>
    <row r="730" spans="1:72">
      <c r="A730">
        <v>729</v>
      </c>
      <c r="B730" s="158" t="str">
        <f>IFERROR(TEXT(AL730,"00"),"99")&amp;IFERROR(TEXT(W730,"00"),"99")&amp;IFERROR(TEXT(S730,"00"),"99")&amp;IFERROR(TEXT(BN730,"000"),"999")</f>
        <v>057099999</v>
      </c>
      <c r="C730" s="158" t="str">
        <f>IFERROR(TEXT(AL730,"00"),"99")&amp;IFERROR(TEXT(V730,"00"),"99")&amp;IFERROR(TEXT(R730,"000"),"999")</f>
        <v>0570999</v>
      </c>
      <c r="D730" s="29">
        <v>0</v>
      </c>
      <c r="E730" s="645">
        <f>IF(NOT(ISBLANK(L730)),1,0)</f>
        <v>0</v>
      </c>
      <c r="F730" s="645">
        <f>IF(NOT(ISBLANK(O730)),1,0)</f>
        <v>1</v>
      </c>
      <c r="G730" s="364" t="str">
        <f>IF(ISBLANK(H730), IF(OR(NOT(ISBLANK(L730)),NOT(ISBLANK(I730)), NOT(ISBLANK(O730))),"no oldname but should be",""),IF(H730=I730,"api",IF(H730=O730,"csv","no match or acs")))</f>
        <v>csv</v>
      </c>
      <c r="H730" t="s">
        <v>426</v>
      </c>
      <c r="N730" s="59" t="s">
        <v>426</v>
      </c>
      <c r="O730" t="s">
        <v>426</v>
      </c>
      <c r="P730" s="59" t="s">
        <v>426</v>
      </c>
      <c r="Q730" s="64" t="s">
        <v>425</v>
      </c>
      <c r="R730" s="147">
        <f>IFERROR(_xlfn.XLOOKUP(T730,sortorder!$E$62:$E$136,sortorder!$F$62:$F$136),999)</f>
        <v>999</v>
      </c>
      <c r="S730" s="147">
        <f>IFERROR(_xlfn.XLOOKUP(T730,sortorder!$E$62:$E$136,sortorder!$D$62:$D$136),99)</f>
        <v>99</v>
      </c>
      <c r="T730" s="127" t="s">
        <v>2795</v>
      </c>
      <c r="V730" s="152">
        <f>IFERROR(_xlfn.XLOOKUP(X730,sortorder!$E$4:$E$55,sortorder!$D$4:$D$55),99)</f>
        <v>70</v>
      </c>
      <c r="W730" s="152">
        <f>IFERROR(_xlfn.XLOOKUP(X730,sortorder!$E$4:$E$55,sortorder!$D$4:$D$55),99)</f>
        <v>70</v>
      </c>
      <c r="X730" s="22" t="s">
        <v>2854</v>
      </c>
      <c r="Y730" s="141">
        <f>IF(ISERROR(SEARCH(Y$1,$Q730)),0,1)</f>
        <v>0</v>
      </c>
      <c r="Z730" s="141">
        <f>IF(ISERROR(SEARCH(Z$1,$Q730)),0,1)</f>
        <v>0</v>
      </c>
      <c r="AA730" s="141">
        <f>IF(ISERROR(SEARCH(AA$1,$Q730)),0,1)</f>
        <v>0</v>
      </c>
      <c r="AB730" s="141">
        <f>IF(ISERROR(SEARCH(AB$1,$Q730)),0,1)</f>
        <v>0</v>
      </c>
      <c r="AC730" s="141">
        <f>IF(ISERROR(SEARCH(AC$1,$Q730)),0,1)</f>
        <v>0</v>
      </c>
      <c r="AD730" s="141">
        <f>IF(ISERROR(SEARCH(AD$1,$Q730)),0,1)</f>
        <v>0</v>
      </c>
      <c r="AE730" s="141">
        <f>IF(ISERROR(SEARCH(AE$1,$Q730)),0,1)</f>
        <v>0</v>
      </c>
      <c r="AF730" s="141">
        <f>IF(ISERROR(SEARCH(AF$1,$Q730)),0,1)</f>
        <v>0</v>
      </c>
      <c r="AG730" s="141">
        <f>IF(ISERROR(SEARCH(AG$1,$Q730)),0,1)</f>
        <v>1</v>
      </c>
      <c r="AI730" s="141" t="str">
        <f>_xlfn.XLOOKUP(I730,'api2.3'!B:B,'api2.3'!D:D,"")</f>
        <v/>
      </c>
      <c r="AJ730" t="s">
        <v>84</v>
      </c>
      <c r="AK730" s="41" t="s">
        <v>84</v>
      </c>
      <c r="AL730" s="210">
        <f>_xlfn.XLOOKUP(AK730,sortorder!$I$15:$I$20,sortorder!$J$15:$J$20)</f>
        <v>5</v>
      </c>
      <c r="AM730" t="s">
        <v>423</v>
      </c>
      <c r="AN730" t="s">
        <v>423</v>
      </c>
      <c r="AO730" t="s">
        <v>424</v>
      </c>
      <c r="AP730" s="32">
        <v>1</v>
      </c>
      <c r="AQ730" t="s">
        <v>3031</v>
      </c>
      <c r="AR730" t="s">
        <v>43</v>
      </c>
      <c r="AS730" t="s">
        <v>64</v>
      </c>
      <c r="AT730" t="s">
        <v>422</v>
      </c>
      <c r="AV730" s="39" t="str">
        <f>IFERROR(_xlfn.XLOOKUP(Q730,wtd!$B:$B,wtd!$C:$C),"")</f>
        <v/>
      </c>
      <c r="AW730" s="141" t="b">
        <f>IFERROR(Q730=_xlfn.XLOOKUP(Q730,wtd!$B:$B,wtd!$B:$B),FALSE)</f>
        <v>0</v>
      </c>
      <c r="AX730" t="s">
        <v>2798</v>
      </c>
      <c r="AY730">
        <v>2</v>
      </c>
      <c r="AZ730">
        <v>0</v>
      </c>
      <c r="BA730" t="b">
        <v>0</v>
      </c>
      <c r="BB730" t="b">
        <v>0</v>
      </c>
      <c r="BC730" t="b">
        <v>0</v>
      </c>
      <c r="BE730" t="s">
        <v>5023</v>
      </c>
      <c r="BF730" t="s">
        <v>427</v>
      </c>
      <c r="BG730" t="s">
        <v>427</v>
      </c>
      <c r="BH730" s="59" t="s">
        <v>427</v>
      </c>
      <c r="BJ730" s="618" t="s">
        <v>2887</v>
      </c>
      <c r="BK730" s="534" t="s">
        <v>2887</v>
      </c>
      <c r="BN730" s="225">
        <v>999</v>
      </c>
      <c r="BQ730" s="639" t="s">
        <v>109</v>
      </c>
      <c r="BR730" s="639" t="s">
        <v>428</v>
      </c>
    </row>
    <row r="731" spans="1:72">
      <c r="A731">
        <v>730</v>
      </c>
      <c r="B731" s="158" t="str">
        <f>IFERROR(TEXT(AL731,"00"),"99")&amp;IFERROR(TEXT(W731,"00"),"99")&amp;IFERROR(TEXT(S731,"00"),"99")&amp;IFERROR(TEXT(BN731,"000"),"999")</f>
        <v>057099999</v>
      </c>
      <c r="C731" s="158" t="str">
        <f>IFERROR(TEXT(AL731,"00"),"99")&amp;IFERROR(TEXT(V731,"00"),"99")&amp;IFERROR(TEXT(R731,"000"),"999")</f>
        <v>0570999</v>
      </c>
      <c r="D731" s="29">
        <v>0</v>
      </c>
      <c r="E731" s="645">
        <f>IF(NOT(ISBLANK(L731)),1,0)</f>
        <v>0</v>
      </c>
      <c r="F731" s="645">
        <f>IF(NOT(ISBLANK(O731)),1,0)</f>
        <v>1</v>
      </c>
      <c r="G731" s="364" t="str">
        <f>IF(ISBLANK(H731), IF(OR(NOT(ISBLANK(L731)),NOT(ISBLANK(I731)), NOT(ISBLANK(O731))),"no oldname but should be",""),IF(H731=I731,"api",IF(H731=O731,"csv","no match or acs")))</f>
        <v>csv</v>
      </c>
      <c r="H731" t="s">
        <v>2255</v>
      </c>
      <c r="L731" s="122"/>
      <c r="M731" s="197"/>
      <c r="N731" s="59" t="s">
        <v>2255</v>
      </c>
      <c r="O731" t="s">
        <v>2255</v>
      </c>
      <c r="P731" s="59" t="s">
        <v>2255</v>
      </c>
      <c r="Q731" s="64" t="s">
        <v>2254</v>
      </c>
      <c r="R731" s="147">
        <f>IFERROR(_xlfn.XLOOKUP(T731,sortorder!$E$62:$E$136,sortorder!$F$62:$F$136),999)</f>
        <v>999</v>
      </c>
      <c r="S731" s="147">
        <f>IFERROR(_xlfn.XLOOKUP(T731,sortorder!$E$62:$E$136,sortorder!$D$62:$D$136),99)</f>
        <v>99</v>
      </c>
      <c r="T731" s="127" t="s">
        <v>2795</v>
      </c>
      <c r="V731" s="152">
        <f>IFERROR(_xlfn.XLOOKUP(X731,sortorder!$E$4:$E$55,sortorder!$D$4:$D$55),99)</f>
        <v>70</v>
      </c>
      <c r="W731" s="152">
        <f>IFERROR(_xlfn.XLOOKUP(X731,sortorder!$E$4:$E$55,sortorder!$D$4:$D$55),99)</f>
        <v>70</v>
      </c>
      <c r="X731" s="22" t="s">
        <v>2854</v>
      </c>
      <c r="Y731" s="141">
        <f>IF(ISERROR(SEARCH(Y$1,$Q731)),0,1)</f>
        <v>0</v>
      </c>
      <c r="Z731" s="141">
        <f>IF(ISERROR(SEARCH(Z$1,$Q731)),0,1)</f>
        <v>1</v>
      </c>
      <c r="AA731" s="141">
        <f>IF(ISERROR(SEARCH(AA$1,$Q731)),0,1)</f>
        <v>0</v>
      </c>
      <c r="AB731" s="141">
        <f>IF(ISERROR(SEARCH(AB$1,$Q731)),0,1)</f>
        <v>0</v>
      </c>
      <c r="AC731" s="141">
        <f>IF(ISERROR(SEARCH(AC$1,$Q731)),0,1)</f>
        <v>0</v>
      </c>
      <c r="AD731" s="141">
        <f>IF(ISERROR(SEARCH(AD$1,$Q731)),0,1)</f>
        <v>0</v>
      </c>
      <c r="AE731" s="141">
        <f>IF(ISERROR(SEARCH(AE$1,$Q731)),0,1)</f>
        <v>0</v>
      </c>
      <c r="AF731" s="141">
        <f>IF(ISERROR(SEARCH(AF$1,$Q731)),0,1)</f>
        <v>0</v>
      </c>
      <c r="AG731" s="141">
        <f>IF(ISERROR(SEARCH(AG$1,$Q731)),0,1)</f>
        <v>0</v>
      </c>
      <c r="AI731" s="141" t="str">
        <f>_xlfn.XLOOKUP(I731,'api2.3'!B:B,'api2.3'!D:D,"")</f>
        <v/>
      </c>
      <c r="AJ731" t="s">
        <v>84</v>
      </c>
      <c r="AK731" s="41" t="s">
        <v>84</v>
      </c>
      <c r="AL731" s="210">
        <f>_xlfn.XLOOKUP(AK731,sortorder!$I$15:$I$20,sortorder!$J$15:$J$20)</f>
        <v>5</v>
      </c>
      <c r="AM731" t="s">
        <v>1784</v>
      </c>
      <c r="AN731" t="s">
        <v>1784</v>
      </c>
      <c r="AO731" t="s">
        <v>1785</v>
      </c>
      <c r="AP731" s="32">
        <v>3</v>
      </c>
      <c r="AQ731" t="s">
        <v>3030</v>
      </c>
      <c r="AR731" t="s">
        <v>43</v>
      </c>
      <c r="AS731" t="s">
        <v>64</v>
      </c>
      <c r="AT731" t="s">
        <v>422</v>
      </c>
      <c r="AV731" s="39" t="str">
        <f>IFERROR(_xlfn.XLOOKUP(Q731,wtd!$B:$B,wtd!$C:$C),"")</f>
        <v/>
      </c>
      <c r="AW731" s="141" t="b">
        <f>IFERROR(Q731=_xlfn.XLOOKUP(Q731,wtd!$B:$B,wtd!$B:$B),FALSE)</f>
        <v>0</v>
      </c>
      <c r="AX731" t="s">
        <v>2798</v>
      </c>
      <c r="AY731">
        <v>2</v>
      </c>
      <c r="AZ731">
        <v>0</v>
      </c>
      <c r="BA731" t="b">
        <v>0</v>
      </c>
      <c r="BB731" t="b">
        <v>0</v>
      </c>
      <c r="BC731" t="b">
        <v>0</v>
      </c>
      <c r="BE731" t="s">
        <v>2256</v>
      </c>
      <c r="BF731" t="s">
        <v>2257</v>
      </c>
      <c r="BG731" t="s">
        <v>2257</v>
      </c>
      <c r="BH731" s="59" t="s">
        <v>2257</v>
      </c>
      <c r="BJ731" s="618" t="s">
        <v>2887</v>
      </c>
      <c r="BK731" s="534" t="s">
        <v>2887</v>
      </c>
      <c r="BN731" s="225">
        <v>999</v>
      </c>
      <c r="BQ731" s="639" t="s">
        <v>145</v>
      </c>
      <c r="BR731" s="639" t="s">
        <v>2258</v>
      </c>
    </row>
    <row r="732" spans="1:72">
      <c r="A732">
        <v>731</v>
      </c>
      <c r="B732" s="158" t="str">
        <f>IFERROR(TEXT(AL732,"00"),"99")&amp;IFERROR(TEXT(W732,"00"),"99")&amp;IFERROR(TEXT(S732,"00"),"99")&amp;IFERROR(TEXT(BN732,"000"),"999")</f>
        <v>057099999</v>
      </c>
      <c r="C732" s="158" t="str">
        <f>IFERROR(TEXT(AL732,"00"),"99")&amp;IFERROR(TEXT(V732,"00"),"99")&amp;IFERROR(TEXT(R732,"000"),"999")</f>
        <v>0570999</v>
      </c>
      <c r="D732" s="29">
        <v>0</v>
      </c>
      <c r="E732" s="645">
        <f>IF(NOT(ISBLANK(L732)),1,0)</f>
        <v>0</v>
      </c>
      <c r="F732" s="645">
        <f>IF(NOT(ISBLANK(O732)),1,0)</f>
        <v>1</v>
      </c>
      <c r="G732" s="364" t="str">
        <f>IF(ISBLANK(H732), IF(OR(NOT(ISBLANK(L732)),NOT(ISBLANK(I732)), NOT(ISBLANK(O732))),"no oldname but should be",""),IF(H732=I732,"api",IF(H732=O732,"csv","no match or acs")))</f>
        <v>csv</v>
      </c>
      <c r="H732" t="s">
        <v>2260</v>
      </c>
      <c r="J732" s="197"/>
      <c r="K732" s="122"/>
      <c r="L732" s="122"/>
      <c r="M732" s="197"/>
      <c r="N732" s="197" t="s">
        <v>2260</v>
      </c>
      <c r="O732" s="122" t="s">
        <v>2260</v>
      </c>
      <c r="P732" s="197" t="s">
        <v>2260</v>
      </c>
      <c r="Q732" s="64" t="s">
        <v>2259</v>
      </c>
      <c r="R732" s="147">
        <f>IFERROR(_xlfn.XLOOKUP(T732,sortorder!$E$62:$E$136,sortorder!$F$62:$F$136),999)</f>
        <v>999</v>
      </c>
      <c r="S732" s="147">
        <f>IFERROR(_xlfn.XLOOKUP(T732,sortorder!$E$62:$E$136,sortorder!$D$62:$D$136),99)</f>
        <v>99</v>
      </c>
      <c r="T732" s="127" t="s">
        <v>2795</v>
      </c>
      <c r="V732" s="152">
        <f>IFERROR(_xlfn.XLOOKUP(X732,sortorder!$E$4:$E$55,sortorder!$D$4:$D$55),99)</f>
        <v>70</v>
      </c>
      <c r="W732" s="152">
        <f>IFERROR(_xlfn.XLOOKUP(X732,sortorder!$E$4:$E$55,sortorder!$D$4:$D$55),99)</f>
        <v>70</v>
      </c>
      <c r="X732" s="22" t="s">
        <v>2854</v>
      </c>
      <c r="Y732" s="141">
        <f>IF(ISERROR(SEARCH(Y$1,$Q732)),0,1)</f>
        <v>0</v>
      </c>
      <c r="Z732" s="141">
        <f>IF(ISERROR(SEARCH(Z$1,$Q732)),0,1)</f>
        <v>1</v>
      </c>
      <c r="AA732" s="141">
        <f>IF(ISERROR(SEARCH(AA$1,$Q732)),0,1)</f>
        <v>0</v>
      </c>
      <c r="AB732" s="141">
        <f>IF(ISERROR(SEARCH(AB$1,$Q732)),0,1)</f>
        <v>0</v>
      </c>
      <c r="AC732" s="141">
        <f>IF(ISERROR(SEARCH(AC$1,$Q732)),0,1)</f>
        <v>0</v>
      </c>
      <c r="AD732" s="141">
        <f>IF(ISERROR(SEARCH(AD$1,$Q732)),0,1)</f>
        <v>0</v>
      </c>
      <c r="AE732" s="141">
        <f>IF(ISERROR(SEARCH(AE$1,$Q732)),0,1)</f>
        <v>0</v>
      </c>
      <c r="AF732" s="141">
        <f>IF(ISERROR(SEARCH(AF$1,$Q732)),0,1)</f>
        <v>0</v>
      </c>
      <c r="AG732" s="141">
        <f>IF(ISERROR(SEARCH(AG$1,$Q732)),0,1)</f>
        <v>1</v>
      </c>
      <c r="AI732" s="141" t="str">
        <f>_xlfn.XLOOKUP(I732,'api2.3'!B:B,'api2.3'!D:D,"")</f>
        <v/>
      </c>
      <c r="AJ732" t="s">
        <v>84</v>
      </c>
      <c r="AK732" s="41" t="s">
        <v>84</v>
      </c>
      <c r="AL732" s="210">
        <f>_xlfn.XLOOKUP(AK732,sortorder!$I$15:$I$20,sortorder!$J$15:$J$20)</f>
        <v>5</v>
      </c>
      <c r="AM732" t="s">
        <v>1784</v>
      </c>
      <c r="AN732" t="s">
        <v>1784</v>
      </c>
      <c r="AO732" t="s">
        <v>1785</v>
      </c>
      <c r="AP732" s="32">
        <v>3</v>
      </c>
      <c r="AQ732" t="s">
        <v>3030</v>
      </c>
      <c r="AR732" t="s">
        <v>43</v>
      </c>
      <c r="AS732" t="s">
        <v>64</v>
      </c>
      <c r="AT732" t="s">
        <v>422</v>
      </c>
      <c r="AV732" s="39" t="str">
        <f>IFERROR(_xlfn.XLOOKUP(Q732,wtd!$B:$B,wtd!$C:$C),"")</f>
        <v/>
      </c>
      <c r="AW732" s="141" t="b">
        <f>IFERROR(Q732=_xlfn.XLOOKUP(Q732,wtd!$B:$B,wtd!$B:$B),FALSE)</f>
        <v>0</v>
      </c>
      <c r="AX732" t="s">
        <v>2798</v>
      </c>
      <c r="AY732">
        <v>2</v>
      </c>
      <c r="AZ732">
        <v>0</v>
      </c>
      <c r="BA732" t="b">
        <v>0</v>
      </c>
      <c r="BB732" t="b">
        <v>0</v>
      </c>
      <c r="BC732" t="b">
        <v>0</v>
      </c>
      <c r="BE732" s="122" t="s">
        <v>2261</v>
      </c>
      <c r="BF732" s="122" t="s">
        <v>2262</v>
      </c>
      <c r="BG732" s="122" t="s">
        <v>2262</v>
      </c>
      <c r="BH732" s="59" t="s">
        <v>2262</v>
      </c>
      <c r="BJ732" s="618" t="s">
        <v>2887</v>
      </c>
      <c r="BK732" s="534" t="s">
        <v>2887</v>
      </c>
      <c r="BN732" s="225">
        <v>999</v>
      </c>
      <c r="BQ732" s="639" t="s">
        <v>109</v>
      </c>
      <c r="BR732" s="639" t="s">
        <v>2263</v>
      </c>
    </row>
    <row r="733" spans="1:72">
      <c r="A733">
        <v>732</v>
      </c>
      <c r="B733" s="158" t="str">
        <f>IFERROR(TEXT(AL733,"00"),"99")&amp;IFERROR(TEXT(W733,"00"),"99")&amp;IFERROR(TEXT(S733,"00"),"99")&amp;IFERROR(TEXT(BN733,"000"),"999")</f>
        <v>058001999</v>
      </c>
      <c r="C733" s="158" t="str">
        <f>IFERROR(TEXT(AL733,"00"),"99")&amp;IFERROR(TEXT(V733,"00"),"99")&amp;IFERROR(TEXT(R733,"000"),"999")</f>
        <v>0580096</v>
      </c>
      <c r="D733" s="29">
        <v>0</v>
      </c>
      <c r="E733" s="645">
        <f>IF(NOT(ISBLANK(L733)),1,0)</f>
        <v>0</v>
      </c>
      <c r="F733" s="645">
        <f>IF(NOT(ISBLANK(O733)),1,0)</f>
        <v>1</v>
      </c>
      <c r="G733" s="364" t="str">
        <f>IF(ISBLANK(H733), IF(OR(NOT(ISBLANK(L733)),NOT(ISBLANK(I733)), NOT(ISBLANK(O733))),"no oldname but should be",""),IF(H733=I733,"api",IF(H733=O733,"csv","no match or acs")))</f>
        <v>csv</v>
      </c>
      <c r="H733" t="s">
        <v>227</v>
      </c>
      <c r="J733" s="197"/>
      <c r="L733" s="122"/>
      <c r="M733" s="197"/>
      <c r="N733" s="59" t="s">
        <v>227</v>
      </c>
      <c r="O733" t="s">
        <v>227</v>
      </c>
      <c r="P733" s="59" t="s">
        <v>227</v>
      </c>
      <c r="Q733" s="64" t="s">
        <v>226</v>
      </c>
      <c r="R733" s="147">
        <f>IFERROR(_xlfn.XLOOKUP(T733,sortorder!$E$62:$E$136,sortorder!$F$62:$F$136),999)</f>
        <v>96</v>
      </c>
      <c r="S733" s="147">
        <f>IFERROR(_xlfn.XLOOKUP(T733,sortorder!$E$62:$E$136,sortorder!$D$62:$D$136),99)</f>
        <v>1</v>
      </c>
      <c r="T733" s="127" t="s">
        <v>181</v>
      </c>
      <c r="V733" s="152">
        <f>IFERROR(_xlfn.XLOOKUP(X733,sortorder!$E$4:$E$55,sortorder!$D$4:$D$55),99)</f>
        <v>80</v>
      </c>
      <c r="W733" s="152">
        <f>IFERROR(_xlfn.XLOOKUP(X733,sortorder!$E$4:$E$55,sortorder!$D$4:$D$55),99)</f>
        <v>80</v>
      </c>
      <c r="X733" s="22" t="s">
        <v>2852</v>
      </c>
      <c r="Y733" s="141">
        <f>IF(ISERROR(SEARCH(Y$1,$Q733)),0,1)</f>
        <v>0</v>
      </c>
      <c r="Z733" s="141">
        <f>IF(ISERROR(SEARCH(Z$1,$Q733)),0,1)</f>
        <v>0</v>
      </c>
      <c r="AA733" s="141">
        <f>IF(ISERROR(SEARCH(AA$1,$Q733)),0,1)</f>
        <v>0</v>
      </c>
      <c r="AB733" s="141">
        <f>IF(ISERROR(SEARCH(AB$1,$Q733)),0,1)</f>
        <v>0</v>
      </c>
      <c r="AC733" s="141">
        <f>IF(ISERROR(SEARCH(AC$1,$Q733)),0,1)</f>
        <v>0</v>
      </c>
      <c r="AD733" s="141">
        <f>IF(ISERROR(SEARCH(AD$1,$Q733)),0,1)</f>
        <v>1</v>
      </c>
      <c r="AE733" s="141">
        <f>IF(ISERROR(SEARCH(AE$1,$Q733)),0,1)</f>
        <v>1</v>
      </c>
      <c r="AF733" s="141">
        <f>IF(ISERROR(SEARCH(AF$1,$Q733)),0,1)</f>
        <v>0</v>
      </c>
      <c r="AG733" s="141">
        <f>IF(ISERROR(SEARCH(AG$1,$Q733)),0,1)</f>
        <v>0</v>
      </c>
      <c r="AI733" s="141" t="str">
        <f>_xlfn.XLOOKUP(I733,'api2.3'!B:B,'api2.3'!D:D,"")</f>
        <v/>
      </c>
      <c r="AJ733" t="s">
        <v>84</v>
      </c>
      <c r="AK733" s="41" t="s">
        <v>84</v>
      </c>
      <c r="AL733" s="210">
        <f>_xlfn.XLOOKUP(AK733,sortorder!$I$15:$I$20,sortorder!$J$15:$J$20)</f>
        <v>5</v>
      </c>
      <c r="AM733" t="s">
        <v>423</v>
      </c>
      <c r="AN733" t="s">
        <v>423</v>
      </c>
      <c r="AO733" t="s">
        <v>424</v>
      </c>
      <c r="AP733" s="32">
        <v>1</v>
      </c>
      <c r="AQ733" t="s">
        <v>83</v>
      </c>
      <c r="AR733" t="s">
        <v>97</v>
      </c>
      <c r="AS733" t="s">
        <v>96</v>
      </c>
      <c r="AT733" t="s">
        <v>97</v>
      </c>
      <c r="AV733" s="39" t="str">
        <f>IFERROR(_xlfn.XLOOKUP(Q733,wtd!$B:$B,wtd!$C:$C),"")</f>
        <v/>
      </c>
      <c r="AW733" s="141" t="b">
        <f>IFERROR(Q733=_xlfn.XLOOKUP(Q733,wtd!$B:$B,wtd!$B:$B),FALSE)</f>
        <v>0</v>
      </c>
      <c r="AX733" t="s">
        <v>89</v>
      </c>
      <c r="BA733" t="b">
        <v>0</v>
      </c>
      <c r="BB733" t="b">
        <v>0</v>
      </c>
      <c r="BC733" t="b">
        <v>0</v>
      </c>
      <c r="BE733" s="122" t="s">
        <v>5266</v>
      </c>
      <c r="BF733" t="s">
        <v>228</v>
      </c>
      <c r="BG733" s="122" t="s">
        <v>228</v>
      </c>
      <c r="BH733" s="59" t="s">
        <v>228</v>
      </c>
      <c r="BJ733" s="618" t="s">
        <v>2887</v>
      </c>
      <c r="BK733" s="534" t="s">
        <v>2887</v>
      </c>
      <c r="BN733" s="225">
        <v>999</v>
      </c>
      <c r="BQ733" s="639" t="s">
        <v>117</v>
      </c>
      <c r="BR733" s="639" t="s">
        <v>227</v>
      </c>
    </row>
    <row r="734" spans="1:72">
      <c r="A734">
        <v>733</v>
      </c>
      <c r="B734" s="158" t="str">
        <f>IFERROR(TEXT(AL734,"00"),"99")&amp;IFERROR(TEXT(W734,"00"),"99")&amp;IFERROR(TEXT(S734,"00"),"99")&amp;IFERROR(TEXT(BN734,"000"),"999")</f>
        <v>058001999</v>
      </c>
      <c r="C734" s="158" t="str">
        <f>IFERROR(TEXT(AL734,"00"),"99")&amp;IFERROR(TEXT(V734,"00"),"99")&amp;IFERROR(TEXT(R734,"000"),"999")</f>
        <v>0580096</v>
      </c>
      <c r="D734" s="29">
        <v>0</v>
      </c>
      <c r="E734" s="645">
        <f>IF(NOT(ISBLANK(L734)),1,0)</f>
        <v>0</v>
      </c>
      <c r="F734" s="645">
        <f>IF(NOT(ISBLANK(O734)),1,0)</f>
        <v>1</v>
      </c>
      <c r="G734" s="364" t="str">
        <f>IF(ISBLANK(H734), IF(OR(NOT(ISBLANK(L734)),NOT(ISBLANK(I734)), NOT(ISBLANK(O734))),"no oldname but should be",""),IF(H734=I734,"api",IF(H734=O734,"csv","no match or acs")))</f>
        <v>csv</v>
      </c>
      <c r="H734" t="s">
        <v>230</v>
      </c>
      <c r="J734" s="197"/>
      <c r="N734" s="59" t="s">
        <v>230</v>
      </c>
      <c r="O734" t="s">
        <v>230</v>
      </c>
      <c r="P734" s="59" t="s">
        <v>230</v>
      </c>
      <c r="Q734" s="64" t="s">
        <v>229</v>
      </c>
      <c r="R734" s="147">
        <f>IFERROR(_xlfn.XLOOKUP(T734,sortorder!$E$62:$E$136,sortorder!$F$62:$F$136),999)</f>
        <v>96</v>
      </c>
      <c r="S734" s="147">
        <f>IFERROR(_xlfn.XLOOKUP(T734,sortorder!$E$62:$E$136,sortorder!$D$62:$D$136),99)</f>
        <v>1</v>
      </c>
      <c r="T734" s="127" t="s">
        <v>181</v>
      </c>
      <c r="U734" s="59" t="s">
        <v>234</v>
      </c>
      <c r="V734" s="152">
        <f>IFERROR(_xlfn.XLOOKUP(X734,sortorder!$E$4:$E$55,sortorder!$D$4:$D$55),99)</f>
        <v>80</v>
      </c>
      <c r="W734" s="152">
        <f>IFERROR(_xlfn.XLOOKUP(X734,sortorder!$E$4:$E$55,sortorder!$D$4:$D$55),99)</f>
        <v>80</v>
      </c>
      <c r="X734" s="22" t="s">
        <v>2852</v>
      </c>
      <c r="Y734" s="141">
        <f>IF(ISERROR(SEARCH(Y$1,$Q734)),0,1)</f>
        <v>0</v>
      </c>
      <c r="Z734" s="141">
        <f>IF(ISERROR(SEARCH(Z$1,$Q734)),0,1)</f>
        <v>0</v>
      </c>
      <c r="AA734" s="141">
        <f>IF(ISERROR(SEARCH(AA$1,$Q734)),0,1)</f>
        <v>0</v>
      </c>
      <c r="AB734" s="141">
        <f>IF(ISERROR(SEARCH(AB$1,$Q734)),0,1)</f>
        <v>0</v>
      </c>
      <c r="AC734" s="141">
        <f>IF(ISERROR(SEARCH(AC$1,$Q734)),0,1)</f>
        <v>0</v>
      </c>
      <c r="AD734" s="141">
        <f>IF(ISERROR(SEARCH(AD$1,$Q734)),0,1)</f>
        <v>1</v>
      </c>
      <c r="AE734" s="141">
        <f>IF(ISERROR(SEARCH(AE$1,$Q734)),0,1)</f>
        <v>1</v>
      </c>
      <c r="AF734" s="141">
        <f>IF(ISERROR(SEARCH(AF$1,$Q734)),0,1)</f>
        <v>0</v>
      </c>
      <c r="AG734" s="141">
        <f>IF(ISERROR(SEARCH(AG$1,$Q734)),0,1)</f>
        <v>1</v>
      </c>
      <c r="AI734" s="141" t="str">
        <f>_xlfn.XLOOKUP(I734,'api2.3'!B:B,'api2.3'!D:D,"")</f>
        <v/>
      </c>
      <c r="AJ734" t="s">
        <v>84</v>
      </c>
      <c r="AK734" s="41" t="s">
        <v>84</v>
      </c>
      <c r="AL734" s="210">
        <f>_xlfn.XLOOKUP(AK734,sortorder!$I$15:$I$20,sortorder!$J$15:$J$20)</f>
        <v>5</v>
      </c>
      <c r="AM734" t="s">
        <v>423</v>
      </c>
      <c r="AN734" t="s">
        <v>423</v>
      </c>
      <c r="AO734" t="s">
        <v>424</v>
      </c>
      <c r="AP734" s="32">
        <v>1</v>
      </c>
      <c r="AQ734" t="s">
        <v>83</v>
      </c>
      <c r="AR734" t="s">
        <v>97</v>
      </c>
      <c r="AS734" t="s">
        <v>96</v>
      </c>
      <c r="AT734" t="s">
        <v>97</v>
      </c>
      <c r="AV734" s="39" t="str">
        <f>IFERROR(_xlfn.XLOOKUP(Q734,wtd!$B:$B,wtd!$C:$C),"")</f>
        <v/>
      </c>
      <c r="AW734" s="141" t="b">
        <f>IFERROR(Q734=_xlfn.XLOOKUP(Q734,wtd!$B:$B,wtd!$B:$B),FALSE)</f>
        <v>0</v>
      </c>
      <c r="AX734" t="s">
        <v>89</v>
      </c>
      <c r="BA734" t="b">
        <v>0</v>
      </c>
      <c r="BB734" t="b">
        <v>0</v>
      </c>
      <c r="BC734" t="b">
        <v>0</v>
      </c>
      <c r="BE734" s="122" t="s">
        <v>5267</v>
      </c>
      <c r="BF734" t="s">
        <v>231</v>
      </c>
      <c r="BG734" s="122" t="s">
        <v>231</v>
      </c>
      <c r="BH734" s="59" t="s">
        <v>232</v>
      </c>
      <c r="BI734" s="59" t="s">
        <v>233</v>
      </c>
      <c r="BJ734" s="618" t="s">
        <v>2887</v>
      </c>
      <c r="BK734" s="534" t="s">
        <v>2887</v>
      </c>
      <c r="BN734" s="225">
        <v>999</v>
      </c>
      <c r="BQ734" s="639" t="s">
        <v>103</v>
      </c>
      <c r="BR734" s="639" t="s">
        <v>230</v>
      </c>
      <c r="BS734" s="639" t="s">
        <v>56</v>
      </c>
    </row>
    <row r="735" spans="1:72">
      <c r="A735">
        <v>734</v>
      </c>
      <c r="B735" s="158" t="str">
        <f>IFERROR(TEXT(AL735,"00"),"99")&amp;IFERROR(TEXT(W735,"00"),"99")&amp;IFERROR(TEXT(S735,"00"),"99")&amp;IFERROR(TEXT(BN735,"000"),"999")</f>
        <v>058001999</v>
      </c>
      <c r="C735" s="158" t="str">
        <f>IFERROR(TEXT(AL735,"00"),"99")&amp;IFERROR(TEXT(V735,"00"),"99")&amp;IFERROR(TEXT(R735,"000"),"999")</f>
        <v>0580096</v>
      </c>
      <c r="D735" s="29">
        <v>0</v>
      </c>
      <c r="E735" s="645">
        <f>IF(NOT(ISBLANK(L735)),1,0)</f>
        <v>0</v>
      </c>
      <c r="F735" s="645">
        <f>IF(NOT(ISBLANK(O735)),1,0)</f>
        <v>1</v>
      </c>
      <c r="G735" s="364" t="str">
        <f>IF(ISBLANK(H735), IF(OR(NOT(ISBLANK(L735)),NOT(ISBLANK(I735)), NOT(ISBLANK(O735))),"no oldname but should be",""),IF(H735=I735,"api",IF(H735=O735,"csv","no match or acs")))</f>
        <v>csv</v>
      </c>
      <c r="H735" t="s">
        <v>402</v>
      </c>
      <c r="J735" s="197"/>
      <c r="K735" s="122"/>
      <c r="N735" s="197" t="s">
        <v>402</v>
      </c>
      <c r="O735" s="122" t="s">
        <v>402</v>
      </c>
      <c r="P735" s="197" t="s">
        <v>402</v>
      </c>
      <c r="Q735" s="64" t="s">
        <v>401</v>
      </c>
      <c r="R735" s="147">
        <f>IFERROR(_xlfn.XLOOKUP(T735,sortorder!$E$62:$E$136,sortorder!$F$62:$F$136),999)</f>
        <v>96</v>
      </c>
      <c r="S735" s="147">
        <f>IFERROR(_xlfn.XLOOKUP(T735,sortorder!$E$62:$E$136,sortorder!$D$62:$D$136),99)</f>
        <v>1</v>
      </c>
      <c r="T735" s="127" t="s">
        <v>181</v>
      </c>
      <c r="V735" s="152">
        <f>IFERROR(_xlfn.XLOOKUP(X735,sortorder!$E$4:$E$55,sortorder!$D$4:$D$55),99)</f>
        <v>80</v>
      </c>
      <c r="W735" s="152">
        <f>IFERROR(_xlfn.XLOOKUP(X735,sortorder!$E$4:$E$55,sortorder!$D$4:$D$55),99)</f>
        <v>80</v>
      </c>
      <c r="X735" s="22" t="s">
        <v>2853</v>
      </c>
      <c r="Y735" s="141">
        <f>IF(ISERROR(SEARCH(Y$1,$Q735)),0,1)</f>
        <v>0</v>
      </c>
      <c r="Z735" s="141">
        <f>IF(ISERROR(SEARCH(Z$1,$Q735)),0,1)</f>
        <v>0</v>
      </c>
      <c r="AA735" s="141">
        <f>IF(ISERROR(SEARCH(AA$1,$Q735)),0,1)</f>
        <v>1</v>
      </c>
      <c r="AB735" s="141">
        <f>IF(ISERROR(SEARCH(AB$1,$Q735)),0,1)</f>
        <v>1</v>
      </c>
      <c r="AC735" s="141">
        <f>IF(ISERROR(SEARCH(AC$1,$Q735)),0,1)</f>
        <v>0</v>
      </c>
      <c r="AD735" s="141">
        <f>IF(ISERROR(SEARCH(AD$1,$Q735)),0,1)</f>
        <v>0</v>
      </c>
      <c r="AE735" s="141">
        <f>IF(ISERROR(SEARCH(AE$1,$Q735)),0,1)</f>
        <v>1</v>
      </c>
      <c r="AF735" s="141">
        <f>IF(ISERROR(SEARCH(AF$1,$Q735)),0,1)</f>
        <v>0</v>
      </c>
      <c r="AG735" s="141">
        <f>IF(ISERROR(SEARCH(AG$1,$Q735)),0,1)</f>
        <v>0</v>
      </c>
      <c r="AI735" s="141" t="str">
        <f>_xlfn.XLOOKUP(I735,'api2.3'!B:B,'api2.3'!D:D,"")</f>
        <v/>
      </c>
      <c r="AJ735" t="s">
        <v>84</v>
      </c>
      <c r="AK735" s="41" t="s">
        <v>84</v>
      </c>
      <c r="AL735" s="210">
        <f>_xlfn.XLOOKUP(AK735,sortorder!$I$15:$I$20,sortorder!$J$15:$J$20)</f>
        <v>5</v>
      </c>
      <c r="AM735" t="s">
        <v>423</v>
      </c>
      <c r="AN735" t="s">
        <v>423</v>
      </c>
      <c r="AO735" t="s">
        <v>424</v>
      </c>
      <c r="AP735" s="32">
        <v>1</v>
      </c>
      <c r="AQ735" t="s">
        <v>268</v>
      </c>
      <c r="AR735" t="s">
        <v>2800</v>
      </c>
      <c r="AS735" t="s">
        <v>515</v>
      </c>
      <c r="AT735" t="s">
        <v>516</v>
      </c>
      <c r="AV735" s="39" t="str">
        <f>IFERROR(_xlfn.XLOOKUP(Q735,wtd!$B:$B,wtd!$C:$C),"")</f>
        <v/>
      </c>
      <c r="AW735" s="141" t="b">
        <f>IFERROR(Q735=_xlfn.XLOOKUP(Q735,wtd!$B:$B,wtd!$B:$B),FALSE)</f>
        <v>0</v>
      </c>
      <c r="AX735" t="s">
        <v>1103</v>
      </c>
      <c r="BA735" t="b">
        <v>0</v>
      </c>
      <c r="BB735" t="b">
        <v>0</v>
      </c>
      <c r="BC735" t="b">
        <v>0</v>
      </c>
      <c r="BE735" s="122" t="s">
        <v>5268</v>
      </c>
      <c r="BF735" s="122" t="s">
        <v>403</v>
      </c>
      <c r="BG735" s="122" t="s">
        <v>403</v>
      </c>
      <c r="BH735" s="59" t="s">
        <v>403</v>
      </c>
      <c r="BJ735" s="618" t="s">
        <v>2887</v>
      </c>
      <c r="BK735" s="534" t="s">
        <v>2887</v>
      </c>
      <c r="BN735" s="225">
        <v>999</v>
      </c>
      <c r="BQ735" s="639" t="s">
        <v>404</v>
      </c>
      <c r="BR735" s="639" t="s">
        <v>402</v>
      </c>
    </row>
    <row r="736" spans="1:72">
      <c r="A736">
        <v>735</v>
      </c>
      <c r="B736" s="158" t="str">
        <f>IFERROR(TEXT(AL736,"00"),"99")&amp;IFERROR(TEXT(W736,"00"),"99")&amp;IFERROR(TEXT(S736,"00"),"99")&amp;IFERROR(TEXT(BN736,"000"),"999")</f>
        <v>058001999</v>
      </c>
      <c r="C736" s="158" t="str">
        <f>IFERROR(TEXT(AL736,"00"),"99")&amp;IFERROR(TEXT(V736,"00"),"99")&amp;IFERROR(TEXT(R736,"000"),"999")</f>
        <v>0580096</v>
      </c>
      <c r="D736" s="29">
        <v>0</v>
      </c>
      <c r="E736" s="645">
        <f>IF(NOT(ISBLANK(L736)),1,0)</f>
        <v>0</v>
      </c>
      <c r="F736" s="645">
        <f>IF(NOT(ISBLANK(O736)),1,0)</f>
        <v>1</v>
      </c>
      <c r="G736" s="364" t="str">
        <f>IF(ISBLANK(H736), IF(OR(NOT(ISBLANK(L736)),NOT(ISBLANK(I736)), NOT(ISBLANK(O736))),"no oldname but should be",""),IF(H736=I736,"api",IF(H736=O736,"csv","no match or acs")))</f>
        <v>csv</v>
      </c>
      <c r="H736" t="s">
        <v>864</v>
      </c>
      <c r="K736" s="122"/>
      <c r="L736" s="122"/>
      <c r="M736" s="197"/>
      <c r="N736" s="197" t="s">
        <v>864</v>
      </c>
      <c r="O736" s="122" t="s">
        <v>864</v>
      </c>
      <c r="P736" s="197" t="s">
        <v>864</v>
      </c>
      <c r="Q736" s="123" t="s">
        <v>863</v>
      </c>
      <c r="R736" s="147">
        <f>IFERROR(_xlfn.XLOOKUP(T736,sortorder!$E$62:$E$136,sortorder!$F$62:$F$136),999)</f>
        <v>96</v>
      </c>
      <c r="S736" s="147">
        <f>IFERROR(_xlfn.XLOOKUP(T736,sortorder!$E$62:$E$136,sortorder!$D$62:$D$136),99)</f>
        <v>1</v>
      </c>
      <c r="T736" s="196" t="s">
        <v>181</v>
      </c>
      <c r="U736" s="197"/>
      <c r="V736" s="152">
        <f>IFERROR(_xlfn.XLOOKUP(X736,sortorder!$E$4:$E$55,sortorder!$D$4:$D$55),99)</f>
        <v>80</v>
      </c>
      <c r="W736" s="152">
        <f>IFERROR(_xlfn.XLOOKUP(X736,sortorder!$E$4:$E$55,sortorder!$D$4:$D$55),99)</f>
        <v>80</v>
      </c>
      <c r="X736" s="198" t="s">
        <v>2853</v>
      </c>
      <c r="Y736" s="141">
        <f>IF(ISERROR(SEARCH(Y$1,$Q736)),0,1)</f>
        <v>0</v>
      </c>
      <c r="Z736" s="141">
        <f>IF(ISERROR(SEARCH(Z$1,$Q736)),0,1)</f>
        <v>0</v>
      </c>
      <c r="AA736" s="141">
        <f>IF(ISERROR(SEARCH(AA$1,$Q736)),0,1)</f>
        <v>1</v>
      </c>
      <c r="AB736" s="141">
        <f>IF(ISERROR(SEARCH(AB$1,$Q736)),0,1)</f>
        <v>1</v>
      </c>
      <c r="AC736" s="141">
        <f>IF(ISERROR(SEARCH(AC$1,$Q736)),0,1)</f>
        <v>0</v>
      </c>
      <c r="AD736" s="141">
        <f>IF(ISERROR(SEARCH(AD$1,$Q736)),0,1)</f>
        <v>0</v>
      </c>
      <c r="AE736" s="141">
        <f>IF(ISERROR(SEARCH(AE$1,$Q736)),0,1)</f>
        <v>1</v>
      </c>
      <c r="AF736" s="141">
        <f>IF(ISERROR(SEARCH(AF$1,$Q736)),0,1)</f>
        <v>0</v>
      </c>
      <c r="AG736" s="141">
        <f>IF(ISERROR(SEARCH(AG$1,$Q736)),0,1)</f>
        <v>1</v>
      </c>
      <c r="AH736" s="122"/>
      <c r="AI736" s="141" t="str">
        <f>_xlfn.XLOOKUP(I736,'api2.3'!B:B,'api2.3'!D:D,"")</f>
        <v/>
      </c>
      <c r="AJ736" s="122" t="s">
        <v>84</v>
      </c>
      <c r="AK736" s="212" t="s">
        <v>84</v>
      </c>
      <c r="AL736" s="210">
        <f>_xlfn.XLOOKUP(AK736,sortorder!$I$15:$I$20,sortorder!$J$15:$J$20)</f>
        <v>5</v>
      </c>
      <c r="AM736" s="122" t="s">
        <v>423</v>
      </c>
      <c r="AN736" s="122" t="s">
        <v>423</v>
      </c>
      <c r="AO736" s="122" t="s">
        <v>424</v>
      </c>
      <c r="AP736" s="200">
        <v>1</v>
      </c>
      <c r="AQ736" s="122" t="s">
        <v>268</v>
      </c>
      <c r="AR736" s="122" t="s">
        <v>2800</v>
      </c>
      <c r="AS736" s="122" t="s">
        <v>515</v>
      </c>
      <c r="AT736" s="122" t="s">
        <v>516</v>
      </c>
      <c r="AU736" s="122"/>
      <c r="AV736" s="39" t="str">
        <f>IFERROR(_xlfn.XLOOKUP(Q736,wtd!$B:$B,wtd!$C:$C),"")</f>
        <v/>
      </c>
      <c r="AW736" s="141" t="b">
        <f>IFERROR(Q736=_xlfn.XLOOKUP(Q736,wtd!$B:$B,wtd!$B:$B),FALSE)</f>
        <v>0</v>
      </c>
      <c r="AX736" s="122" t="s">
        <v>1103</v>
      </c>
      <c r="AY736" s="122"/>
      <c r="AZ736" s="122"/>
      <c r="BA736" s="122" t="b">
        <v>0</v>
      </c>
      <c r="BB736" s="122" t="b">
        <v>0</v>
      </c>
      <c r="BC736" s="122" t="b">
        <v>0</v>
      </c>
      <c r="BD736" s="122"/>
      <c r="BE736" s="122" t="s">
        <v>5269</v>
      </c>
      <c r="BF736" s="122" t="s">
        <v>865</v>
      </c>
      <c r="BG736" s="122" t="s">
        <v>865</v>
      </c>
      <c r="BH736" s="197" t="s">
        <v>865</v>
      </c>
      <c r="BI736" s="197"/>
      <c r="BJ736" s="618" t="s">
        <v>2887</v>
      </c>
      <c r="BK736" s="534" t="s">
        <v>2887</v>
      </c>
      <c r="BL736" s="197"/>
      <c r="BN736" s="225">
        <v>999</v>
      </c>
      <c r="BQ736" s="639" t="s">
        <v>771</v>
      </c>
      <c r="BR736" s="639" t="s">
        <v>864</v>
      </c>
    </row>
    <row r="737" spans="1:71">
      <c r="A737">
        <v>736</v>
      </c>
      <c r="B737" s="158" t="str">
        <f>IFERROR(TEXT(AL737,"00"),"99")&amp;IFERROR(TEXT(W737,"00"),"99")&amp;IFERROR(TEXT(S737,"00"),"99")&amp;IFERROR(TEXT(BN737,"000"),"999")</f>
        <v>058001999</v>
      </c>
      <c r="C737" s="158" t="str">
        <f>IFERROR(TEXT(AL737,"00"),"99")&amp;IFERROR(TEXT(V737,"00"),"99")&amp;IFERROR(TEXT(R737,"000"),"999")</f>
        <v>0580096</v>
      </c>
      <c r="D737" s="29">
        <v>0</v>
      </c>
      <c r="E737" s="645">
        <f>IF(NOT(ISBLANK(L737)),1,0)</f>
        <v>0</v>
      </c>
      <c r="F737" s="645">
        <f>IF(NOT(ISBLANK(O737)),1,0)</f>
        <v>1</v>
      </c>
      <c r="G737" s="364" t="str">
        <f>IF(ISBLANK(H737), IF(OR(NOT(ISBLANK(L737)),NOT(ISBLANK(I737)), NOT(ISBLANK(O737))),"no oldname but should be",""),IF(H737=I737,"api",IF(H737=O737,"csv","no match or acs")))</f>
        <v>csv</v>
      </c>
      <c r="H737" t="s">
        <v>459</v>
      </c>
      <c r="I737" s="122"/>
      <c r="K737" s="122"/>
      <c r="L737" s="122"/>
      <c r="M737" s="197"/>
      <c r="N737" s="197" t="s">
        <v>459</v>
      </c>
      <c r="O737" s="122" t="s">
        <v>459</v>
      </c>
      <c r="P737" s="197" t="s">
        <v>459</v>
      </c>
      <c r="Q737" s="123" t="s">
        <v>458</v>
      </c>
      <c r="R737" s="147">
        <f>IFERROR(_xlfn.XLOOKUP(T737,sortorder!$E$62:$E$136,sortorder!$F$62:$F$136),999)</f>
        <v>96</v>
      </c>
      <c r="S737" s="147">
        <f>IFERROR(_xlfn.XLOOKUP(T737,sortorder!$E$62:$E$136,sortorder!$D$62:$D$136),99)</f>
        <v>1</v>
      </c>
      <c r="T737" s="196" t="s">
        <v>181</v>
      </c>
      <c r="U737" s="197"/>
      <c r="V737" s="152">
        <f>IFERROR(_xlfn.XLOOKUP(X737,sortorder!$E$4:$E$55,sortorder!$D$4:$D$55),99)</f>
        <v>80</v>
      </c>
      <c r="W737" s="152">
        <f>IFERROR(_xlfn.XLOOKUP(X737,sortorder!$E$4:$E$55,sortorder!$D$4:$D$55),99)</f>
        <v>80</v>
      </c>
      <c r="X737" s="198" t="s">
        <v>2852</v>
      </c>
      <c r="Y737" s="141">
        <f>IF(ISERROR(SEARCH(Y$1,$Q737)),0,1)</f>
        <v>0</v>
      </c>
      <c r="Z737" s="141">
        <f>IF(ISERROR(SEARCH(Z$1,$Q737)),0,1)</f>
        <v>1</v>
      </c>
      <c r="AA737" s="141">
        <f>IF(ISERROR(SEARCH(AA$1,$Q737)),0,1)</f>
        <v>0</v>
      </c>
      <c r="AB737" s="141">
        <f>IF(ISERROR(SEARCH(AB$1,$Q737)),0,1)</f>
        <v>0</v>
      </c>
      <c r="AC737" s="141">
        <f>IF(ISERROR(SEARCH(AC$1,$Q737)),0,1)</f>
        <v>0</v>
      </c>
      <c r="AD737" s="141">
        <f>IF(ISERROR(SEARCH(AD$1,$Q737)),0,1)</f>
        <v>1</v>
      </c>
      <c r="AE737" s="141">
        <f>IF(ISERROR(SEARCH(AE$1,$Q737)),0,1)</f>
        <v>1</v>
      </c>
      <c r="AF737" s="141">
        <f>IF(ISERROR(SEARCH(AF$1,$Q737)),0,1)</f>
        <v>0</v>
      </c>
      <c r="AG737" s="141">
        <f>IF(ISERROR(SEARCH(AG$1,$Q737)),0,1)</f>
        <v>0</v>
      </c>
      <c r="AH737" s="122"/>
      <c r="AI737" s="141" t="str">
        <f>_xlfn.XLOOKUP(I737,'api2.3'!B:B,'api2.3'!D:D,"")</f>
        <v/>
      </c>
      <c r="AJ737" s="122" t="s">
        <v>84</v>
      </c>
      <c r="AK737" s="212" t="s">
        <v>84</v>
      </c>
      <c r="AL737" s="210">
        <f>_xlfn.XLOOKUP(AK737,sortorder!$I$15:$I$20,sortorder!$J$15:$J$20)</f>
        <v>5</v>
      </c>
      <c r="AM737" s="122" t="s">
        <v>1784</v>
      </c>
      <c r="AN737" s="122" t="s">
        <v>1784</v>
      </c>
      <c r="AO737" s="122" t="s">
        <v>1785</v>
      </c>
      <c r="AP737" s="200">
        <v>3</v>
      </c>
      <c r="AQ737" s="122" t="s">
        <v>456</v>
      </c>
      <c r="AR737" s="122" t="s">
        <v>97</v>
      </c>
      <c r="AS737" s="122" t="s">
        <v>96</v>
      </c>
      <c r="AT737" s="122" t="s">
        <v>97</v>
      </c>
      <c r="AU737" s="122"/>
      <c r="AV737" s="39" t="str">
        <f>IFERROR(_xlfn.XLOOKUP(Q737,wtd!$B:$B,wtd!$C:$C),"")</f>
        <v/>
      </c>
      <c r="AW737" s="141" t="b">
        <f>IFERROR(Q737=_xlfn.XLOOKUP(Q737,wtd!$B:$B,wtd!$B:$B),FALSE)</f>
        <v>0</v>
      </c>
      <c r="AX737" s="122" t="s">
        <v>89</v>
      </c>
      <c r="AY737" s="122"/>
      <c r="AZ737" s="122"/>
      <c r="BA737" s="122" t="b">
        <v>0</v>
      </c>
      <c r="BB737" s="122" t="b">
        <v>0</v>
      </c>
      <c r="BC737" s="122" t="b">
        <v>0</v>
      </c>
      <c r="BD737" s="122"/>
      <c r="BE737" s="122" t="s">
        <v>5270</v>
      </c>
      <c r="BF737" s="122" t="s">
        <v>460</v>
      </c>
      <c r="BG737" s="122" t="s">
        <v>460</v>
      </c>
      <c r="BH737" s="197" t="s">
        <v>460</v>
      </c>
      <c r="BI737" s="197"/>
      <c r="BJ737" s="618" t="s">
        <v>2887</v>
      </c>
      <c r="BK737" s="534" t="s">
        <v>2887</v>
      </c>
      <c r="BL737" s="197"/>
      <c r="BN737" s="225">
        <v>999</v>
      </c>
      <c r="BQ737" s="639" t="s">
        <v>117</v>
      </c>
      <c r="BR737" s="639" t="s">
        <v>459</v>
      </c>
    </row>
    <row r="738" spans="1:71">
      <c r="A738">
        <v>737</v>
      </c>
      <c r="B738" s="158" t="str">
        <f>IFERROR(TEXT(AL738,"00"),"99")&amp;IFERROR(TEXT(W738,"00"),"99")&amp;IFERROR(TEXT(S738,"00"),"99")&amp;IFERROR(TEXT(BN738,"000"),"999")</f>
        <v>058001999</v>
      </c>
      <c r="C738" s="158" t="str">
        <f>IFERROR(TEXT(AL738,"00"),"99")&amp;IFERROR(TEXT(V738,"00"),"99")&amp;IFERROR(TEXT(R738,"000"),"999")</f>
        <v>0580096</v>
      </c>
      <c r="D738" s="29">
        <v>0</v>
      </c>
      <c r="E738" s="645">
        <f>IF(NOT(ISBLANK(L738)),1,0)</f>
        <v>0</v>
      </c>
      <c r="F738" s="645">
        <f>IF(NOT(ISBLANK(O738)),1,0)</f>
        <v>1</v>
      </c>
      <c r="G738" s="364" t="str">
        <f>IF(ISBLANK(H738), IF(OR(NOT(ISBLANK(L738)),NOT(ISBLANK(I738)), NOT(ISBLANK(O738))),"no oldname but should be",""),IF(H738=I738,"api",IF(H738=O738,"csv","no match or acs")))</f>
        <v>csv</v>
      </c>
      <c r="H738" t="s">
        <v>462</v>
      </c>
      <c r="K738" s="122"/>
      <c r="L738" s="122"/>
      <c r="M738" s="197"/>
      <c r="N738" s="197" t="s">
        <v>462</v>
      </c>
      <c r="O738" s="122" t="s">
        <v>462</v>
      </c>
      <c r="P738" s="197" t="s">
        <v>462</v>
      </c>
      <c r="Q738" s="123" t="s">
        <v>461</v>
      </c>
      <c r="R738" s="147">
        <f>IFERROR(_xlfn.XLOOKUP(T738,sortorder!$E$62:$E$136,sortorder!$F$62:$F$136),999)</f>
        <v>96</v>
      </c>
      <c r="S738" s="147">
        <f>IFERROR(_xlfn.XLOOKUP(T738,sortorder!$E$62:$E$136,sortorder!$D$62:$D$136),99)</f>
        <v>1</v>
      </c>
      <c r="T738" s="196" t="s">
        <v>181</v>
      </c>
      <c r="U738" s="197"/>
      <c r="V738" s="152">
        <f>IFERROR(_xlfn.XLOOKUP(X738,sortorder!$E$4:$E$55,sortorder!$D$4:$D$55),99)</f>
        <v>80</v>
      </c>
      <c r="W738" s="152">
        <f>IFERROR(_xlfn.XLOOKUP(X738,sortorder!$E$4:$E$55,sortorder!$D$4:$D$55),99)</f>
        <v>80</v>
      </c>
      <c r="X738" s="198" t="s">
        <v>2852</v>
      </c>
      <c r="Y738" s="141">
        <f>IF(ISERROR(SEARCH(Y$1,$Q738)),0,1)</f>
        <v>0</v>
      </c>
      <c r="Z738" s="141">
        <f>IF(ISERROR(SEARCH(Z$1,$Q738)),0,1)</f>
        <v>1</v>
      </c>
      <c r="AA738" s="141">
        <f>IF(ISERROR(SEARCH(AA$1,$Q738)),0,1)</f>
        <v>0</v>
      </c>
      <c r="AB738" s="141">
        <f>IF(ISERROR(SEARCH(AB$1,$Q738)),0,1)</f>
        <v>0</v>
      </c>
      <c r="AC738" s="141">
        <f>IF(ISERROR(SEARCH(AC$1,$Q738)),0,1)</f>
        <v>0</v>
      </c>
      <c r="AD738" s="141">
        <f>IF(ISERROR(SEARCH(AD$1,$Q738)),0,1)</f>
        <v>1</v>
      </c>
      <c r="AE738" s="141">
        <f>IF(ISERROR(SEARCH(AE$1,$Q738)),0,1)</f>
        <v>1</v>
      </c>
      <c r="AF738" s="141">
        <f>IF(ISERROR(SEARCH(AF$1,$Q738)),0,1)</f>
        <v>0</v>
      </c>
      <c r="AG738" s="141">
        <f>IF(ISERROR(SEARCH(AG$1,$Q738)),0,1)</f>
        <v>1</v>
      </c>
      <c r="AH738" s="122"/>
      <c r="AI738" s="141" t="str">
        <f>_xlfn.XLOOKUP(I738,'api2.3'!B:B,'api2.3'!D:D,"")</f>
        <v/>
      </c>
      <c r="AJ738" s="122" t="s">
        <v>84</v>
      </c>
      <c r="AK738" s="212" t="s">
        <v>84</v>
      </c>
      <c r="AL738" s="210">
        <f>_xlfn.XLOOKUP(AK738,sortorder!$I$15:$I$20,sortorder!$J$15:$J$20)</f>
        <v>5</v>
      </c>
      <c r="AM738" s="122" t="s">
        <v>1784</v>
      </c>
      <c r="AN738" s="122" t="s">
        <v>1784</v>
      </c>
      <c r="AO738" s="122" t="s">
        <v>1785</v>
      </c>
      <c r="AP738" s="200">
        <v>3</v>
      </c>
      <c r="AQ738" s="122" t="s">
        <v>456</v>
      </c>
      <c r="AR738" s="122" t="s">
        <v>97</v>
      </c>
      <c r="AS738" s="122" t="s">
        <v>96</v>
      </c>
      <c r="AT738" s="122" t="s">
        <v>97</v>
      </c>
      <c r="AU738" s="122"/>
      <c r="AV738" s="39" t="str">
        <f>IFERROR(_xlfn.XLOOKUP(Q738,wtd!$B:$B,wtd!$C:$C),"")</f>
        <v/>
      </c>
      <c r="AW738" s="141" t="b">
        <f>IFERROR(Q738=_xlfn.XLOOKUP(Q738,wtd!$B:$B,wtd!$B:$B),FALSE)</f>
        <v>0</v>
      </c>
      <c r="AX738" s="122" t="s">
        <v>89</v>
      </c>
      <c r="AY738" s="122"/>
      <c r="AZ738" s="122"/>
      <c r="BA738" s="122" t="b">
        <v>0</v>
      </c>
      <c r="BB738" s="122" t="b">
        <v>0</v>
      </c>
      <c r="BC738" s="122" t="b">
        <v>0</v>
      </c>
      <c r="BD738" s="122"/>
      <c r="BE738" s="122" t="s">
        <v>5271</v>
      </c>
      <c r="BF738" s="122" t="s">
        <v>463</v>
      </c>
      <c r="BG738" s="122" t="s">
        <v>463</v>
      </c>
      <c r="BH738" s="197" t="s">
        <v>463</v>
      </c>
      <c r="BI738" s="197"/>
      <c r="BJ738" s="618" t="s">
        <v>2887</v>
      </c>
      <c r="BK738" s="534" t="s">
        <v>2887</v>
      </c>
      <c r="BL738" s="197"/>
      <c r="BN738" s="225">
        <v>999</v>
      </c>
      <c r="BQ738" s="639" t="s">
        <v>103</v>
      </c>
      <c r="BR738" s="639" t="s">
        <v>462</v>
      </c>
    </row>
    <row r="739" spans="1:71" ht="15" thickBot="1">
      <c r="A739">
        <v>738</v>
      </c>
      <c r="B739" s="158" t="str">
        <f>IFERROR(TEXT(AL739,"00"),"99")&amp;IFERROR(TEXT(W739,"00"),"99")&amp;IFERROR(TEXT(S739,"00"),"99")&amp;IFERROR(TEXT(BN739,"000"),"999")</f>
        <v>058001999</v>
      </c>
      <c r="C739" s="158" t="str">
        <f>IFERROR(TEXT(AL739,"00"),"99")&amp;IFERROR(TEXT(V739,"00"),"99")&amp;IFERROR(TEXT(R739,"000"),"999")</f>
        <v>0580096</v>
      </c>
      <c r="D739" s="29">
        <v>0</v>
      </c>
      <c r="E739" s="645">
        <f>IF(NOT(ISBLANK(L739)),1,0)</f>
        <v>0</v>
      </c>
      <c r="F739" s="645">
        <f>IF(NOT(ISBLANK(O739)),1,0)</f>
        <v>1</v>
      </c>
      <c r="G739" s="364" t="str">
        <f>IF(ISBLANK(H739), IF(OR(NOT(ISBLANK(L739)),NOT(ISBLANK(I739)), NOT(ISBLANK(O739))),"no oldname but should be",""),IF(H739=I739,"api",IF(H739=O739,"csv","no match or acs")))</f>
        <v>csv</v>
      </c>
      <c r="H739" t="s">
        <v>766</v>
      </c>
      <c r="K739" s="122"/>
      <c r="L739" s="122"/>
      <c r="M739" s="197"/>
      <c r="N739" s="197" t="s">
        <v>766</v>
      </c>
      <c r="O739" s="122" t="s">
        <v>766</v>
      </c>
      <c r="P739" s="197" t="s">
        <v>766</v>
      </c>
      <c r="Q739" s="123" t="s">
        <v>765</v>
      </c>
      <c r="R739" s="147">
        <f>IFERROR(_xlfn.XLOOKUP(T739,sortorder!$E$62:$E$136,sortorder!$F$62:$F$136),999)</f>
        <v>96</v>
      </c>
      <c r="S739" s="147">
        <f>IFERROR(_xlfn.XLOOKUP(T739,sortorder!$E$62:$E$136,sortorder!$D$62:$D$136),99)</f>
        <v>1</v>
      </c>
      <c r="T739" s="196" t="s">
        <v>181</v>
      </c>
      <c r="U739" s="197"/>
      <c r="V739" s="152">
        <f>IFERROR(_xlfn.XLOOKUP(X739,sortorder!$E$4:$E$55,sortorder!$D$4:$D$55),99)</f>
        <v>80</v>
      </c>
      <c r="W739" s="152">
        <f>IFERROR(_xlfn.XLOOKUP(X739,sortorder!$E$4:$E$55,sortorder!$D$4:$D$55),99)</f>
        <v>80</v>
      </c>
      <c r="X739" s="198" t="s">
        <v>2853</v>
      </c>
      <c r="Y739" s="141">
        <f>IF(ISERROR(SEARCH(Y$1,$Q739)),0,1)</f>
        <v>0</v>
      </c>
      <c r="Z739" s="141">
        <f>IF(ISERROR(SEARCH(Z$1,$Q739)),0,1)</f>
        <v>1</v>
      </c>
      <c r="AA739" s="141">
        <f>IF(ISERROR(SEARCH(AA$1,$Q739)),0,1)</f>
        <v>1</v>
      </c>
      <c r="AB739" s="141">
        <f>IF(ISERROR(SEARCH(AB$1,$Q739)),0,1)</f>
        <v>1</v>
      </c>
      <c r="AC739" s="141">
        <f>IF(ISERROR(SEARCH(AC$1,$Q739)),0,1)</f>
        <v>0</v>
      </c>
      <c r="AD739" s="141">
        <f>IF(ISERROR(SEARCH(AD$1,$Q739)),0,1)</f>
        <v>0</v>
      </c>
      <c r="AE739" s="141">
        <f>IF(ISERROR(SEARCH(AE$1,$Q739)),0,1)</f>
        <v>1</v>
      </c>
      <c r="AF739" s="141">
        <f>IF(ISERROR(SEARCH(AF$1,$Q739)),0,1)</f>
        <v>0</v>
      </c>
      <c r="AG739" s="141">
        <f>IF(ISERROR(SEARCH(AG$1,$Q739)),0,1)</f>
        <v>0</v>
      </c>
      <c r="AH739" s="122"/>
      <c r="AI739" s="141" t="str">
        <f>_xlfn.XLOOKUP(I739,'api2.3'!B:B,'api2.3'!D:D,"")</f>
        <v/>
      </c>
      <c r="AJ739" s="122" t="s">
        <v>84</v>
      </c>
      <c r="AK739" s="212" t="s">
        <v>84</v>
      </c>
      <c r="AL739" s="210">
        <f>_xlfn.XLOOKUP(AK739,sortorder!$I$15:$I$20,sortorder!$J$15:$J$20)</f>
        <v>5</v>
      </c>
      <c r="AM739" s="122" t="s">
        <v>1784</v>
      </c>
      <c r="AN739" s="122" t="s">
        <v>1784</v>
      </c>
      <c r="AO739" s="122" t="s">
        <v>1785</v>
      </c>
      <c r="AP739" s="200">
        <v>3</v>
      </c>
      <c r="AQ739" s="122" t="s">
        <v>757</v>
      </c>
      <c r="AR739" s="122" t="s">
        <v>2800</v>
      </c>
      <c r="AS739" s="122" t="s">
        <v>515</v>
      </c>
      <c r="AT739" s="122" t="s">
        <v>516</v>
      </c>
      <c r="AU739" s="122"/>
      <c r="AV739" s="39" t="str">
        <f>IFERROR(_xlfn.XLOOKUP(Q739,wtd!$B:$B,wtd!$C:$C),"")</f>
        <v/>
      </c>
      <c r="AW739" s="141" t="b">
        <f>IFERROR(Q739=_xlfn.XLOOKUP(Q739,wtd!$B:$B,wtd!$B:$B),FALSE)</f>
        <v>0</v>
      </c>
      <c r="AX739" s="122" t="s">
        <v>1103</v>
      </c>
      <c r="AY739" s="122"/>
      <c r="AZ739" s="122"/>
      <c r="BA739" s="122" t="b">
        <v>0</v>
      </c>
      <c r="BB739" s="122" t="b">
        <v>0</v>
      </c>
      <c r="BC739" s="122" t="b">
        <v>0</v>
      </c>
      <c r="BD739" s="122"/>
      <c r="BE739" s="122" t="s">
        <v>5272</v>
      </c>
      <c r="BF739" s="122" t="s">
        <v>767</v>
      </c>
      <c r="BG739" s="122" t="s">
        <v>767</v>
      </c>
      <c r="BH739" s="197" t="s">
        <v>767</v>
      </c>
      <c r="BI739" s="197"/>
      <c r="BJ739" s="618" t="s">
        <v>2887</v>
      </c>
      <c r="BK739" s="534" t="s">
        <v>2887</v>
      </c>
      <c r="BL739" s="197"/>
      <c r="BN739" s="225">
        <v>999</v>
      </c>
      <c r="BQ739" s="639" t="s">
        <v>404</v>
      </c>
      <c r="BR739" s="639" t="s">
        <v>766</v>
      </c>
    </row>
    <row r="740" spans="1:71">
      <c r="A740">
        <v>739</v>
      </c>
      <c r="B740" s="158" t="str">
        <f>IFERROR(TEXT(AL740,"00"),"99")&amp;IFERROR(TEXT(W740,"00"),"99")&amp;IFERROR(TEXT(S740,"00"),"99")&amp;IFERROR(TEXT(BN740,"000"),"999")</f>
        <v>058001999</v>
      </c>
      <c r="C740" s="158" t="str">
        <f>IFERROR(TEXT(AL740,"00"),"99")&amp;IFERROR(TEXT(V740,"00"),"99")&amp;IFERROR(TEXT(R740,"000"),"999")</f>
        <v>0580096</v>
      </c>
      <c r="D740" s="29">
        <v>0</v>
      </c>
      <c r="E740" s="645">
        <f>IF(NOT(ISBLANK(L740)),1,0)</f>
        <v>0</v>
      </c>
      <c r="F740" s="645">
        <f>IF(NOT(ISBLANK(O740)),1,0)</f>
        <v>1</v>
      </c>
      <c r="G740" s="364" t="str">
        <f>IF(ISBLANK(H740), IF(OR(NOT(ISBLANK(L740)),NOT(ISBLANK(I740)), NOT(ISBLANK(O740))),"no oldname but should be",""),IF(H740=I740,"api",IF(H740=O740,"csv","no match or acs")))</f>
        <v>csv</v>
      </c>
      <c r="H740" t="s">
        <v>769</v>
      </c>
      <c r="J740" s="626"/>
      <c r="K740" s="173"/>
      <c r="L740" s="122"/>
      <c r="M740" s="197"/>
      <c r="N740" s="305" t="s">
        <v>769</v>
      </c>
      <c r="O740" s="173" t="s">
        <v>769</v>
      </c>
      <c r="P740" s="305" t="s">
        <v>769</v>
      </c>
      <c r="Q740" s="123" t="s">
        <v>768</v>
      </c>
      <c r="R740" s="147">
        <f>IFERROR(_xlfn.XLOOKUP(T740,sortorder!$E$62:$E$136,sortorder!$F$62:$F$136),999)</f>
        <v>96</v>
      </c>
      <c r="S740" s="147">
        <f>IFERROR(_xlfn.XLOOKUP(T740,sortorder!$E$62:$E$136,sortorder!$D$62:$D$136),99)</f>
        <v>1</v>
      </c>
      <c r="T740" s="127" t="s">
        <v>181</v>
      </c>
      <c r="U740" s="197"/>
      <c r="V740" s="152">
        <f>IFERROR(_xlfn.XLOOKUP(X740,sortorder!$E$4:$E$55,sortorder!$D$4:$D$55),99)</f>
        <v>80</v>
      </c>
      <c r="W740" s="152">
        <f>IFERROR(_xlfn.XLOOKUP(X740,sortorder!$E$4:$E$55,sortorder!$D$4:$D$55),99)</f>
        <v>80</v>
      </c>
      <c r="X740" s="198" t="s">
        <v>2853</v>
      </c>
      <c r="Y740" s="141">
        <f>IF(ISERROR(SEARCH(Y$1,$Q740)),0,1)</f>
        <v>0</v>
      </c>
      <c r="Z740" s="141">
        <f>IF(ISERROR(SEARCH(Z$1,$Q740)),0,1)</f>
        <v>1</v>
      </c>
      <c r="AA740" s="141">
        <f>IF(ISERROR(SEARCH(AA$1,$Q740)),0,1)</f>
        <v>1</v>
      </c>
      <c r="AB740" s="141">
        <f>IF(ISERROR(SEARCH(AB$1,$Q740)),0,1)</f>
        <v>1</v>
      </c>
      <c r="AC740" s="141">
        <f>IF(ISERROR(SEARCH(AC$1,$Q740)),0,1)</f>
        <v>0</v>
      </c>
      <c r="AD740" s="141">
        <f>IF(ISERROR(SEARCH(AD$1,$Q740)),0,1)</f>
        <v>0</v>
      </c>
      <c r="AE740" s="141">
        <f>IF(ISERROR(SEARCH(AE$1,$Q740)),0,1)</f>
        <v>1</v>
      </c>
      <c r="AF740" s="141">
        <f>IF(ISERROR(SEARCH(AF$1,$Q740)),0,1)</f>
        <v>0</v>
      </c>
      <c r="AG740" s="141">
        <f>IF(ISERROR(SEARCH(AG$1,$Q740)),0,1)</f>
        <v>1</v>
      </c>
      <c r="AH740" s="122"/>
      <c r="AI740" s="141" t="str">
        <f>_xlfn.XLOOKUP(I740,'api2.3'!B:B,'api2.3'!D:D,"")</f>
        <v/>
      </c>
      <c r="AJ740" t="s">
        <v>84</v>
      </c>
      <c r="AK740" s="212" t="s">
        <v>84</v>
      </c>
      <c r="AL740" s="210">
        <f>_xlfn.XLOOKUP(AK740,sortorder!$I$15:$I$20,sortorder!$J$15:$J$20)</f>
        <v>5</v>
      </c>
      <c r="AM740" s="122" t="s">
        <v>1784</v>
      </c>
      <c r="AN740" s="122" t="s">
        <v>1784</v>
      </c>
      <c r="AO740" s="122" t="s">
        <v>1785</v>
      </c>
      <c r="AP740" s="200">
        <v>3</v>
      </c>
      <c r="AQ740" s="122" t="s">
        <v>757</v>
      </c>
      <c r="AR740" s="122" t="s">
        <v>2800</v>
      </c>
      <c r="AS740" s="122" t="s">
        <v>515</v>
      </c>
      <c r="AT740" s="122" t="s">
        <v>516</v>
      </c>
      <c r="AU740" s="122"/>
      <c r="AV740" s="39" t="str">
        <f>IFERROR(_xlfn.XLOOKUP(Q740,wtd!$B:$B,wtd!$C:$C),"")</f>
        <v/>
      </c>
      <c r="AW740" s="141" t="b">
        <f>IFERROR(Q740=_xlfn.XLOOKUP(Q740,wtd!$B:$B,wtd!$B:$B),FALSE)</f>
        <v>0</v>
      </c>
      <c r="AX740" s="122" t="s">
        <v>1103</v>
      </c>
      <c r="AY740" s="122"/>
      <c r="AZ740" s="122"/>
      <c r="BA740" s="122" t="b">
        <v>0</v>
      </c>
      <c r="BB740" s="122" t="b">
        <v>0</v>
      </c>
      <c r="BC740" s="122" t="b">
        <v>0</v>
      </c>
      <c r="BD740" s="122"/>
      <c r="BE740" s="170" t="s">
        <v>5273</v>
      </c>
      <c r="BF740" s="173" t="s">
        <v>770</v>
      </c>
      <c r="BG740" s="175" t="s">
        <v>770</v>
      </c>
      <c r="BH740" s="197" t="s">
        <v>770</v>
      </c>
      <c r="BI740" s="197"/>
      <c r="BJ740" s="618" t="s">
        <v>2887</v>
      </c>
      <c r="BK740" s="534" t="s">
        <v>2887</v>
      </c>
      <c r="BL740" s="197"/>
      <c r="BN740" s="225">
        <v>999</v>
      </c>
      <c r="BQ740" s="639" t="s">
        <v>771</v>
      </c>
      <c r="BR740" s="639" t="s">
        <v>769</v>
      </c>
    </row>
    <row r="741" spans="1:71">
      <c r="A741">
        <v>740</v>
      </c>
      <c r="B741" s="158" t="str">
        <f>IFERROR(TEXT(AL741,"00"),"99")&amp;IFERROR(TEXT(W741,"00"),"99")&amp;IFERROR(TEXT(S741,"00"),"99")&amp;IFERROR(TEXT(BN741,"000"),"999")</f>
        <v>058002999</v>
      </c>
      <c r="C741" s="158" t="str">
        <f>IFERROR(TEXT(AL741,"00"),"99")&amp;IFERROR(TEXT(V741,"00"),"99")&amp;IFERROR(TEXT(R741,"000"),"999")</f>
        <v>0580097</v>
      </c>
      <c r="D741" s="29">
        <v>0</v>
      </c>
      <c r="E741" s="645">
        <f>IF(NOT(ISBLANK(L741)),1,0)</f>
        <v>0</v>
      </c>
      <c r="F741" s="645">
        <f>IF(NOT(ISBLANK(O741)),1,0)</f>
        <v>1</v>
      </c>
      <c r="G741" s="364" t="str">
        <f>IF(ISBLANK(H741), IF(OR(NOT(ISBLANK(L741)),NOT(ISBLANK(I741)), NOT(ISBLANK(O741))),"no oldname but should be",""),IF(H741=I741,"api",IF(H741=O741,"csv","no match or acs")))</f>
        <v>csv</v>
      </c>
      <c r="H741" t="s">
        <v>208</v>
      </c>
      <c r="J741" s="627"/>
      <c r="K741" s="122"/>
      <c r="L741" s="122"/>
      <c r="M741" s="197"/>
      <c r="N741" s="197" t="s">
        <v>208</v>
      </c>
      <c r="O741" s="122" t="s">
        <v>208</v>
      </c>
      <c r="P741" s="197" t="s">
        <v>208</v>
      </c>
      <c r="Q741" s="123" t="s">
        <v>207</v>
      </c>
      <c r="R741" s="147">
        <f>IFERROR(_xlfn.XLOOKUP(T741,sortorder!$E$62:$E$136,sortorder!$F$62:$F$136),999)</f>
        <v>97</v>
      </c>
      <c r="S741" s="147">
        <f>IFERROR(_xlfn.XLOOKUP(T741,sortorder!$E$62:$E$136,sortorder!$D$62:$D$136),99)</f>
        <v>2</v>
      </c>
      <c r="T741" s="196" t="s">
        <v>144</v>
      </c>
      <c r="U741" s="197"/>
      <c r="V741" s="152">
        <f>IFERROR(_xlfn.XLOOKUP(X741,sortorder!$E$4:$E$55,sortorder!$D$4:$D$55),99)</f>
        <v>80</v>
      </c>
      <c r="W741" s="152">
        <f>IFERROR(_xlfn.XLOOKUP(X741,sortorder!$E$4:$E$55,sortorder!$D$4:$D$55),99)</f>
        <v>80</v>
      </c>
      <c r="X741" s="198" t="s">
        <v>2852</v>
      </c>
      <c r="Y741" s="141">
        <f>IF(ISERROR(SEARCH(Y$1,$Q741)),0,1)</f>
        <v>0</v>
      </c>
      <c r="Z741" s="141">
        <f>IF(ISERROR(SEARCH(Z$1,$Q741)),0,1)</f>
        <v>0</v>
      </c>
      <c r="AA741" s="141">
        <f>IF(ISERROR(SEARCH(AA$1,$Q741)),0,1)</f>
        <v>0</v>
      </c>
      <c r="AB741" s="141">
        <f>IF(ISERROR(SEARCH(AB$1,$Q741)),0,1)</f>
        <v>0</v>
      </c>
      <c r="AC741" s="141">
        <f>IF(ISERROR(SEARCH(AC$1,$Q741)),0,1)</f>
        <v>0</v>
      </c>
      <c r="AD741" s="141">
        <f>IF(ISERROR(SEARCH(AD$1,$Q741)),0,1)</f>
        <v>1</v>
      </c>
      <c r="AE741" s="141">
        <f>IF(ISERROR(SEARCH(AE$1,$Q741)),0,1)</f>
        <v>1</v>
      </c>
      <c r="AF741" s="141">
        <f>IF(ISERROR(SEARCH(AF$1,$Q741)),0,1)</f>
        <v>0</v>
      </c>
      <c r="AG741" s="141">
        <f>IF(ISERROR(SEARCH(AG$1,$Q741)),0,1)</f>
        <v>0</v>
      </c>
      <c r="AH741" s="122"/>
      <c r="AI741" s="141">
        <f>_xlfn.XLOOKUP(I741,'api2.3'!B:B,'api2.3'!D:D,"")</f>
        <v>0</v>
      </c>
      <c r="AJ741" s="122" t="s">
        <v>84</v>
      </c>
      <c r="AK741" s="212" t="s">
        <v>84</v>
      </c>
      <c r="AL741" s="210">
        <f>_xlfn.XLOOKUP(AK741,sortorder!$I$15:$I$20,sortorder!$J$15:$J$20)</f>
        <v>5</v>
      </c>
      <c r="AM741" s="122" t="s">
        <v>423</v>
      </c>
      <c r="AN741" s="122" t="s">
        <v>423</v>
      </c>
      <c r="AO741" s="122" t="s">
        <v>424</v>
      </c>
      <c r="AP741" s="200">
        <v>1</v>
      </c>
      <c r="AQ741" s="122" t="s">
        <v>83</v>
      </c>
      <c r="AR741" s="122" t="s">
        <v>97</v>
      </c>
      <c r="AS741" s="122" t="s">
        <v>96</v>
      </c>
      <c r="AT741" s="122" t="s">
        <v>97</v>
      </c>
      <c r="AU741" s="122"/>
      <c r="AV741" s="39" t="str">
        <f>IFERROR(_xlfn.XLOOKUP(Q741,wtd!$B:$B,wtd!$C:$C),"")</f>
        <v/>
      </c>
      <c r="AW741" s="141" t="b">
        <f>IFERROR(Q741=_xlfn.XLOOKUP(Q741,wtd!$B:$B,wtd!$B:$B),FALSE)</f>
        <v>0</v>
      </c>
      <c r="AX741" s="122" t="s">
        <v>89</v>
      </c>
      <c r="AY741" s="122"/>
      <c r="AZ741" s="122"/>
      <c r="BA741" s="122" t="b">
        <v>0</v>
      </c>
      <c r="BB741" s="122" t="b">
        <v>0</v>
      </c>
      <c r="BC741" s="122" t="b">
        <v>0</v>
      </c>
      <c r="BD741" s="122"/>
      <c r="BE741" s="171" t="s">
        <v>209</v>
      </c>
      <c r="BF741" s="122" t="s">
        <v>209</v>
      </c>
      <c r="BG741" s="176" t="s">
        <v>209</v>
      </c>
      <c r="BH741" s="197" t="s">
        <v>209</v>
      </c>
      <c r="BI741" s="197"/>
      <c r="BJ741" s="618" t="s">
        <v>2887</v>
      </c>
      <c r="BK741" s="534" t="s">
        <v>2887</v>
      </c>
      <c r="BL741" s="197"/>
      <c r="BN741" s="225">
        <v>999</v>
      </c>
      <c r="BQ741" s="639" t="s">
        <v>143</v>
      </c>
      <c r="BR741" s="639" t="s">
        <v>208</v>
      </c>
    </row>
    <row r="742" spans="1:71">
      <c r="A742">
        <v>741</v>
      </c>
      <c r="B742" s="158" t="str">
        <f>IFERROR(TEXT(AL742,"00"),"99")&amp;IFERROR(TEXT(W742,"00"),"99")&amp;IFERROR(TEXT(S742,"00"),"99")&amp;IFERROR(TEXT(BN742,"000"),"999")</f>
        <v>058002999</v>
      </c>
      <c r="C742" s="158" t="str">
        <f>IFERROR(TEXT(AL742,"00"),"99")&amp;IFERROR(TEXT(V742,"00"),"99")&amp;IFERROR(TEXT(R742,"000"),"999")</f>
        <v>0580097</v>
      </c>
      <c r="D742" s="29">
        <v>0</v>
      </c>
      <c r="E742" s="645">
        <f>IF(NOT(ISBLANK(L742)),1,0)</f>
        <v>0</v>
      </c>
      <c r="F742" s="645">
        <f>IF(NOT(ISBLANK(O742)),1,0)</f>
        <v>1</v>
      </c>
      <c r="G742" s="364" t="str">
        <f>IF(ISBLANK(H742), IF(OR(NOT(ISBLANK(L742)),NOT(ISBLANK(I742)), NOT(ISBLANK(O742))),"no oldname but should be",""),IF(H742=I742,"api",IF(H742=O742,"csv","no match or acs")))</f>
        <v>csv</v>
      </c>
      <c r="H742" t="s">
        <v>211</v>
      </c>
      <c r="J742" s="627"/>
      <c r="K742" s="122"/>
      <c r="L742" s="122"/>
      <c r="M742" s="197"/>
      <c r="N742" s="197" t="s">
        <v>211</v>
      </c>
      <c r="O742" s="122" t="s">
        <v>211</v>
      </c>
      <c r="P742" s="197" t="s">
        <v>211</v>
      </c>
      <c r="Q742" s="123" t="s">
        <v>210</v>
      </c>
      <c r="R742" s="147">
        <f>IFERROR(_xlfn.XLOOKUP(T742,sortorder!$E$62:$E$136,sortorder!$F$62:$F$136),999)</f>
        <v>97</v>
      </c>
      <c r="S742" s="147">
        <f>IFERROR(_xlfn.XLOOKUP(T742,sortorder!$E$62:$E$136,sortorder!$D$62:$D$136),99)</f>
        <v>2</v>
      </c>
      <c r="T742" s="196" t="s">
        <v>144</v>
      </c>
      <c r="U742" s="197" t="s">
        <v>216</v>
      </c>
      <c r="V742" s="152">
        <f>IFERROR(_xlfn.XLOOKUP(X742,sortorder!$E$4:$E$55,sortorder!$D$4:$D$55),99)</f>
        <v>80</v>
      </c>
      <c r="W742" s="152">
        <f>IFERROR(_xlfn.XLOOKUP(X742,sortorder!$E$4:$E$55,sortorder!$D$4:$D$55),99)</f>
        <v>80</v>
      </c>
      <c r="X742" s="198" t="s">
        <v>2852</v>
      </c>
      <c r="Y742" s="141">
        <f>IF(ISERROR(SEARCH(Y$1,$Q742)),0,1)</f>
        <v>0</v>
      </c>
      <c r="Z742" s="141">
        <f>IF(ISERROR(SEARCH(Z$1,$Q742)),0,1)</f>
        <v>0</v>
      </c>
      <c r="AA742" s="141">
        <f>IF(ISERROR(SEARCH(AA$1,$Q742)),0,1)</f>
        <v>0</v>
      </c>
      <c r="AB742" s="141">
        <f>IF(ISERROR(SEARCH(AB$1,$Q742)),0,1)</f>
        <v>0</v>
      </c>
      <c r="AC742" s="141">
        <f>IF(ISERROR(SEARCH(AC$1,$Q742)),0,1)</f>
        <v>0</v>
      </c>
      <c r="AD742" s="141">
        <f>IF(ISERROR(SEARCH(AD$1,$Q742)),0,1)</f>
        <v>1</v>
      </c>
      <c r="AE742" s="141">
        <f>IF(ISERROR(SEARCH(AE$1,$Q742)),0,1)</f>
        <v>1</v>
      </c>
      <c r="AF742" s="141">
        <f>IF(ISERROR(SEARCH(AF$1,$Q742)),0,1)</f>
        <v>0</v>
      </c>
      <c r="AG742" s="141">
        <f>IF(ISERROR(SEARCH(AG$1,$Q742)),0,1)</f>
        <v>1</v>
      </c>
      <c r="AH742" s="122"/>
      <c r="AI742" s="141">
        <f>_xlfn.XLOOKUP(I742,'api2.3'!B:B,'api2.3'!D:D,"")</f>
        <v>0</v>
      </c>
      <c r="AJ742" s="122" t="s">
        <v>84</v>
      </c>
      <c r="AK742" s="212" t="s">
        <v>84</v>
      </c>
      <c r="AL742" s="210">
        <f>_xlfn.XLOOKUP(AK742,sortorder!$I$15:$I$20,sortorder!$J$15:$J$20)</f>
        <v>5</v>
      </c>
      <c r="AM742" s="122" t="s">
        <v>423</v>
      </c>
      <c r="AN742" s="122" t="s">
        <v>423</v>
      </c>
      <c r="AO742" s="122" t="s">
        <v>424</v>
      </c>
      <c r="AP742" s="200">
        <v>1</v>
      </c>
      <c r="AQ742" s="122" t="s">
        <v>83</v>
      </c>
      <c r="AR742" s="122" t="s">
        <v>97</v>
      </c>
      <c r="AS742" s="122" t="s">
        <v>96</v>
      </c>
      <c r="AT742" s="122" t="s">
        <v>97</v>
      </c>
      <c r="AU742" s="122"/>
      <c r="AV742" s="39" t="str">
        <f>IFERROR(_xlfn.XLOOKUP(Q742,wtd!$B:$B,wtd!$C:$C),"")</f>
        <v/>
      </c>
      <c r="AW742" s="141" t="b">
        <f>IFERROR(Q742=_xlfn.XLOOKUP(Q742,wtd!$B:$B,wtd!$B:$B),FALSE)</f>
        <v>0</v>
      </c>
      <c r="AX742" s="122" t="s">
        <v>89</v>
      </c>
      <c r="AY742" s="122"/>
      <c r="AZ742" s="122"/>
      <c r="BA742" s="122" t="b">
        <v>0</v>
      </c>
      <c r="BB742" s="122" t="b">
        <v>0</v>
      </c>
      <c r="BC742" s="122" t="b">
        <v>0</v>
      </c>
      <c r="BD742" s="122"/>
      <c r="BE742" s="171" t="s">
        <v>4980</v>
      </c>
      <c r="BF742" s="122" t="s">
        <v>212</v>
      </c>
      <c r="BG742" s="176" t="s">
        <v>212</v>
      </c>
      <c r="BH742" s="197" t="s">
        <v>213</v>
      </c>
      <c r="BI742" s="197" t="s">
        <v>215</v>
      </c>
      <c r="BJ742" s="618" t="s">
        <v>2887</v>
      </c>
      <c r="BK742" s="534" t="s">
        <v>2887</v>
      </c>
      <c r="BL742" s="197"/>
      <c r="BN742" s="225">
        <v>999</v>
      </c>
      <c r="BQ742" s="639" t="s">
        <v>113</v>
      </c>
      <c r="BR742" s="639" t="s">
        <v>211</v>
      </c>
      <c r="BS742" s="639" t="s">
        <v>56</v>
      </c>
    </row>
    <row r="743" spans="1:71" ht="15" thickBot="1">
      <c r="A743">
        <v>742</v>
      </c>
      <c r="B743" s="158" t="str">
        <f>IFERROR(TEXT(AL743,"00"),"99")&amp;IFERROR(TEXT(W743,"00"),"99")&amp;IFERROR(TEXT(S743,"00"),"99")&amp;IFERROR(TEXT(BN743,"000"),"999")</f>
        <v>058002999</v>
      </c>
      <c r="C743" s="158" t="str">
        <f>IFERROR(TEXT(AL743,"00"),"99")&amp;IFERROR(TEXT(V743,"00"),"99")&amp;IFERROR(TEXT(R743,"000"),"999")</f>
        <v>0580097</v>
      </c>
      <c r="D743" s="29">
        <v>0</v>
      </c>
      <c r="E743" s="645">
        <f>IF(NOT(ISBLANK(L743)),1,0)</f>
        <v>0</v>
      </c>
      <c r="F743" s="645">
        <f>IF(NOT(ISBLANK(O743)),1,0)</f>
        <v>1</v>
      </c>
      <c r="G743" s="364" t="str">
        <f>IF(ISBLANK(H743), IF(OR(NOT(ISBLANK(L743)),NOT(ISBLANK(I743)), NOT(ISBLANK(O743))),"no oldname but should be",""),IF(H743=I743,"api",IF(H743=O743,"csv","no match or acs")))</f>
        <v>csv</v>
      </c>
      <c r="H743" t="s">
        <v>715</v>
      </c>
      <c r="J743" s="628"/>
      <c r="K743" s="174"/>
      <c r="L743" s="122"/>
      <c r="M743" s="197"/>
      <c r="N743" s="269" t="s">
        <v>715</v>
      </c>
      <c r="O743" s="174" t="s">
        <v>715</v>
      </c>
      <c r="P743" s="269" t="s">
        <v>715</v>
      </c>
      <c r="Q743" s="123" t="s">
        <v>714</v>
      </c>
      <c r="R743" s="147">
        <f>IFERROR(_xlfn.XLOOKUP(T743,sortorder!$E$62:$E$136,sortorder!$F$62:$F$136),999)</f>
        <v>97</v>
      </c>
      <c r="S743" s="147">
        <f>IFERROR(_xlfn.XLOOKUP(T743,sortorder!$E$62:$E$136,sortorder!$D$62:$D$136),99)</f>
        <v>2</v>
      </c>
      <c r="T743" s="196" t="s">
        <v>144</v>
      </c>
      <c r="U743" s="197"/>
      <c r="V743" s="152">
        <f>IFERROR(_xlfn.XLOOKUP(X743,sortorder!$E$4:$E$55,sortorder!$D$4:$D$55),99)</f>
        <v>80</v>
      </c>
      <c r="W743" s="152">
        <f>IFERROR(_xlfn.XLOOKUP(X743,sortorder!$E$4:$E$55,sortorder!$D$4:$D$55),99)</f>
        <v>80</v>
      </c>
      <c r="X743" s="198" t="s">
        <v>2853</v>
      </c>
      <c r="Y743" s="141">
        <f>IF(ISERROR(SEARCH(Y$1,$Q743)),0,1)</f>
        <v>0</v>
      </c>
      <c r="Z743" s="141">
        <f>IF(ISERROR(SEARCH(Z$1,$Q743)),0,1)</f>
        <v>0</v>
      </c>
      <c r="AA743" s="141">
        <f>IF(ISERROR(SEARCH(AA$1,$Q743)),0,1)</f>
        <v>1</v>
      </c>
      <c r="AB743" s="141">
        <f>IF(ISERROR(SEARCH(AB$1,$Q743)),0,1)</f>
        <v>1</v>
      </c>
      <c r="AC743" s="141">
        <f>IF(ISERROR(SEARCH(AC$1,$Q743)),0,1)</f>
        <v>0</v>
      </c>
      <c r="AD743" s="141">
        <f>IF(ISERROR(SEARCH(AD$1,$Q743)),0,1)</f>
        <v>0</v>
      </c>
      <c r="AE743" s="141">
        <f>IF(ISERROR(SEARCH(AE$1,$Q743)),0,1)</f>
        <v>1</v>
      </c>
      <c r="AF743" s="141">
        <f>IF(ISERROR(SEARCH(AF$1,$Q743)),0,1)</f>
        <v>0</v>
      </c>
      <c r="AG743" s="141">
        <f>IF(ISERROR(SEARCH(AG$1,$Q743)),0,1)</f>
        <v>0</v>
      </c>
      <c r="AH743" s="122"/>
      <c r="AI743" s="141">
        <f>_xlfn.XLOOKUP(I743,'api2.3'!B:B,'api2.3'!D:D,"")</f>
        <v>0</v>
      </c>
      <c r="AJ743" s="122" t="s">
        <v>84</v>
      </c>
      <c r="AK743" s="41" t="s">
        <v>84</v>
      </c>
      <c r="AL743" s="210">
        <f>_xlfn.XLOOKUP(AK743,sortorder!$I$15:$I$20,sortorder!$J$15:$J$20)</f>
        <v>5</v>
      </c>
      <c r="AM743" s="122" t="s">
        <v>423</v>
      </c>
      <c r="AN743" s="122" t="s">
        <v>423</v>
      </c>
      <c r="AO743" s="122" t="s">
        <v>424</v>
      </c>
      <c r="AP743" s="200">
        <v>1</v>
      </c>
      <c r="AQ743" s="122" t="s">
        <v>268</v>
      </c>
      <c r="AR743" s="122" t="s">
        <v>2800</v>
      </c>
      <c r="AS743" s="122" t="s">
        <v>515</v>
      </c>
      <c r="AT743" s="122" t="s">
        <v>516</v>
      </c>
      <c r="AU743" s="122"/>
      <c r="AV743" s="39" t="str">
        <f>IFERROR(_xlfn.XLOOKUP(Q743,wtd!$B:$B,wtd!$C:$C),"")</f>
        <v/>
      </c>
      <c r="AW743" s="141" t="b">
        <f>IFERROR(Q743=_xlfn.XLOOKUP(Q743,wtd!$B:$B,wtd!$B:$B),FALSE)</f>
        <v>0</v>
      </c>
      <c r="AX743" s="122" t="s">
        <v>1103</v>
      </c>
      <c r="AY743" s="122"/>
      <c r="AZ743" s="122"/>
      <c r="BA743" s="122" t="b">
        <v>0</v>
      </c>
      <c r="BB743" s="122" t="b">
        <v>0</v>
      </c>
      <c r="BC743" s="122" t="b">
        <v>0</v>
      </c>
      <c r="BD743" s="122"/>
      <c r="BE743" s="172" t="s">
        <v>716</v>
      </c>
      <c r="BF743" s="174" t="s">
        <v>716</v>
      </c>
      <c r="BG743" s="177" t="s">
        <v>716</v>
      </c>
      <c r="BH743" s="197" t="s">
        <v>716</v>
      </c>
      <c r="BI743" s="197"/>
      <c r="BJ743" s="618" t="s">
        <v>2887</v>
      </c>
      <c r="BK743" s="534" t="s">
        <v>2887</v>
      </c>
      <c r="BL743" s="197"/>
      <c r="BN743" s="225">
        <v>999</v>
      </c>
      <c r="BQ743" s="639" t="s">
        <v>717</v>
      </c>
      <c r="BR743" s="639" t="s">
        <v>715</v>
      </c>
    </row>
    <row r="744" spans="1:71">
      <c r="A744">
        <v>743</v>
      </c>
      <c r="B744" s="158" t="str">
        <f>IFERROR(TEXT(AL744,"00"),"99")&amp;IFERROR(TEXT(W744,"00"),"99")&amp;IFERROR(TEXT(S744,"00"),"99")&amp;IFERROR(TEXT(BN744,"000"),"999")</f>
        <v>058002999</v>
      </c>
      <c r="C744" s="158" t="str">
        <f>IFERROR(TEXT(AL744,"00"),"99")&amp;IFERROR(TEXT(V744,"00"),"99")&amp;IFERROR(TEXT(R744,"000"),"999")</f>
        <v>0580097</v>
      </c>
      <c r="D744" s="29">
        <v>0</v>
      </c>
      <c r="E744" s="645">
        <f>IF(NOT(ISBLANK(L744)),1,0)</f>
        <v>0</v>
      </c>
      <c r="F744" s="645">
        <f>IF(NOT(ISBLANK(O744)),1,0)</f>
        <v>1</v>
      </c>
      <c r="G744" s="364" t="str">
        <f>IF(ISBLANK(H744), IF(OR(NOT(ISBLANK(L744)),NOT(ISBLANK(I744)), NOT(ISBLANK(O744))),"no oldname but should be",""),IF(H744=I744,"api",IF(H744=O744,"csv","no match or acs")))</f>
        <v>csv</v>
      </c>
      <c r="H744" t="s">
        <v>719</v>
      </c>
      <c r="K744" s="186"/>
      <c r="L744" s="186"/>
      <c r="M744" s="634"/>
      <c r="N744" s="634" t="s">
        <v>719</v>
      </c>
      <c r="O744" s="186" t="s">
        <v>719</v>
      </c>
      <c r="P744" s="634" t="s">
        <v>719</v>
      </c>
      <c r="Q744" s="205" t="s">
        <v>718</v>
      </c>
      <c r="R744" s="147">
        <f>IFERROR(_xlfn.XLOOKUP(T744,sortorder!$E$62:$E$136,sortorder!$F$62:$F$136),999)</f>
        <v>97</v>
      </c>
      <c r="S744" s="147">
        <f>IFERROR(_xlfn.XLOOKUP(T744,sortorder!$E$62:$E$136,sortorder!$D$62:$D$136),99)</f>
        <v>2</v>
      </c>
      <c r="T744" s="188" t="s">
        <v>144</v>
      </c>
      <c r="U744" s="189"/>
      <c r="V744" s="152">
        <f>IFERROR(_xlfn.XLOOKUP(X744,sortorder!$E$4:$E$55,sortorder!$D$4:$D$55),99)</f>
        <v>80</v>
      </c>
      <c r="W744" s="152">
        <f>IFERROR(_xlfn.XLOOKUP(X744,sortorder!$E$4:$E$55,sortorder!$D$4:$D$55),99)</f>
        <v>80</v>
      </c>
      <c r="X744" s="190" t="s">
        <v>2853</v>
      </c>
      <c r="Y744" s="141">
        <f>IF(ISERROR(SEARCH(Y$1,$Q744)),0,1)</f>
        <v>0</v>
      </c>
      <c r="Z744" s="141">
        <f>IF(ISERROR(SEARCH(Z$1,$Q744)),0,1)</f>
        <v>0</v>
      </c>
      <c r="AA744" s="141">
        <f>IF(ISERROR(SEARCH(AA$1,$Q744)),0,1)</f>
        <v>1</v>
      </c>
      <c r="AB744" s="141">
        <f>IF(ISERROR(SEARCH(AB$1,$Q744)),0,1)</f>
        <v>1</v>
      </c>
      <c r="AC744" s="141">
        <f>IF(ISERROR(SEARCH(AC$1,$Q744)),0,1)</f>
        <v>0</v>
      </c>
      <c r="AD744" s="141">
        <f>IF(ISERROR(SEARCH(AD$1,$Q744)),0,1)</f>
        <v>0</v>
      </c>
      <c r="AE744" s="141">
        <f>IF(ISERROR(SEARCH(AE$1,$Q744)),0,1)</f>
        <v>1</v>
      </c>
      <c r="AF744" s="141">
        <f>IF(ISERROR(SEARCH(AF$1,$Q744)),0,1)</f>
        <v>0</v>
      </c>
      <c r="AG744" s="141">
        <f>IF(ISERROR(SEARCH(AG$1,$Q744)),0,1)</f>
        <v>1</v>
      </c>
      <c r="AH744" s="185"/>
      <c r="AI744" s="141" t="str">
        <f>_xlfn.XLOOKUP(I744,'api2.3'!B:B,'api2.3'!D:D,"")</f>
        <v/>
      </c>
      <c r="AJ744" s="185" t="s">
        <v>84</v>
      </c>
      <c r="AK744" s="213" t="s">
        <v>84</v>
      </c>
      <c r="AL744" s="210">
        <f>_xlfn.XLOOKUP(AK744,sortorder!$I$15:$I$20,sortorder!$J$15:$J$20)</f>
        <v>5</v>
      </c>
      <c r="AM744" s="185" t="s">
        <v>423</v>
      </c>
      <c r="AN744" s="185" t="s">
        <v>423</v>
      </c>
      <c r="AO744" s="185" t="s">
        <v>424</v>
      </c>
      <c r="AP744" s="191">
        <v>1</v>
      </c>
      <c r="AQ744" s="185" t="s">
        <v>268</v>
      </c>
      <c r="AR744" s="185" t="s">
        <v>2800</v>
      </c>
      <c r="AS744" s="185" t="s">
        <v>515</v>
      </c>
      <c r="AT744" s="185" t="s">
        <v>516</v>
      </c>
      <c r="AU744" s="185"/>
      <c r="AV744" s="39" t="str">
        <f>IFERROR(_xlfn.XLOOKUP(Q744,wtd!$B:$B,wtd!$C:$C),"")</f>
        <v/>
      </c>
      <c r="AW744" s="141" t="b">
        <f>IFERROR(Q744=_xlfn.XLOOKUP(Q744,wtd!$B:$B,wtd!$B:$B),FALSE)</f>
        <v>0</v>
      </c>
      <c r="AX744" s="185" t="s">
        <v>1103</v>
      </c>
      <c r="AY744" s="185"/>
      <c r="AZ744" s="185"/>
      <c r="BA744" s="185" t="b">
        <v>0</v>
      </c>
      <c r="BB744" s="185" t="b">
        <v>0</v>
      </c>
      <c r="BC744" s="185" t="b">
        <v>0</v>
      </c>
      <c r="BD744" s="185"/>
      <c r="BE744" s="186" t="s">
        <v>4981</v>
      </c>
      <c r="BF744" s="186" t="s">
        <v>720</v>
      </c>
      <c r="BG744" s="186" t="s">
        <v>720</v>
      </c>
      <c r="BH744" s="189" t="s">
        <v>720</v>
      </c>
      <c r="BI744" s="189"/>
      <c r="BJ744" s="618" t="s">
        <v>2887</v>
      </c>
      <c r="BK744" s="534">
        <v>0</v>
      </c>
      <c r="BL744" s="189"/>
      <c r="BN744" s="225">
        <v>999</v>
      </c>
      <c r="BQ744" s="639" t="s">
        <v>721</v>
      </c>
      <c r="BR744" s="639" t="s">
        <v>719</v>
      </c>
    </row>
    <row r="745" spans="1:71">
      <c r="A745">
        <v>744</v>
      </c>
      <c r="B745" s="158" t="str">
        <f>IFERROR(TEXT(AL745,"00"),"99")&amp;IFERROR(TEXT(W745,"00"),"99")&amp;IFERROR(TEXT(S745,"00"),"99")&amp;IFERROR(TEXT(BN745,"000"),"999")</f>
        <v>058002999</v>
      </c>
      <c r="C745" s="158" t="str">
        <f>IFERROR(TEXT(AL745,"00"),"99")&amp;IFERROR(TEXT(V745,"00"),"99")&amp;IFERROR(TEXT(R745,"000"),"999")</f>
        <v>0580097</v>
      </c>
      <c r="D745" s="29">
        <v>0</v>
      </c>
      <c r="E745" s="645">
        <f>IF(NOT(ISBLANK(L745)),1,0)</f>
        <v>0</v>
      </c>
      <c r="F745" s="645">
        <f>IF(NOT(ISBLANK(O745)),1,0)</f>
        <v>1</v>
      </c>
      <c r="G745" s="364" t="str">
        <f>IF(ISBLANK(H745), IF(OR(NOT(ISBLANK(L745)),NOT(ISBLANK(I745)), NOT(ISBLANK(O745))),"no oldname but should be",""),IF(H745=I745,"api",IF(H745=O745,"csv","no match or acs")))</f>
        <v>csv</v>
      </c>
      <c r="H745" t="s">
        <v>747</v>
      </c>
      <c r="K745" s="185"/>
      <c r="L745" s="185"/>
      <c r="M745" s="189"/>
      <c r="N745" s="189" t="s">
        <v>747</v>
      </c>
      <c r="O745" s="185" t="s">
        <v>747</v>
      </c>
      <c r="P745" s="189" t="s">
        <v>747</v>
      </c>
      <c r="Q745" s="187" t="s">
        <v>746</v>
      </c>
      <c r="R745" s="147">
        <f>IFERROR(_xlfn.XLOOKUP(T745,sortorder!$E$62:$E$136,sortorder!$F$62:$F$136),999)</f>
        <v>97</v>
      </c>
      <c r="S745" s="147">
        <f>IFERROR(_xlfn.XLOOKUP(T745,sortorder!$E$62:$E$136,sortorder!$D$62:$D$136),99)</f>
        <v>2</v>
      </c>
      <c r="T745" s="188" t="s">
        <v>144</v>
      </c>
      <c r="U745" s="189"/>
      <c r="V745" s="152">
        <f>IFERROR(_xlfn.XLOOKUP(X745,sortorder!$E$4:$E$55,sortorder!$D$4:$D$55),99)</f>
        <v>80</v>
      </c>
      <c r="W745" s="152">
        <f>IFERROR(_xlfn.XLOOKUP(X745,sortorder!$E$4:$E$55,sortorder!$D$4:$D$55),99)</f>
        <v>80</v>
      </c>
      <c r="X745" s="190" t="s">
        <v>2852</v>
      </c>
      <c r="Y745" s="141">
        <f>IF(ISERROR(SEARCH(Y$1,$Q745)),0,1)</f>
        <v>0</v>
      </c>
      <c r="Z745" s="141">
        <f>IF(ISERROR(SEARCH(Z$1,$Q745)),0,1)</f>
        <v>1</v>
      </c>
      <c r="AA745" s="141">
        <f>IF(ISERROR(SEARCH(AA$1,$Q745)),0,1)</f>
        <v>0</v>
      </c>
      <c r="AB745" s="141">
        <f>IF(ISERROR(SEARCH(AB$1,$Q745)),0,1)</f>
        <v>0</v>
      </c>
      <c r="AC745" s="141">
        <f>IF(ISERROR(SEARCH(AC$1,$Q745)),0,1)</f>
        <v>0</v>
      </c>
      <c r="AD745" s="141">
        <f>IF(ISERROR(SEARCH(AD$1,$Q745)),0,1)</f>
        <v>1</v>
      </c>
      <c r="AE745" s="141">
        <f>IF(ISERROR(SEARCH(AE$1,$Q745)),0,1)</f>
        <v>1</v>
      </c>
      <c r="AF745" s="141">
        <f>IF(ISERROR(SEARCH(AF$1,$Q745)),0,1)</f>
        <v>0</v>
      </c>
      <c r="AG745" s="141">
        <f>IF(ISERROR(SEARCH(AG$1,$Q745)),0,1)</f>
        <v>0</v>
      </c>
      <c r="AH745" s="185"/>
      <c r="AI745" s="141" t="str">
        <f>_xlfn.XLOOKUP(I745,'api2.3'!B:B,'api2.3'!D:D,"")</f>
        <v/>
      </c>
      <c r="AJ745" s="185" t="s">
        <v>84</v>
      </c>
      <c r="AK745" s="213" t="s">
        <v>84</v>
      </c>
      <c r="AL745" s="210">
        <f>_xlfn.XLOOKUP(AK745,sortorder!$I$15:$I$20,sortorder!$J$15:$J$20)</f>
        <v>5</v>
      </c>
      <c r="AM745" s="185" t="s">
        <v>1784</v>
      </c>
      <c r="AN745" s="185" t="s">
        <v>1784</v>
      </c>
      <c r="AO745" s="185" t="s">
        <v>1785</v>
      </c>
      <c r="AP745" s="191">
        <v>3</v>
      </c>
      <c r="AQ745" s="185" t="s">
        <v>456</v>
      </c>
      <c r="AR745" s="185" t="s">
        <v>97</v>
      </c>
      <c r="AS745" s="185" t="s">
        <v>96</v>
      </c>
      <c r="AT745" s="185" t="s">
        <v>97</v>
      </c>
      <c r="AU745" s="185"/>
      <c r="AV745" s="39" t="str">
        <f>IFERROR(_xlfn.XLOOKUP(Q745,wtd!$B:$B,wtd!$C:$C),"")</f>
        <v/>
      </c>
      <c r="AW745" s="141" t="b">
        <f>IFERROR(Q745=_xlfn.XLOOKUP(Q745,wtd!$B:$B,wtd!$B:$B),FALSE)</f>
        <v>0</v>
      </c>
      <c r="AX745" s="185" t="s">
        <v>89</v>
      </c>
      <c r="AY745" s="185"/>
      <c r="AZ745" s="185"/>
      <c r="BA745" s="185" t="b">
        <v>0</v>
      </c>
      <c r="BB745" s="185" t="b">
        <v>0</v>
      </c>
      <c r="BC745" s="185" t="b">
        <v>0</v>
      </c>
      <c r="BD745" s="185"/>
      <c r="BE745" s="185" t="s">
        <v>748</v>
      </c>
      <c r="BF745" s="185" t="s">
        <v>748</v>
      </c>
      <c r="BG745" s="185" t="s">
        <v>748</v>
      </c>
      <c r="BH745" s="189" t="s">
        <v>748</v>
      </c>
      <c r="BI745" s="189"/>
      <c r="BJ745" s="618" t="s">
        <v>2887</v>
      </c>
      <c r="BK745" s="534" t="s">
        <v>2887</v>
      </c>
      <c r="BL745" s="189"/>
      <c r="BN745" s="225">
        <v>999</v>
      </c>
      <c r="BQ745" s="639" t="s">
        <v>143</v>
      </c>
      <c r="BR745" s="639" t="s">
        <v>747</v>
      </c>
    </row>
    <row r="746" spans="1:71">
      <c r="A746">
        <v>745</v>
      </c>
      <c r="B746" s="158" t="str">
        <f>IFERROR(TEXT(AL746,"00"),"99")&amp;IFERROR(TEXT(W746,"00"),"99")&amp;IFERROR(TEXT(S746,"00"),"99")&amp;IFERROR(TEXT(BN746,"000"),"999")</f>
        <v>058002999</v>
      </c>
      <c r="C746" s="158" t="str">
        <f>IFERROR(TEXT(AL746,"00"),"99")&amp;IFERROR(TEXT(V746,"00"),"99")&amp;IFERROR(TEXT(R746,"000"),"999")</f>
        <v>0580097</v>
      </c>
      <c r="D746" s="29">
        <v>0</v>
      </c>
      <c r="E746" s="645">
        <f>IF(NOT(ISBLANK(L746)),1,0)</f>
        <v>0</v>
      </c>
      <c r="F746" s="645">
        <f>IF(NOT(ISBLANK(O746)),1,0)</f>
        <v>1</v>
      </c>
      <c r="G746" s="364" t="str">
        <f>IF(ISBLANK(H746), IF(OR(NOT(ISBLANK(L746)),NOT(ISBLANK(I746)), NOT(ISBLANK(O746))),"no oldname but should be",""),IF(H746=I746,"api",IF(H746=O746,"csv","no match or acs")))</f>
        <v>csv</v>
      </c>
      <c r="H746" t="s">
        <v>750</v>
      </c>
      <c r="K746" s="185"/>
      <c r="L746" s="185"/>
      <c r="M746" s="189"/>
      <c r="N746" s="189" t="s">
        <v>750</v>
      </c>
      <c r="O746" s="185" t="s">
        <v>750</v>
      </c>
      <c r="P746" s="189" t="s">
        <v>750</v>
      </c>
      <c r="Q746" s="187" t="s">
        <v>749</v>
      </c>
      <c r="R746" s="147">
        <f>IFERROR(_xlfn.XLOOKUP(T746,sortorder!$E$62:$E$136,sortorder!$F$62:$F$136),999)</f>
        <v>97</v>
      </c>
      <c r="S746" s="147">
        <f>IFERROR(_xlfn.XLOOKUP(T746,sortorder!$E$62:$E$136,sortorder!$D$62:$D$136),99)</f>
        <v>2</v>
      </c>
      <c r="T746" s="188" t="s">
        <v>144</v>
      </c>
      <c r="U746" s="189"/>
      <c r="V746" s="152">
        <f>IFERROR(_xlfn.XLOOKUP(X746,sortorder!$E$4:$E$55,sortorder!$D$4:$D$55),99)</f>
        <v>80</v>
      </c>
      <c r="W746" s="152">
        <f>IFERROR(_xlfn.XLOOKUP(X746,sortorder!$E$4:$E$55,sortorder!$D$4:$D$55),99)</f>
        <v>80</v>
      </c>
      <c r="X746" s="190" t="s">
        <v>2852</v>
      </c>
      <c r="Y746" s="141">
        <f>IF(ISERROR(SEARCH(Y$1,$Q746)),0,1)</f>
        <v>0</v>
      </c>
      <c r="Z746" s="141">
        <f>IF(ISERROR(SEARCH(Z$1,$Q746)),0,1)</f>
        <v>1</v>
      </c>
      <c r="AA746" s="141">
        <f>IF(ISERROR(SEARCH(AA$1,$Q746)),0,1)</f>
        <v>0</v>
      </c>
      <c r="AB746" s="141">
        <f>IF(ISERROR(SEARCH(AB$1,$Q746)),0,1)</f>
        <v>0</v>
      </c>
      <c r="AC746" s="141">
        <f>IF(ISERROR(SEARCH(AC$1,$Q746)),0,1)</f>
        <v>0</v>
      </c>
      <c r="AD746" s="141">
        <f>IF(ISERROR(SEARCH(AD$1,$Q746)),0,1)</f>
        <v>1</v>
      </c>
      <c r="AE746" s="141">
        <f>IF(ISERROR(SEARCH(AE$1,$Q746)),0,1)</f>
        <v>1</v>
      </c>
      <c r="AF746" s="141">
        <f>IF(ISERROR(SEARCH(AF$1,$Q746)),0,1)</f>
        <v>0</v>
      </c>
      <c r="AG746" s="141">
        <f>IF(ISERROR(SEARCH(AG$1,$Q746)),0,1)</f>
        <v>1</v>
      </c>
      <c r="AH746" s="185"/>
      <c r="AI746" s="141" t="str">
        <f>_xlfn.XLOOKUP(I746,'api2.3'!B:B,'api2.3'!D:D,"")</f>
        <v/>
      </c>
      <c r="AJ746" s="185" t="s">
        <v>84</v>
      </c>
      <c r="AK746" s="213" t="s">
        <v>84</v>
      </c>
      <c r="AL746" s="210">
        <f>_xlfn.XLOOKUP(AK746,sortorder!$I$15:$I$20,sortorder!$J$15:$J$20)</f>
        <v>5</v>
      </c>
      <c r="AM746" s="185" t="s">
        <v>1784</v>
      </c>
      <c r="AN746" s="185" t="s">
        <v>1784</v>
      </c>
      <c r="AO746" s="185" t="s">
        <v>1785</v>
      </c>
      <c r="AP746" s="191">
        <v>3</v>
      </c>
      <c r="AQ746" s="185" t="s">
        <v>456</v>
      </c>
      <c r="AR746" s="185" t="s">
        <v>97</v>
      </c>
      <c r="AS746" s="185" t="s">
        <v>96</v>
      </c>
      <c r="AT746" s="185" t="s">
        <v>97</v>
      </c>
      <c r="AU746" s="185"/>
      <c r="AV746" s="39" t="str">
        <f>IFERROR(_xlfn.XLOOKUP(Q746,wtd!$B:$B,wtd!$C:$C),"")</f>
        <v/>
      </c>
      <c r="AW746" s="141" t="b">
        <f>IFERROR(Q746=_xlfn.XLOOKUP(Q746,wtd!$B:$B,wtd!$B:$B),FALSE)</f>
        <v>0</v>
      </c>
      <c r="AX746" s="185" t="s">
        <v>89</v>
      </c>
      <c r="AY746" s="185"/>
      <c r="AZ746" s="185"/>
      <c r="BA746" s="185" t="b">
        <v>0</v>
      </c>
      <c r="BB746" s="185" t="b">
        <v>0</v>
      </c>
      <c r="BC746" s="185" t="b">
        <v>0</v>
      </c>
      <c r="BD746" s="185"/>
      <c r="BE746" s="185" t="s">
        <v>4982</v>
      </c>
      <c r="BF746" s="185" t="s">
        <v>751</v>
      </c>
      <c r="BG746" s="185" t="s">
        <v>751</v>
      </c>
      <c r="BH746" s="189" t="s">
        <v>751</v>
      </c>
      <c r="BI746" s="189"/>
      <c r="BJ746" s="618" t="s">
        <v>2887</v>
      </c>
      <c r="BK746" s="534" t="s">
        <v>2887</v>
      </c>
      <c r="BL746" s="189"/>
      <c r="BN746" s="225">
        <v>999</v>
      </c>
      <c r="BQ746" s="639" t="s">
        <v>113</v>
      </c>
      <c r="BR746" s="639" t="s">
        <v>750</v>
      </c>
    </row>
    <row r="747" spans="1:71">
      <c r="A747">
        <v>746</v>
      </c>
      <c r="B747" s="158" t="str">
        <f>IFERROR(TEXT(AL747,"00"),"99")&amp;IFERROR(TEXT(W747,"00"),"99")&amp;IFERROR(TEXT(S747,"00"),"99")&amp;IFERROR(TEXT(BN747,"000"),"999")</f>
        <v>058002999</v>
      </c>
      <c r="C747" s="158" t="str">
        <f>IFERROR(TEXT(AL747,"00"),"99")&amp;IFERROR(TEXT(V747,"00"),"99")&amp;IFERROR(TEXT(R747,"000"),"999")</f>
        <v>0580097</v>
      </c>
      <c r="D747" s="29">
        <v>0</v>
      </c>
      <c r="E747" s="645">
        <f>IF(NOT(ISBLANK(L747)),1,0)</f>
        <v>0</v>
      </c>
      <c r="F747" s="645">
        <f>IF(NOT(ISBLANK(O747)),1,0)</f>
        <v>1</v>
      </c>
      <c r="G747" s="364" t="str">
        <f>IF(ISBLANK(H747), IF(OR(NOT(ISBLANK(L747)),NOT(ISBLANK(I747)), NOT(ISBLANK(O747))),"no oldname but should be",""),IF(H747=I747,"api",IF(H747=O747,"csv","no match or acs")))</f>
        <v>csv</v>
      </c>
      <c r="H747" t="s">
        <v>984</v>
      </c>
      <c r="K747" s="185"/>
      <c r="L747" s="185"/>
      <c r="M747" s="189"/>
      <c r="N747" s="189" t="s">
        <v>984</v>
      </c>
      <c r="O747" s="185" t="s">
        <v>984</v>
      </c>
      <c r="P747" s="189" t="s">
        <v>984</v>
      </c>
      <c r="Q747" s="187" t="s">
        <v>983</v>
      </c>
      <c r="R747" s="147">
        <f>IFERROR(_xlfn.XLOOKUP(T747,sortorder!$E$62:$E$136,sortorder!$F$62:$F$136),999)</f>
        <v>97</v>
      </c>
      <c r="S747" s="147">
        <f>IFERROR(_xlfn.XLOOKUP(T747,sortorder!$E$62:$E$136,sortorder!$D$62:$D$136),99)</f>
        <v>2</v>
      </c>
      <c r="T747" s="188" t="s">
        <v>144</v>
      </c>
      <c r="U747" s="189"/>
      <c r="V747" s="152">
        <f>IFERROR(_xlfn.XLOOKUP(X747,sortorder!$E$4:$E$55,sortorder!$D$4:$D$55),99)</f>
        <v>80</v>
      </c>
      <c r="W747" s="152">
        <f>IFERROR(_xlfn.XLOOKUP(X747,sortorder!$E$4:$E$55,sortorder!$D$4:$D$55),99)</f>
        <v>80</v>
      </c>
      <c r="X747" s="190" t="s">
        <v>2853</v>
      </c>
      <c r="Y747" s="141">
        <f>IF(ISERROR(SEARCH(Y$1,$Q747)),0,1)</f>
        <v>0</v>
      </c>
      <c r="Z747" s="141">
        <f>IF(ISERROR(SEARCH(Z$1,$Q747)),0,1)</f>
        <v>1</v>
      </c>
      <c r="AA747" s="141">
        <f>IF(ISERROR(SEARCH(AA$1,$Q747)),0,1)</f>
        <v>1</v>
      </c>
      <c r="AB747" s="141">
        <f>IF(ISERROR(SEARCH(AB$1,$Q747)),0,1)</f>
        <v>1</v>
      </c>
      <c r="AC747" s="141">
        <f>IF(ISERROR(SEARCH(AC$1,$Q747)),0,1)</f>
        <v>0</v>
      </c>
      <c r="AD747" s="141">
        <f>IF(ISERROR(SEARCH(AD$1,$Q747)),0,1)</f>
        <v>0</v>
      </c>
      <c r="AE747" s="141">
        <f>IF(ISERROR(SEARCH(AE$1,$Q747)),0,1)</f>
        <v>1</v>
      </c>
      <c r="AF747" s="141">
        <f>IF(ISERROR(SEARCH(AF$1,$Q747)),0,1)</f>
        <v>0</v>
      </c>
      <c r="AG747" s="141">
        <f>IF(ISERROR(SEARCH(AG$1,$Q747)),0,1)</f>
        <v>0</v>
      </c>
      <c r="AH747" s="185"/>
      <c r="AI747" s="141" t="str">
        <f>_xlfn.XLOOKUP(I747,'api2.3'!B:B,'api2.3'!D:D,"")</f>
        <v/>
      </c>
      <c r="AJ747" s="185" t="s">
        <v>84</v>
      </c>
      <c r="AK747" s="213" t="s">
        <v>84</v>
      </c>
      <c r="AL747" s="210">
        <f>_xlfn.XLOOKUP(AK747,sortorder!$I$15:$I$20,sortorder!$J$15:$J$20)</f>
        <v>5</v>
      </c>
      <c r="AM747" s="185" t="s">
        <v>1784</v>
      </c>
      <c r="AN747" s="185" t="s">
        <v>1784</v>
      </c>
      <c r="AO747" s="185" t="s">
        <v>1785</v>
      </c>
      <c r="AP747" s="191">
        <v>3</v>
      </c>
      <c r="AQ747" s="185" t="s">
        <v>757</v>
      </c>
      <c r="AR747" s="185" t="s">
        <v>2800</v>
      </c>
      <c r="AS747" s="185" t="s">
        <v>515</v>
      </c>
      <c r="AT747" s="185" t="s">
        <v>516</v>
      </c>
      <c r="AU747" s="185"/>
      <c r="AV747" s="39" t="str">
        <f>IFERROR(_xlfn.XLOOKUP(Q747,wtd!$B:$B,wtd!$C:$C),"")</f>
        <v/>
      </c>
      <c r="AW747" s="141" t="b">
        <f>IFERROR(Q747=_xlfn.XLOOKUP(Q747,wtd!$B:$B,wtd!$B:$B),FALSE)</f>
        <v>0</v>
      </c>
      <c r="AX747" s="185" t="s">
        <v>1103</v>
      </c>
      <c r="AY747" s="185"/>
      <c r="AZ747" s="185"/>
      <c r="BA747" s="185" t="b">
        <v>0</v>
      </c>
      <c r="BB747" s="185" t="b">
        <v>0</v>
      </c>
      <c r="BC747" s="185" t="b">
        <v>0</v>
      </c>
      <c r="BD747" s="185"/>
      <c r="BE747" s="185" t="s">
        <v>985</v>
      </c>
      <c r="BF747" s="185" t="s">
        <v>985</v>
      </c>
      <c r="BG747" s="185" t="s">
        <v>985</v>
      </c>
      <c r="BH747" s="189" t="s">
        <v>985</v>
      </c>
      <c r="BI747" s="189"/>
      <c r="BJ747" s="618" t="s">
        <v>2887</v>
      </c>
      <c r="BK747" s="534" t="s">
        <v>2887</v>
      </c>
      <c r="BL747" s="189"/>
      <c r="BN747" s="225">
        <v>999</v>
      </c>
      <c r="BQ747" s="639" t="s">
        <v>717</v>
      </c>
      <c r="BR747" s="639" t="s">
        <v>984</v>
      </c>
    </row>
    <row r="748" spans="1:71">
      <c r="A748">
        <v>747</v>
      </c>
      <c r="B748" s="158" t="str">
        <f>IFERROR(TEXT(AL748,"00"),"99")&amp;IFERROR(TEXT(W748,"00"),"99")&amp;IFERROR(TEXT(S748,"00"),"99")&amp;IFERROR(TEXT(BN748,"000"),"999")</f>
        <v>058002999</v>
      </c>
      <c r="C748" s="158" t="str">
        <f>IFERROR(TEXT(AL748,"00"),"99")&amp;IFERROR(TEXT(V748,"00"),"99")&amp;IFERROR(TEXT(R748,"000"),"999")</f>
        <v>0580097</v>
      </c>
      <c r="D748" s="29">
        <v>0</v>
      </c>
      <c r="E748" s="645">
        <f>IF(NOT(ISBLANK(L748)),1,0)</f>
        <v>0</v>
      </c>
      <c r="F748" s="645">
        <f>IF(NOT(ISBLANK(O748)),1,0)</f>
        <v>1</v>
      </c>
      <c r="G748" s="364" t="str">
        <f>IF(ISBLANK(H748), IF(OR(NOT(ISBLANK(L748)),NOT(ISBLANK(I748)), NOT(ISBLANK(O748))),"no oldname but should be",""),IF(H748=I748,"api",IF(H748=O748,"csv","no match or acs")))</f>
        <v>csv</v>
      </c>
      <c r="H748" t="s">
        <v>756</v>
      </c>
      <c r="K748" s="185"/>
      <c r="L748" s="185"/>
      <c r="M748" s="189"/>
      <c r="N748" s="189" t="s">
        <v>756</v>
      </c>
      <c r="O748" s="185" t="s">
        <v>756</v>
      </c>
      <c r="P748" s="189" t="s">
        <v>756</v>
      </c>
      <c r="Q748" s="187" t="s">
        <v>755</v>
      </c>
      <c r="R748" s="147">
        <f>IFERROR(_xlfn.XLOOKUP(T748,sortorder!$E$62:$E$136,sortorder!$F$62:$F$136),999)</f>
        <v>97</v>
      </c>
      <c r="S748" s="147">
        <f>IFERROR(_xlfn.XLOOKUP(T748,sortorder!$E$62:$E$136,sortorder!$D$62:$D$136),99)</f>
        <v>2</v>
      </c>
      <c r="T748" s="127" t="s">
        <v>144</v>
      </c>
      <c r="U748" s="189"/>
      <c r="V748" s="152">
        <f>IFERROR(_xlfn.XLOOKUP(X748,sortorder!$E$4:$E$55,sortorder!$D$4:$D$55),99)</f>
        <v>80</v>
      </c>
      <c r="W748" s="152">
        <f>IFERROR(_xlfn.XLOOKUP(X748,sortorder!$E$4:$E$55,sortorder!$D$4:$D$55),99)</f>
        <v>80</v>
      </c>
      <c r="X748" s="190" t="s">
        <v>2853</v>
      </c>
      <c r="Y748" s="141">
        <f>IF(ISERROR(SEARCH(Y$1,$Q748)),0,1)</f>
        <v>0</v>
      </c>
      <c r="Z748" s="141">
        <f>IF(ISERROR(SEARCH(Z$1,$Q748)),0,1)</f>
        <v>1</v>
      </c>
      <c r="AA748" s="141">
        <f>IF(ISERROR(SEARCH(AA$1,$Q748)),0,1)</f>
        <v>1</v>
      </c>
      <c r="AB748" s="141">
        <f>IF(ISERROR(SEARCH(AB$1,$Q748)),0,1)</f>
        <v>1</v>
      </c>
      <c r="AC748" s="141">
        <f>IF(ISERROR(SEARCH(AC$1,$Q748)),0,1)</f>
        <v>0</v>
      </c>
      <c r="AD748" s="141">
        <f>IF(ISERROR(SEARCH(AD$1,$Q748)),0,1)</f>
        <v>0</v>
      </c>
      <c r="AE748" s="141">
        <f>IF(ISERROR(SEARCH(AE$1,$Q748)),0,1)</f>
        <v>1</v>
      </c>
      <c r="AF748" s="141">
        <f>IF(ISERROR(SEARCH(AF$1,$Q748)),0,1)</f>
        <v>0</v>
      </c>
      <c r="AG748" s="141">
        <f>IF(ISERROR(SEARCH(AG$1,$Q748)),0,1)</f>
        <v>1</v>
      </c>
      <c r="AH748" s="185"/>
      <c r="AI748" s="141" t="str">
        <f>_xlfn.XLOOKUP(I748,'api2.3'!B:B,'api2.3'!D:D,"")</f>
        <v/>
      </c>
      <c r="AJ748" t="s">
        <v>84</v>
      </c>
      <c r="AK748" s="213" t="s">
        <v>84</v>
      </c>
      <c r="AL748" s="210">
        <f>_xlfn.XLOOKUP(AK748,sortorder!$I$15:$I$20,sortorder!$J$15:$J$20)</f>
        <v>5</v>
      </c>
      <c r="AM748" s="185" t="s">
        <v>1784</v>
      </c>
      <c r="AN748" s="185" t="s">
        <v>1784</v>
      </c>
      <c r="AO748" s="185" t="s">
        <v>1785</v>
      </c>
      <c r="AP748" s="191">
        <v>3</v>
      </c>
      <c r="AQ748" s="185" t="s">
        <v>757</v>
      </c>
      <c r="AR748" s="185" t="s">
        <v>2800</v>
      </c>
      <c r="AS748" s="185" t="s">
        <v>515</v>
      </c>
      <c r="AT748" s="185" t="s">
        <v>516</v>
      </c>
      <c r="AU748" s="185"/>
      <c r="AV748" s="39" t="str">
        <f>IFERROR(_xlfn.XLOOKUP(Q748,wtd!$B:$B,wtd!$C:$C),"")</f>
        <v/>
      </c>
      <c r="AW748" s="141" t="b">
        <f>IFERROR(Q748=_xlfn.XLOOKUP(Q748,wtd!$B:$B,wtd!$B:$B),FALSE)</f>
        <v>0</v>
      </c>
      <c r="AX748" s="185" t="s">
        <v>1103</v>
      </c>
      <c r="AY748" s="185"/>
      <c r="AZ748" s="185"/>
      <c r="BA748" s="185" t="b">
        <v>0</v>
      </c>
      <c r="BB748" s="185" t="b">
        <v>0</v>
      </c>
      <c r="BC748" s="185" t="b">
        <v>0</v>
      </c>
      <c r="BD748" s="185"/>
      <c r="BE748" s="185" t="s">
        <v>4983</v>
      </c>
      <c r="BF748" s="185" t="s">
        <v>758</v>
      </c>
      <c r="BG748" s="185" t="s">
        <v>758</v>
      </c>
      <c r="BH748" s="189" t="s">
        <v>758</v>
      </c>
      <c r="BI748" s="189"/>
      <c r="BJ748" s="618" t="s">
        <v>2887</v>
      </c>
      <c r="BK748" s="534" t="s">
        <v>2887</v>
      </c>
      <c r="BL748" s="189"/>
      <c r="BN748" s="225">
        <v>999</v>
      </c>
      <c r="BQ748" s="639" t="s">
        <v>721</v>
      </c>
      <c r="BR748" s="639" t="s">
        <v>756</v>
      </c>
    </row>
    <row r="749" spans="1:71">
      <c r="A749">
        <v>748</v>
      </c>
      <c r="B749" s="158" t="str">
        <f>IFERROR(TEXT(AL749,"00"),"99")&amp;IFERROR(TEXT(W749,"00"),"99")&amp;IFERROR(TEXT(S749,"00"),"99")&amp;IFERROR(TEXT(BN749,"000"),"999")</f>
        <v>058004999</v>
      </c>
      <c r="C749" s="158" t="str">
        <f>IFERROR(TEXT(AL749,"00"),"99")&amp;IFERROR(TEXT(V749,"00"),"99")&amp;IFERROR(TEXT(R749,"000"),"999")</f>
        <v>0580099</v>
      </c>
      <c r="D749" s="29">
        <v>0</v>
      </c>
      <c r="E749" s="645">
        <f>IF(NOT(ISBLANK(L749)),1,0)</f>
        <v>0</v>
      </c>
      <c r="F749" s="645">
        <f>IF(NOT(ISBLANK(O749)),1,0)</f>
        <v>1</v>
      </c>
      <c r="G749" s="364" t="str">
        <f>IF(ISBLANK(H749), IF(OR(NOT(ISBLANK(L749)),NOT(ISBLANK(I749)), NOT(ISBLANK(O749))),"no oldname but should be",""),IF(H749=I749,"api",IF(H749=O749,"csv","no match or acs")))</f>
        <v>csv</v>
      </c>
      <c r="H749" t="s">
        <v>203</v>
      </c>
      <c r="K749" s="185"/>
      <c r="L749" s="185"/>
      <c r="M749" s="189"/>
      <c r="N749" s="189" t="s">
        <v>203</v>
      </c>
      <c r="O749" s="185" t="s">
        <v>203</v>
      </c>
      <c r="P749" s="189" t="s">
        <v>203</v>
      </c>
      <c r="Q749" s="187" t="s">
        <v>202</v>
      </c>
      <c r="R749" s="147">
        <f>IFERROR(_xlfn.XLOOKUP(T749,sortorder!$E$62:$E$136,sortorder!$F$62:$F$136),999)</f>
        <v>99</v>
      </c>
      <c r="S749" s="147">
        <f>IFERROR(_xlfn.XLOOKUP(T749,sortorder!$E$62:$E$136,sortorder!$D$62:$D$136),99)</f>
        <v>4</v>
      </c>
      <c r="T749" s="188" t="s">
        <v>196</v>
      </c>
      <c r="U749" s="189"/>
      <c r="V749" s="152">
        <f>IFERROR(_xlfn.XLOOKUP(X749,sortorder!$E$4:$E$55,sortorder!$D$4:$D$55),99)</f>
        <v>80</v>
      </c>
      <c r="W749" s="152">
        <f>IFERROR(_xlfn.XLOOKUP(X749,sortorder!$E$4:$E$55,sortorder!$D$4:$D$55),99)</f>
        <v>80</v>
      </c>
      <c r="X749" s="190" t="s">
        <v>2852</v>
      </c>
      <c r="Y749" s="141">
        <f>IF(ISERROR(SEARCH(Y$1,$Q749)),0,1)</f>
        <v>0</v>
      </c>
      <c r="Z749" s="141">
        <f>IF(ISERROR(SEARCH(Z$1,$Q749)),0,1)</f>
        <v>0</v>
      </c>
      <c r="AA749" s="141">
        <f>IF(ISERROR(SEARCH(AA$1,$Q749)),0,1)</f>
        <v>0</v>
      </c>
      <c r="AB749" s="141">
        <f>IF(ISERROR(SEARCH(AB$1,$Q749)),0,1)</f>
        <v>0</v>
      </c>
      <c r="AC749" s="141">
        <f>IF(ISERROR(SEARCH(AC$1,$Q749)),0,1)</f>
        <v>0</v>
      </c>
      <c r="AD749" s="141">
        <f>IF(ISERROR(SEARCH(AD$1,$Q749)),0,1)</f>
        <v>1</v>
      </c>
      <c r="AE749" s="141">
        <f>IF(ISERROR(SEARCH(AE$1,$Q749)),0,1)</f>
        <v>1</v>
      </c>
      <c r="AF749" s="141">
        <f>IF(ISERROR(SEARCH(AF$1,$Q749)),0,1)</f>
        <v>0</v>
      </c>
      <c r="AG749" s="141">
        <f>IF(ISERROR(SEARCH(AG$1,$Q749)),0,1)</f>
        <v>0</v>
      </c>
      <c r="AH749" s="185"/>
      <c r="AI749" s="141" t="str">
        <f>_xlfn.XLOOKUP(I749,'api2.3'!B:B,'api2.3'!D:D,"")</f>
        <v/>
      </c>
      <c r="AJ749" s="185" t="s">
        <v>84</v>
      </c>
      <c r="AK749" s="213" t="s">
        <v>84</v>
      </c>
      <c r="AL749" s="210">
        <f>_xlfn.XLOOKUP(AK749,sortorder!$I$15:$I$20,sortorder!$J$15:$J$20)</f>
        <v>5</v>
      </c>
      <c r="AM749" s="185" t="s">
        <v>423</v>
      </c>
      <c r="AN749" s="185" t="s">
        <v>423</v>
      </c>
      <c r="AO749" s="185" t="s">
        <v>424</v>
      </c>
      <c r="AP749" s="191">
        <v>1</v>
      </c>
      <c r="AQ749" s="185" t="s">
        <v>83</v>
      </c>
      <c r="AR749" s="185" t="s">
        <v>97</v>
      </c>
      <c r="AS749" s="185" t="s">
        <v>96</v>
      </c>
      <c r="AT749" s="185" t="s">
        <v>97</v>
      </c>
      <c r="AU749" s="185"/>
      <c r="AV749" s="39" t="str">
        <f>IFERROR(_xlfn.XLOOKUP(Q749,wtd!$B:$B,wtd!$C:$C),"")</f>
        <v/>
      </c>
      <c r="AW749" s="141" t="b">
        <f>IFERROR(Q749=_xlfn.XLOOKUP(Q749,wtd!$B:$B,wtd!$B:$B),FALSE)</f>
        <v>0</v>
      </c>
      <c r="AX749" s="185" t="s">
        <v>89</v>
      </c>
      <c r="AY749" s="185"/>
      <c r="AZ749" s="185"/>
      <c r="BA749" s="185" t="b">
        <v>0</v>
      </c>
      <c r="BB749" s="185" t="b">
        <v>0</v>
      </c>
      <c r="BC749" s="185" t="b">
        <v>0</v>
      </c>
      <c r="BD749" s="185"/>
      <c r="BE749" s="185" t="s">
        <v>5444</v>
      </c>
      <c r="BF749" s="185" t="s">
        <v>5445</v>
      </c>
      <c r="BG749" s="185" t="s">
        <v>5445</v>
      </c>
      <c r="BH749" s="189" t="s">
        <v>5445</v>
      </c>
      <c r="BI749" s="189"/>
      <c r="BJ749" s="618" t="s">
        <v>2887</v>
      </c>
      <c r="BK749" s="534" t="s">
        <v>2887</v>
      </c>
      <c r="BL749" s="189"/>
      <c r="BN749" s="225">
        <v>999</v>
      </c>
      <c r="BQ749" s="639" t="s">
        <v>143</v>
      </c>
      <c r="BR749" s="639" t="s">
        <v>203</v>
      </c>
    </row>
    <row r="750" spans="1:71">
      <c r="A750">
        <v>749</v>
      </c>
      <c r="B750" s="158" t="str">
        <f>IFERROR(TEXT(AL750,"00"),"99")&amp;IFERROR(TEXT(W750,"00"),"99")&amp;IFERROR(TEXT(S750,"00"),"99")&amp;IFERROR(TEXT(BN750,"000"),"999")</f>
        <v>058004999</v>
      </c>
      <c r="C750" s="158" t="str">
        <f>IFERROR(TEXT(AL750,"00"),"99")&amp;IFERROR(TEXT(V750,"00"),"99")&amp;IFERROR(TEXT(R750,"000"),"999")</f>
        <v>0580099</v>
      </c>
      <c r="D750" s="29">
        <v>0</v>
      </c>
      <c r="E750" s="645">
        <f>IF(NOT(ISBLANK(L750)),1,0)</f>
        <v>0</v>
      </c>
      <c r="F750" s="645">
        <f>IF(NOT(ISBLANK(O750)),1,0)</f>
        <v>1</v>
      </c>
      <c r="G750" s="364" t="str">
        <f>IF(ISBLANK(H750), IF(OR(NOT(ISBLANK(L750)),NOT(ISBLANK(I750)), NOT(ISBLANK(O750))),"no oldname but should be",""),IF(H750=I750,"api",IF(H750=O750,"csv","no match or acs")))</f>
        <v>csv</v>
      </c>
      <c r="H750" t="s">
        <v>205</v>
      </c>
      <c r="K750" s="185"/>
      <c r="L750" s="185"/>
      <c r="M750" s="189"/>
      <c r="N750" s="189" t="s">
        <v>205</v>
      </c>
      <c r="O750" s="185" t="s">
        <v>205</v>
      </c>
      <c r="P750" s="189" t="s">
        <v>205</v>
      </c>
      <c r="Q750" s="187" t="s">
        <v>204</v>
      </c>
      <c r="R750" s="147">
        <f>IFERROR(_xlfn.XLOOKUP(T750,sortorder!$E$62:$E$136,sortorder!$F$62:$F$136),999)</f>
        <v>99</v>
      </c>
      <c r="S750" s="147">
        <f>IFERROR(_xlfn.XLOOKUP(T750,sortorder!$E$62:$E$136,sortorder!$D$62:$D$136),99)</f>
        <v>4</v>
      </c>
      <c r="T750" s="188" t="s">
        <v>196</v>
      </c>
      <c r="U750" s="189" t="s">
        <v>206</v>
      </c>
      <c r="V750" s="152">
        <f>IFERROR(_xlfn.XLOOKUP(X750,sortorder!$E$4:$E$55,sortorder!$D$4:$D$55),99)</f>
        <v>80</v>
      </c>
      <c r="W750" s="152">
        <f>IFERROR(_xlfn.XLOOKUP(X750,sortorder!$E$4:$E$55,sortorder!$D$4:$D$55),99)</f>
        <v>80</v>
      </c>
      <c r="X750" s="190" t="s">
        <v>2852</v>
      </c>
      <c r="Y750" s="141">
        <f>IF(ISERROR(SEARCH(Y$1,$Q750)),0,1)</f>
        <v>0</v>
      </c>
      <c r="Z750" s="141">
        <f>IF(ISERROR(SEARCH(Z$1,$Q750)),0,1)</f>
        <v>0</v>
      </c>
      <c r="AA750" s="141">
        <f>IF(ISERROR(SEARCH(AA$1,$Q750)),0,1)</f>
        <v>0</v>
      </c>
      <c r="AB750" s="141">
        <f>IF(ISERROR(SEARCH(AB$1,$Q750)),0,1)</f>
        <v>0</v>
      </c>
      <c r="AC750" s="141">
        <f>IF(ISERROR(SEARCH(AC$1,$Q750)),0,1)</f>
        <v>0</v>
      </c>
      <c r="AD750" s="141">
        <f>IF(ISERROR(SEARCH(AD$1,$Q750)),0,1)</f>
        <v>1</v>
      </c>
      <c r="AE750" s="141">
        <f>IF(ISERROR(SEARCH(AE$1,$Q750)),0,1)</f>
        <v>1</v>
      </c>
      <c r="AF750" s="141">
        <f>IF(ISERROR(SEARCH(AF$1,$Q750)),0,1)</f>
        <v>0</v>
      </c>
      <c r="AG750" s="141">
        <f>IF(ISERROR(SEARCH(AG$1,$Q750)),0,1)</f>
        <v>1</v>
      </c>
      <c r="AH750" s="185"/>
      <c r="AI750" s="141" t="str">
        <f>_xlfn.XLOOKUP(I750,'api2.3'!B:B,'api2.3'!D:D,"")</f>
        <v/>
      </c>
      <c r="AJ750" s="185" t="s">
        <v>84</v>
      </c>
      <c r="AK750" s="213" t="s">
        <v>84</v>
      </c>
      <c r="AL750" s="210">
        <f>_xlfn.XLOOKUP(AK750,sortorder!$I$15:$I$20,sortorder!$J$15:$J$20)</f>
        <v>5</v>
      </c>
      <c r="AM750" s="185" t="s">
        <v>423</v>
      </c>
      <c r="AN750" s="185" t="s">
        <v>423</v>
      </c>
      <c r="AO750" s="185" t="s">
        <v>424</v>
      </c>
      <c r="AP750" s="191">
        <v>1</v>
      </c>
      <c r="AQ750" s="185" t="s">
        <v>83</v>
      </c>
      <c r="AR750" s="185" t="s">
        <v>97</v>
      </c>
      <c r="AS750" s="185" t="s">
        <v>96</v>
      </c>
      <c r="AT750" s="185" t="s">
        <v>97</v>
      </c>
      <c r="AU750" s="185"/>
      <c r="AV750" s="39" t="str">
        <f>IFERROR(_xlfn.XLOOKUP(Q750,wtd!$B:$B,wtd!$C:$C),"")</f>
        <v/>
      </c>
      <c r="AW750" s="141" t="b">
        <f>IFERROR(Q750=_xlfn.XLOOKUP(Q750,wtd!$B:$B,wtd!$B:$B),FALSE)</f>
        <v>0</v>
      </c>
      <c r="AX750" s="185" t="s">
        <v>89</v>
      </c>
      <c r="AY750" s="185"/>
      <c r="AZ750" s="185"/>
      <c r="BA750" s="185" t="b">
        <v>0</v>
      </c>
      <c r="BB750" s="185" t="b">
        <v>0</v>
      </c>
      <c r="BC750" s="185" t="b">
        <v>0</v>
      </c>
      <c r="BD750" s="185"/>
      <c r="BE750" s="185" t="s">
        <v>5446</v>
      </c>
      <c r="BF750" s="185" t="s">
        <v>5447</v>
      </c>
      <c r="BG750" s="185" t="s">
        <v>5447</v>
      </c>
      <c r="BH750" s="189" t="s">
        <v>5448</v>
      </c>
      <c r="BI750" s="189" t="s">
        <v>5449</v>
      </c>
      <c r="BJ750" s="618" t="s">
        <v>2887</v>
      </c>
      <c r="BK750" s="534" t="s">
        <v>2887</v>
      </c>
      <c r="BL750" s="189"/>
      <c r="BN750" s="225">
        <v>999</v>
      </c>
      <c r="BQ750" s="639" t="s">
        <v>54</v>
      </c>
      <c r="BR750" s="639" t="s">
        <v>205</v>
      </c>
      <c r="BS750" s="639" t="s">
        <v>56</v>
      </c>
    </row>
    <row r="751" spans="1:71">
      <c r="A751">
        <v>750</v>
      </c>
      <c r="B751" s="158" t="str">
        <f>IFERROR(TEXT(AL751,"00"),"99")&amp;IFERROR(TEXT(W751,"00"),"99")&amp;IFERROR(TEXT(S751,"00"),"99")&amp;IFERROR(TEXT(BN751,"000"),"999")</f>
        <v>058004999</v>
      </c>
      <c r="C751" s="158" t="str">
        <f>IFERROR(TEXT(AL751,"00"),"99")&amp;IFERROR(TEXT(V751,"00"),"99")&amp;IFERROR(TEXT(R751,"000"),"999")</f>
        <v>0580099</v>
      </c>
      <c r="D751" s="29">
        <v>0</v>
      </c>
      <c r="E751" s="645">
        <f>IF(NOT(ISBLANK(L751)),1,0)</f>
        <v>0</v>
      </c>
      <c r="F751" s="645">
        <f>IF(NOT(ISBLANK(O751)),1,0)</f>
        <v>1</v>
      </c>
      <c r="G751" s="364" t="str">
        <f>IF(ISBLANK(H751), IF(OR(NOT(ISBLANK(L751)),NOT(ISBLANK(I751)), NOT(ISBLANK(O751))),"no oldname but should be",""),IF(H751=I751,"api",IF(H751=O751,"csv","no match or acs")))</f>
        <v>csv</v>
      </c>
      <c r="H751" t="s">
        <v>710</v>
      </c>
      <c r="K751" s="185"/>
      <c r="L751" s="185"/>
      <c r="M751" s="189"/>
      <c r="N751" s="189" t="s">
        <v>710</v>
      </c>
      <c r="O751" s="185" t="s">
        <v>710</v>
      </c>
      <c r="P751" s="189" t="s">
        <v>710</v>
      </c>
      <c r="Q751" s="187" t="s">
        <v>709</v>
      </c>
      <c r="R751" s="147">
        <f>IFERROR(_xlfn.XLOOKUP(T751,sortorder!$E$62:$E$136,sortorder!$F$62:$F$136),999)</f>
        <v>99</v>
      </c>
      <c r="S751" s="147">
        <f>IFERROR(_xlfn.XLOOKUP(T751,sortorder!$E$62:$E$136,sortorder!$D$62:$D$136),99)</f>
        <v>4</v>
      </c>
      <c r="T751" s="188" t="s">
        <v>196</v>
      </c>
      <c r="U751" s="189"/>
      <c r="V751" s="152">
        <f>IFERROR(_xlfn.XLOOKUP(X751,sortorder!$E$4:$E$55,sortorder!$D$4:$D$55),99)</f>
        <v>80</v>
      </c>
      <c r="W751" s="152">
        <f>IFERROR(_xlfn.XLOOKUP(X751,sortorder!$E$4:$E$55,sortorder!$D$4:$D$55),99)</f>
        <v>80</v>
      </c>
      <c r="X751" s="190" t="s">
        <v>2853</v>
      </c>
      <c r="Y751" s="141">
        <f>IF(ISERROR(SEARCH(Y$1,$Q751)),0,1)</f>
        <v>0</v>
      </c>
      <c r="Z751" s="141">
        <f>IF(ISERROR(SEARCH(Z$1,$Q751)),0,1)</f>
        <v>0</v>
      </c>
      <c r="AA751" s="141">
        <f>IF(ISERROR(SEARCH(AA$1,$Q751)),0,1)</f>
        <v>1</v>
      </c>
      <c r="AB751" s="141">
        <f>IF(ISERROR(SEARCH(AB$1,$Q751)),0,1)</f>
        <v>1</v>
      </c>
      <c r="AC751" s="141">
        <f>IF(ISERROR(SEARCH(AC$1,$Q751)),0,1)</f>
        <v>0</v>
      </c>
      <c r="AD751" s="141">
        <f>IF(ISERROR(SEARCH(AD$1,$Q751)),0,1)</f>
        <v>0</v>
      </c>
      <c r="AE751" s="141">
        <f>IF(ISERROR(SEARCH(AE$1,$Q751)),0,1)</f>
        <v>1</v>
      </c>
      <c r="AF751" s="141">
        <f>IF(ISERROR(SEARCH(AF$1,$Q751)),0,1)</f>
        <v>0</v>
      </c>
      <c r="AG751" s="141">
        <f>IF(ISERROR(SEARCH(AG$1,$Q751)),0,1)</f>
        <v>0</v>
      </c>
      <c r="AH751" s="185"/>
      <c r="AI751" s="141" t="str">
        <f>_xlfn.XLOOKUP(I751,'api2.3'!B:B,'api2.3'!D:D,"")</f>
        <v/>
      </c>
      <c r="AJ751" s="185" t="s">
        <v>84</v>
      </c>
      <c r="AK751" s="41" t="s">
        <v>84</v>
      </c>
      <c r="AL751" s="210">
        <f>_xlfn.XLOOKUP(AK751,sortorder!$I$15:$I$20,sortorder!$J$15:$J$20)</f>
        <v>5</v>
      </c>
      <c r="AM751" s="185" t="s">
        <v>423</v>
      </c>
      <c r="AN751" s="185" t="s">
        <v>423</v>
      </c>
      <c r="AO751" s="185" t="s">
        <v>424</v>
      </c>
      <c r="AP751" s="191">
        <v>1</v>
      </c>
      <c r="AQ751" s="185" t="s">
        <v>268</v>
      </c>
      <c r="AR751" s="185" t="s">
        <v>2800</v>
      </c>
      <c r="AS751" s="185" t="s">
        <v>515</v>
      </c>
      <c r="AT751" s="185" t="s">
        <v>516</v>
      </c>
      <c r="AU751" s="185"/>
      <c r="AV751" s="39" t="str">
        <f>IFERROR(_xlfn.XLOOKUP(Q751,wtd!$B:$B,wtd!$C:$C),"")</f>
        <v/>
      </c>
      <c r="AW751" s="141" t="b">
        <f>IFERROR(Q751=_xlfn.XLOOKUP(Q751,wtd!$B:$B,wtd!$B:$B),FALSE)</f>
        <v>0</v>
      </c>
      <c r="AX751" s="185" t="s">
        <v>1103</v>
      </c>
      <c r="AY751" s="185"/>
      <c r="AZ751" s="185"/>
      <c r="BA751" s="185" t="b">
        <v>0</v>
      </c>
      <c r="BB751" s="185" t="b">
        <v>0</v>
      </c>
      <c r="BC751" s="185" t="b">
        <v>0</v>
      </c>
      <c r="BD751" s="185"/>
      <c r="BE751" s="185" t="s">
        <v>5450</v>
      </c>
      <c r="BF751" s="185" t="s">
        <v>5451</v>
      </c>
      <c r="BG751" s="185" t="s">
        <v>5451</v>
      </c>
      <c r="BH751" s="189" t="s">
        <v>5451</v>
      </c>
      <c r="BI751" s="189"/>
      <c r="BJ751" s="618" t="s">
        <v>2887</v>
      </c>
      <c r="BK751" s="534" t="s">
        <v>2887</v>
      </c>
      <c r="BL751" s="189"/>
      <c r="BN751" s="225">
        <v>999</v>
      </c>
      <c r="BQ751" s="639" t="s">
        <v>711</v>
      </c>
      <c r="BR751" s="639" t="s">
        <v>710</v>
      </c>
    </row>
    <row r="752" spans="1:71">
      <c r="A752">
        <v>751</v>
      </c>
      <c r="B752" s="158" t="str">
        <f>IFERROR(TEXT(AL752,"00"),"99")&amp;IFERROR(TEXT(W752,"00"),"99")&amp;IFERROR(TEXT(S752,"00"),"99")&amp;IFERROR(TEXT(BN752,"000"),"999")</f>
        <v>058004999</v>
      </c>
      <c r="C752" s="158" t="str">
        <f>IFERROR(TEXT(AL752,"00"),"99")&amp;IFERROR(TEXT(V752,"00"),"99")&amp;IFERROR(TEXT(R752,"000"),"999")</f>
        <v>0580099</v>
      </c>
      <c r="D752" s="29">
        <v>0</v>
      </c>
      <c r="E752" s="645">
        <f>IF(NOT(ISBLANK(L752)),1,0)</f>
        <v>0</v>
      </c>
      <c r="F752" s="645">
        <f>IF(NOT(ISBLANK(O752)),1,0)</f>
        <v>1</v>
      </c>
      <c r="G752" s="364" t="str">
        <f>IF(ISBLANK(H752), IF(OR(NOT(ISBLANK(L752)),NOT(ISBLANK(I752)), NOT(ISBLANK(O752))),"no oldname but should be",""),IF(H752=I752,"api",IF(H752=O752,"csv","no match or acs")))</f>
        <v>csv</v>
      </c>
      <c r="H752" t="s">
        <v>713</v>
      </c>
      <c r="J752" s="197"/>
      <c r="K752" s="185"/>
      <c r="L752" s="185"/>
      <c r="M752" s="189"/>
      <c r="N752" s="189" t="s">
        <v>713</v>
      </c>
      <c r="O752" s="185" t="s">
        <v>713</v>
      </c>
      <c r="P752" s="189" t="s">
        <v>713</v>
      </c>
      <c r="Q752" s="187" t="s">
        <v>712</v>
      </c>
      <c r="R752" s="147">
        <f>IFERROR(_xlfn.XLOOKUP(T752,sortorder!$E$62:$E$136,sortorder!$F$62:$F$136),999)</f>
        <v>99</v>
      </c>
      <c r="S752" s="147">
        <f>IFERROR(_xlfn.XLOOKUP(T752,sortorder!$E$62:$E$136,sortorder!$D$62:$D$136),99)</f>
        <v>4</v>
      </c>
      <c r="T752" s="127" t="s">
        <v>196</v>
      </c>
      <c r="U752" s="189"/>
      <c r="V752" s="152">
        <f>IFERROR(_xlfn.XLOOKUP(X752,sortorder!$E$4:$E$55,sortorder!$D$4:$D$55),99)</f>
        <v>80</v>
      </c>
      <c r="W752" s="152">
        <f>IFERROR(_xlfn.XLOOKUP(X752,sortorder!$E$4:$E$55,sortorder!$D$4:$D$55),99)</f>
        <v>80</v>
      </c>
      <c r="X752" s="190" t="s">
        <v>2853</v>
      </c>
      <c r="Y752" s="141">
        <f>IF(ISERROR(SEARCH(Y$1,$Q752)),0,1)</f>
        <v>0</v>
      </c>
      <c r="Z752" s="141">
        <f>IF(ISERROR(SEARCH(Z$1,$Q752)),0,1)</f>
        <v>0</v>
      </c>
      <c r="AA752" s="141">
        <f>IF(ISERROR(SEARCH(AA$1,$Q752)),0,1)</f>
        <v>1</v>
      </c>
      <c r="AB752" s="141">
        <f>IF(ISERROR(SEARCH(AB$1,$Q752)),0,1)</f>
        <v>1</v>
      </c>
      <c r="AC752" s="141">
        <f>IF(ISERROR(SEARCH(AC$1,$Q752)),0,1)</f>
        <v>0</v>
      </c>
      <c r="AD752" s="141">
        <f>IF(ISERROR(SEARCH(AD$1,$Q752)),0,1)</f>
        <v>0</v>
      </c>
      <c r="AE752" s="141">
        <f>IF(ISERROR(SEARCH(AE$1,$Q752)),0,1)</f>
        <v>1</v>
      </c>
      <c r="AF752" s="141">
        <f>IF(ISERROR(SEARCH(AF$1,$Q752)),0,1)</f>
        <v>0</v>
      </c>
      <c r="AG752" s="141">
        <f>IF(ISERROR(SEARCH(AG$1,$Q752)),0,1)</f>
        <v>1</v>
      </c>
      <c r="AH752" s="185"/>
      <c r="AI752" s="141" t="str">
        <f>_xlfn.XLOOKUP(I752,'api2.3'!B:B,'api2.3'!D:D,"")</f>
        <v/>
      </c>
      <c r="AJ752" t="s">
        <v>84</v>
      </c>
      <c r="AK752" s="41" t="s">
        <v>84</v>
      </c>
      <c r="AL752" s="210">
        <f>_xlfn.XLOOKUP(AK752,sortorder!$I$15:$I$20,sortorder!$J$15:$J$20)</f>
        <v>5</v>
      </c>
      <c r="AM752" s="185" t="s">
        <v>423</v>
      </c>
      <c r="AN752" s="185" t="s">
        <v>423</v>
      </c>
      <c r="AO752" s="185" t="s">
        <v>424</v>
      </c>
      <c r="AP752" s="191">
        <v>1</v>
      </c>
      <c r="AQ752" s="185" t="s">
        <v>268</v>
      </c>
      <c r="AR752" s="185" t="s">
        <v>2800</v>
      </c>
      <c r="AS752" s="185" t="s">
        <v>515</v>
      </c>
      <c r="AT752" s="185" t="s">
        <v>516</v>
      </c>
      <c r="AU752" s="185"/>
      <c r="AV752" s="39" t="str">
        <f>IFERROR(_xlfn.XLOOKUP(Q752,wtd!$B:$B,wtd!$C:$C),"")</f>
        <v/>
      </c>
      <c r="AW752" s="141" t="b">
        <f>IFERROR(Q752=_xlfn.XLOOKUP(Q752,wtd!$B:$B,wtd!$B:$B),FALSE)</f>
        <v>0</v>
      </c>
      <c r="AX752" s="185" t="s">
        <v>1103</v>
      </c>
      <c r="AY752" s="185"/>
      <c r="AZ752" s="185"/>
      <c r="BA752" s="185" t="b">
        <v>0</v>
      </c>
      <c r="BB752" s="185" t="b">
        <v>0</v>
      </c>
      <c r="BC752" s="185" t="b">
        <v>0</v>
      </c>
      <c r="BD752" s="185"/>
      <c r="BE752" s="185" t="s">
        <v>5452</v>
      </c>
      <c r="BF752" s="185" t="s">
        <v>5453</v>
      </c>
      <c r="BG752" s="122" t="s">
        <v>5453</v>
      </c>
      <c r="BH752" s="189" t="s">
        <v>5453</v>
      </c>
      <c r="BI752" s="189"/>
      <c r="BJ752" s="618" t="s">
        <v>2887</v>
      </c>
      <c r="BK752" s="534" t="s">
        <v>2887</v>
      </c>
      <c r="BL752" s="189"/>
      <c r="BN752" s="225">
        <v>999</v>
      </c>
      <c r="BQ752" s="639" t="s">
        <v>694</v>
      </c>
      <c r="BR752" s="639" t="s">
        <v>713</v>
      </c>
    </row>
    <row r="753" spans="1:71">
      <c r="A753">
        <v>752</v>
      </c>
      <c r="B753" s="158" t="str">
        <f>IFERROR(TEXT(AL753,"00"),"99")&amp;IFERROR(TEXT(W753,"00"),"99")&amp;IFERROR(TEXT(S753,"00"),"99")&amp;IFERROR(TEXT(BN753,"000"),"999")</f>
        <v>058004999</v>
      </c>
      <c r="C753" s="158" t="str">
        <f>IFERROR(TEXT(AL753,"00"),"99")&amp;IFERROR(TEXT(V753,"00"),"99")&amp;IFERROR(TEXT(R753,"000"),"999")</f>
        <v>0580099</v>
      </c>
      <c r="D753" s="29">
        <v>0</v>
      </c>
      <c r="E753" s="645">
        <f>IF(NOT(ISBLANK(L753)),1,0)</f>
        <v>0</v>
      </c>
      <c r="F753" s="645">
        <f>IF(NOT(ISBLANK(O753)),1,0)</f>
        <v>1</v>
      </c>
      <c r="G753" s="364" t="str">
        <f>IF(ISBLANK(H753), IF(OR(NOT(ISBLANK(L753)),NOT(ISBLANK(I753)), NOT(ISBLANK(O753))),"no oldname but should be",""),IF(H753=I753,"api",IF(H753=O753,"csv","no match or acs")))</f>
        <v>csv</v>
      </c>
      <c r="H753" t="s">
        <v>742</v>
      </c>
      <c r="J753" s="197"/>
      <c r="K753" s="185"/>
      <c r="L753" s="185"/>
      <c r="M753" s="189"/>
      <c r="N753" s="189" t="s">
        <v>742</v>
      </c>
      <c r="O753" s="185" t="s">
        <v>742</v>
      </c>
      <c r="P753" s="189" t="s">
        <v>742</v>
      </c>
      <c r="Q753" s="187" t="s">
        <v>741</v>
      </c>
      <c r="R753" s="147">
        <f>IFERROR(_xlfn.XLOOKUP(T753,sortorder!$E$62:$E$136,sortorder!$F$62:$F$136),999)</f>
        <v>99</v>
      </c>
      <c r="S753" s="147">
        <f>IFERROR(_xlfn.XLOOKUP(T753,sortorder!$E$62:$E$136,sortorder!$D$62:$D$136),99)</f>
        <v>4</v>
      </c>
      <c r="T753" s="188" t="s">
        <v>196</v>
      </c>
      <c r="U753" s="189"/>
      <c r="V753" s="152">
        <f>IFERROR(_xlfn.XLOOKUP(X753,sortorder!$E$4:$E$55,sortorder!$D$4:$D$55),99)</f>
        <v>80</v>
      </c>
      <c r="W753" s="152">
        <f>IFERROR(_xlfn.XLOOKUP(X753,sortorder!$E$4:$E$55,sortorder!$D$4:$D$55),99)</f>
        <v>80</v>
      </c>
      <c r="X753" s="190" t="s">
        <v>2852</v>
      </c>
      <c r="Y753" s="141">
        <f>IF(ISERROR(SEARCH(Y$1,$Q753)),0,1)</f>
        <v>0</v>
      </c>
      <c r="Z753" s="141">
        <f>IF(ISERROR(SEARCH(Z$1,$Q753)),0,1)</f>
        <v>1</v>
      </c>
      <c r="AA753" s="141">
        <f>IF(ISERROR(SEARCH(AA$1,$Q753)),0,1)</f>
        <v>0</v>
      </c>
      <c r="AB753" s="141">
        <f>IF(ISERROR(SEARCH(AB$1,$Q753)),0,1)</f>
        <v>0</v>
      </c>
      <c r="AC753" s="141">
        <f>IF(ISERROR(SEARCH(AC$1,$Q753)),0,1)</f>
        <v>0</v>
      </c>
      <c r="AD753" s="141">
        <f>IF(ISERROR(SEARCH(AD$1,$Q753)),0,1)</f>
        <v>1</v>
      </c>
      <c r="AE753" s="141">
        <f>IF(ISERROR(SEARCH(AE$1,$Q753)),0,1)</f>
        <v>1</v>
      </c>
      <c r="AF753" s="141">
        <f>IF(ISERROR(SEARCH(AF$1,$Q753)),0,1)</f>
        <v>0</v>
      </c>
      <c r="AG753" s="141">
        <f>IF(ISERROR(SEARCH(AG$1,$Q753)),0,1)</f>
        <v>0</v>
      </c>
      <c r="AH753" s="185"/>
      <c r="AI753" s="141" t="str">
        <f>_xlfn.XLOOKUP(I753,'api2.3'!B:B,'api2.3'!D:D,"")</f>
        <v/>
      </c>
      <c r="AJ753" s="185" t="s">
        <v>84</v>
      </c>
      <c r="AK753" s="41" t="s">
        <v>84</v>
      </c>
      <c r="AL753" s="210">
        <f>_xlfn.XLOOKUP(AK753,sortorder!$I$15:$I$20,sortorder!$J$15:$J$20)</f>
        <v>5</v>
      </c>
      <c r="AM753" s="185" t="s">
        <v>1784</v>
      </c>
      <c r="AN753" s="185" t="s">
        <v>1784</v>
      </c>
      <c r="AO753" s="185" t="s">
        <v>1785</v>
      </c>
      <c r="AP753" s="191">
        <v>3</v>
      </c>
      <c r="AQ753" s="185" t="s">
        <v>456</v>
      </c>
      <c r="AR753" s="185" t="s">
        <v>97</v>
      </c>
      <c r="AS753" s="185" t="s">
        <v>96</v>
      </c>
      <c r="AT753" s="185" t="s">
        <v>97</v>
      </c>
      <c r="AU753" s="185"/>
      <c r="AV753" s="39" t="str">
        <f>IFERROR(_xlfn.XLOOKUP(Q753,wtd!$B:$B,wtd!$C:$C),"")</f>
        <v/>
      </c>
      <c r="AW753" s="141" t="b">
        <f>IFERROR(Q753=_xlfn.XLOOKUP(Q753,wtd!$B:$B,wtd!$B:$B),FALSE)</f>
        <v>0</v>
      </c>
      <c r="AX753" s="185" t="s">
        <v>89</v>
      </c>
      <c r="AY753" s="185"/>
      <c r="AZ753" s="185"/>
      <c r="BA753" s="185" t="b">
        <v>0</v>
      </c>
      <c r="BB753" s="185" t="b">
        <v>0</v>
      </c>
      <c r="BC753" s="185" t="b">
        <v>0</v>
      </c>
      <c r="BD753" s="185"/>
      <c r="BE753" s="185" t="s">
        <v>5454</v>
      </c>
      <c r="BF753" s="185" t="s">
        <v>5455</v>
      </c>
      <c r="BG753" s="185" t="s">
        <v>5455</v>
      </c>
      <c r="BH753" s="189" t="s">
        <v>5455</v>
      </c>
      <c r="BI753" s="189"/>
      <c r="BJ753" s="618" t="s">
        <v>2887</v>
      </c>
      <c r="BK753" s="534" t="s">
        <v>2887</v>
      </c>
      <c r="BL753" s="189"/>
      <c r="BN753" s="225">
        <v>999</v>
      </c>
      <c r="BQ753" s="639" t="s">
        <v>143</v>
      </c>
      <c r="BR753" s="639" t="s">
        <v>742</v>
      </c>
    </row>
    <row r="754" spans="1:71">
      <c r="A754">
        <v>753</v>
      </c>
      <c r="B754" s="158" t="str">
        <f>IFERROR(TEXT(AL754,"00"),"99")&amp;IFERROR(TEXT(W754,"00"),"99")&amp;IFERROR(TEXT(S754,"00"),"99")&amp;IFERROR(TEXT(BN754,"000"),"999")</f>
        <v>058004999</v>
      </c>
      <c r="C754" s="158" t="str">
        <f>IFERROR(TEXT(AL754,"00"),"99")&amp;IFERROR(TEXT(V754,"00"),"99")&amp;IFERROR(TEXT(R754,"000"),"999")</f>
        <v>0580099</v>
      </c>
      <c r="D754" s="29">
        <v>0</v>
      </c>
      <c r="E754" s="645">
        <f>IF(NOT(ISBLANK(L754)),1,0)</f>
        <v>0</v>
      </c>
      <c r="F754" s="645">
        <f>IF(NOT(ISBLANK(O754)),1,0)</f>
        <v>1</v>
      </c>
      <c r="G754" s="364" t="str">
        <f>IF(ISBLANK(H754), IF(OR(NOT(ISBLANK(L754)),NOT(ISBLANK(I754)), NOT(ISBLANK(O754))),"no oldname but should be",""),IF(H754=I754,"api",IF(H754=O754,"csv","no match or acs")))</f>
        <v>csv</v>
      </c>
      <c r="H754" t="s">
        <v>597</v>
      </c>
      <c r="J754" s="197"/>
      <c r="L754" s="122"/>
      <c r="M754" s="197"/>
      <c r="N754" s="59" t="s">
        <v>597</v>
      </c>
      <c r="O754" t="s">
        <v>597</v>
      </c>
      <c r="P754" s="59" t="s">
        <v>597</v>
      </c>
      <c r="Q754" s="64" t="s">
        <v>596</v>
      </c>
      <c r="R754" s="147">
        <f>IFERROR(_xlfn.XLOOKUP(T754,sortorder!$E$62:$E$136,sortorder!$F$62:$F$136),999)</f>
        <v>99</v>
      </c>
      <c r="S754" s="147">
        <f>IFERROR(_xlfn.XLOOKUP(T754,sortorder!$E$62:$E$136,sortorder!$D$62:$D$136),99)</f>
        <v>4</v>
      </c>
      <c r="T754" s="127" t="s">
        <v>196</v>
      </c>
      <c r="V754" s="152">
        <f>IFERROR(_xlfn.XLOOKUP(X754,sortorder!$E$4:$E$55,sortorder!$D$4:$D$55),99)</f>
        <v>80</v>
      </c>
      <c r="W754" s="152">
        <f>IFERROR(_xlfn.XLOOKUP(X754,sortorder!$E$4:$E$55,sortorder!$D$4:$D$55),99)</f>
        <v>80</v>
      </c>
      <c r="X754" s="22" t="s">
        <v>2852</v>
      </c>
      <c r="Y754" s="141">
        <f>IF(ISERROR(SEARCH(Y$1,$Q754)),0,1)</f>
        <v>0</v>
      </c>
      <c r="Z754" s="141">
        <f>IF(ISERROR(SEARCH(Z$1,$Q754)),0,1)</f>
        <v>1</v>
      </c>
      <c r="AA754" s="141">
        <f>IF(ISERROR(SEARCH(AA$1,$Q754)),0,1)</f>
        <v>0</v>
      </c>
      <c r="AB754" s="141">
        <f>IF(ISERROR(SEARCH(AB$1,$Q754)),0,1)</f>
        <v>0</v>
      </c>
      <c r="AC754" s="141">
        <f>IF(ISERROR(SEARCH(AC$1,$Q754)),0,1)</f>
        <v>0</v>
      </c>
      <c r="AD754" s="141">
        <f>IF(ISERROR(SEARCH(AD$1,$Q754)),0,1)</f>
        <v>1</v>
      </c>
      <c r="AE754" s="141">
        <f>IF(ISERROR(SEARCH(AE$1,$Q754)),0,1)</f>
        <v>1</v>
      </c>
      <c r="AF754" s="141">
        <f>IF(ISERROR(SEARCH(AF$1,$Q754)),0,1)</f>
        <v>0</v>
      </c>
      <c r="AG754" s="141">
        <f>IF(ISERROR(SEARCH(AG$1,$Q754)),0,1)</f>
        <v>1</v>
      </c>
      <c r="AI754" s="141" t="str">
        <f>_xlfn.XLOOKUP(I754,'api2.3'!B:B,'api2.3'!D:D,"")</f>
        <v/>
      </c>
      <c r="AJ754" t="s">
        <v>84</v>
      </c>
      <c r="AK754" s="41" t="s">
        <v>84</v>
      </c>
      <c r="AL754" s="210">
        <f>_xlfn.XLOOKUP(AK754,sortorder!$I$15:$I$20,sortorder!$J$15:$J$20)</f>
        <v>5</v>
      </c>
      <c r="AM754" t="s">
        <v>1784</v>
      </c>
      <c r="AN754" t="s">
        <v>1784</v>
      </c>
      <c r="AO754" t="s">
        <v>1785</v>
      </c>
      <c r="AP754" s="32">
        <v>3</v>
      </c>
      <c r="AQ754" t="s">
        <v>456</v>
      </c>
      <c r="AR754" t="s">
        <v>97</v>
      </c>
      <c r="AS754" t="s">
        <v>96</v>
      </c>
      <c r="AT754" t="s">
        <v>97</v>
      </c>
      <c r="AV754" s="39" t="str">
        <f>IFERROR(_xlfn.XLOOKUP(Q754,wtd!$B:$B,wtd!$C:$C),"")</f>
        <v/>
      </c>
      <c r="AW754" s="141" t="b">
        <f>IFERROR(Q754=_xlfn.XLOOKUP(Q754,wtd!$B:$B,wtd!$B:$B),FALSE)</f>
        <v>0</v>
      </c>
      <c r="AX754" t="s">
        <v>89</v>
      </c>
      <c r="BA754" t="b">
        <v>0</v>
      </c>
      <c r="BB754" t="b">
        <v>0</v>
      </c>
      <c r="BC754" t="b">
        <v>0</v>
      </c>
      <c r="BE754" s="122" t="s">
        <v>5456</v>
      </c>
      <c r="BF754" t="s">
        <v>5457</v>
      </c>
      <c r="BG754" s="122" t="s">
        <v>5457</v>
      </c>
      <c r="BH754" s="59" t="s">
        <v>5457</v>
      </c>
      <c r="BJ754" s="618" t="s">
        <v>2887</v>
      </c>
      <c r="BK754" s="534" t="s">
        <v>2887</v>
      </c>
      <c r="BN754" s="225">
        <v>999</v>
      </c>
      <c r="BQ754" s="639" t="s">
        <v>54</v>
      </c>
      <c r="BR754" s="639" t="s">
        <v>597</v>
      </c>
    </row>
    <row r="755" spans="1:71">
      <c r="A755">
        <v>754</v>
      </c>
      <c r="B755" s="158" t="str">
        <f>IFERROR(TEXT(AL755,"00"),"99")&amp;IFERROR(TEXT(W755,"00"),"99")&amp;IFERROR(TEXT(S755,"00"),"99")&amp;IFERROR(TEXT(BN755,"000"),"999")</f>
        <v>058004999</v>
      </c>
      <c r="C755" s="158" t="str">
        <f>IFERROR(TEXT(AL755,"00"),"99")&amp;IFERROR(TEXT(V755,"00"),"99")&amp;IFERROR(TEXT(R755,"000"),"999")</f>
        <v>0580099</v>
      </c>
      <c r="D755" s="29">
        <v>0</v>
      </c>
      <c r="E755" s="645">
        <f>IF(NOT(ISBLANK(L755)),1,0)</f>
        <v>0</v>
      </c>
      <c r="F755" s="645">
        <f>IF(NOT(ISBLANK(O755)),1,0)</f>
        <v>1</v>
      </c>
      <c r="G755" s="364" t="str">
        <f>IF(ISBLANK(H755), IF(OR(NOT(ISBLANK(L755)),NOT(ISBLANK(I755)), NOT(ISBLANK(O755))),"no oldname but should be",""),IF(H755=I755,"api",IF(H755=O755,"csv","no match or acs")))</f>
        <v>csv</v>
      </c>
      <c r="H755" t="s">
        <v>980</v>
      </c>
      <c r="J755" s="197"/>
      <c r="K755" s="122"/>
      <c r="L755" s="122"/>
      <c r="M755" s="197"/>
      <c r="N755" s="197" t="s">
        <v>980</v>
      </c>
      <c r="O755" s="122" t="s">
        <v>980</v>
      </c>
      <c r="P755" s="197" t="s">
        <v>980</v>
      </c>
      <c r="Q755" s="123" t="s">
        <v>979</v>
      </c>
      <c r="R755" s="147">
        <f>IFERROR(_xlfn.XLOOKUP(T755,sortorder!$E$62:$E$136,sortorder!$F$62:$F$136),999)</f>
        <v>99</v>
      </c>
      <c r="S755" s="147">
        <f>IFERROR(_xlfn.XLOOKUP(T755,sortorder!$E$62:$E$136,sortorder!$D$62:$D$136),99)</f>
        <v>4</v>
      </c>
      <c r="T755" s="127" t="s">
        <v>196</v>
      </c>
      <c r="V755" s="152">
        <f>IFERROR(_xlfn.XLOOKUP(X755,sortorder!$E$4:$E$55,sortorder!$D$4:$D$55),99)</f>
        <v>80</v>
      </c>
      <c r="W755" s="152">
        <f>IFERROR(_xlfn.XLOOKUP(X755,sortorder!$E$4:$E$55,sortorder!$D$4:$D$55),99)</f>
        <v>80</v>
      </c>
      <c r="X755" s="22" t="s">
        <v>2853</v>
      </c>
      <c r="Y755" s="141">
        <f>IF(ISERROR(SEARCH(Y$1,$Q755)),0,1)</f>
        <v>0</v>
      </c>
      <c r="Z755" s="141">
        <f>IF(ISERROR(SEARCH(Z$1,$Q755)),0,1)</f>
        <v>1</v>
      </c>
      <c r="AA755" s="141">
        <f>IF(ISERROR(SEARCH(AA$1,$Q755)),0,1)</f>
        <v>1</v>
      </c>
      <c r="AB755" s="141">
        <f>IF(ISERROR(SEARCH(AB$1,$Q755)),0,1)</f>
        <v>1</v>
      </c>
      <c r="AC755" s="141">
        <f>IF(ISERROR(SEARCH(AC$1,$Q755)),0,1)</f>
        <v>0</v>
      </c>
      <c r="AD755" s="141">
        <f>IF(ISERROR(SEARCH(AD$1,$Q755)),0,1)</f>
        <v>0</v>
      </c>
      <c r="AE755" s="141">
        <f>IF(ISERROR(SEARCH(AE$1,$Q755)),0,1)</f>
        <v>1</v>
      </c>
      <c r="AF755" s="141">
        <f>IF(ISERROR(SEARCH(AF$1,$Q755)),0,1)</f>
        <v>0</v>
      </c>
      <c r="AG755" s="141">
        <f>IF(ISERROR(SEARCH(AG$1,$Q755)),0,1)</f>
        <v>0</v>
      </c>
      <c r="AI755" s="141" t="str">
        <f>_xlfn.XLOOKUP(I755,'api2.3'!B:B,'api2.3'!D:D,"")</f>
        <v/>
      </c>
      <c r="AJ755" t="s">
        <v>84</v>
      </c>
      <c r="AK755" s="41" t="s">
        <v>84</v>
      </c>
      <c r="AL755" s="210">
        <f>_xlfn.XLOOKUP(AK755,sortorder!$I$15:$I$20,sortorder!$J$15:$J$20)</f>
        <v>5</v>
      </c>
      <c r="AM755" t="s">
        <v>1784</v>
      </c>
      <c r="AN755" t="s">
        <v>1784</v>
      </c>
      <c r="AO755" t="s">
        <v>1785</v>
      </c>
      <c r="AP755" s="32">
        <v>3</v>
      </c>
      <c r="AQ755" t="s">
        <v>757</v>
      </c>
      <c r="AR755" t="s">
        <v>2800</v>
      </c>
      <c r="AS755" t="s">
        <v>515</v>
      </c>
      <c r="AT755" t="s">
        <v>516</v>
      </c>
      <c r="AV755" s="39" t="str">
        <f>IFERROR(_xlfn.XLOOKUP(Q755,wtd!$B:$B,wtd!$C:$C),"")</f>
        <v/>
      </c>
      <c r="AW755" s="141" t="b">
        <f>IFERROR(Q755=_xlfn.XLOOKUP(Q755,wtd!$B:$B,wtd!$B:$B),FALSE)</f>
        <v>0</v>
      </c>
      <c r="AX755" t="s">
        <v>1103</v>
      </c>
      <c r="BA755" t="b">
        <v>0</v>
      </c>
      <c r="BB755" t="b">
        <v>0</v>
      </c>
      <c r="BC755" t="b">
        <v>0</v>
      </c>
      <c r="BE755" s="122" t="s">
        <v>5458</v>
      </c>
      <c r="BF755" s="122" t="s">
        <v>5459</v>
      </c>
      <c r="BG755" s="122" t="s">
        <v>5459</v>
      </c>
      <c r="BH755" s="59" t="s">
        <v>5459</v>
      </c>
      <c r="BJ755" s="618" t="s">
        <v>2887</v>
      </c>
      <c r="BK755" s="534" t="s">
        <v>2887</v>
      </c>
      <c r="BN755" s="225">
        <v>999</v>
      </c>
      <c r="BQ755" s="639" t="s">
        <v>711</v>
      </c>
      <c r="BR755" s="639" t="s">
        <v>980</v>
      </c>
    </row>
    <row r="756" spans="1:71">
      <c r="A756">
        <v>755</v>
      </c>
      <c r="B756" s="158" t="str">
        <f>IFERROR(TEXT(AL756,"00"),"99")&amp;IFERROR(TEXT(W756,"00"),"99")&amp;IFERROR(TEXT(S756,"00"),"99")&amp;IFERROR(TEXT(BN756,"000"),"999")</f>
        <v>058004999</v>
      </c>
      <c r="C756" s="158" t="str">
        <f>IFERROR(TEXT(AL756,"00"),"99")&amp;IFERROR(TEXT(V756,"00"),"99")&amp;IFERROR(TEXT(R756,"000"),"999")</f>
        <v>0580099</v>
      </c>
      <c r="D756" s="29">
        <v>0</v>
      </c>
      <c r="E756" s="645">
        <f>IF(NOT(ISBLANK(L756)),1,0)</f>
        <v>0</v>
      </c>
      <c r="F756" s="645">
        <f>IF(NOT(ISBLANK(O756)),1,0)</f>
        <v>1</v>
      </c>
      <c r="G756" s="364" t="str">
        <f>IF(ISBLANK(H756), IF(OR(NOT(ISBLANK(L756)),NOT(ISBLANK(I756)), NOT(ISBLANK(O756))),"no oldname but should be",""),IF(H756=I756,"api",IF(H756=O756,"csv","no match or acs")))</f>
        <v>csv</v>
      </c>
      <c r="H756" t="s">
        <v>993</v>
      </c>
      <c r="K756" s="122"/>
      <c r="L756" s="122"/>
      <c r="M756" s="197"/>
      <c r="N756" s="197" t="s">
        <v>993</v>
      </c>
      <c r="O756" s="122" t="s">
        <v>993</v>
      </c>
      <c r="P756" s="197" t="s">
        <v>993</v>
      </c>
      <c r="Q756" s="123" t="s">
        <v>992</v>
      </c>
      <c r="R756" s="147">
        <f>IFERROR(_xlfn.XLOOKUP(T756,sortorder!$E$62:$E$136,sortorder!$F$62:$F$136),999)</f>
        <v>99</v>
      </c>
      <c r="S756" s="147">
        <f>IFERROR(_xlfn.XLOOKUP(T756,sortorder!$E$62:$E$136,sortorder!$D$62:$D$136),99)</f>
        <v>4</v>
      </c>
      <c r="T756" s="196" t="s">
        <v>196</v>
      </c>
      <c r="U756" s="197"/>
      <c r="V756" s="152">
        <f>IFERROR(_xlfn.XLOOKUP(X756,sortorder!$E$4:$E$55,sortorder!$D$4:$D$55),99)</f>
        <v>80</v>
      </c>
      <c r="W756" s="152">
        <f>IFERROR(_xlfn.XLOOKUP(X756,sortorder!$E$4:$E$55,sortorder!$D$4:$D$55),99)</f>
        <v>80</v>
      </c>
      <c r="X756" s="198" t="s">
        <v>2853</v>
      </c>
      <c r="Y756" s="141">
        <f>IF(ISERROR(SEARCH(Y$1,$Q756)),0,1)</f>
        <v>0</v>
      </c>
      <c r="Z756" s="141">
        <f>IF(ISERROR(SEARCH(Z$1,$Q756)),0,1)</f>
        <v>1</v>
      </c>
      <c r="AA756" s="141">
        <f>IF(ISERROR(SEARCH(AA$1,$Q756)),0,1)</f>
        <v>1</v>
      </c>
      <c r="AB756" s="141">
        <f>IF(ISERROR(SEARCH(AB$1,$Q756)),0,1)</f>
        <v>1</v>
      </c>
      <c r="AC756" s="141">
        <f>IF(ISERROR(SEARCH(AC$1,$Q756)),0,1)</f>
        <v>0</v>
      </c>
      <c r="AD756" s="141">
        <f>IF(ISERROR(SEARCH(AD$1,$Q756)),0,1)</f>
        <v>0</v>
      </c>
      <c r="AE756" s="141">
        <f>IF(ISERROR(SEARCH(AE$1,$Q756)),0,1)</f>
        <v>1</v>
      </c>
      <c r="AF756" s="141">
        <f>IF(ISERROR(SEARCH(AF$1,$Q756)),0,1)</f>
        <v>0</v>
      </c>
      <c r="AG756" s="141">
        <f>IF(ISERROR(SEARCH(AG$1,$Q756)),0,1)</f>
        <v>1</v>
      </c>
      <c r="AH756" s="122"/>
      <c r="AI756" s="141" t="str">
        <f>_xlfn.XLOOKUP(I756,'api2.3'!B:B,'api2.3'!D:D,"")</f>
        <v/>
      </c>
      <c r="AJ756" s="122" t="s">
        <v>84</v>
      </c>
      <c r="AK756" s="212" t="s">
        <v>84</v>
      </c>
      <c r="AL756" s="210">
        <f>_xlfn.XLOOKUP(AK756,sortorder!$I$15:$I$20,sortorder!$J$15:$J$20)</f>
        <v>5</v>
      </c>
      <c r="AM756" s="122" t="s">
        <v>1784</v>
      </c>
      <c r="AN756" s="122" t="s">
        <v>1784</v>
      </c>
      <c r="AO756" s="122" t="s">
        <v>1785</v>
      </c>
      <c r="AP756" s="200">
        <v>3</v>
      </c>
      <c r="AQ756" s="122" t="s">
        <v>757</v>
      </c>
      <c r="AR756" s="122" t="s">
        <v>2800</v>
      </c>
      <c r="AS756" s="122" t="s">
        <v>515</v>
      </c>
      <c r="AT756" s="122" t="s">
        <v>516</v>
      </c>
      <c r="AU756" s="122"/>
      <c r="AV756" s="39" t="str">
        <f>IFERROR(_xlfn.XLOOKUP(Q756,wtd!$B:$B,wtd!$C:$C),"")</f>
        <v/>
      </c>
      <c r="AW756" s="141" t="b">
        <f>IFERROR(Q756=_xlfn.XLOOKUP(Q756,wtd!$B:$B,wtd!$B:$B),FALSE)</f>
        <v>0</v>
      </c>
      <c r="AX756" s="122" t="s">
        <v>1103</v>
      </c>
      <c r="AY756" s="122"/>
      <c r="AZ756" s="122"/>
      <c r="BA756" s="122" t="b">
        <v>0</v>
      </c>
      <c r="BB756" s="122" t="b">
        <v>0</v>
      </c>
      <c r="BC756" s="122" t="b">
        <v>0</v>
      </c>
      <c r="BD756" s="122"/>
      <c r="BE756" s="122" t="s">
        <v>5460</v>
      </c>
      <c r="BF756" s="122" t="s">
        <v>5461</v>
      </c>
      <c r="BG756" s="122" t="s">
        <v>5461</v>
      </c>
      <c r="BH756" s="197" t="s">
        <v>5461</v>
      </c>
      <c r="BI756" s="197"/>
      <c r="BJ756" s="618" t="s">
        <v>2887</v>
      </c>
      <c r="BK756" s="534">
        <v>0</v>
      </c>
      <c r="BL756" s="197"/>
      <c r="BN756" s="225">
        <v>999</v>
      </c>
      <c r="BQ756" s="639" t="s">
        <v>694</v>
      </c>
      <c r="BR756" s="639" t="s">
        <v>993</v>
      </c>
    </row>
    <row r="757" spans="1:71">
      <c r="A757">
        <v>756</v>
      </c>
      <c r="B757" s="158" t="str">
        <f>IFERROR(TEXT(AL757,"00"),"99")&amp;IFERROR(TEXT(W757,"00"),"99")&amp;IFERROR(TEXT(S757,"00"),"99")&amp;IFERROR(TEXT(BN757,"000"),"999")</f>
        <v>058005999</v>
      </c>
      <c r="C757" s="158" t="str">
        <f>IFERROR(TEXT(AL757,"00"),"99")&amp;IFERROR(TEXT(V757,"00"),"99")&amp;IFERROR(TEXT(R757,"000"),"999")</f>
        <v>0580101</v>
      </c>
      <c r="D757" s="29">
        <v>0</v>
      </c>
      <c r="E757" s="645">
        <f>IF(NOT(ISBLANK(L757)),1,0)</f>
        <v>0</v>
      </c>
      <c r="F757" s="645">
        <f>IF(NOT(ISBLANK(O757)),1,0)</f>
        <v>1</v>
      </c>
      <c r="G757" s="364" t="str">
        <f>IF(ISBLANK(H757), IF(OR(NOT(ISBLANK(L757)),NOT(ISBLANK(I757)), NOT(ISBLANK(O757))),"no oldname but should be",""),IF(H757=I757,"api",IF(H757=O757,"csv","no match or acs")))</f>
        <v>csv</v>
      </c>
      <c r="H757" t="s">
        <v>111</v>
      </c>
      <c r="K757" s="122"/>
      <c r="L757" s="122"/>
      <c r="M757" s="197"/>
      <c r="N757" s="197" t="s">
        <v>111</v>
      </c>
      <c r="O757" s="122" t="s">
        <v>111</v>
      </c>
      <c r="P757" s="197" t="s">
        <v>111</v>
      </c>
      <c r="Q757" s="123" t="s">
        <v>110</v>
      </c>
      <c r="R757" s="147">
        <f>IFERROR(_xlfn.XLOOKUP(T757,sortorder!$E$62:$E$136,sortorder!$F$62:$F$136),999)</f>
        <v>101</v>
      </c>
      <c r="S757" s="147">
        <f>IFERROR(_xlfn.XLOOKUP(T757,sortorder!$E$62:$E$136,sortorder!$D$62:$D$136),99)</f>
        <v>5</v>
      </c>
      <c r="T757" s="196" t="s">
        <v>1753</v>
      </c>
      <c r="U757" s="197"/>
      <c r="V757" s="152">
        <f>IFERROR(_xlfn.XLOOKUP(X757,sortorder!$E$4:$E$55,sortorder!$D$4:$D$55),99)</f>
        <v>80</v>
      </c>
      <c r="W757" s="152">
        <f>IFERROR(_xlfn.XLOOKUP(X757,sortorder!$E$4:$E$55,sortorder!$D$4:$D$55),99)</f>
        <v>80</v>
      </c>
      <c r="X757" s="198" t="s">
        <v>2852</v>
      </c>
      <c r="Y757" s="141">
        <f>IF(ISERROR(SEARCH(Y$1,$Q757)),0,1)</f>
        <v>0</v>
      </c>
      <c r="Z757" s="141">
        <f>IF(ISERROR(SEARCH(Z$1,$Q757)),0,1)</f>
        <v>0</v>
      </c>
      <c r="AA757" s="141">
        <f>IF(ISERROR(SEARCH(AA$1,$Q757)),0,1)</f>
        <v>0</v>
      </c>
      <c r="AB757" s="141">
        <f>IF(ISERROR(SEARCH(AB$1,$Q757)),0,1)</f>
        <v>0</v>
      </c>
      <c r="AC757" s="141">
        <f>IF(ISERROR(SEARCH(AC$1,$Q757)),0,1)</f>
        <v>0</v>
      </c>
      <c r="AD757" s="141">
        <f>IF(ISERROR(SEARCH(AD$1,$Q757)),0,1)</f>
        <v>1</v>
      </c>
      <c r="AE757" s="141">
        <f>IF(ISERROR(SEARCH(AE$1,$Q757)),0,1)</f>
        <v>1</v>
      </c>
      <c r="AF757" s="141">
        <f>IF(ISERROR(SEARCH(AF$1,$Q757)),0,1)</f>
        <v>0</v>
      </c>
      <c r="AG757" s="141">
        <f>IF(ISERROR(SEARCH(AG$1,$Q757)),0,1)</f>
        <v>0</v>
      </c>
      <c r="AH757" s="122"/>
      <c r="AI757" s="141">
        <f>_xlfn.XLOOKUP(I757,'api2.3'!B:B,'api2.3'!D:D,"")</f>
        <v>0</v>
      </c>
      <c r="AJ757" s="122" t="s">
        <v>84</v>
      </c>
      <c r="AK757" s="212" t="s">
        <v>84</v>
      </c>
      <c r="AL757" s="210">
        <f>_xlfn.XLOOKUP(AK757,sortorder!$I$15:$I$20,sortorder!$J$15:$J$20)</f>
        <v>5</v>
      </c>
      <c r="AM757" s="122" t="s">
        <v>423</v>
      </c>
      <c r="AN757" s="122" t="s">
        <v>423</v>
      </c>
      <c r="AO757" s="122" t="s">
        <v>424</v>
      </c>
      <c r="AP757" s="200">
        <v>1</v>
      </c>
      <c r="AQ757" s="122" t="s">
        <v>83</v>
      </c>
      <c r="AR757" s="122" t="s">
        <v>97</v>
      </c>
      <c r="AS757" s="122" t="s">
        <v>96</v>
      </c>
      <c r="AT757" s="122" t="s">
        <v>97</v>
      </c>
      <c r="AU757" s="122"/>
      <c r="AV757" s="39" t="str">
        <f>IFERROR(_xlfn.XLOOKUP(Q757,wtd!$B:$B,wtd!$C:$C),"")</f>
        <v/>
      </c>
      <c r="AW757" s="141" t="b">
        <f>IFERROR(Q757=_xlfn.XLOOKUP(Q757,wtd!$B:$B,wtd!$B:$B),FALSE)</f>
        <v>0</v>
      </c>
      <c r="AX757" s="122" t="s">
        <v>89</v>
      </c>
      <c r="AY757" s="122"/>
      <c r="AZ757" s="122"/>
      <c r="BA757" s="122" t="b">
        <v>0</v>
      </c>
      <c r="BB757" s="122" t="b">
        <v>0</v>
      </c>
      <c r="BC757" s="122" t="b">
        <v>0</v>
      </c>
      <c r="BD757" s="122"/>
      <c r="BE757" s="122" t="s">
        <v>112</v>
      </c>
      <c r="BF757" s="122" t="s">
        <v>112</v>
      </c>
      <c r="BG757" s="122" t="s">
        <v>112</v>
      </c>
      <c r="BH757" s="197" t="s">
        <v>112</v>
      </c>
      <c r="BI757" s="197"/>
      <c r="BJ757" s="618" t="s">
        <v>2887</v>
      </c>
      <c r="BK757" s="534" t="s">
        <v>2887</v>
      </c>
      <c r="BL757" s="197"/>
      <c r="BN757" s="225">
        <v>999</v>
      </c>
      <c r="BQ757" s="639" t="s">
        <v>113</v>
      </c>
      <c r="BR757" s="639" t="s">
        <v>111</v>
      </c>
    </row>
    <row r="758" spans="1:71">
      <c r="A758">
        <v>757</v>
      </c>
      <c r="B758" s="158" t="str">
        <f>IFERROR(TEXT(AL758,"00"),"99")&amp;IFERROR(TEXT(W758,"00"),"99")&amp;IFERROR(TEXT(S758,"00"),"99")&amp;IFERROR(TEXT(BN758,"000"),"999")</f>
        <v>058005999</v>
      </c>
      <c r="C758" s="158" t="str">
        <f>IFERROR(TEXT(AL758,"00"),"99")&amp;IFERROR(TEXT(V758,"00"),"99")&amp;IFERROR(TEXT(R758,"000"),"999")</f>
        <v>0580101</v>
      </c>
      <c r="D758" s="29">
        <v>0</v>
      </c>
      <c r="E758" s="645">
        <f>IF(NOT(ISBLANK(L758)),1,0)</f>
        <v>0</v>
      </c>
      <c r="F758" s="645">
        <f>IF(NOT(ISBLANK(O758)),1,0)</f>
        <v>1</v>
      </c>
      <c r="G758" s="364" t="str">
        <f>IF(ISBLANK(H758), IF(OR(NOT(ISBLANK(L758)),NOT(ISBLANK(I758)), NOT(ISBLANK(O758))),"no oldname but should be",""),IF(H758=I758,"api",IF(H758=O758,"csv","no match or acs")))</f>
        <v>csv</v>
      </c>
      <c r="H758" t="s">
        <v>115</v>
      </c>
      <c r="K758" s="122"/>
      <c r="L758" s="122"/>
      <c r="M758" s="197"/>
      <c r="N758" s="197" t="s">
        <v>115</v>
      </c>
      <c r="O758" s="122" t="s">
        <v>115</v>
      </c>
      <c r="P758" s="197" t="s">
        <v>115</v>
      </c>
      <c r="Q758" s="123" t="s">
        <v>114</v>
      </c>
      <c r="R758" s="147">
        <f>IFERROR(_xlfn.XLOOKUP(T758,sortorder!$E$62:$E$136,sortorder!$F$62:$F$136),999)</f>
        <v>101</v>
      </c>
      <c r="S758" s="147">
        <f>IFERROR(_xlfn.XLOOKUP(T758,sortorder!$E$62:$E$136,sortorder!$D$62:$D$136),99)</f>
        <v>5</v>
      </c>
      <c r="T758" s="196" t="s">
        <v>1753</v>
      </c>
      <c r="U758" s="197"/>
      <c r="V758" s="152">
        <f>IFERROR(_xlfn.XLOOKUP(X758,sortorder!$E$4:$E$55,sortorder!$D$4:$D$55),99)</f>
        <v>80</v>
      </c>
      <c r="W758" s="152">
        <f>IFERROR(_xlfn.XLOOKUP(X758,sortorder!$E$4:$E$55,sortorder!$D$4:$D$55),99)</f>
        <v>80</v>
      </c>
      <c r="X758" s="198" t="s">
        <v>2852</v>
      </c>
      <c r="Y758" s="141">
        <f>IF(ISERROR(SEARCH(Y$1,$Q758)),0,1)</f>
        <v>0</v>
      </c>
      <c r="Z758" s="141">
        <f>IF(ISERROR(SEARCH(Z$1,$Q758)),0,1)</f>
        <v>0</v>
      </c>
      <c r="AA758" s="141">
        <f>IF(ISERROR(SEARCH(AA$1,$Q758)),0,1)</f>
        <v>0</v>
      </c>
      <c r="AB758" s="141">
        <f>IF(ISERROR(SEARCH(AB$1,$Q758)),0,1)</f>
        <v>0</v>
      </c>
      <c r="AC758" s="141">
        <f>IF(ISERROR(SEARCH(AC$1,$Q758)),0,1)</f>
        <v>0</v>
      </c>
      <c r="AD758" s="141">
        <f>IF(ISERROR(SEARCH(AD$1,$Q758)),0,1)</f>
        <v>1</v>
      </c>
      <c r="AE758" s="141">
        <f>IF(ISERROR(SEARCH(AE$1,$Q758)),0,1)</f>
        <v>1</v>
      </c>
      <c r="AF758" s="141">
        <f>IF(ISERROR(SEARCH(AF$1,$Q758)),0,1)</f>
        <v>0</v>
      </c>
      <c r="AG758" s="141">
        <f>IF(ISERROR(SEARCH(AG$1,$Q758)),0,1)</f>
        <v>1</v>
      </c>
      <c r="AH758" s="122"/>
      <c r="AI758" s="141">
        <f>_xlfn.XLOOKUP(I758,'api2.3'!B:B,'api2.3'!D:D,"")</f>
        <v>0</v>
      </c>
      <c r="AJ758" s="122" t="s">
        <v>84</v>
      </c>
      <c r="AK758" s="212" t="s">
        <v>84</v>
      </c>
      <c r="AL758" s="210">
        <f>_xlfn.XLOOKUP(AK758,sortorder!$I$15:$I$20,sortorder!$J$15:$J$20)</f>
        <v>5</v>
      </c>
      <c r="AM758" s="122" t="s">
        <v>423</v>
      </c>
      <c r="AN758" s="122" t="s">
        <v>423</v>
      </c>
      <c r="AO758" s="122" t="s">
        <v>424</v>
      </c>
      <c r="AP758" s="200">
        <v>1</v>
      </c>
      <c r="AQ758" s="122" t="s">
        <v>83</v>
      </c>
      <c r="AR758" s="122" t="s">
        <v>97</v>
      </c>
      <c r="AS758" s="122" t="s">
        <v>96</v>
      </c>
      <c r="AT758" s="122" t="s">
        <v>97</v>
      </c>
      <c r="AU758" s="122"/>
      <c r="AV758" s="39" t="str">
        <f>IFERROR(_xlfn.XLOOKUP(Q758,wtd!$B:$B,wtd!$C:$C),"")</f>
        <v/>
      </c>
      <c r="AW758" s="141" t="b">
        <f>IFERROR(Q758=_xlfn.XLOOKUP(Q758,wtd!$B:$B,wtd!$B:$B),FALSE)</f>
        <v>0</v>
      </c>
      <c r="AX758" s="122" t="s">
        <v>89</v>
      </c>
      <c r="AY758" s="122"/>
      <c r="AZ758" s="122"/>
      <c r="BA758" s="122" t="b">
        <v>0</v>
      </c>
      <c r="BB758" s="122" t="b">
        <v>0</v>
      </c>
      <c r="BC758" s="122" t="b">
        <v>0</v>
      </c>
      <c r="BD758" s="122"/>
      <c r="BE758" s="122" t="s">
        <v>5015</v>
      </c>
      <c r="BF758" s="122" t="s">
        <v>116</v>
      </c>
      <c r="BG758" s="122" t="s">
        <v>116</v>
      </c>
      <c r="BH758" s="197" t="s">
        <v>116</v>
      </c>
      <c r="BI758" s="197"/>
      <c r="BJ758" s="618" t="s">
        <v>2887</v>
      </c>
      <c r="BK758" s="534" t="s">
        <v>2887</v>
      </c>
      <c r="BL758" s="197"/>
      <c r="BN758" s="225">
        <v>999</v>
      </c>
      <c r="BQ758" s="639" t="s">
        <v>117</v>
      </c>
      <c r="BR758" s="639" t="s">
        <v>115</v>
      </c>
    </row>
    <row r="759" spans="1:71">
      <c r="A759">
        <v>758</v>
      </c>
      <c r="B759" s="158" t="str">
        <f>IFERROR(TEXT(AL759,"00"),"99")&amp;IFERROR(TEXT(W759,"00"),"99")&amp;IFERROR(TEXT(S759,"00"),"99")&amp;IFERROR(TEXT(BN759,"000"),"999")</f>
        <v>058005999</v>
      </c>
      <c r="C759" s="158" t="str">
        <f>IFERROR(TEXT(AL759,"00"),"99")&amp;IFERROR(TEXT(V759,"00"),"99")&amp;IFERROR(TEXT(R759,"000"),"999")</f>
        <v>0580101</v>
      </c>
      <c r="D759" s="29">
        <v>0</v>
      </c>
      <c r="E759" s="645">
        <f>IF(NOT(ISBLANK(L759)),1,0)</f>
        <v>0</v>
      </c>
      <c r="F759" s="645">
        <f>IF(NOT(ISBLANK(O759)),1,0)</f>
        <v>1</v>
      </c>
      <c r="G759" s="364" t="str">
        <f>IF(ISBLANK(H759), IF(OR(NOT(ISBLANK(L759)),NOT(ISBLANK(I759)), NOT(ISBLANK(O759))),"no oldname but should be",""),IF(H759=I759,"api",IF(H759=O759,"csv","no match or acs")))</f>
        <v>csv</v>
      </c>
      <c r="H759" t="s">
        <v>272</v>
      </c>
      <c r="K759" s="122"/>
      <c r="L759" s="122"/>
      <c r="M759" s="197"/>
      <c r="N759" s="197" t="s">
        <v>272</v>
      </c>
      <c r="O759" s="122" t="s">
        <v>272</v>
      </c>
      <c r="P759" s="197" t="s">
        <v>272</v>
      </c>
      <c r="Q759" s="123" t="s">
        <v>271</v>
      </c>
      <c r="R759" s="147">
        <f>IFERROR(_xlfn.XLOOKUP(T759,sortorder!$E$62:$E$136,sortorder!$F$62:$F$136),999)</f>
        <v>101</v>
      </c>
      <c r="S759" s="147">
        <f>IFERROR(_xlfn.XLOOKUP(T759,sortorder!$E$62:$E$136,sortorder!$D$62:$D$136),99)</f>
        <v>5</v>
      </c>
      <c r="T759" s="196" t="s">
        <v>1753</v>
      </c>
      <c r="U759" s="197"/>
      <c r="V759" s="152">
        <f>IFERROR(_xlfn.XLOOKUP(X759,sortorder!$E$4:$E$55,sortorder!$D$4:$D$55),99)</f>
        <v>80</v>
      </c>
      <c r="W759" s="152">
        <f>IFERROR(_xlfn.XLOOKUP(X759,sortorder!$E$4:$E$55,sortorder!$D$4:$D$55),99)</f>
        <v>80</v>
      </c>
      <c r="X759" s="198" t="s">
        <v>2853</v>
      </c>
      <c r="Y759" s="141">
        <f>IF(ISERROR(SEARCH(Y$1,$Q759)),0,1)</f>
        <v>0</v>
      </c>
      <c r="Z759" s="141">
        <f>IF(ISERROR(SEARCH(Z$1,$Q759)),0,1)</f>
        <v>0</v>
      </c>
      <c r="AA759" s="141">
        <f>IF(ISERROR(SEARCH(AA$1,$Q759)),0,1)</f>
        <v>1</v>
      </c>
      <c r="AB759" s="141">
        <f>IF(ISERROR(SEARCH(AB$1,$Q759)),0,1)</f>
        <v>1</v>
      </c>
      <c r="AC759" s="141">
        <f>IF(ISERROR(SEARCH(AC$1,$Q759)),0,1)</f>
        <v>0</v>
      </c>
      <c r="AD759" s="141">
        <f>IF(ISERROR(SEARCH(AD$1,$Q759)),0,1)</f>
        <v>0</v>
      </c>
      <c r="AE759" s="141">
        <f>IF(ISERROR(SEARCH(AE$1,$Q759)),0,1)</f>
        <v>1</v>
      </c>
      <c r="AF759" s="141">
        <f>IF(ISERROR(SEARCH(AF$1,$Q759)),0,1)</f>
        <v>0</v>
      </c>
      <c r="AG759" s="141">
        <f>IF(ISERROR(SEARCH(AG$1,$Q759)),0,1)</f>
        <v>0</v>
      </c>
      <c r="AH759" s="122"/>
      <c r="AI759" s="141">
        <f>_xlfn.XLOOKUP(I759,'api2.3'!B:B,'api2.3'!D:D,"")</f>
        <v>0</v>
      </c>
      <c r="AJ759" s="122" t="s">
        <v>84</v>
      </c>
      <c r="AK759" s="212" t="s">
        <v>84</v>
      </c>
      <c r="AL759" s="210">
        <f>_xlfn.XLOOKUP(AK759,sortorder!$I$15:$I$20,sortorder!$J$15:$J$20)</f>
        <v>5</v>
      </c>
      <c r="AM759" s="122" t="s">
        <v>423</v>
      </c>
      <c r="AN759" s="122" t="s">
        <v>423</v>
      </c>
      <c r="AO759" s="122" t="s">
        <v>424</v>
      </c>
      <c r="AP759" s="200">
        <v>1</v>
      </c>
      <c r="AQ759" s="122" t="s">
        <v>268</v>
      </c>
      <c r="AR759" s="122" t="s">
        <v>2800</v>
      </c>
      <c r="AS759" s="122" t="s">
        <v>515</v>
      </c>
      <c r="AT759" s="122" t="s">
        <v>516</v>
      </c>
      <c r="AU759" s="122"/>
      <c r="AV759" s="39" t="str">
        <f>IFERROR(_xlfn.XLOOKUP(Q759,wtd!$B:$B,wtd!$C:$C),"")</f>
        <v/>
      </c>
      <c r="AW759" s="141" t="b">
        <f>IFERROR(Q759=_xlfn.XLOOKUP(Q759,wtd!$B:$B,wtd!$B:$B),FALSE)</f>
        <v>0</v>
      </c>
      <c r="AX759" s="122" t="s">
        <v>1103</v>
      </c>
      <c r="AY759" s="122"/>
      <c r="AZ759" s="122"/>
      <c r="BA759" s="122" t="b">
        <v>0</v>
      </c>
      <c r="BB759" s="122" t="b">
        <v>0</v>
      </c>
      <c r="BC759" s="122" t="b">
        <v>0</v>
      </c>
      <c r="BD759" s="122"/>
      <c r="BE759" s="122" t="s">
        <v>273</v>
      </c>
      <c r="BF759" s="122" t="s">
        <v>273</v>
      </c>
      <c r="BG759" s="122" t="s">
        <v>273</v>
      </c>
      <c r="BH759" s="197" t="s">
        <v>273</v>
      </c>
      <c r="BI759" s="197"/>
      <c r="BJ759" s="618" t="s">
        <v>2887</v>
      </c>
      <c r="BK759" s="534" t="s">
        <v>2887</v>
      </c>
      <c r="BL759" s="197"/>
      <c r="BN759" s="225">
        <v>999</v>
      </c>
      <c r="BQ759" s="639" t="s">
        <v>274</v>
      </c>
      <c r="BR759" s="639" t="s">
        <v>272</v>
      </c>
    </row>
    <row r="760" spans="1:71">
      <c r="A760">
        <v>759</v>
      </c>
      <c r="B760" s="158" t="str">
        <f>IFERROR(TEXT(AL760,"00"),"99")&amp;IFERROR(TEXT(W760,"00"),"99")&amp;IFERROR(TEXT(S760,"00"),"99")&amp;IFERROR(TEXT(BN760,"000"),"999")</f>
        <v>058005999</v>
      </c>
      <c r="C760" s="158" t="str">
        <f>IFERROR(TEXT(AL760,"00"),"99")&amp;IFERROR(TEXT(V760,"00"),"99")&amp;IFERROR(TEXT(R760,"000"),"999")</f>
        <v>0580101</v>
      </c>
      <c r="D760" s="29">
        <v>0</v>
      </c>
      <c r="E760" s="645">
        <f>IF(NOT(ISBLANK(L760)),1,0)</f>
        <v>0</v>
      </c>
      <c r="F760" s="645">
        <f>IF(NOT(ISBLANK(O760)),1,0)</f>
        <v>1</v>
      </c>
      <c r="G760" s="364" t="str">
        <f>IF(ISBLANK(H760), IF(OR(NOT(ISBLANK(L760)),NOT(ISBLANK(I760)), NOT(ISBLANK(O760))),"no oldname but should be",""),IF(H760=I760,"api",IF(H760=O760,"csv","no match or acs")))</f>
        <v>csv</v>
      </c>
      <c r="H760" t="s">
        <v>620</v>
      </c>
      <c r="K760" s="122"/>
      <c r="L760" s="122"/>
      <c r="M760" s="197"/>
      <c r="N760" s="197" t="s">
        <v>620</v>
      </c>
      <c r="O760" s="122" t="s">
        <v>620</v>
      </c>
      <c r="P760" s="197" t="s">
        <v>620</v>
      </c>
      <c r="Q760" s="123" t="s">
        <v>619</v>
      </c>
      <c r="R760" s="147">
        <f>IFERROR(_xlfn.XLOOKUP(T760,sortorder!$E$62:$E$136,sortorder!$F$62:$F$136),999)</f>
        <v>101</v>
      </c>
      <c r="S760" s="147">
        <f>IFERROR(_xlfn.XLOOKUP(T760,sortorder!$E$62:$E$136,sortorder!$D$62:$D$136),99)</f>
        <v>5</v>
      </c>
      <c r="T760" s="127" t="s">
        <v>1753</v>
      </c>
      <c r="U760" s="197"/>
      <c r="V760" s="152">
        <f>IFERROR(_xlfn.XLOOKUP(X760,sortorder!$E$4:$E$55,sortorder!$D$4:$D$55),99)</f>
        <v>80</v>
      </c>
      <c r="W760" s="152">
        <f>IFERROR(_xlfn.XLOOKUP(X760,sortorder!$E$4:$E$55,sortorder!$D$4:$D$55),99)</f>
        <v>80</v>
      </c>
      <c r="X760" s="198" t="s">
        <v>2853</v>
      </c>
      <c r="Y760" s="141">
        <f>IF(ISERROR(SEARCH(Y$1,$Q760)),0,1)</f>
        <v>0</v>
      </c>
      <c r="Z760" s="141">
        <f>IF(ISERROR(SEARCH(Z$1,$Q760)),0,1)</f>
        <v>0</v>
      </c>
      <c r="AA760" s="141">
        <f>IF(ISERROR(SEARCH(AA$1,$Q760)),0,1)</f>
        <v>1</v>
      </c>
      <c r="AB760" s="141">
        <f>IF(ISERROR(SEARCH(AB$1,$Q760)),0,1)</f>
        <v>1</v>
      </c>
      <c r="AC760" s="141">
        <f>IF(ISERROR(SEARCH(AC$1,$Q760)),0,1)</f>
        <v>0</v>
      </c>
      <c r="AD760" s="141">
        <f>IF(ISERROR(SEARCH(AD$1,$Q760)),0,1)</f>
        <v>0</v>
      </c>
      <c r="AE760" s="141">
        <f>IF(ISERROR(SEARCH(AE$1,$Q760)),0,1)</f>
        <v>1</v>
      </c>
      <c r="AF760" s="141">
        <f>IF(ISERROR(SEARCH(AF$1,$Q760)),0,1)</f>
        <v>0</v>
      </c>
      <c r="AG760" s="141">
        <f>IF(ISERROR(SEARCH(AG$1,$Q760)),0,1)</f>
        <v>1</v>
      </c>
      <c r="AH760" s="122"/>
      <c r="AI760" s="141" t="str">
        <f>_xlfn.XLOOKUP(I760,'api2.3'!B:B,'api2.3'!D:D,"")</f>
        <v/>
      </c>
      <c r="AJ760" t="s">
        <v>84</v>
      </c>
      <c r="AK760" s="212" t="s">
        <v>84</v>
      </c>
      <c r="AL760" s="210">
        <f>_xlfn.XLOOKUP(AK760,sortorder!$I$15:$I$20,sortorder!$J$15:$J$20)</f>
        <v>5</v>
      </c>
      <c r="AM760" s="122" t="s">
        <v>423</v>
      </c>
      <c r="AN760" s="122" t="s">
        <v>423</v>
      </c>
      <c r="AO760" s="122" t="s">
        <v>424</v>
      </c>
      <c r="AP760" s="200">
        <v>1</v>
      </c>
      <c r="AQ760" s="122" t="s">
        <v>268</v>
      </c>
      <c r="AR760" s="122" t="s">
        <v>2800</v>
      </c>
      <c r="AS760" s="122" t="s">
        <v>515</v>
      </c>
      <c r="AT760" s="122" t="s">
        <v>516</v>
      </c>
      <c r="AU760" s="122"/>
      <c r="AV760" s="39" t="str">
        <f>IFERROR(_xlfn.XLOOKUP(Q760,wtd!$B:$B,wtd!$C:$C),"")</f>
        <v/>
      </c>
      <c r="AW760" s="141" t="b">
        <f>IFERROR(Q760=_xlfn.XLOOKUP(Q760,wtd!$B:$B,wtd!$B:$B),FALSE)</f>
        <v>0</v>
      </c>
      <c r="AX760" s="122" t="s">
        <v>1103</v>
      </c>
      <c r="AY760" s="122"/>
      <c r="AZ760" s="122"/>
      <c r="BA760" s="122" t="b">
        <v>0</v>
      </c>
      <c r="BB760" s="122" t="b">
        <v>0</v>
      </c>
      <c r="BC760" s="122" t="b">
        <v>0</v>
      </c>
      <c r="BD760" s="122"/>
      <c r="BE760" s="122" t="s">
        <v>5016</v>
      </c>
      <c r="BF760" s="122" t="s">
        <v>621</v>
      </c>
      <c r="BG760" s="122" t="s">
        <v>621</v>
      </c>
      <c r="BH760" s="197" t="s">
        <v>621</v>
      </c>
      <c r="BI760" s="197"/>
      <c r="BJ760" s="618" t="s">
        <v>2887</v>
      </c>
      <c r="BK760" s="534" t="s">
        <v>2887</v>
      </c>
      <c r="BL760" s="197"/>
      <c r="BN760" s="225">
        <v>999</v>
      </c>
      <c r="BQ760" s="639" t="s">
        <v>622</v>
      </c>
      <c r="BR760" s="639" t="s">
        <v>620</v>
      </c>
    </row>
    <row r="761" spans="1:71">
      <c r="A761">
        <v>760</v>
      </c>
      <c r="B761" s="158" t="str">
        <f>IFERROR(TEXT(AL761,"00"),"99")&amp;IFERROR(TEXT(W761,"00"),"99")&amp;IFERROR(TEXT(S761,"00"),"99")&amp;IFERROR(TEXT(BN761,"000"),"999")</f>
        <v>058005999</v>
      </c>
      <c r="C761" s="158" t="str">
        <f>IFERROR(TEXT(AL761,"00"),"99")&amp;IFERROR(TEXT(V761,"00"),"99")&amp;IFERROR(TEXT(R761,"000"),"999")</f>
        <v>0580101</v>
      </c>
      <c r="D761" s="29">
        <v>0</v>
      </c>
      <c r="E761" s="645">
        <f>IF(NOT(ISBLANK(L761)),1,0)</f>
        <v>0</v>
      </c>
      <c r="F761" s="645">
        <f>IF(NOT(ISBLANK(O761)),1,0)</f>
        <v>1</v>
      </c>
      <c r="G761" s="364" t="str">
        <f>IF(ISBLANK(H761), IF(OR(NOT(ISBLANK(L761)),NOT(ISBLANK(I761)), NOT(ISBLANK(O761))),"no oldname but should be",""),IF(H761=I761,"api",IF(H761=O761,"csv","no match or acs")))</f>
        <v>csv</v>
      </c>
      <c r="H761" t="s">
        <v>497</v>
      </c>
      <c r="K761" s="122"/>
      <c r="L761" s="122"/>
      <c r="M761" s="197"/>
      <c r="N761" s="197" t="s">
        <v>497</v>
      </c>
      <c r="O761" s="122" t="s">
        <v>497</v>
      </c>
      <c r="P761" s="197" t="s">
        <v>497</v>
      </c>
      <c r="Q761" s="123" t="s">
        <v>496</v>
      </c>
      <c r="R761" s="147">
        <f>IFERROR(_xlfn.XLOOKUP(T761,sortorder!$E$62:$E$136,sortorder!$F$62:$F$136),999)</f>
        <v>101</v>
      </c>
      <c r="S761" s="147">
        <f>IFERROR(_xlfn.XLOOKUP(T761,sortorder!$E$62:$E$136,sortorder!$D$62:$D$136),99)</f>
        <v>5</v>
      </c>
      <c r="T761" s="196" t="s">
        <v>1753</v>
      </c>
      <c r="U761" s="197"/>
      <c r="V761" s="152">
        <f>IFERROR(_xlfn.XLOOKUP(X761,sortorder!$E$4:$E$55,sortorder!$D$4:$D$55),99)</f>
        <v>80</v>
      </c>
      <c r="W761" s="152">
        <f>IFERROR(_xlfn.XLOOKUP(X761,sortorder!$E$4:$E$55,sortorder!$D$4:$D$55),99)</f>
        <v>80</v>
      </c>
      <c r="X761" s="198" t="s">
        <v>2852</v>
      </c>
      <c r="Y761" s="141">
        <f>IF(ISERROR(SEARCH(Y$1,$Q761)),0,1)</f>
        <v>0</v>
      </c>
      <c r="Z761" s="141">
        <f>IF(ISERROR(SEARCH(Z$1,$Q761)),0,1)</f>
        <v>1</v>
      </c>
      <c r="AA761" s="141">
        <f>IF(ISERROR(SEARCH(AA$1,$Q761)),0,1)</f>
        <v>0</v>
      </c>
      <c r="AB761" s="141">
        <f>IF(ISERROR(SEARCH(AB$1,$Q761)),0,1)</f>
        <v>0</v>
      </c>
      <c r="AC761" s="141">
        <f>IF(ISERROR(SEARCH(AC$1,$Q761)),0,1)</f>
        <v>0</v>
      </c>
      <c r="AD761" s="141">
        <f>IF(ISERROR(SEARCH(AD$1,$Q761)),0,1)</f>
        <v>1</v>
      </c>
      <c r="AE761" s="141">
        <f>IF(ISERROR(SEARCH(AE$1,$Q761)),0,1)</f>
        <v>1</v>
      </c>
      <c r="AF761" s="141">
        <f>IF(ISERROR(SEARCH(AF$1,$Q761)),0,1)</f>
        <v>0</v>
      </c>
      <c r="AG761" s="141">
        <f>IF(ISERROR(SEARCH(AG$1,$Q761)),0,1)</f>
        <v>0</v>
      </c>
      <c r="AH761" s="122"/>
      <c r="AI761" s="141" t="str">
        <f>_xlfn.XLOOKUP(I761,'api2.3'!B:B,'api2.3'!D:D,"")</f>
        <v/>
      </c>
      <c r="AJ761" s="122" t="s">
        <v>84</v>
      </c>
      <c r="AK761" s="212" t="s">
        <v>84</v>
      </c>
      <c r="AL761" s="210">
        <f>_xlfn.XLOOKUP(AK761,sortorder!$I$15:$I$20,sortorder!$J$15:$J$20)</f>
        <v>5</v>
      </c>
      <c r="AM761" s="122" t="s">
        <v>1784</v>
      </c>
      <c r="AN761" s="122" t="s">
        <v>1784</v>
      </c>
      <c r="AO761" s="122" t="s">
        <v>1785</v>
      </c>
      <c r="AP761" s="200">
        <v>3</v>
      </c>
      <c r="AQ761" s="122" t="s">
        <v>456</v>
      </c>
      <c r="AR761" s="122" t="s">
        <v>97</v>
      </c>
      <c r="AS761" s="122" t="s">
        <v>96</v>
      </c>
      <c r="AT761" s="122" t="s">
        <v>97</v>
      </c>
      <c r="AU761" s="122"/>
      <c r="AV761" s="39" t="str">
        <f>IFERROR(_xlfn.XLOOKUP(Q761,wtd!$B:$B,wtd!$C:$C),"")</f>
        <v/>
      </c>
      <c r="AW761" s="141" t="b">
        <f>IFERROR(Q761=_xlfn.XLOOKUP(Q761,wtd!$B:$B,wtd!$B:$B),FALSE)</f>
        <v>0</v>
      </c>
      <c r="AX761" s="122" t="s">
        <v>89</v>
      </c>
      <c r="AY761" s="122"/>
      <c r="AZ761" s="122"/>
      <c r="BA761" s="122" t="b">
        <v>0</v>
      </c>
      <c r="BB761" s="122" t="b">
        <v>0</v>
      </c>
      <c r="BC761" s="122" t="b">
        <v>0</v>
      </c>
      <c r="BD761" s="122"/>
      <c r="BE761" s="122" t="s">
        <v>498</v>
      </c>
      <c r="BF761" s="122" t="s">
        <v>498</v>
      </c>
      <c r="BG761" s="122" t="s">
        <v>498</v>
      </c>
      <c r="BH761" s="197" t="s">
        <v>498</v>
      </c>
      <c r="BI761" s="197"/>
      <c r="BJ761" s="618" t="s">
        <v>2887</v>
      </c>
      <c r="BK761" s="534" t="s">
        <v>2887</v>
      </c>
      <c r="BL761" s="197"/>
      <c r="BN761" s="225">
        <v>999</v>
      </c>
      <c r="BQ761" s="639" t="s">
        <v>113</v>
      </c>
      <c r="BR761" s="639" t="s">
        <v>497</v>
      </c>
    </row>
    <row r="762" spans="1:71">
      <c r="A762">
        <v>761</v>
      </c>
      <c r="B762" s="158" t="str">
        <f>IFERROR(TEXT(AL762,"00"),"99")&amp;IFERROR(TEXT(W762,"00"),"99")&amp;IFERROR(TEXT(S762,"00"),"99")&amp;IFERROR(TEXT(BN762,"000"),"999")</f>
        <v>058005999</v>
      </c>
      <c r="C762" s="158" t="str">
        <f>IFERROR(TEXT(AL762,"00"),"99")&amp;IFERROR(TEXT(V762,"00"),"99")&amp;IFERROR(TEXT(R762,"000"),"999")</f>
        <v>0580101</v>
      </c>
      <c r="D762" s="29">
        <v>0</v>
      </c>
      <c r="E762" s="645">
        <f>IF(NOT(ISBLANK(L762)),1,0)</f>
        <v>0</v>
      </c>
      <c r="F762" s="645">
        <f>IF(NOT(ISBLANK(O762)),1,0)</f>
        <v>1</v>
      </c>
      <c r="G762" s="364" t="str">
        <f>IF(ISBLANK(H762), IF(OR(NOT(ISBLANK(L762)),NOT(ISBLANK(I762)), NOT(ISBLANK(O762))),"no oldname but should be",""),IF(H762=I762,"api",IF(H762=O762,"csv","no match or acs")))</f>
        <v>csv</v>
      </c>
      <c r="H762" t="s">
        <v>500</v>
      </c>
      <c r="I762" s="122"/>
      <c r="K762" s="122"/>
      <c r="L762" s="122"/>
      <c r="M762" s="197"/>
      <c r="N762" s="197" t="s">
        <v>500</v>
      </c>
      <c r="O762" s="122" t="s">
        <v>500</v>
      </c>
      <c r="P762" s="197" t="s">
        <v>500</v>
      </c>
      <c r="Q762" s="123" t="s">
        <v>499</v>
      </c>
      <c r="R762" s="147">
        <f>IFERROR(_xlfn.XLOOKUP(T762,sortorder!$E$62:$E$136,sortorder!$F$62:$F$136),999)</f>
        <v>101</v>
      </c>
      <c r="S762" s="147">
        <f>IFERROR(_xlfn.XLOOKUP(T762,sortorder!$E$62:$E$136,sortorder!$D$62:$D$136),99)</f>
        <v>5</v>
      </c>
      <c r="T762" s="196" t="s">
        <v>1753</v>
      </c>
      <c r="U762" s="197"/>
      <c r="V762" s="152">
        <f>IFERROR(_xlfn.XLOOKUP(X762,sortorder!$E$4:$E$55,sortorder!$D$4:$D$55),99)</f>
        <v>80</v>
      </c>
      <c r="W762" s="152">
        <f>IFERROR(_xlfn.XLOOKUP(X762,sortorder!$E$4:$E$55,sortorder!$D$4:$D$55),99)</f>
        <v>80</v>
      </c>
      <c r="X762" s="198" t="s">
        <v>2852</v>
      </c>
      <c r="Y762" s="141">
        <f>IF(ISERROR(SEARCH(Y$1,$Q762)),0,1)</f>
        <v>0</v>
      </c>
      <c r="Z762" s="141">
        <f>IF(ISERROR(SEARCH(Z$1,$Q762)),0,1)</f>
        <v>1</v>
      </c>
      <c r="AA762" s="141">
        <f>IF(ISERROR(SEARCH(AA$1,$Q762)),0,1)</f>
        <v>0</v>
      </c>
      <c r="AB762" s="141">
        <f>IF(ISERROR(SEARCH(AB$1,$Q762)),0,1)</f>
        <v>0</v>
      </c>
      <c r="AC762" s="141">
        <f>IF(ISERROR(SEARCH(AC$1,$Q762)),0,1)</f>
        <v>0</v>
      </c>
      <c r="AD762" s="141">
        <f>IF(ISERROR(SEARCH(AD$1,$Q762)),0,1)</f>
        <v>1</v>
      </c>
      <c r="AE762" s="141">
        <f>IF(ISERROR(SEARCH(AE$1,$Q762)),0,1)</f>
        <v>1</v>
      </c>
      <c r="AF762" s="141">
        <f>IF(ISERROR(SEARCH(AF$1,$Q762)),0,1)</f>
        <v>0</v>
      </c>
      <c r="AG762" s="141">
        <f>IF(ISERROR(SEARCH(AG$1,$Q762)),0,1)</f>
        <v>1</v>
      </c>
      <c r="AH762" s="122"/>
      <c r="AI762" s="141" t="str">
        <f>_xlfn.XLOOKUP(I762,'api2.3'!B:B,'api2.3'!D:D,"")</f>
        <v/>
      </c>
      <c r="AJ762" s="122" t="s">
        <v>84</v>
      </c>
      <c r="AK762" s="212" t="s">
        <v>84</v>
      </c>
      <c r="AL762" s="210">
        <f>_xlfn.XLOOKUP(AK762,sortorder!$I$15:$I$20,sortorder!$J$15:$J$20)</f>
        <v>5</v>
      </c>
      <c r="AM762" s="122" t="s">
        <v>1784</v>
      </c>
      <c r="AN762" s="122" t="s">
        <v>1784</v>
      </c>
      <c r="AO762" s="122" t="s">
        <v>1785</v>
      </c>
      <c r="AP762" s="200">
        <v>3</v>
      </c>
      <c r="AQ762" s="122" t="s">
        <v>456</v>
      </c>
      <c r="AR762" s="122" t="s">
        <v>97</v>
      </c>
      <c r="AS762" s="122" t="s">
        <v>96</v>
      </c>
      <c r="AT762" s="122" t="s">
        <v>97</v>
      </c>
      <c r="AU762" s="122"/>
      <c r="AV762" s="39" t="str">
        <f>IFERROR(_xlfn.XLOOKUP(Q762,wtd!$B:$B,wtd!$C:$C),"")</f>
        <v/>
      </c>
      <c r="AW762" s="141" t="b">
        <f>IFERROR(Q762=_xlfn.XLOOKUP(Q762,wtd!$B:$B,wtd!$B:$B),FALSE)</f>
        <v>0</v>
      </c>
      <c r="AX762" s="122" t="s">
        <v>89</v>
      </c>
      <c r="AY762" s="122"/>
      <c r="AZ762" s="122"/>
      <c r="BA762" s="122" t="b">
        <v>0</v>
      </c>
      <c r="BB762" s="122" t="b">
        <v>0</v>
      </c>
      <c r="BC762" s="122" t="b">
        <v>0</v>
      </c>
      <c r="BD762" s="122"/>
      <c r="BE762" s="122" t="s">
        <v>5017</v>
      </c>
      <c r="BF762" s="122" t="s">
        <v>501</v>
      </c>
      <c r="BG762" s="122" t="s">
        <v>501</v>
      </c>
      <c r="BH762" s="197" t="s">
        <v>501</v>
      </c>
      <c r="BI762" s="197"/>
      <c r="BJ762" s="618" t="s">
        <v>2887</v>
      </c>
      <c r="BK762" s="534" t="s">
        <v>2887</v>
      </c>
      <c r="BL762" s="197"/>
      <c r="BN762" s="225">
        <v>999</v>
      </c>
      <c r="BQ762" s="639" t="s">
        <v>117</v>
      </c>
      <c r="BR762" s="639" t="s">
        <v>500</v>
      </c>
    </row>
    <row r="763" spans="1:71">
      <c r="A763">
        <v>762</v>
      </c>
      <c r="B763" s="158" t="str">
        <f>IFERROR(TEXT(AL763,"00"),"99")&amp;IFERROR(TEXT(W763,"00"),"99")&amp;IFERROR(TEXT(S763,"00"),"99")&amp;IFERROR(TEXT(BN763,"000"),"999")</f>
        <v>058005999</v>
      </c>
      <c r="C763" s="158" t="str">
        <f>IFERROR(TEXT(AL763,"00"),"99")&amp;IFERROR(TEXT(V763,"00"),"99")&amp;IFERROR(TEXT(R763,"000"),"999")</f>
        <v>0580101</v>
      </c>
      <c r="D763" s="29">
        <v>0</v>
      </c>
      <c r="E763" s="645">
        <f>IF(NOT(ISBLANK(L763)),1,0)</f>
        <v>0</v>
      </c>
      <c r="F763" s="645">
        <f>IF(NOT(ISBLANK(O763)),1,0)</f>
        <v>1</v>
      </c>
      <c r="G763" s="364" t="str">
        <f>IF(ISBLANK(H763), IF(OR(NOT(ISBLANK(L763)),NOT(ISBLANK(I763)), NOT(ISBLANK(O763))),"no oldname but should be",""),IF(H763=I763,"api",IF(H763=O763,"csv","no match or acs")))</f>
        <v>csv</v>
      </c>
      <c r="H763" t="s">
        <v>805</v>
      </c>
      <c r="K763" s="122"/>
      <c r="L763" s="122"/>
      <c r="M763" s="197"/>
      <c r="N763" s="197" t="s">
        <v>805</v>
      </c>
      <c r="O763" s="122" t="s">
        <v>805</v>
      </c>
      <c r="P763" s="197" t="s">
        <v>805</v>
      </c>
      <c r="Q763" s="123" t="s">
        <v>804</v>
      </c>
      <c r="R763" s="147">
        <f>IFERROR(_xlfn.XLOOKUP(T763,sortorder!$E$62:$E$136,sortorder!$F$62:$F$136),999)</f>
        <v>101</v>
      </c>
      <c r="S763" s="147">
        <f>IFERROR(_xlfn.XLOOKUP(T763,sortorder!$E$62:$E$136,sortorder!$D$62:$D$136),99)</f>
        <v>5</v>
      </c>
      <c r="T763" s="196" t="s">
        <v>1753</v>
      </c>
      <c r="U763" s="197"/>
      <c r="V763" s="152">
        <f>IFERROR(_xlfn.XLOOKUP(X763,sortorder!$E$4:$E$55,sortorder!$D$4:$D$55),99)</f>
        <v>80</v>
      </c>
      <c r="W763" s="152">
        <f>IFERROR(_xlfn.XLOOKUP(X763,sortorder!$E$4:$E$55,sortorder!$D$4:$D$55),99)</f>
        <v>80</v>
      </c>
      <c r="X763" s="198" t="s">
        <v>2853</v>
      </c>
      <c r="Y763" s="141">
        <f>IF(ISERROR(SEARCH(Y$1,$Q763)),0,1)</f>
        <v>0</v>
      </c>
      <c r="Z763" s="141">
        <f>IF(ISERROR(SEARCH(Z$1,$Q763)),0,1)</f>
        <v>1</v>
      </c>
      <c r="AA763" s="141">
        <f>IF(ISERROR(SEARCH(AA$1,$Q763)),0,1)</f>
        <v>1</v>
      </c>
      <c r="AB763" s="141">
        <f>IF(ISERROR(SEARCH(AB$1,$Q763)),0,1)</f>
        <v>1</v>
      </c>
      <c r="AC763" s="141">
        <f>IF(ISERROR(SEARCH(AC$1,$Q763)),0,1)</f>
        <v>0</v>
      </c>
      <c r="AD763" s="141">
        <f>IF(ISERROR(SEARCH(AD$1,$Q763)),0,1)</f>
        <v>0</v>
      </c>
      <c r="AE763" s="141">
        <f>IF(ISERROR(SEARCH(AE$1,$Q763)),0,1)</f>
        <v>1</v>
      </c>
      <c r="AF763" s="141">
        <f>IF(ISERROR(SEARCH(AF$1,$Q763)),0,1)</f>
        <v>0</v>
      </c>
      <c r="AG763" s="141">
        <f>IF(ISERROR(SEARCH(AG$1,$Q763)),0,1)</f>
        <v>0</v>
      </c>
      <c r="AH763" s="122"/>
      <c r="AI763" s="141" t="str">
        <f>_xlfn.XLOOKUP(I763,'api2.3'!B:B,'api2.3'!D:D,"")</f>
        <v/>
      </c>
      <c r="AJ763" s="122" t="s">
        <v>84</v>
      </c>
      <c r="AK763" s="41" t="s">
        <v>84</v>
      </c>
      <c r="AL763" s="210">
        <f>_xlfn.XLOOKUP(AK763,sortorder!$I$15:$I$20,sortorder!$J$15:$J$20)</f>
        <v>5</v>
      </c>
      <c r="AM763" s="122" t="s">
        <v>1784</v>
      </c>
      <c r="AN763" s="122" t="s">
        <v>1784</v>
      </c>
      <c r="AO763" s="122" t="s">
        <v>1785</v>
      </c>
      <c r="AP763" s="200">
        <v>3</v>
      </c>
      <c r="AQ763" s="122" t="s">
        <v>757</v>
      </c>
      <c r="AR763" s="122" t="s">
        <v>2800</v>
      </c>
      <c r="AS763" s="122" t="s">
        <v>515</v>
      </c>
      <c r="AT763" s="122" t="s">
        <v>516</v>
      </c>
      <c r="AU763" s="122"/>
      <c r="AV763" s="39" t="str">
        <f>IFERROR(_xlfn.XLOOKUP(Q763,wtd!$B:$B,wtd!$C:$C),"")</f>
        <v/>
      </c>
      <c r="AW763" s="141" t="b">
        <f>IFERROR(Q763=_xlfn.XLOOKUP(Q763,wtd!$B:$B,wtd!$B:$B),FALSE)</f>
        <v>0</v>
      </c>
      <c r="AX763" s="122" t="s">
        <v>1103</v>
      </c>
      <c r="AY763" s="122"/>
      <c r="AZ763" s="122"/>
      <c r="BA763" s="122" t="b">
        <v>0</v>
      </c>
      <c r="BB763" s="122" t="b">
        <v>0</v>
      </c>
      <c r="BC763" s="122" t="b">
        <v>0</v>
      </c>
      <c r="BD763" s="122"/>
      <c r="BE763" s="122" t="s">
        <v>806</v>
      </c>
      <c r="BF763" s="122" t="s">
        <v>806</v>
      </c>
      <c r="BG763" s="122" t="s">
        <v>806</v>
      </c>
      <c r="BH763" s="197" t="s">
        <v>806</v>
      </c>
      <c r="BI763" s="197"/>
      <c r="BJ763" s="618" t="s">
        <v>2887</v>
      </c>
      <c r="BK763" s="534" t="s">
        <v>2887</v>
      </c>
      <c r="BL763" s="197"/>
      <c r="BN763" s="225">
        <v>999</v>
      </c>
      <c r="BQ763" s="639" t="s">
        <v>274</v>
      </c>
      <c r="BR763" s="639" t="s">
        <v>805</v>
      </c>
    </row>
    <row r="764" spans="1:71">
      <c r="A764">
        <v>763</v>
      </c>
      <c r="B764" s="158" t="str">
        <f>IFERROR(TEXT(AL764,"00"),"99")&amp;IFERROR(TEXT(W764,"00"),"99")&amp;IFERROR(TEXT(S764,"00"),"99")&amp;IFERROR(TEXT(BN764,"000"),"999")</f>
        <v>058005999</v>
      </c>
      <c r="C764" s="158" t="str">
        <f>IFERROR(TEXT(AL764,"00"),"99")&amp;IFERROR(TEXT(V764,"00"),"99")&amp;IFERROR(TEXT(R764,"000"),"999")</f>
        <v>0580101</v>
      </c>
      <c r="D764" s="29">
        <v>0</v>
      </c>
      <c r="E764" s="645">
        <f>IF(NOT(ISBLANK(L764)),1,0)</f>
        <v>0</v>
      </c>
      <c r="F764" s="645">
        <f>IF(NOT(ISBLANK(O764)),1,0)</f>
        <v>1</v>
      </c>
      <c r="G764" s="364" t="str">
        <f>IF(ISBLANK(H764), IF(OR(NOT(ISBLANK(L764)),NOT(ISBLANK(I764)), NOT(ISBLANK(O764))),"no oldname but should be",""),IF(H764=I764,"api",IF(H764=O764,"csv","no match or acs")))</f>
        <v>csv</v>
      </c>
      <c r="H764" t="s">
        <v>808</v>
      </c>
      <c r="K764" s="122"/>
      <c r="L764" s="122"/>
      <c r="M764" s="197"/>
      <c r="N764" s="197" t="s">
        <v>808</v>
      </c>
      <c r="O764" s="122" t="s">
        <v>808</v>
      </c>
      <c r="P764" s="197" t="s">
        <v>808</v>
      </c>
      <c r="Q764" s="123" t="s">
        <v>807</v>
      </c>
      <c r="R764" s="147">
        <f>IFERROR(_xlfn.XLOOKUP(T764,sortorder!$E$62:$E$136,sortorder!$F$62:$F$136),999)</f>
        <v>101</v>
      </c>
      <c r="S764" s="147">
        <f>IFERROR(_xlfn.XLOOKUP(T764,sortorder!$E$62:$E$136,sortorder!$D$62:$D$136),99)</f>
        <v>5</v>
      </c>
      <c r="T764" s="127" t="s">
        <v>1753</v>
      </c>
      <c r="U764" s="197"/>
      <c r="V764" s="152">
        <f>IFERROR(_xlfn.XLOOKUP(X764,sortorder!$E$4:$E$55,sortorder!$D$4:$D$55),99)</f>
        <v>80</v>
      </c>
      <c r="W764" s="152">
        <f>IFERROR(_xlfn.XLOOKUP(X764,sortorder!$E$4:$E$55,sortorder!$D$4:$D$55),99)</f>
        <v>80</v>
      </c>
      <c r="X764" s="198" t="s">
        <v>2853</v>
      </c>
      <c r="Y764" s="141">
        <f>IF(ISERROR(SEARCH(Y$1,$Q764)),0,1)</f>
        <v>0</v>
      </c>
      <c r="Z764" s="141">
        <f>IF(ISERROR(SEARCH(Z$1,$Q764)),0,1)</f>
        <v>1</v>
      </c>
      <c r="AA764" s="141">
        <f>IF(ISERROR(SEARCH(AA$1,$Q764)),0,1)</f>
        <v>1</v>
      </c>
      <c r="AB764" s="141">
        <f>IF(ISERROR(SEARCH(AB$1,$Q764)),0,1)</f>
        <v>1</v>
      </c>
      <c r="AC764" s="141">
        <f>IF(ISERROR(SEARCH(AC$1,$Q764)),0,1)</f>
        <v>0</v>
      </c>
      <c r="AD764" s="141">
        <f>IF(ISERROR(SEARCH(AD$1,$Q764)),0,1)</f>
        <v>0</v>
      </c>
      <c r="AE764" s="141">
        <f>IF(ISERROR(SEARCH(AE$1,$Q764)),0,1)</f>
        <v>1</v>
      </c>
      <c r="AF764" s="141">
        <f>IF(ISERROR(SEARCH(AF$1,$Q764)),0,1)</f>
        <v>0</v>
      </c>
      <c r="AG764" s="141">
        <f>IF(ISERROR(SEARCH(AG$1,$Q764)),0,1)</f>
        <v>1</v>
      </c>
      <c r="AH764" s="122"/>
      <c r="AI764" s="141" t="str">
        <f>_xlfn.XLOOKUP(I764,'api2.3'!B:B,'api2.3'!D:D,"")</f>
        <v/>
      </c>
      <c r="AJ764" t="s">
        <v>84</v>
      </c>
      <c r="AK764" s="41" t="s">
        <v>84</v>
      </c>
      <c r="AL764" s="210">
        <f>_xlfn.XLOOKUP(AK764,sortorder!$I$15:$I$20,sortorder!$J$15:$J$20)</f>
        <v>5</v>
      </c>
      <c r="AM764" s="122" t="s">
        <v>1784</v>
      </c>
      <c r="AN764" s="122" t="s">
        <v>1784</v>
      </c>
      <c r="AO764" s="122" t="s">
        <v>1785</v>
      </c>
      <c r="AP764" s="200">
        <v>3</v>
      </c>
      <c r="AQ764" s="122" t="s">
        <v>757</v>
      </c>
      <c r="AR764" s="122" t="s">
        <v>2800</v>
      </c>
      <c r="AS764" s="122" t="s">
        <v>515</v>
      </c>
      <c r="AT764" s="122" t="s">
        <v>516</v>
      </c>
      <c r="AU764" s="122"/>
      <c r="AV764" s="39" t="str">
        <f>IFERROR(_xlfn.XLOOKUP(Q764,wtd!$B:$B,wtd!$C:$C),"")</f>
        <v/>
      </c>
      <c r="AW764" s="141" t="b">
        <f>IFERROR(Q764=_xlfn.XLOOKUP(Q764,wtd!$B:$B,wtd!$B:$B),FALSE)</f>
        <v>0</v>
      </c>
      <c r="AX764" s="122" t="s">
        <v>1103</v>
      </c>
      <c r="AY764" s="122"/>
      <c r="AZ764" s="122"/>
      <c r="BA764" s="122" t="b">
        <v>0</v>
      </c>
      <c r="BB764" s="122" t="b">
        <v>0</v>
      </c>
      <c r="BC764" s="122" t="b">
        <v>0</v>
      </c>
      <c r="BD764" s="122"/>
      <c r="BE764" s="122" t="s">
        <v>5018</v>
      </c>
      <c r="BF764" s="122" t="s">
        <v>809</v>
      </c>
      <c r="BG764" t="s">
        <v>809</v>
      </c>
      <c r="BH764" s="197" t="s">
        <v>809</v>
      </c>
      <c r="BI764" s="197"/>
      <c r="BJ764" s="618" t="s">
        <v>2887</v>
      </c>
      <c r="BK764" s="534" t="s">
        <v>2887</v>
      </c>
      <c r="BL764" s="197"/>
      <c r="BN764" s="225">
        <v>999</v>
      </c>
      <c r="BQ764" s="639" t="s">
        <v>622</v>
      </c>
      <c r="BR764" s="639" t="s">
        <v>808</v>
      </c>
    </row>
    <row r="765" spans="1:71">
      <c r="A765">
        <v>764</v>
      </c>
      <c r="B765" s="158" t="str">
        <f>IFERROR(TEXT(AL765,"00"),"99")&amp;IFERROR(TEXT(W765,"00"),"99")&amp;IFERROR(TEXT(S765,"00"),"99")&amp;IFERROR(TEXT(BN765,"000"),"999")</f>
        <v>058006999</v>
      </c>
      <c r="C765" s="158" t="str">
        <f>IFERROR(TEXT(AL765,"00"),"99")&amp;IFERROR(TEXT(V765,"00"),"99")&amp;IFERROR(TEXT(R765,"000"),"999")</f>
        <v>0580102</v>
      </c>
      <c r="D765" s="29">
        <v>0</v>
      </c>
      <c r="E765" s="645">
        <f>IF(NOT(ISBLANK(L765)),1,0)</f>
        <v>0</v>
      </c>
      <c r="F765" s="645">
        <f>IF(NOT(ISBLANK(O765)),1,0)</f>
        <v>1</v>
      </c>
      <c r="G765" s="364" t="str">
        <f>IF(ISBLANK(H765), IF(OR(NOT(ISBLANK(L765)),NOT(ISBLANK(I765)), NOT(ISBLANK(O765))),"no oldname but should be",""),IF(H765=I765,"api",IF(H765=O765,"csv","no match or acs")))</f>
        <v>csv</v>
      </c>
      <c r="H765" t="s">
        <v>119</v>
      </c>
      <c r="K765" s="122"/>
      <c r="L765" s="122"/>
      <c r="M765" s="197"/>
      <c r="N765" s="197" t="s">
        <v>119</v>
      </c>
      <c r="O765" s="122" t="s">
        <v>119</v>
      </c>
      <c r="P765" s="197" t="s">
        <v>119</v>
      </c>
      <c r="Q765" s="123" t="s">
        <v>118</v>
      </c>
      <c r="R765" s="147">
        <f>IFERROR(_xlfn.XLOOKUP(T765,sortorder!$E$62:$E$136,sortorder!$F$62:$F$136),999)</f>
        <v>102</v>
      </c>
      <c r="S765" s="147">
        <f>IFERROR(_xlfn.XLOOKUP(T765,sortorder!$E$62:$E$136,sortorder!$D$62:$D$136),99)</f>
        <v>6</v>
      </c>
      <c r="T765" s="196" t="s">
        <v>307</v>
      </c>
      <c r="U765" s="197"/>
      <c r="V765" s="152">
        <f>IFERROR(_xlfn.XLOOKUP(X765,sortorder!$E$4:$E$55,sortorder!$D$4:$D$55),99)</f>
        <v>80</v>
      </c>
      <c r="W765" s="152">
        <f>IFERROR(_xlfn.XLOOKUP(X765,sortorder!$E$4:$E$55,sortorder!$D$4:$D$55),99)</f>
        <v>80</v>
      </c>
      <c r="X765" s="198" t="s">
        <v>2852</v>
      </c>
      <c r="Y765" s="141">
        <f>IF(ISERROR(SEARCH(Y$1,$Q765)),0,1)</f>
        <v>0</v>
      </c>
      <c r="Z765" s="141">
        <f>IF(ISERROR(SEARCH(Z$1,$Q765)),0,1)</f>
        <v>0</v>
      </c>
      <c r="AA765" s="141">
        <f>IF(ISERROR(SEARCH(AA$1,$Q765)),0,1)</f>
        <v>0</v>
      </c>
      <c r="AB765" s="141">
        <f>IF(ISERROR(SEARCH(AB$1,$Q765)),0,1)</f>
        <v>0</v>
      </c>
      <c r="AC765" s="141">
        <f>IF(ISERROR(SEARCH(AC$1,$Q765)),0,1)</f>
        <v>0</v>
      </c>
      <c r="AD765" s="141">
        <f>IF(ISERROR(SEARCH(AD$1,$Q765)),0,1)</f>
        <v>1</v>
      </c>
      <c r="AE765" s="141">
        <f>IF(ISERROR(SEARCH(AE$1,$Q765)),0,1)</f>
        <v>1</v>
      </c>
      <c r="AF765" s="141">
        <f>IF(ISERROR(SEARCH(AF$1,$Q765)),0,1)</f>
        <v>0</v>
      </c>
      <c r="AG765" s="141">
        <f>IF(ISERROR(SEARCH(AG$1,$Q765)),0,1)</f>
        <v>0</v>
      </c>
      <c r="AH765" s="122"/>
      <c r="AI765" s="141" t="str">
        <f>_xlfn.XLOOKUP(I765,'api2.3'!B:B,'api2.3'!D:D,"")</f>
        <v/>
      </c>
      <c r="AJ765" s="122" t="s">
        <v>84</v>
      </c>
      <c r="AK765" s="41" t="s">
        <v>84</v>
      </c>
      <c r="AL765" s="210">
        <f>_xlfn.XLOOKUP(AK765,sortorder!$I$15:$I$20,sortorder!$J$15:$J$20)</f>
        <v>5</v>
      </c>
      <c r="AM765" s="122" t="s">
        <v>423</v>
      </c>
      <c r="AN765" s="122" t="s">
        <v>423</v>
      </c>
      <c r="AO765" s="122" t="s">
        <v>424</v>
      </c>
      <c r="AP765" s="200">
        <v>1</v>
      </c>
      <c r="AQ765" s="122" t="s">
        <v>83</v>
      </c>
      <c r="AR765" s="122" t="s">
        <v>97</v>
      </c>
      <c r="AS765" s="122" t="s">
        <v>96</v>
      </c>
      <c r="AT765" s="122" t="s">
        <v>97</v>
      </c>
      <c r="AU765" s="122"/>
      <c r="AV765" s="39" t="str">
        <f>IFERROR(_xlfn.XLOOKUP(Q765,wtd!$B:$B,wtd!$C:$C),"")</f>
        <v/>
      </c>
      <c r="AW765" s="141" t="b">
        <f>IFERROR(Q765=_xlfn.XLOOKUP(Q765,wtd!$B:$B,wtd!$B:$B),FALSE)</f>
        <v>0</v>
      </c>
      <c r="AX765" s="122" t="s">
        <v>89</v>
      </c>
      <c r="AY765" s="122"/>
      <c r="AZ765" s="122"/>
      <c r="BA765" s="122" t="b">
        <v>0</v>
      </c>
      <c r="BB765" s="122" t="b">
        <v>0</v>
      </c>
      <c r="BC765" s="122" t="b">
        <v>0</v>
      </c>
      <c r="BD765" s="122"/>
      <c r="BE765" s="122" t="s">
        <v>120</v>
      </c>
      <c r="BF765" s="122" t="s">
        <v>120</v>
      </c>
      <c r="BG765" s="122" t="s">
        <v>120</v>
      </c>
      <c r="BH765" s="197" t="s">
        <v>120</v>
      </c>
      <c r="BI765" s="197"/>
      <c r="BJ765" s="618" t="s">
        <v>2887</v>
      </c>
      <c r="BK765" s="534" t="s">
        <v>2887</v>
      </c>
      <c r="BL765" s="197"/>
      <c r="BN765" s="225">
        <v>999</v>
      </c>
      <c r="BQ765" s="639" t="s">
        <v>109</v>
      </c>
      <c r="BR765" s="639" t="s">
        <v>119</v>
      </c>
    </row>
    <row r="766" spans="1:71">
      <c r="A766">
        <v>765</v>
      </c>
      <c r="B766" s="158" t="str">
        <f>IFERROR(TEXT(AL766,"00"),"99")&amp;IFERROR(TEXT(W766,"00"),"99")&amp;IFERROR(TEXT(S766,"00"),"99")&amp;IFERROR(TEXT(BN766,"000"),"999")</f>
        <v>058006999</v>
      </c>
      <c r="C766" s="158" t="str">
        <f>IFERROR(TEXT(AL766,"00"),"99")&amp;IFERROR(TEXT(V766,"00"),"99")&amp;IFERROR(TEXT(R766,"000"),"999")</f>
        <v>0580102</v>
      </c>
      <c r="D766" s="29">
        <v>0</v>
      </c>
      <c r="E766" s="645">
        <f>IF(NOT(ISBLANK(L766)),1,0)</f>
        <v>0</v>
      </c>
      <c r="F766" s="645">
        <f>IF(NOT(ISBLANK(O766)),1,0)</f>
        <v>1</v>
      </c>
      <c r="G766" s="364" t="str">
        <f>IF(ISBLANK(H766), IF(OR(NOT(ISBLANK(L766)),NOT(ISBLANK(I766)), NOT(ISBLANK(O766))),"no oldname but should be",""),IF(H766=I766,"api",IF(H766=O766,"csv","no match or acs")))</f>
        <v>csv</v>
      </c>
      <c r="H766" t="s">
        <v>302</v>
      </c>
      <c r="L766" s="122"/>
      <c r="M766" s="197"/>
      <c r="N766" s="59" t="s">
        <v>302</v>
      </c>
      <c r="O766" t="s">
        <v>302</v>
      </c>
      <c r="P766" s="59" t="s">
        <v>302</v>
      </c>
      <c r="Q766" s="64" t="s">
        <v>301</v>
      </c>
      <c r="R766" s="147">
        <f>IFERROR(_xlfn.XLOOKUP(T766,sortorder!$E$62:$E$136,sortorder!$F$62:$F$136),999)</f>
        <v>102</v>
      </c>
      <c r="S766" s="147">
        <f>IFERROR(_xlfn.XLOOKUP(T766,sortorder!$E$62:$E$136,sortorder!$D$62:$D$136),99)</f>
        <v>6</v>
      </c>
      <c r="T766" s="127" t="s">
        <v>307</v>
      </c>
      <c r="U766" s="59" t="s">
        <v>306</v>
      </c>
      <c r="V766" s="152">
        <f>IFERROR(_xlfn.XLOOKUP(X766,sortorder!$E$4:$E$55,sortorder!$D$4:$D$55),99)</f>
        <v>80</v>
      </c>
      <c r="W766" s="152">
        <f>IFERROR(_xlfn.XLOOKUP(X766,sortorder!$E$4:$E$55,sortorder!$D$4:$D$55),99)</f>
        <v>80</v>
      </c>
      <c r="X766" s="22" t="s">
        <v>2852</v>
      </c>
      <c r="Y766" s="141">
        <f>IF(ISERROR(SEARCH(Y$1,$Q766)),0,1)</f>
        <v>0</v>
      </c>
      <c r="Z766" s="141">
        <f>IF(ISERROR(SEARCH(Z$1,$Q766)),0,1)</f>
        <v>0</v>
      </c>
      <c r="AA766" s="141">
        <f>IF(ISERROR(SEARCH(AA$1,$Q766)),0,1)</f>
        <v>0</v>
      </c>
      <c r="AB766" s="141">
        <f>IF(ISERROR(SEARCH(AB$1,$Q766)),0,1)</f>
        <v>0</v>
      </c>
      <c r="AC766" s="141">
        <f>IF(ISERROR(SEARCH(AC$1,$Q766)),0,1)</f>
        <v>0</v>
      </c>
      <c r="AD766" s="141">
        <f>IF(ISERROR(SEARCH(AD$1,$Q766)),0,1)</f>
        <v>1</v>
      </c>
      <c r="AE766" s="141">
        <f>IF(ISERROR(SEARCH(AE$1,$Q766)),0,1)</f>
        <v>1</v>
      </c>
      <c r="AF766" s="141">
        <f>IF(ISERROR(SEARCH(AF$1,$Q766)),0,1)</f>
        <v>0</v>
      </c>
      <c r="AG766" s="141">
        <f>IF(ISERROR(SEARCH(AG$1,$Q766)),0,1)</f>
        <v>1</v>
      </c>
      <c r="AI766" s="141" t="str">
        <f>_xlfn.XLOOKUP(I766,'api2.3'!B:B,'api2.3'!D:D,"")</f>
        <v/>
      </c>
      <c r="AJ766" t="s">
        <v>84</v>
      </c>
      <c r="AK766" s="41" t="s">
        <v>84</v>
      </c>
      <c r="AL766" s="210">
        <f>_xlfn.XLOOKUP(AK766,sortorder!$I$15:$I$20,sortorder!$J$15:$J$20)</f>
        <v>5</v>
      </c>
      <c r="AM766" t="s">
        <v>423</v>
      </c>
      <c r="AN766" t="s">
        <v>423</v>
      </c>
      <c r="AO766" t="s">
        <v>424</v>
      </c>
      <c r="AP766" s="32">
        <v>1</v>
      </c>
      <c r="AQ766" t="s">
        <v>83</v>
      </c>
      <c r="AR766" t="s">
        <v>97</v>
      </c>
      <c r="AS766" t="s">
        <v>96</v>
      </c>
      <c r="AT766" t="s">
        <v>97</v>
      </c>
      <c r="AV766" s="39" t="str">
        <f>IFERROR(_xlfn.XLOOKUP(Q766,wtd!$B:$B,wtd!$C:$C),"")</f>
        <v/>
      </c>
      <c r="AW766" s="141" t="b">
        <f>IFERROR(Q766=_xlfn.XLOOKUP(Q766,wtd!$B:$B,wtd!$B:$B),FALSE)</f>
        <v>0</v>
      </c>
      <c r="AX766" t="s">
        <v>89</v>
      </c>
      <c r="BA766" t="b">
        <v>0</v>
      </c>
      <c r="BB766" t="b">
        <v>0</v>
      </c>
      <c r="BC766" t="b">
        <v>0</v>
      </c>
      <c r="BE766" t="s">
        <v>4995</v>
      </c>
      <c r="BF766" t="s">
        <v>303</v>
      </c>
      <c r="BG766" t="s">
        <v>303</v>
      </c>
      <c r="BH766" s="59" t="s">
        <v>304</v>
      </c>
      <c r="BI766" s="59" t="s">
        <v>305</v>
      </c>
      <c r="BJ766" s="618" t="s">
        <v>2887</v>
      </c>
      <c r="BK766" s="534" t="s">
        <v>2887</v>
      </c>
      <c r="BN766" s="225">
        <v>999</v>
      </c>
      <c r="BQ766" s="639" t="s">
        <v>54</v>
      </c>
      <c r="BR766" s="639" t="s">
        <v>302</v>
      </c>
      <c r="BS766" s="639" t="s">
        <v>56</v>
      </c>
    </row>
    <row r="767" spans="1:71">
      <c r="A767">
        <v>766</v>
      </c>
      <c r="B767" s="158" t="str">
        <f>IFERROR(TEXT(AL767,"00"),"99")&amp;IFERROR(TEXT(W767,"00"),"99")&amp;IFERROR(TEXT(S767,"00"),"99")&amp;IFERROR(TEXT(BN767,"000"),"999")</f>
        <v>058006999</v>
      </c>
      <c r="C767" s="158" t="str">
        <f>IFERROR(TEXT(AL767,"00"),"99")&amp;IFERROR(TEXT(V767,"00"),"99")&amp;IFERROR(TEXT(R767,"000"),"999")</f>
        <v>0580102</v>
      </c>
      <c r="D767" s="29">
        <v>0</v>
      </c>
      <c r="E767" s="645">
        <f>IF(NOT(ISBLANK(L767)),1,0)</f>
        <v>0</v>
      </c>
      <c r="F767" s="645">
        <f>IF(NOT(ISBLANK(O767)),1,0)</f>
        <v>1</v>
      </c>
      <c r="G767" s="364" t="str">
        <f>IF(ISBLANK(H767), IF(OR(NOT(ISBLANK(L767)),NOT(ISBLANK(I767)), NOT(ISBLANK(O767))),"no oldname but should be",""),IF(H767=I767,"api",IF(H767=O767,"csv","no match or acs")))</f>
        <v>csv</v>
      </c>
      <c r="H767" t="s">
        <v>624</v>
      </c>
      <c r="L767" s="122"/>
      <c r="M767" s="197"/>
      <c r="N767" s="59" t="s">
        <v>624</v>
      </c>
      <c r="O767" t="s">
        <v>624</v>
      </c>
      <c r="P767" s="59" t="s">
        <v>624</v>
      </c>
      <c r="Q767" s="64" t="s">
        <v>623</v>
      </c>
      <c r="R767" s="147">
        <f>IFERROR(_xlfn.XLOOKUP(T767,sortorder!$E$62:$E$136,sortorder!$F$62:$F$136),999)</f>
        <v>102</v>
      </c>
      <c r="S767" s="147">
        <f>IFERROR(_xlfn.XLOOKUP(T767,sortorder!$E$62:$E$136,sortorder!$D$62:$D$136),99)</f>
        <v>6</v>
      </c>
      <c r="T767" s="127" t="s">
        <v>307</v>
      </c>
      <c r="V767" s="152">
        <f>IFERROR(_xlfn.XLOOKUP(X767,sortorder!$E$4:$E$55,sortorder!$D$4:$D$55),99)</f>
        <v>80</v>
      </c>
      <c r="W767" s="152">
        <f>IFERROR(_xlfn.XLOOKUP(X767,sortorder!$E$4:$E$55,sortorder!$D$4:$D$55),99)</f>
        <v>80</v>
      </c>
      <c r="X767" s="22" t="s">
        <v>2853</v>
      </c>
      <c r="Y767" s="141">
        <f>IF(ISERROR(SEARCH(Y$1,$Q767)),0,1)</f>
        <v>0</v>
      </c>
      <c r="Z767" s="141">
        <f>IF(ISERROR(SEARCH(Z$1,$Q767)),0,1)</f>
        <v>0</v>
      </c>
      <c r="AA767" s="141">
        <f>IF(ISERROR(SEARCH(AA$1,$Q767)),0,1)</f>
        <v>1</v>
      </c>
      <c r="AB767" s="141">
        <f>IF(ISERROR(SEARCH(AB$1,$Q767)),0,1)</f>
        <v>1</v>
      </c>
      <c r="AC767" s="141">
        <f>IF(ISERROR(SEARCH(AC$1,$Q767)),0,1)</f>
        <v>0</v>
      </c>
      <c r="AD767" s="141">
        <f>IF(ISERROR(SEARCH(AD$1,$Q767)),0,1)</f>
        <v>0</v>
      </c>
      <c r="AE767" s="141">
        <f>IF(ISERROR(SEARCH(AE$1,$Q767)),0,1)</f>
        <v>1</v>
      </c>
      <c r="AF767" s="141">
        <f>IF(ISERROR(SEARCH(AF$1,$Q767)),0,1)</f>
        <v>0</v>
      </c>
      <c r="AG767" s="141">
        <f>IF(ISERROR(SEARCH(AG$1,$Q767)),0,1)</f>
        <v>0</v>
      </c>
      <c r="AI767" s="141" t="str">
        <f>_xlfn.XLOOKUP(I767,'api2.3'!B:B,'api2.3'!D:D,"")</f>
        <v/>
      </c>
      <c r="AJ767" t="s">
        <v>84</v>
      </c>
      <c r="AK767" s="41" t="s">
        <v>84</v>
      </c>
      <c r="AL767" s="210">
        <f>_xlfn.XLOOKUP(AK767,sortorder!$I$15:$I$20,sortorder!$J$15:$J$20)</f>
        <v>5</v>
      </c>
      <c r="AM767" t="s">
        <v>423</v>
      </c>
      <c r="AN767" t="s">
        <v>423</v>
      </c>
      <c r="AO767" t="s">
        <v>424</v>
      </c>
      <c r="AP767" s="32">
        <v>1</v>
      </c>
      <c r="AQ767" t="s">
        <v>268</v>
      </c>
      <c r="AR767" t="s">
        <v>2800</v>
      </c>
      <c r="AS767" t="s">
        <v>515</v>
      </c>
      <c r="AT767" t="s">
        <v>516</v>
      </c>
      <c r="AV767" s="39" t="str">
        <f>IFERROR(_xlfn.XLOOKUP(Q767,wtd!$B:$B,wtd!$C:$C),"")</f>
        <v/>
      </c>
      <c r="AW767" s="141" t="b">
        <f>IFERROR(Q767=_xlfn.XLOOKUP(Q767,wtd!$B:$B,wtd!$B:$B),FALSE)</f>
        <v>0</v>
      </c>
      <c r="AX767" t="s">
        <v>1103</v>
      </c>
      <c r="BA767" t="b">
        <v>0</v>
      </c>
      <c r="BB767" t="b">
        <v>0</v>
      </c>
      <c r="BC767" t="b">
        <v>0</v>
      </c>
      <c r="BE767" t="s">
        <v>625</v>
      </c>
      <c r="BF767" t="s">
        <v>625</v>
      </c>
      <c r="BG767" t="s">
        <v>625</v>
      </c>
      <c r="BH767" s="59" t="s">
        <v>625</v>
      </c>
      <c r="BJ767" s="618" t="s">
        <v>2887</v>
      </c>
      <c r="BK767" s="534" t="s">
        <v>2887</v>
      </c>
      <c r="BN767" s="225">
        <v>999</v>
      </c>
      <c r="BQ767" s="639" t="s">
        <v>626</v>
      </c>
      <c r="BR767" s="639" t="s">
        <v>624</v>
      </c>
    </row>
    <row r="768" spans="1:71">
      <c r="A768">
        <v>767</v>
      </c>
      <c r="B768" s="158" t="str">
        <f>IFERROR(TEXT(AL768,"00"),"99")&amp;IFERROR(TEXT(W768,"00"),"99")&amp;IFERROR(TEXT(S768,"00"),"99")&amp;IFERROR(TEXT(BN768,"000"),"999")</f>
        <v>058006999</v>
      </c>
      <c r="C768" s="158" t="str">
        <f>IFERROR(TEXT(AL768,"00"),"99")&amp;IFERROR(TEXT(V768,"00"),"99")&amp;IFERROR(TEXT(R768,"000"),"999")</f>
        <v>0580102</v>
      </c>
      <c r="D768" s="29">
        <v>0</v>
      </c>
      <c r="E768" s="645">
        <f>IF(NOT(ISBLANK(L768)),1,0)</f>
        <v>0</v>
      </c>
      <c r="F768" s="645">
        <f>IF(NOT(ISBLANK(O768)),1,0)</f>
        <v>1</v>
      </c>
      <c r="G768" s="364" t="str">
        <f>IF(ISBLANK(H768), IF(OR(NOT(ISBLANK(L768)),NOT(ISBLANK(I768)), NOT(ISBLANK(O768))),"no oldname but should be",""),IF(H768=I768,"api",IF(H768=O768,"csv","no match or acs")))</f>
        <v>csv</v>
      </c>
      <c r="H768" t="s">
        <v>628</v>
      </c>
      <c r="J768" s="197"/>
      <c r="K768" s="122"/>
      <c r="L768" s="122"/>
      <c r="M768" s="197"/>
      <c r="N768" s="197" t="s">
        <v>628</v>
      </c>
      <c r="O768" s="122" t="s">
        <v>628</v>
      </c>
      <c r="P768" s="197" t="s">
        <v>628</v>
      </c>
      <c r="Q768" s="64" t="s">
        <v>627</v>
      </c>
      <c r="R768" s="147">
        <f>IFERROR(_xlfn.XLOOKUP(T768,sortorder!$E$62:$E$136,sortorder!$F$62:$F$136),999)</f>
        <v>102</v>
      </c>
      <c r="S768" s="147">
        <f>IFERROR(_xlfn.XLOOKUP(T768,sortorder!$E$62:$E$136,sortorder!$D$62:$D$136),99)</f>
        <v>6</v>
      </c>
      <c r="T768" s="127" t="s">
        <v>307</v>
      </c>
      <c r="V768" s="152">
        <f>IFERROR(_xlfn.XLOOKUP(X768,sortorder!$E$4:$E$55,sortorder!$D$4:$D$55),99)</f>
        <v>80</v>
      </c>
      <c r="W768" s="152">
        <f>IFERROR(_xlfn.XLOOKUP(X768,sortorder!$E$4:$E$55,sortorder!$D$4:$D$55),99)</f>
        <v>80</v>
      </c>
      <c r="X768" s="22" t="s">
        <v>2853</v>
      </c>
      <c r="Y768" s="141">
        <f>IF(ISERROR(SEARCH(Y$1,$Q768)),0,1)</f>
        <v>0</v>
      </c>
      <c r="Z768" s="141">
        <f>IF(ISERROR(SEARCH(Z$1,$Q768)),0,1)</f>
        <v>0</v>
      </c>
      <c r="AA768" s="141">
        <f>IF(ISERROR(SEARCH(AA$1,$Q768)),0,1)</f>
        <v>1</v>
      </c>
      <c r="AB768" s="141">
        <f>IF(ISERROR(SEARCH(AB$1,$Q768)),0,1)</f>
        <v>1</v>
      </c>
      <c r="AC768" s="141">
        <f>IF(ISERROR(SEARCH(AC$1,$Q768)),0,1)</f>
        <v>0</v>
      </c>
      <c r="AD768" s="141">
        <f>IF(ISERROR(SEARCH(AD$1,$Q768)),0,1)</f>
        <v>0</v>
      </c>
      <c r="AE768" s="141">
        <f>IF(ISERROR(SEARCH(AE$1,$Q768)),0,1)</f>
        <v>1</v>
      </c>
      <c r="AF768" s="141">
        <f>IF(ISERROR(SEARCH(AF$1,$Q768)),0,1)</f>
        <v>0</v>
      </c>
      <c r="AG768" s="141">
        <f>IF(ISERROR(SEARCH(AG$1,$Q768)),0,1)</f>
        <v>1</v>
      </c>
      <c r="AI768" s="141" t="str">
        <f>_xlfn.XLOOKUP(I768,'api2.3'!B:B,'api2.3'!D:D,"")</f>
        <v/>
      </c>
      <c r="AJ768" t="s">
        <v>84</v>
      </c>
      <c r="AK768" s="41" t="s">
        <v>84</v>
      </c>
      <c r="AL768" s="210">
        <f>_xlfn.XLOOKUP(AK768,sortorder!$I$15:$I$20,sortorder!$J$15:$J$20)</f>
        <v>5</v>
      </c>
      <c r="AM768" t="s">
        <v>423</v>
      </c>
      <c r="AN768" t="s">
        <v>423</v>
      </c>
      <c r="AO768" t="s">
        <v>424</v>
      </c>
      <c r="AP768" s="32">
        <v>1</v>
      </c>
      <c r="AQ768" t="s">
        <v>268</v>
      </c>
      <c r="AR768" t="s">
        <v>2800</v>
      </c>
      <c r="AS768" t="s">
        <v>515</v>
      </c>
      <c r="AT768" t="s">
        <v>516</v>
      </c>
      <c r="AV768" s="39" t="str">
        <f>IFERROR(_xlfn.XLOOKUP(Q768,wtd!$B:$B,wtd!$C:$C),"")</f>
        <v/>
      </c>
      <c r="AW768" s="141" t="b">
        <f>IFERROR(Q768=_xlfn.XLOOKUP(Q768,wtd!$B:$B,wtd!$B:$B),FALSE)</f>
        <v>0</v>
      </c>
      <c r="AX768" t="s">
        <v>1103</v>
      </c>
      <c r="BA768" t="b">
        <v>0</v>
      </c>
      <c r="BB768" t="b">
        <v>0</v>
      </c>
      <c r="BC768" t="b">
        <v>0</v>
      </c>
      <c r="BE768" s="122" t="s">
        <v>4996</v>
      </c>
      <c r="BF768" s="122" t="s">
        <v>629</v>
      </c>
      <c r="BG768" s="122" t="s">
        <v>629</v>
      </c>
      <c r="BH768" s="59" t="s">
        <v>629</v>
      </c>
      <c r="BJ768" s="618" t="s">
        <v>2887</v>
      </c>
      <c r="BK768" s="534" t="s">
        <v>2887</v>
      </c>
      <c r="BN768" s="225">
        <v>999</v>
      </c>
      <c r="BQ768" s="639" t="s">
        <v>630</v>
      </c>
      <c r="BR768" s="639" t="s">
        <v>628</v>
      </c>
    </row>
    <row r="769" spans="1:71">
      <c r="A769">
        <v>768</v>
      </c>
      <c r="B769" s="158" t="str">
        <f>IFERROR(TEXT(AL769,"00"),"99")&amp;IFERROR(TEXT(W769,"00"),"99")&amp;IFERROR(TEXT(S769,"00"),"99")&amp;IFERROR(TEXT(BN769,"000"),"999")</f>
        <v>058006999</v>
      </c>
      <c r="C769" s="158" t="str">
        <f>IFERROR(TEXT(AL769,"00"),"99")&amp;IFERROR(TEXT(V769,"00"),"99")&amp;IFERROR(TEXT(R769,"000"),"999")</f>
        <v>0580102</v>
      </c>
      <c r="D769" s="29">
        <v>0</v>
      </c>
      <c r="E769" s="645">
        <f>IF(NOT(ISBLANK(L769)),1,0)</f>
        <v>0</v>
      </c>
      <c r="F769" s="645">
        <f>IF(NOT(ISBLANK(O769)),1,0)</f>
        <v>1</v>
      </c>
      <c r="G769" s="364" t="str">
        <f>IF(ISBLANK(H769), IF(OR(NOT(ISBLANK(L769)),NOT(ISBLANK(I769)), NOT(ISBLANK(O769))),"no oldname but should be",""),IF(H769=I769,"api",IF(H769=O769,"csv","no match or acs")))</f>
        <v>csv</v>
      </c>
      <c r="H769" t="s">
        <v>503</v>
      </c>
      <c r="J769" s="197"/>
      <c r="L769" s="122"/>
      <c r="M769" s="197"/>
      <c r="N769" s="59" t="s">
        <v>503</v>
      </c>
      <c r="O769" t="s">
        <v>503</v>
      </c>
      <c r="P769" s="59" t="s">
        <v>503</v>
      </c>
      <c r="Q769" s="64" t="s">
        <v>502</v>
      </c>
      <c r="R769" s="147">
        <f>IFERROR(_xlfn.XLOOKUP(T769,sortorder!$E$62:$E$136,sortorder!$F$62:$F$136),999)</f>
        <v>102</v>
      </c>
      <c r="S769" s="147">
        <f>IFERROR(_xlfn.XLOOKUP(T769,sortorder!$E$62:$E$136,sortorder!$D$62:$D$136),99)</f>
        <v>6</v>
      </c>
      <c r="T769" s="127" t="s">
        <v>307</v>
      </c>
      <c r="V769" s="152">
        <f>IFERROR(_xlfn.XLOOKUP(X769,sortorder!$E$4:$E$55,sortorder!$D$4:$D$55),99)</f>
        <v>80</v>
      </c>
      <c r="W769" s="152">
        <f>IFERROR(_xlfn.XLOOKUP(X769,sortorder!$E$4:$E$55,sortorder!$D$4:$D$55),99)</f>
        <v>80</v>
      </c>
      <c r="X769" s="22" t="s">
        <v>2852</v>
      </c>
      <c r="Y769" s="141">
        <f>IF(ISERROR(SEARCH(Y$1,$Q769)),0,1)</f>
        <v>0</v>
      </c>
      <c r="Z769" s="141">
        <f>IF(ISERROR(SEARCH(Z$1,$Q769)),0,1)</f>
        <v>1</v>
      </c>
      <c r="AA769" s="141">
        <f>IF(ISERROR(SEARCH(AA$1,$Q769)),0,1)</f>
        <v>0</v>
      </c>
      <c r="AB769" s="141">
        <f>IF(ISERROR(SEARCH(AB$1,$Q769)),0,1)</f>
        <v>0</v>
      </c>
      <c r="AC769" s="141">
        <f>IF(ISERROR(SEARCH(AC$1,$Q769)),0,1)</f>
        <v>0</v>
      </c>
      <c r="AD769" s="141">
        <f>IF(ISERROR(SEARCH(AD$1,$Q769)),0,1)</f>
        <v>1</v>
      </c>
      <c r="AE769" s="141">
        <f>IF(ISERROR(SEARCH(AE$1,$Q769)),0,1)</f>
        <v>1</v>
      </c>
      <c r="AF769" s="141">
        <f>IF(ISERROR(SEARCH(AF$1,$Q769)),0,1)</f>
        <v>0</v>
      </c>
      <c r="AG769" s="141">
        <f>IF(ISERROR(SEARCH(AG$1,$Q769)),0,1)</f>
        <v>0</v>
      </c>
      <c r="AI769" s="141" t="str">
        <f>_xlfn.XLOOKUP(I769,'api2.3'!B:B,'api2.3'!D:D,"")</f>
        <v/>
      </c>
      <c r="AJ769" t="s">
        <v>84</v>
      </c>
      <c r="AK769" s="41" t="s">
        <v>84</v>
      </c>
      <c r="AL769" s="210">
        <f>_xlfn.XLOOKUP(AK769,sortorder!$I$15:$I$20,sortorder!$J$15:$J$20)</f>
        <v>5</v>
      </c>
      <c r="AM769" t="s">
        <v>1784</v>
      </c>
      <c r="AN769" t="s">
        <v>1784</v>
      </c>
      <c r="AO769" t="s">
        <v>1785</v>
      </c>
      <c r="AP769" s="32">
        <v>3</v>
      </c>
      <c r="AQ769" t="s">
        <v>456</v>
      </c>
      <c r="AR769" t="s">
        <v>97</v>
      </c>
      <c r="AS769" t="s">
        <v>96</v>
      </c>
      <c r="AT769" t="s">
        <v>97</v>
      </c>
      <c r="AV769" s="39" t="str">
        <f>IFERROR(_xlfn.XLOOKUP(Q769,wtd!$B:$B,wtd!$C:$C),"")</f>
        <v/>
      </c>
      <c r="AW769" s="141" t="b">
        <f>IFERROR(Q769=_xlfn.XLOOKUP(Q769,wtd!$B:$B,wtd!$B:$B),FALSE)</f>
        <v>0</v>
      </c>
      <c r="AX769" t="s">
        <v>89</v>
      </c>
      <c r="BA769" t="b">
        <v>0</v>
      </c>
      <c r="BB769" t="b">
        <v>0</v>
      </c>
      <c r="BC769" t="b">
        <v>0</v>
      </c>
      <c r="BE769" s="122" t="s">
        <v>504</v>
      </c>
      <c r="BF769" t="s">
        <v>504</v>
      </c>
      <c r="BG769" s="122" t="s">
        <v>504</v>
      </c>
      <c r="BH769" s="59" t="s">
        <v>504</v>
      </c>
      <c r="BJ769" s="618" t="s">
        <v>2887</v>
      </c>
      <c r="BK769" s="534" t="s">
        <v>2887</v>
      </c>
      <c r="BN769" s="225">
        <v>999</v>
      </c>
      <c r="BQ769" s="639" t="s">
        <v>109</v>
      </c>
      <c r="BR769" s="639" t="s">
        <v>503</v>
      </c>
    </row>
    <row r="770" spans="1:71">
      <c r="A770">
        <v>769</v>
      </c>
      <c r="B770" s="158" t="str">
        <f>IFERROR(TEXT(AL770,"00"),"99")&amp;IFERROR(TEXT(W770,"00"),"99")&amp;IFERROR(TEXT(S770,"00"),"99")&amp;IFERROR(TEXT(BN770,"000"),"999")</f>
        <v>058006999</v>
      </c>
      <c r="C770" s="158" t="str">
        <f>IFERROR(TEXT(AL770,"00"),"99")&amp;IFERROR(TEXT(V770,"00"),"99")&amp;IFERROR(TEXT(R770,"000"),"999")</f>
        <v>0580102</v>
      </c>
      <c r="D770" s="29">
        <v>0</v>
      </c>
      <c r="E770" s="645">
        <f>IF(NOT(ISBLANK(L770)),1,0)</f>
        <v>0</v>
      </c>
      <c r="F770" s="645">
        <f>IF(NOT(ISBLANK(O770)),1,0)</f>
        <v>1</v>
      </c>
      <c r="G770" s="364" t="str">
        <f>IF(ISBLANK(H770), IF(OR(NOT(ISBLANK(L770)),NOT(ISBLANK(I770)), NOT(ISBLANK(O770))),"no oldname but should be",""),IF(H770=I770,"api",IF(H770=O770,"csv","no match or acs")))</f>
        <v>csv</v>
      </c>
      <c r="H770" t="s">
        <v>506</v>
      </c>
      <c r="J770" s="197"/>
      <c r="L770" s="122"/>
      <c r="M770" s="197"/>
      <c r="N770" s="59" t="s">
        <v>506</v>
      </c>
      <c r="O770" t="s">
        <v>506</v>
      </c>
      <c r="P770" s="59" t="s">
        <v>506</v>
      </c>
      <c r="Q770" s="64" t="s">
        <v>505</v>
      </c>
      <c r="R770" s="147">
        <f>IFERROR(_xlfn.XLOOKUP(T770,sortorder!$E$62:$E$136,sortorder!$F$62:$F$136),999)</f>
        <v>102</v>
      </c>
      <c r="S770" s="147">
        <f>IFERROR(_xlfn.XLOOKUP(T770,sortorder!$E$62:$E$136,sortorder!$D$62:$D$136),99)</f>
        <v>6</v>
      </c>
      <c r="T770" s="127" t="s">
        <v>307</v>
      </c>
      <c r="V770" s="152">
        <f>IFERROR(_xlfn.XLOOKUP(X770,sortorder!$E$4:$E$55,sortorder!$D$4:$D$55),99)</f>
        <v>80</v>
      </c>
      <c r="W770" s="152">
        <f>IFERROR(_xlfn.XLOOKUP(X770,sortorder!$E$4:$E$55,sortorder!$D$4:$D$55),99)</f>
        <v>80</v>
      </c>
      <c r="X770" s="22" t="s">
        <v>2852</v>
      </c>
      <c r="Y770" s="141">
        <f>IF(ISERROR(SEARCH(Y$1,$Q770)),0,1)</f>
        <v>0</v>
      </c>
      <c r="Z770" s="141">
        <f>IF(ISERROR(SEARCH(Z$1,$Q770)),0,1)</f>
        <v>1</v>
      </c>
      <c r="AA770" s="141">
        <f>IF(ISERROR(SEARCH(AA$1,$Q770)),0,1)</f>
        <v>0</v>
      </c>
      <c r="AB770" s="141">
        <f>IF(ISERROR(SEARCH(AB$1,$Q770)),0,1)</f>
        <v>0</v>
      </c>
      <c r="AC770" s="141">
        <f>IF(ISERROR(SEARCH(AC$1,$Q770)),0,1)</f>
        <v>0</v>
      </c>
      <c r="AD770" s="141">
        <f>IF(ISERROR(SEARCH(AD$1,$Q770)),0,1)</f>
        <v>1</v>
      </c>
      <c r="AE770" s="141">
        <f>IF(ISERROR(SEARCH(AE$1,$Q770)),0,1)</f>
        <v>1</v>
      </c>
      <c r="AF770" s="141">
        <f>IF(ISERROR(SEARCH(AF$1,$Q770)),0,1)</f>
        <v>0</v>
      </c>
      <c r="AG770" s="141">
        <f>IF(ISERROR(SEARCH(AG$1,$Q770)),0,1)</f>
        <v>1</v>
      </c>
      <c r="AI770" s="141" t="str">
        <f>_xlfn.XLOOKUP(I770,'api2.3'!B:B,'api2.3'!D:D,"")</f>
        <v/>
      </c>
      <c r="AJ770" t="s">
        <v>84</v>
      </c>
      <c r="AK770" s="41" t="s">
        <v>84</v>
      </c>
      <c r="AL770" s="210">
        <f>_xlfn.XLOOKUP(AK770,sortorder!$I$15:$I$20,sortorder!$J$15:$J$20)</f>
        <v>5</v>
      </c>
      <c r="AM770" t="s">
        <v>1784</v>
      </c>
      <c r="AN770" t="s">
        <v>1784</v>
      </c>
      <c r="AO770" t="s">
        <v>1785</v>
      </c>
      <c r="AP770" s="32">
        <v>3</v>
      </c>
      <c r="AQ770" t="s">
        <v>456</v>
      </c>
      <c r="AR770" t="s">
        <v>97</v>
      </c>
      <c r="AS770" t="s">
        <v>96</v>
      </c>
      <c r="AT770" t="s">
        <v>97</v>
      </c>
      <c r="AV770" s="39" t="str">
        <f>IFERROR(_xlfn.XLOOKUP(Q770,wtd!$B:$B,wtd!$C:$C),"")</f>
        <v/>
      </c>
      <c r="AW770" s="141" t="b">
        <f>IFERROR(Q770=_xlfn.XLOOKUP(Q770,wtd!$B:$B,wtd!$B:$B),FALSE)</f>
        <v>0</v>
      </c>
      <c r="AX770" t="s">
        <v>89</v>
      </c>
      <c r="BA770" t="b">
        <v>0</v>
      </c>
      <c r="BB770" t="b">
        <v>0</v>
      </c>
      <c r="BC770" t="b">
        <v>0</v>
      </c>
      <c r="BE770" s="122" t="s">
        <v>4997</v>
      </c>
      <c r="BF770" t="s">
        <v>507</v>
      </c>
      <c r="BG770" s="122" t="s">
        <v>507</v>
      </c>
      <c r="BH770" s="59" t="s">
        <v>507</v>
      </c>
      <c r="BJ770" s="618" t="s">
        <v>2887</v>
      </c>
      <c r="BK770" s="534" t="s">
        <v>2887</v>
      </c>
      <c r="BN770" s="225">
        <v>999</v>
      </c>
      <c r="BQ770" s="639" t="s">
        <v>54</v>
      </c>
      <c r="BR770" s="639" t="s">
        <v>506</v>
      </c>
    </row>
    <row r="771" spans="1:71">
      <c r="A771">
        <v>770</v>
      </c>
      <c r="B771" s="158" t="str">
        <f>IFERROR(TEXT(AL771,"00"),"99")&amp;IFERROR(TEXT(W771,"00"),"99")&amp;IFERROR(TEXT(S771,"00"),"99")&amp;IFERROR(TEXT(BN771,"000"),"999")</f>
        <v>058006999</v>
      </c>
      <c r="C771" s="158" t="str">
        <f>IFERROR(TEXT(AL771,"00"),"99")&amp;IFERROR(TEXT(V771,"00"),"99")&amp;IFERROR(TEXT(R771,"000"),"999")</f>
        <v>0580102</v>
      </c>
      <c r="D771" s="29">
        <v>0</v>
      </c>
      <c r="E771" s="645">
        <f>IF(NOT(ISBLANK(L771)),1,0)</f>
        <v>0</v>
      </c>
      <c r="F771" s="645">
        <f>IF(NOT(ISBLANK(O771)),1,0)</f>
        <v>1</v>
      </c>
      <c r="G771" s="364" t="str">
        <f>IF(ISBLANK(H771), IF(OR(NOT(ISBLANK(L771)),NOT(ISBLANK(I771)), NOT(ISBLANK(O771))),"no oldname but should be",""),IF(H771=I771,"api",IF(H771=O771,"csv","no match or acs")))</f>
        <v>csv</v>
      </c>
      <c r="H771" t="s">
        <v>811</v>
      </c>
      <c r="J771" s="197"/>
      <c r="K771" s="122"/>
      <c r="L771" s="122"/>
      <c r="M771" s="197"/>
      <c r="N771" s="197" t="s">
        <v>811</v>
      </c>
      <c r="O771" s="122" t="s">
        <v>811</v>
      </c>
      <c r="P771" s="197" t="s">
        <v>811</v>
      </c>
      <c r="Q771" s="64" t="s">
        <v>810</v>
      </c>
      <c r="R771" s="147">
        <f>IFERROR(_xlfn.XLOOKUP(T771,sortorder!$E$62:$E$136,sortorder!$F$62:$F$136),999)</f>
        <v>102</v>
      </c>
      <c r="S771" s="147">
        <f>IFERROR(_xlfn.XLOOKUP(T771,sortorder!$E$62:$E$136,sortorder!$D$62:$D$136),99)</f>
        <v>6</v>
      </c>
      <c r="T771" s="127" t="s">
        <v>307</v>
      </c>
      <c r="V771" s="152">
        <f>IFERROR(_xlfn.XLOOKUP(X771,sortorder!$E$4:$E$55,sortorder!$D$4:$D$55),99)</f>
        <v>80</v>
      </c>
      <c r="W771" s="152">
        <f>IFERROR(_xlfn.XLOOKUP(X771,sortorder!$E$4:$E$55,sortorder!$D$4:$D$55),99)</f>
        <v>80</v>
      </c>
      <c r="X771" s="22" t="s">
        <v>2853</v>
      </c>
      <c r="Y771" s="141">
        <f>IF(ISERROR(SEARCH(Y$1,$Q771)),0,1)</f>
        <v>0</v>
      </c>
      <c r="Z771" s="141">
        <f>IF(ISERROR(SEARCH(Z$1,$Q771)),0,1)</f>
        <v>1</v>
      </c>
      <c r="AA771" s="141">
        <f>IF(ISERROR(SEARCH(AA$1,$Q771)),0,1)</f>
        <v>1</v>
      </c>
      <c r="AB771" s="141">
        <f>IF(ISERROR(SEARCH(AB$1,$Q771)),0,1)</f>
        <v>1</v>
      </c>
      <c r="AC771" s="141">
        <f>IF(ISERROR(SEARCH(AC$1,$Q771)),0,1)</f>
        <v>0</v>
      </c>
      <c r="AD771" s="141">
        <f>IF(ISERROR(SEARCH(AD$1,$Q771)),0,1)</f>
        <v>0</v>
      </c>
      <c r="AE771" s="141">
        <f>IF(ISERROR(SEARCH(AE$1,$Q771)),0,1)</f>
        <v>1</v>
      </c>
      <c r="AF771" s="141">
        <f>IF(ISERROR(SEARCH(AF$1,$Q771)),0,1)</f>
        <v>0</v>
      </c>
      <c r="AG771" s="141">
        <f>IF(ISERROR(SEARCH(AG$1,$Q771)),0,1)</f>
        <v>0</v>
      </c>
      <c r="AI771" s="141" t="str">
        <f>_xlfn.XLOOKUP(I771,'api2.3'!B:B,'api2.3'!D:D,"")</f>
        <v/>
      </c>
      <c r="AJ771" t="s">
        <v>84</v>
      </c>
      <c r="AK771" s="41" t="s">
        <v>84</v>
      </c>
      <c r="AL771" s="210">
        <f>_xlfn.XLOOKUP(AK771,sortorder!$I$15:$I$20,sortorder!$J$15:$J$20)</f>
        <v>5</v>
      </c>
      <c r="AM771" t="s">
        <v>1784</v>
      </c>
      <c r="AN771" t="s">
        <v>1784</v>
      </c>
      <c r="AO771" t="s">
        <v>1785</v>
      </c>
      <c r="AP771" s="32">
        <v>3</v>
      </c>
      <c r="AQ771" t="s">
        <v>757</v>
      </c>
      <c r="AR771" t="s">
        <v>2800</v>
      </c>
      <c r="AS771" t="s">
        <v>515</v>
      </c>
      <c r="AT771" t="s">
        <v>516</v>
      </c>
      <c r="AV771" s="39" t="str">
        <f>IFERROR(_xlfn.XLOOKUP(Q771,wtd!$B:$B,wtd!$C:$C),"")</f>
        <v/>
      </c>
      <c r="AW771" s="141" t="b">
        <f>IFERROR(Q771=_xlfn.XLOOKUP(Q771,wtd!$B:$B,wtd!$B:$B),FALSE)</f>
        <v>0</v>
      </c>
      <c r="AX771" t="s">
        <v>1103</v>
      </c>
      <c r="BA771" t="b">
        <v>0</v>
      </c>
      <c r="BB771" t="b">
        <v>0</v>
      </c>
      <c r="BC771" t="b">
        <v>0</v>
      </c>
      <c r="BE771" s="122" t="s">
        <v>812</v>
      </c>
      <c r="BF771" s="122" t="s">
        <v>812</v>
      </c>
      <c r="BG771" s="122" t="s">
        <v>812</v>
      </c>
      <c r="BH771" s="59" t="s">
        <v>812</v>
      </c>
      <c r="BJ771" s="618" t="s">
        <v>2887</v>
      </c>
      <c r="BK771" s="534" t="s">
        <v>2887</v>
      </c>
      <c r="BN771" s="225">
        <v>999</v>
      </c>
      <c r="BQ771" s="639" t="s">
        <v>626</v>
      </c>
      <c r="BR771" s="639" t="s">
        <v>811</v>
      </c>
    </row>
    <row r="772" spans="1:71">
      <c r="A772">
        <v>771</v>
      </c>
      <c r="B772" s="158" t="str">
        <f>IFERROR(TEXT(AL772,"00"),"99")&amp;IFERROR(TEXT(W772,"00"),"99")&amp;IFERROR(TEXT(S772,"00"),"99")&amp;IFERROR(TEXT(BN772,"000"),"999")</f>
        <v>058006999</v>
      </c>
      <c r="C772" s="158" t="str">
        <f>IFERROR(TEXT(AL772,"00"),"99")&amp;IFERROR(TEXT(V772,"00"),"99")&amp;IFERROR(TEXT(R772,"000"),"999")</f>
        <v>0580102</v>
      </c>
      <c r="D772" s="29">
        <v>0</v>
      </c>
      <c r="E772" s="645">
        <f>IF(NOT(ISBLANK(L772)),1,0)</f>
        <v>0</v>
      </c>
      <c r="F772" s="645">
        <f>IF(NOT(ISBLANK(O772)),1,0)</f>
        <v>1</v>
      </c>
      <c r="G772" s="364" t="str">
        <f>IF(ISBLANK(H772), IF(OR(NOT(ISBLANK(L772)),NOT(ISBLANK(I772)), NOT(ISBLANK(O772))),"no oldname but should be",""),IF(H772=I772,"api",IF(H772=O772,"csv","no match or acs")))</f>
        <v>csv</v>
      </c>
      <c r="H772" t="s">
        <v>814</v>
      </c>
      <c r="K772" s="122"/>
      <c r="L772" s="122"/>
      <c r="M772" s="197"/>
      <c r="N772" s="197" t="s">
        <v>814</v>
      </c>
      <c r="O772" s="122" t="s">
        <v>814</v>
      </c>
      <c r="P772" s="197" t="s">
        <v>814</v>
      </c>
      <c r="Q772" s="123" t="s">
        <v>813</v>
      </c>
      <c r="R772" s="147">
        <f>IFERROR(_xlfn.XLOOKUP(T772,sortorder!$E$62:$E$136,sortorder!$F$62:$F$136),999)</f>
        <v>102</v>
      </c>
      <c r="S772" s="147">
        <f>IFERROR(_xlfn.XLOOKUP(T772,sortorder!$E$62:$E$136,sortorder!$D$62:$D$136),99)</f>
        <v>6</v>
      </c>
      <c r="T772" s="196" t="s">
        <v>307</v>
      </c>
      <c r="U772" s="197"/>
      <c r="V772" s="152">
        <f>IFERROR(_xlfn.XLOOKUP(X772,sortorder!$E$4:$E$55,sortorder!$D$4:$D$55),99)</f>
        <v>80</v>
      </c>
      <c r="W772" s="152">
        <f>IFERROR(_xlfn.XLOOKUP(X772,sortorder!$E$4:$E$55,sortorder!$D$4:$D$55),99)</f>
        <v>80</v>
      </c>
      <c r="X772" s="198" t="s">
        <v>2853</v>
      </c>
      <c r="Y772" s="141">
        <f>IF(ISERROR(SEARCH(Y$1,$Q772)),0,1)</f>
        <v>0</v>
      </c>
      <c r="Z772" s="141">
        <f>IF(ISERROR(SEARCH(Z$1,$Q772)),0,1)</f>
        <v>1</v>
      </c>
      <c r="AA772" s="141">
        <f>IF(ISERROR(SEARCH(AA$1,$Q772)),0,1)</f>
        <v>1</v>
      </c>
      <c r="AB772" s="141">
        <f>IF(ISERROR(SEARCH(AB$1,$Q772)),0,1)</f>
        <v>1</v>
      </c>
      <c r="AC772" s="141">
        <f>IF(ISERROR(SEARCH(AC$1,$Q772)),0,1)</f>
        <v>0</v>
      </c>
      <c r="AD772" s="141">
        <f>IF(ISERROR(SEARCH(AD$1,$Q772)),0,1)</f>
        <v>0</v>
      </c>
      <c r="AE772" s="141">
        <f>IF(ISERROR(SEARCH(AE$1,$Q772)),0,1)</f>
        <v>1</v>
      </c>
      <c r="AF772" s="141">
        <f>IF(ISERROR(SEARCH(AF$1,$Q772)),0,1)</f>
        <v>0</v>
      </c>
      <c r="AG772" s="141">
        <f>IF(ISERROR(SEARCH(AG$1,$Q772)),0,1)</f>
        <v>1</v>
      </c>
      <c r="AH772" s="122"/>
      <c r="AI772" s="141" t="str">
        <f>_xlfn.XLOOKUP(I772,'api2.3'!B:B,'api2.3'!D:D,"")</f>
        <v/>
      </c>
      <c r="AJ772" s="122" t="s">
        <v>84</v>
      </c>
      <c r="AK772" s="212" t="s">
        <v>84</v>
      </c>
      <c r="AL772" s="210">
        <f>_xlfn.XLOOKUP(AK772,sortorder!$I$15:$I$20,sortorder!$J$15:$J$20)</f>
        <v>5</v>
      </c>
      <c r="AM772" s="122" t="s">
        <v>1784</v>
      </c>
      <c r="AN772" s="122" t="s">
        <v>1784</v>
      </c>
      <c r="AO772" s="122" t="s">
        <v>1785</v>
      </c>
      <c r="AP772" s="200">
        <v>3</v>
      </c>
      <c r="AQ772" s="122" t="s">
        <v>757</v>
      </c>
      <c r="AR772" s="122" t="s">
        <v>2800</v>
      </c>
      <c r="AS772" s="122" t="s">
        <v>515</v>
      </c>
      <c r="AT772" s="122" t="s">
        <v>516</v>
      </c>
      <c r="AU772" s="122"/>
      <c r="AV772" s="39" t="str">
        <f>IFERROR(_xlfn.XLOOKUP(Q772,wtd!$B:$B,wtd!$C:$C),"")</f>
        <v/>
      </c>
      <c r="AW772" s="141" t="b">
        <f>IFERROR(Q772=_xlfn.XLOOKUP(Q772,wtd!$B:$B,wtd!$B:$B),FALSE)</f>
        <v>0</v>
      </c>
      <c r="AX772" s="122" t="s">
        <v>1103</v>
      </c>
      <c r="AY772" s="122"/>
      <c r="AZ772" s="122"/>
      <c r="BA772" s="122" t="b">
        <v>0</v>
      </c>
      <c r="BB772" s="122" t="b">
        <v>0</v>
      </c>
      <c r="BC772" s="122" t="b">
        <v>0</v>
      </c>
      <c r="BD772" s="122"/>
      <c r="BE772" s="122" t="s">
        <v>4998</v>
      </c>
      <c r="BF772" s="122" t="s">
        <v>815</v>
      </c>
      <c r="BG772" s="122" t="s">
        <v>815</v>
      </c>
      <c r="BH772" s="197" t="s">
        <v>815</v>
      </c>
      <c r="BI772" s="197"/>
      <c r="BJ772" s="618" t="s">
        <v>2887</v>
      </c>
      <c r="BK772" s="534" t="s">
        <v>2887</v>
      </c>
      <c r="BL772" s="197"/>
      <c r="BN772" s="225">
        <v>999</v>
      </c>
      <c r="BQ772" s="639" t="s">
        <v>630</v>
      </c>
      <c r="BR772" s="639" t="s">
        <v>814</v>
      </c>
    </row>
    <row r="773" spans="1:71">
      <c r="A773">
        <v>772</v>
      </c>
      <c r="B773" s="158" t="str">
        <f>IFERROR(TEXT(AL773,"00"),"99")&amp;IFERROR(TEXT(W773,"00"),"99")&amp;IFERROR(TEXT(S773,"00"),"99")&amp;IFERROR(TEXT(BN773,"000"),"999")</f>
        <v>058007999</v>
      </c>
      <c r="C773" s="158" t="str">
        <f>IFERROR(TEXT(AL773,"00"),"99")&amp;IFERROR(TEXT(V773,"00"),"99")&amp;IFERROR(TEXT(R773,"000"),"999")</f>
        <v>0580103</v>
      </c>
      <c r="D773" s="29">
        <v>0</v>
      </c>
      <c r="E773" s="645">
        <f>IF(NOT(ISBLANK(L773)),1,0)</f>
        <v>0</v>
      </c>
      <c r="F773" s="645">
        <f>IF(NOT(ISBLANK(O773)),1,0)</f>
        <v>1</v>
      </c>
      <c r="G773" s="364" t="str">
        <f>IF(ISBLANK(H773), IF(OR(NOT(ISBLANK(L773)),NOT(ISBLANK(I773)), NOT(ISBLANK(O773))),"no oldname but should be",""),IF(H773=I773,"api",IF(H773=O773,"csv","no match or acs")))</f>
        <v>csv</v>
      </c>
      <c r="H773" t="s">
        <v>218</v>
      </c>
      <c r="K773" s="122"/>
      <c r="L773" s="122"/>
      <c r="M773" s="197"/>
      <c r="N773" s="197" t="s">
        <v>218</v>
      </c>
      <c r="O773" s="122" t="s">
        <v>218</v>
      </c>
      <c r="P773" s="197" t="s">
        <v>218</v>
      </c>
      <c r="Q773" s="123" t="s">
        <v>217</v>
      </c>
      <c r="R773" s="147">
        <f>IFERROR(_xlfn.XLOOKUP(T773,sortorder!$E$62:$E$136,sortorder!$F$62:$F$136),999)</f>
        <v>103</v>
      </c>
      <c r="S773" s="147">
        <f>IFERROR(_xlfn.XLOOKUP(T773,sortorder!$E$62:$E$136,sortorder!$D$62:$D$136),99)</f>
        <v>7</v>
      </c>
      <c r="T773" s="196" t="s">
        <v>80</v>
      </c>
      <c r="U773" s="197"/>
      <c r="V773" s="152">
        <f>IFERROR(_xlfn.XLOOKUP(X773,sortorder!$E$4:$E$55,sortorder!$D$4:$D$55),99)</f>
        <v>80</v>
      </c>
      <c r="W773" s="152">
        <f>IFERROR(_xlfn.XLOOKUP(X773,sortorder!$E$4:$E$55,sortorder!$D$4:$D$55),99)</f>
        <v>80</v>
      </c>
      <c r="X773" s="198" t="s">
        <v>2852</v>
      </c>
      <c r="Y773" s="141">
        <f>IF(ISERROR(SEARCH(Y$1,$Q773)),0,1)</f>
        <v>0</v>
      </c>
      <c r="Z773" s="141">
        <f>IF(ISERROR(SEARCH(Z$1,$Q773)),0,1)</f>
        <v>0</v>
      </c>
      <c r="AA773" s="141">
        <f>IF(ISERROR(SEARCH(AA$1,$Q773)),0,1)</f>
        <v>0</v>
      </c>
      <c r="AB773" s="141">
        <f>IF(ISERROR(SEARCH(AB$1,$Q773)),0,1)</f>
        <v>0</v>
      </c>
      <c r="AC773" s="141">
        <f>IF(ISERROR(SEARCH(AC$1,$Q773)),0,1)</f>
        <v>0</v>
      </c>
      <c r="AD773" s="141">
        <f>IF(ISERROR(SEARCH(AD$1,$Q773)),0,1)</f>
        <v>1</v>
      </c>
      <c r="AE773" s="141">
        <f>IF(ISERROR(SEARCH(AE$1,$Q773)),0,1)</f>
        <v>1</v>
      </c>
      <c r="AF773" s="141">
        <f>IF(ISERROR(SEARCH(AF$1,$Q773)),0,1)</f>
        <v>0</v>
      </c>
      <c r="AG773" s="141">
        <f>IF(ISERROR(SEARCH(AG$1,$Q773)),0,1)</f>
        <v>0</v>
      </c>
      <c r="AH773" s="122"/>
      <c r="AI773" s="141">
        <f>_xlfn.XLOOKUP(I773,'api2.3'!B:B,'api2.3'!D:D,"")</f>
        <v>0</v>
      </c>
      <c r="AJ773" s="122" t="s">
        <v>84</v>
      </c>
      <c r="AK773" s="212" t="s">
        <v>84</v>
      </c>
      <c r="AL773" s="210">
        <f>_xlfn.XLOOKUP(AK773,sortorder!$I$15:$I$20,sortorder!$J$15:$J$20)</f>
        <v>5</v>
      </c>
      <c r="AM773" s="122" t="s">
        <v>423</v>
      </c>
      <c r="AN773" s="122" t="s">
        <v>423</v>
      </c>
      <c r="AO773" s="122" t="s">
        <v>424</v>
      </c>
      <c r="AP773" s="200">
        <v>1</v>
      </c>
      <c r="AQ773" s="122" t="s">
        <v>83</v>
      </c>
      <c r="AR773" s="122" t="s">
        <v>97</v>
      </c>
      <c r="AS773" s="122" t="s">
        <v>96</v>
      </c>
      <c r="AT773" s="122" t="s">
        <v>97</v>
      </c>
      <c r="AU773" s="122"/>
      <c r="AV773" s="39" t="str">
        <f>IFERROR(_xlfn.XLOOKUP(Q773,wtd!$B:$B,wtd!$C:$C),"")</f>
        <v/>
      </c>
      <c r="AW773" s="141" t="b">
        <f>IFERROR(Q773=_xlfn.XLOOKUP(Q773,wtd!$B:$B,wtd!$B:$B),FALSE)</f>
        <v>0</v>
      </c>
      <c r="AX773" s="122" t="s">
        <v>89</v>
      </c>
      <c r="AY773" s="122"/>
      <c r="AZ773" s="122"/>
      <c r="BA773" s="122" t="b">
        <v>0</v>
      </c>
      <c r="BB773" s="122" t="b">
        <v>0</v>
      </c>
      <c r="BC773" s="122" t="b">
        <v>0</v>
      </c>
      <c r="BD773" s="122"/>
      <c r="BE773" s="122" t="s">
        <v>219</v>
      </c>
      <c r="BF773" s="122" t="s">
        <v>219</v>
      </c>
      <c r="BG773" s="122" t="s">
        <v>219</v>
      </c>
      <c r="BH773" s="197" t="s">
        <v>219</v>
      </c>
      <c r="BI773" s="197"/>
      <c r="BJ773" s="618" t="s">
        <v>2887</v>
      </c>
      <c r="BK773" s="534" t="s">
        <v>2887</v>
      </c>
      <c r="BL773" s="197"/>
      <c r="BN773" s="225">
        <v>999</v>
      </c>
      <c r="BQ773" s="639" t="s">
        <v>54</v>
      </c>
      <c r="BR773" s="639" t="s">
        <v>218</v>
      </c>
    </row>
    <row r="774" spans="1:71">
      <c r="A774">
        <v>773</v>
      </c>
      <c r="B774" s="158" t="str">
        <f>IFERROR(TEXT(AL774,"00"),"99")&amp;IFERROR(TEXT(W774,"00"),"99")&amp;IFERROR(TEXT(S774,"00"),"99")&amp;IFERROR(TEXT(BN774,"000"),"999")</f>
        <v>058007999</v>
      </c>
      <c r="C774" s="158" t="str">
        <f>IFERROR(TEXT(AL774,"00"),"99")&amp;IFERROR(TEXT(V774,"00"),"99")&amp;IFERROR(TEXT(R774,"000"),"999")</f>
        <v>0580103</v>
      </c>
      <c r="D774" s="29">
        <v>0</v>
      </c>
      <c r="E774" s="645">
        <f>IF(NOT(ISBLANK(L774)),1,0)</f>
        <v>0</v>
      </c>
      <c r="F774" s="645">
        <f>IF(NOT(ISBLANK(O774)),1,0)</f>
        <v>1</v>
      </c>
      <c r="G774" s="364" t="str">
        <f>IF(ISBLANK(H774), IF(OR(NOT(ISBLANK(L774)),NOT(ISBLANK(I774)), NOT(ISBLANK(O774))),"no oldname but should be",""),IF(H774=I774,"api",IF(H774=O774,"csv","no match or acs")))</f>
        <v>csv</v>
      </c>
      <c r="H774" t="s">
        <v>221</v>
      </c>
      <c r="K774" s="122"/>
      <c r="L774" s="122"/>
      <c r="M774" s="197"/>
      <c r="N774" s="197" t="s">
        <v>221</v>
      </c>
      <c r="O774" s="122" t="s">
        <v>221</v>
      </c>
      <c r="P774" s="197" t="s">
        <v>221</v>
      </c>
      <c r="Q774" s="123" t="s">
        <v>220</v>
      </c>
      <c r="R774" s="147">
        <f>IFERROR(_xlfn.XLOOKUP(T774,sortorder!$E$62:$E$136,sortorder!$F$62:$F$136),999)</f>
        <v>103</v>
      </c>
      <c r="S774" s="147">
        <f>IFERROR(_xlfn.XLOOKUP(T774,sortorder!$E$62:$E$136,sortorder!$D$62:$D$136),99)</f>
        <v>7</v>
      </c>
      <c r="T774" s="196" t="s">
        <v>80</v>
      </c>
      <c r="U774" s="197" t="s">
        <v>225</v>
      </c>
      <c r="V774" s="152">
        <f>IFERROR(_xlfn.XLOOKUP(X774,sortorder!$E$4:$E$55,sortorder!$D$4:$D$55),99)</f>
        <v>80</v>
      </c>
      <c r="W774" s="152">
        <f>IFERROR(_xlfn.XLOOKUP(X774,sortorder!$E$4:$E$55,sortorder!$D$4:$D$55),99)</f>
        <v>80</v>
      </c>
      <c r="X774" s="198" t="s">
        <v>2852</v>
      </c>
      <c r="Y774" s="141">
        <f>IF(ISERROR(SEARCH(Y$1,$Q774)),0,1)</f>
        <v>0</v>
      </c>
      <c r="Z774" s="141">
        <f>IF(ISERROR(SEARCH(Z$1,$Q774)),0,1)</f>
        <v>0</v>
      </c>
      <c r="AA774" s="141">
        <f>IF(ISERROR(SEARCH(AA$1,$Q774)),0,1)</f>
        <v>0</v>
      </c>
      <c r="AB774" s="141">
        <f>IF(ISERROR(SEARCH(AB$1,$Q774)),0,1)</f>
        <v>0</v>
      </c>
      <c r="AC774" s="141">
        <f>IF(ISERROR(SEARCH(AC$1,$Q774)),0,1)</f>
        <v>0</v>
      </c>
      <c r="AD774" s="141">
        <f>IF(ISERROR(SEARCH(AD$1,$Q774)),0,1)</f>
        <v>1</v>
      </c>
      <c r="AE774" s="141">
        <f>IF(ISERROR(SEARCH(AE$1,$Q774)),0,1)</f>
        <v>1</v>
      </c>
      <c r="AF774" s="141">
        <f>IF(ISERROR(SEARCH(AF$1,$Q774)),0,1)</f>
        <v>0</v>
      </c>
      <c r="AG774" s="141">
        <f>IF(ISERROR(SEARCH(AG$1,$Q774)),0,1)</f>
        <v>1</v>
      </c>
      <c r="AH774" s="122"/>
      <c r="AI774" s="141">
        <f>_xlfn.XLOOKUP(I774,'api2.3'!B:B,'api2.3'!D:D,"")</f>
        <v>0</v>
      </c>
      <c r="AJ774" s="122" t="s">
        <v>84</v>
      </c>
      <c r="AK774" s="212" t="s">
        <v>84</v>
      </c>
      <c r="AL774" s="210">
        <f>_xlfn.XLOOKUP(AK774,sortorder!$I$15:$I$20,sortorder!$J$15:$J$20)</f>
        <v>5</v>
      </c>
      <c r="AM774" s="122" t="s">
        <v>423</v>
      </c>
      <c r="AN774" s="122" t="s">
        <v>423</v>
      </c>
      <c r="AO774" s="122" t="s">
        <v>424</v>
      </c>
      <c r="AP774" s="200">
        <v>1</v>
      </c>
      <c r="AQ774" s="122" t="s">
        <v>83</v>
      </c>
      <c r="AR774" s="122" t="s">
        <v>97</v>
      </c>
      <c r="AS774" s="122" t="s">
        <v>96</v>
      </c>
      <c r="AT774" s="122" t="s">
        <v>97</v>
      </c>
      <c r="AU774" s="122"/>
      <c r="AV774" s="39" t="str">
        <f>IFERROR(_xlfn.XLOOKUP(Q774,wtd!$B:$B,wtd!$C:$C),"")</f>
        <v/>
      </c>
      <c r="AW774" s="141" t="b">
        <f>IFERROR(Q774=_xlfn.XLOOKUP(Q774,wtd!$B:$B,wtd!$B:$B),FALSE)</f>
        <v>0</v>
      </c>
      <c r="AX774" s="122" t="s">
        <v>89</v>
      </c>
      <c r="AY774" s="122"/>
      <c r="AZ774" s="122"/>
      <c r="BA774" s="122" t="b">
        <v>0</v>
      </c>
      <c r="BB774" s="122" t="b">
        <v>0</v>
      </c>
      <c r="BC774" s="122" t="b">
        <v>0</v>
      </c>
      <c r="BD774" s="122"/>
      <c r="BE774" s="122" t="s">
        <v>4991</v>
      </c>
      <c r="BF774" s="122" t="s">
        <v>222</v>
      </c>
      <c r="BG774" s="122" t="s">
        <v>222</v>
      </c>
      <c r="BH774" s="197" t="s">
        <v>223</v>
      </c>
      <c r="BI774" s="197" t="s">
        <v>224</v>
      </c>
      <c r="BJ774" s="618" t="s">
        <v>2887</v>
      </c>
      <c r="BK774" s="534" t="s">
        <v>2887</v>
      </c>
      <c r="BL774" s="197"/>
      <c r="BN774" s="225">
        <v>999</v>
      </c>
      <c r="BQ774" s="639" t="s">
        <v>113</v>
      </c>
      <c r="BR774" s="639" t="s">
        <v>221</v>
      </c>
      <c r="BS774" s="639" t="s">
        <v>56</v>
      </c>
    </row>
    <row r="775" spans="1:71">
      <c r="A775">
        <v>774</v>
      </c>
      <c r="B775" s="158" t="str">
        <f>IFERROR(TEXT(AL775,"00"),"99")&amp;IFERROR(TEXT(W775,"00"),"99")&amp;IFERROR(TEXT(S775,"00"),"99")&amp;IFERROR(TEXT(BN775,"000"),"999")</f>
        <v>058007999</v>
      </c>
      <c r="C775" s="158" t="str">
        <f>IFERROR(TEXT(AL775,"00"),"99")&amp;IFERROR(TEXT(V775,"00"),"99")&amp;IFERROR(TEXT(R775,"000"),"999")</f>
        <v>0580103</v>
      </c>
      <c r="D775" s="29">
        <v>0</v>
      </c>
      <c r="E775" s="645">
        <f>IF(NOT(ISBLANK(L775)),1,0)</f>
        <v>0</v>
      </c>
      <c r="F775" s="645">
        <f>IF(NOT(ISBLANK(O775)),1,0)</f>
        <v>1</v>
      </c>
      <c r="G775" s="364" t="str">
        <f>IF(ISBLANK(H775), IF(OR(NOT(ISBLANK(L775)),NOT(ISBLANK(I775)), NOT(ISBLANK(O775))),"no oldname but should be",""),IF(H775=I775,"api",IF(H775=O775,"csv","no match or acs")))</f>
        <v>csv</v>
      </c>
      <c r="H775" t="s">
        <v>559</v>
      </c>
      <c r="K775" s="122"/>
      <c r="L775" s="122"/>
      <c r="M775" s="197"/>
      <c r="N775" s="197" t="s">
        <v>559</v>
      </c>
      <c r="O775" s="122" t="s">
        <v>559</v>
      </c>
      <c r="P775" s="197" t="s">
        <v>559</v>
      </c>
      <c r="Q775" s="123" t="s">
        <v>558</v>
      </c>
      <c r="R775" s="147">
        <f>IFERROR(_xlfn.XLOOKUP(T775,sortorder!$E$62:$E$136,sortorder!$F$62:$F$136),999)</f>
        <v>103</v>
      </c>
      <c r="S775" s="147">
        <f>IFERROR(_xlfn.XLOOKUP(T775,sortorder!$E$62:$E$136,sortorder!$D$62:$D$136),99)</f>
        <v>7</v>
      </c>
      <c r="T775" s="196" t="s">
        <v>80</v>
      </c>
      <c r="U775" s="197"/>
      <c r="V775" s="152">
        <f>IFERROR(_xlfn.XLOOKUP(X775,sortorder!$E$4:$E$55,sortorder!$D$4:$D$55),99)</f>
        <v>80</v>
      </c>
      <c r="W775" s="152">
        <f>IFERROR(_xlfn.XLOOKUP(X775,sortorder!$E$4:$E$55,sortorder!$D$4:$D$55),99)</f>
        <v>80</v>
      </c>
      <c r="X775" s="198" t="s">
        <v>2853</v>
      </c>
      <c r="Y775" s="141">
        <f>IF(ISERROR(SEARCH(Y$1,$Q775)),0,1)</f>
        <v>0</v>
      </c>
      <c r="Z775" s="141">
        <f>IF(ISERROR(SEARCH(Z$1,$Q775)),0,1)</f>
        <v>0</v>
      </c>
      <c r="AA775" s="141">
        <f>IF(ISERROR(SEARCH(AA$1,$Q775)),0,1)</f>
        <v>1</v>
      </c>
      <c r="AB775" s="141">
        <f>IF(ISERROR(SEARCH(AB$1,$Q775)),0,1)</f>
        <v>1</v>
      </c>
      <c r="AC775" s="141">
        <f>IF(ISERROR(SEARCH(AC$1,$Q775)),0,1)</f>
        <v>0</v>
      </c>
      <c r="AD775" s="141">
        <f>IF(ISERROR(SEARCH(AD$1,$Q775)),0,1)</f>
        <v>0</v>
      </c>
      <c r="AE775" s="141">
        <f>IF(ISERROR(SEARCH(AE$1,$Q775)),0,1)</f>
        <v>1</v>
      </c>
      <c r="AF775" s="141">
        <f>IF(ISERROR(SEARCH(AF$1,$Q775)),0,1)</f>
        <v>0</v>
      </c>
      <c r="AG775" s="141">
        <f>IF(ISERROR(SEARCH(AG$1,$Q775)),0,1)</f>
        <v>0</v>
      </c>
      <c r="AH775" s="122"/>
      <c r="AI775" s="141">
        <f>_xlfn.XLOOKUP(I775,'api2.3'!B:B,'api2.3'!D:D,"")</f>
        <v>0</v>
      </c>
      <c r="AJ775" s="122" t="s">
        <v>84</v>
      </c>
      <c r="AK775" s="212" t="s">
        <v>84</v>
      </c>
      <c r="AL775" s="210">
        <f>_xlfn.XLOOKUP(AK775,sortorder!$I$15:$I$20,sortorder!$J$15:$J$20)</f>
        <v>5</v>
      </c>
      <c r="AM775" s="122" t="s">
        <v>423</v>
      </c>
      <c r="AN775" s="122" t="s">
        <v>423</v>
      </c>
      <c r="AO775" s="122" t="s">
        <v>424</v>
      </c>
      <c r="AP775" s="200">
        <v>1</v>
      </c>
      <c r="AQ775" s="122" t="s">
        <v>268</v>
      </c>
      <c r="AR775" s="122" t="s">
        <v>2800</v>
      </c>
      <c r="AS775" s="122" t="s">
        <v>515</v>
      </c>
      <c r="AT775" s="122" t="s">
        <v>516</v>
      </c>
      <c r="AU775" s="122"/>
      <c r="AV775" s="39" t="str">
        <f>IFERROR(_xlfn.XLOOKUP(Q775,wtd!$B:$B,wtd!$C:$C),"")</f>
        <v/>
      </c>
      <c r="AW775" s="141" t="b">
        <f>IFERROR(Q775=_xlfn.XLOOKUP(Q775,wtd!$B:$B,wtd!$B:$B),FALSE)</f>
        <v>0</v>
      </c>
      <c r="AX775" s="122" t="s">
        <v>1103</v>
      </c>
      <c r="AY775" s="122"/>
      <c r="AZ775" s="122"/>
      <c r="BA775" s="122" t="b">
        <v>0</v>
      </c>
      <c r="BB775" s="122" t="b">
        <v>0</v>
      </c>
      <c r="BC775" s="122" t="b">
        <v>0</v>
      </c>
      <c r="BD775" s="122"/>
      <c r="BE775" s="122" t="s">
        <v>560</v>
      </c>
      <c r="BF775" s="122" t="s">
        <v>560</v>
      </c>
      <c r="BG775" s="122" t="s">
        <v>560</v>
      </c>
      <c r="BH775" s="197" t="s">
        <v>560</v>
      </c>
      <c r="BI775" s="197"/>
      <c r="BJ775" s="618" t="s">
        <v>2887</v>
      </c>
      <c r="BK775" s="534" t="s">
        <v>2887</v>
      </c>
      <c r="BL775" s="197"/>
      <c r="BN775" s="225">
        <v>999</v>
      </c>
      <c r="BQ775" s="639" t="s">
        <v>561</v>
      </c>
      <c r="BR775" s="639" t="s">
        <v>559</v>
      </c>
    </row>
    <row r="776" spans="1:71">
      <c r="A776">
        <v>775</v>
      </c>
      <c r="B776" s="158" t="str">
        <f>IFERROR(TEXT(AL776,"00"),"99")&amp;IFERROR(TEXT(W776,"00"),"99")&amp;IFERROR(TEXT(S776,"00"),"99")&amp;IFERROR(TEXT(BN776,"000"),"999")</f>
        <v>058007999</v>
      </c>
      <c r="C776" s="158" t="str">
        <f>IFERROR(TEXT(AL776,"00"),"99")&amp;IFERROR(TEXT(V776,"00"),"99")&amp;IFERROR(TEXT(R776,"000"),"999")</f>
        <v>0580103</v>
      </c>
      <c r="D776" s="29">
        <v>0</v>
      </c>
      <c r="E776" s="645">
        <f>IF(NOT(ISBLANK(L776)),1,0)</f>
        <v>0</v>
      </c>
      <c r="F776" s="645">
        <f>IF(NOT(ISBLANK(O776)),1,0)</f>
        <v>1</v>
      </c>
      <c r="G776" s="364" t="str">
        <f>IF(ISBLANK(H776), IF(OR(NOT(ISBLANK(L776)),NOT(ISBLANK(I776)), NOT(ISBLANK(O776))),"no oldname but should be",""),IF(H776=I776,"api",IF(H776=O776,"csv","no match or acs")))</f>
        <v>csv</v>
      </c>
      <c r="H776" t="s">
        <v>858</v>
      </c>
      <c r="K776" s="122"/>
      <c r="L776" s="122"/>
      <c r="M776" s="197"/>
      <c r="N776" s="197" t="s">
        <v>858</v>
      </c>
      <c r="O776" s="122" t="s">
        <v>858</v>
      </c>
      <c r="P776" s="197" t="s">
        <v>858</v>
      </c>
      <c r="Q776" s="123" t="s">
        <v>857</v>
      </c>
      <c r="R776" s="147">
        <f>IFERROR(_xlfn.XLOOKUP(T776,sortorder!$E$62:$E$136,sortorder!$F$62:$F$136),999)</f>
        <v>103</v>
      </c>
      <c r="S776" s="147">
        <f>IFERROR(_xlfn.XLOOKUP(T776,sortorder!$E$62:$E$136,sortorder!$D$62:$D$136),99)</f>
        <v>7</v>
      </c>
      <c r="T776" s="127" t="s">
        <v>80</v>
      </c>
      <c r="U776" s="197"/>
      <c r="V776" s="152">
        <f>IFERROR(_xlfn.XLOOKUP(X776,sortorder!$E$4:$E$55,sortorder!$D$4:$D$55),99)</f>
        <v>80</v>
      </c>
      <c r="W776" s="152">
        <f>IFERROR(_xlfn.XLOOKUP(X776,sortorder!$E$4:$E$55,sortorder!$D$4:$D$55),99)</f>
        <v>80</v>
      </c>
      <c r="X776" s="198" t="s">
        <v>2853</v>
      </c>
      <c r="Y776" s="141">
        <f>IF(ISERROR(SEARCH(Y$1,$Q776)),0,1)</f>
        <v>0</v>
      </c>
      <c r="Z776" s="141">
        <f>IF(ISERROR(SEARCH(Z$1,$Q776)),0,1)</f>
        <v>0</v>
      </c>
      <c r="AA776" s="141">
        <f>IF(ISERROR(SEARCH(AA$1,$Q776)),0,1)</f>
        <v>1</v>
      </c>
      <c r="AB776" s="141">
        <f>IF(ISERROR(SEARCH(AB$1,$Q776)),0,1)</f>
        <v>1</v>
      </c>
      <c r="AC776" s="141">
        <f>IF(ISERROR(SEARCH(AC$1,$Q776)),0,1)</f>
        <v>0</v>
      </c>
      <c r="AD776" s="141">
        <f>IF(ISERROR(SEARCH(AD$1,$Q776)),0,1)</f>
        <v>0</v>
      </c>
      <c r="AE776" s="141">
        <f>IF(ISERROR(SEARCH(AE$1,$Q776)),0,1)</f>
        <v>1</v>
      </c>
      <c r="AF776" s="141">
        <f>IF(ISERROR(SEARCH(AF$1,$Q776)),0,1)</f>
        <v>0</v>
      </c>
      <c r="AG776" s="141">
        <f>IF(ISERROR(SEARCH(AG$1,$Q776)),0,1)</f>
        <v>1</v>
      </c>
      <c r="AH776" s="122"/>
      <c r="AI776" s="141" t="str">
        <f>_xlfn.XLOOKUP(I776,'api2.3'!B:B,'api2.3'!D:D,"")</f>
        <v/>
      </c>
      <c r="AJ776" t="s">
        <v>84</v>
      </c>
      <c r="AK776" s="212" t="s">
        <v>84</v>
      </c>
      <c r="AL776" s="210">
        <f>_xlfn.XLOOKUP(AK776,sortorder!$I$15:$I$20,sortorder!$J$15:$J$20)</f>
        <v>5</v>
      </c>
      <c r="AM776" s="122" t="s">
        <v>423</v>
      </c>
      <c r="AN776" s="122" t="s">
        <v>423</v>
      </c>
      <c r="AO776" s="122" t="s">
        <v>424</v>
      </c>
      <c r="AP776" s="200">
        <v>1</v>
      </c>
      <c r="AQ776" s="122" t="s">
        <v>268</v>
      </c>
      <c r="AR776" s="122" t="s">
        <v>2800</v>
      </c>
      <c r="AS776" s="122" t="s">
        <v>515</v>
      </c>
      <c r="AT776" s="122" t="s">
        <v>516</v>
      </c>
      <c r="AU776" s="122"/>
      <c r="AV776" s="39" t="str">
        <f>IFERROR(_xlfn.XLOOKUP(Q776,wtd!$B:$B,wtd!$C:$C),"")</f>
        <v/>
      </c>
      <c r="AW776" s="141" t="b">
        <f>IFERROR(Q776=_xlfn.XLOOKUP(Q776,wtd!$B:$B,wtd!$B:$B),FALSE)</f>
        <v>0</v>
      </c>
      <c r="AX776" s="122" t="s">
        <v>1103</v>
      </c>
      <c r="AY776" s="122"/>
      <c r="AZ776" s="122"/>
      <c r="BA776" s="122" t="b">
        <v>0</v>
      </c>
      <c r="BB776" s="122" t="b">
        <v>0</v>
      </c>
      <c r="BC776" s="122" t="b">
        <v>0</v>
      </c>
      <c r="BD776" s="122"/>
      <c r="BE776" s="122" t="s">
        <v>4992</v>
      </c>
      <c r="BF776" s="122" t="s">
        <v>859</v>
      </c>
      <c r="BG776" s="122" t="s">
        <v>859</v>
      </c>
      <c r="BH776" s="197" t="s">
        <v>859</v>
      </c>
      <c r="BI776" s="197"/>
      <c r="BJ776" s="618" t="s">
        <v>2887</v>
      </c>
      <c r="BK776" s="534">
        <v>0</v>
      </c>
      <c r="BL776" s="197"/>
      <c r="BN776" s="225">
        <v>999</v>
      </c>
      <c r="BQ776" s="639" t="s">
        <v>415</v>
      </c>
      <c r="BR776" s="639" t="s">
        <v>858</v>
      </c>
    </row>
    <row r="777" spans="1:71">
      <c r="A777">
        <v>776</v>
      </c>
      <c r="B777" s="158" t="str">
        <f>IFERROR(TEXT(AL777,"00"),"99")&amp;IFERROR(TEXT(W777,"00"),"99")&amp;IFERROR(TEXT(S777,"00"),"99")&amp;IFERROR(TEXT(BN777,"000"),"999")</f>
        <v>058007999</v>
      </c>
      <c r="C777" s="158" t="str">
        <f>IFERROR(TEXT(AL777,"00"),"99")&amp;IFERROR(TEXT(V777,"00"),"99")&amp;IFERROR(TEXT(R777,"000"),"999")</f>
        <v>0580103</v>
      </c>
      <c r="D777" s="29">
        <v>0</v>
      </c>
      <c r="E777" s="645">
        <f>IF(NOT(ISBLANK(L777)),1,0)</f>
        <v>0</v>
      </c>
      <c r="F777" s="645">
        <f>IF(NOT(ISBLANK(O777)),1,0)</f>
        <v>1</v>
      </c>
      <c r="G777" s="364" t="str">
        <f>IF(ISBLANK(H777), IF(OR(NOT(ISBLANK(L777)),NOT(ISBLANK(I777)), NOT(ISBLANK(O777))),"no oldname but should be",""),IF(H777=I777,"api",IF(H777=O777,"csv","no match or acs")))</f>
        <v>csv</v>
      </c>
      <c r="H777" t="s">
        <v>753</v>
      </c>
      <c r="K777" s="122"/>
      <c r="L777" s="122"/>
      <c r="M777" s="197"/>
      <c r="N777" s="197" t="s">
        <v>753</v>
      </c>
      <c r="O777" s="122" t="s">
        <v>753</v>
      </c>
      <c r="P777" s="197" t="s">
        <v>753</v>
      </c>
      <c r="Q777" s="123" t="s">
        <v>752</v>
      </c>
      <c r="R777" s="147">
        <f>IFERROR(_xlfn.XLOOKUP(T777,sortorder!$E$62:$E$136,sortorder!$F$62:$F$136),999)</f>
        <v>103</v>
      </c>
      <c r="S777" s="147">
        <f>IFERROR(_xlfn.XLOOKUP(T777,sortorder!$E$62:$E$136,sortorder!$D$62:$D$136),99)</f>
        <v>7</v>
      </c>
      <c r="T777" s="196" t="s">
        <v>80</v>
      </c>
      <c r="U777" s="197"/>
      <c r="V777" s="152">
        <f>IFERROR(_xlfn.XLOOKUP(X777,sortorder!$E$4:$E$55,sortorder!$D$4:$D$55),99)</f>
        <v>80</v>
      </c>
      <c r="W777" s="152">
        <f>IFERROR(_xlfn.XLOOKUP(X777,sortorder!$E$4:$E$55,sortorder!$D$4:$D$55),99)</f>
        <v>80</v>
      </c>
      <c r="X777" s="198" t="s">
        <v>2852</v>
      </c>
      <c r="Y777" s="141">
        <f>IF(ISERROR(SEARCH(Y$1,$Q777)),0,1)</f>
        <v>0</v>
      </c>
      <c r="Z777" s="141">
        <f>IF(ISERROR(SEARCH(Z$1,$Q777)),0,1)</f>
        <v>1</v>
      </c>
      <c r="AA777" s="141">
        <f>IF(ISERROR(SEARCH(AA$1,$Q777)),0,1)</f>
        <v>0</v>
      </c>
      <c r="AB777" s="141">
        <f>IF(ISERROR(SEARCH(AB$1,$Q777)),0,1)</f>
        <v>0</v>
      </c>
      <c r="AC777" s="141">
        <f>IF(ISERROR(SEARCH(AC$1,$Q777)),0,1)</f>
        <v>0</v>
      </c>
      <c r="AD777" s="141">
        <f>IF(ISERROR(SEARCH(AD$1,$Q777)),0,1)</f>
        <v>1</v>
      </c>
      <c r="AE777" s="141">
        <f>IF(ISERROR(SEARCH(AE$1,$Q777)),0,1)</f>
        <v>1</v>
      </c>
      <c r="AF777" s="141">
        <f>IF(ISERROR(SEARCH(AF$1,$Q777)),0,1)</f>
        <v>0</v>
      </c>
      <c r="AG777" s="141">
        <f>IF(ISERROR(SEARCH(AG$1,$Q777)),0,1)</f>
        <v>0</v>
      </c>
      <c r="AH777" s="122"/>
      <c r="AI777" s="141" t="str">
        <f>_xlfn.XLOOKUP(I777,'api2.3'!B:B,'api2.3'!D:D,"")</f>
        <v/>
      </c>
      <c r="AJ777" s="122" t="s">
        <v>84</v>
      </c>
      <c r="AK777" s="212" t="s">
        <v>84</v>
      </c>
      <c r="AL777" s="210">
        <f>_xlfn.XLOOKUP(AK777,sortorder!$I$15:$I$20,sortorder!$J$15:$J$20)</f>
        <v>5</v>
      </c>
      <c r="AM777" s="122" t="s">
        <v>1784</v>
      </c>
      <c r="AN777" s="122" t="s">
        <v>1784</v>
      </c>
      <c r="AO777" s="122" t="s">
        <v>1785</v>
      </c>
      <c r="AP777" s="200">
        <v>3</v>
      </c>
      <c r="AQ777" s="122" t="s">
        <v>456</v>
      </c>
      <c r="AR777" s="122" t="s">
        <v>97</v>
      </c>
      <c r="AS777" s="122" t="s">
        <v>96</v>
      </c>
      <c r="AT777" s="122" t="s">
        <v>97</v>
      </c>
      <c r="AU777" s="122"/>
      <c r="AV777" s="39" t="str">
        <f>IFERROR(_xlfn.XLOOKUP(Q777,wtd!$B:$B,wtd!$C:$C),"")</f>
        <v/>
      </c>
      <c r="AW777" s="141" t="b">
        <f>IFERROR(Q777=_xlfn.XLOOKUP(Q777,wtd!$B:$B,wtd!$B:$B),FALSE)</f>
        <v>0</v>
      </c>
      <c r="AX777" s="122" t="s">
        <v>89</v>
      </c>
      <c r="AY777" s="122"/>
      <c r="AZ777" s="122"/>
      <c r="BA777" s="122" t="b">
        <v>0</v>
      </c>
      <c r="BB777" s="122" t="b">
        <v>0</v>
      </c>
      <c r="BC777" s="122" t="b">
        <v>0</v>
      </c>
      <c r="BD777" s="122"/>
      <c r="BE777" s="122" t="s">
        <v>754</v>
      </c>
      <c r="BF777" s="122" t="s">
        <v>754</v>
      </c>
      <c r="BG777" s="122" t="s">
        <v>754</v>
      </c>
      <c r="BH777" s="197" t="s">
        <v>754</v>
      </c>
      <c r="BI777" s="197"/>
      <c r="BJ777" s="618" t="s">
        <v>2887</v>
      </c>
      <c r="BK777" s="534" t="s">
        <v>2887</v>
      </c>
      <c r="BL777" s="197"/>
      <c r="BN777" s="225">
        <v>999</v>
      </c>
      <c r="BQ777" s="639" t="s">
        <v>54</v>
      </c>
      <c r="BR777" s="639" t="s">
        <v>753</v>
      </c>
    </row>
    <row r="778" spans="1:71">
      <c r="A778">
        <v>777</v>
      </c>
      <c r="B778" s="158" t="str">
        <f>IFERROR(TEXT(AL778,"00"),"99")&amp;IFERROR(TEXT(W778,"00"),"99")&amp;IFERROR(TEXT(S778,"00"),"99")&amp;IFERROR(TEXT(BN778,"000"),"999")</f>
        <v>058007999</v>
      </c>
      <c r="C778" s="158" t="str">
        <f>IFERROR(TEXT(AL778,"00"),"99")&amp;IFERROR(TEXT(V778,"00"),"99")&amp;IFERROR(TEXT(R778,"000"),"999")</f>
        <v>0580103</v>
      </c>
      <c r="D778" s="29">
        <v>0</v>
      </c>
      <c r="E778" s="645">
        <f>IF(NOT(ISBLANK(L778)),1,0)</f>
        <v>0</v>
      </c>
      <c r="F778" s="645">
        <f>IF(NOT(ISBLANK(O778)),1,0)</f>
        <v>1</v>
      </c>
      <c r="G778" s="364" t="str">
        <f>IF(ISBLANK(H778), IF(OR(NOT(ISBLANK(L778)),NOT(ISBLANK(I778)), NOT(ISBLANK(O778))),"no oldname but should be",""),IF(H778=I778,"api",IF(H778=O778,"csv","no match or acs")))</f>
        <v>csv</v>
      </c>
      <c r="H778" t="s">
        <v>455</v>
      </c>
      <c r="K778" s="122"/>
      <c r="L778" s="122"/>
      <c r="M778" s="197"/>
      <c r="N778" s="197" t="s">
        <v>455</v>
      </c>
      <c r="O778" s="122" t="s">
        <v>455</v>
      </c>
      <c r="P778" s="197" t="s">
        <v>455</v>
      </c>
      <c r="Q778" s="123" t="s">
        <v>454</v>
      </c>
      <c r="R778" s="147">
        <f>IFERROR(_xlfn.XLOOKUP(T778,sortorder!$E$62:$E$136,sortorder!$F$62:$F$136),999)</f>
        <v>103</v>
      </c>
      <c r="S778" s="147">
        <f>IFERROR(_xlfn.XLOOKUP(T778,sortorder!$E$62:$E$136,sortorder!$D$62:$D$136),99)</f>
        <v>7</v>
      </c>
      <c r="T778" s="196" t="s">
        <v>80</v>
      </c>
      <c r="U778" s="197"/>
      <c r="V778" s="152">
        <f>IFERROR(_xlfn.XLOOKUP(X778,sortorder!$E$4:$E$55,sortorder!$D$4:$D$55),99)</f>
        <v>80</v>
      </c>
      <c r="W778" s="152">
        <f>IFERROR(_xlfn.XLOOKUP(X778,sortorder!$E$4:$E$55,sortorder!$D$4:$D$55),99)</f>
        <v>80</v>
      </c>
      <c r="X778" s="198" t="s">
        <v>2852</v>
      </c>
      <c r="Y778" s="141">
        <f>IF(ISERROR(SEARCH(Y$1,$Q778)),0,1)</f>
        <v>0</v>
      </c>
      <c r="Z778" s="141">
        <f>IF(ISERROR(SEARCH(Z$1,$Q778)),0,1)</f>
        <v>1</v>
      </c>
      <c r="AA778" s="141">
        <f>IF(ISERROR(SEARCH(AA$1,$Q778)),0,1)</f>
        <v>0</v>
      </c>
      <c r="AB778" s="141">
        <f>IF(ISERROR(SEARCH(AB$1,$Q778)),0,1)</f>
        <v>0</v>
      </c>
      <c r="AC778" s="141">
        <f>IF(ISERROR(SEARCH(AC$1,$Q778)),0,1)</f>
        <v>0</v>
      </c>
      <c r="AD778" s="141">
        <f>IF(ISERROR(SEARCH(AD$1,$Q778)),0,1)</f>
        <v>1</v>
      </c>
      <c r="AE778" s="141">
        <f>IF(ISERROR(SEARCH(AE$1,$Q778)),0,1)</f>
        <v>1</v>
      </c>
      <c r="AF778" s="141">
        <f>IF(ISERROR(SEARCH(AF$1,$Q778)),0,1)</f>
        <v>0</v>
      </c>
      <c r="AG778" s="141">
        <f>IF(ISERROR(SEARCH(AG$1,$Q778)),0,1)</f>
        <v>1</v>
      </c>
      <c r="AH778" s="122"/>
      <c r="AI778" s="141" t="str">
        <f>_xlfn.XLOOKUP(I778,'api2.3'!B:B,'api2.3'!D:D,"")</f>
        <v/>
      </c>
      <c r="AJ778" s="122" t="s">
        <v>84</v>
      </c>
      <c r="AK778" s="212" t="s">
        <v>84</v>
      </c>
      <c r="AL778" s="210">
        <f>_xlfn.XLOOKUP(AK778,sortorder!$I$15:$I$20,sortorder!$J$15:$J$20)</f>
        <v>5</v>
      </c>
      <c r="AM778" s="122" t="s">
        <v>1784</v>
      </c>
      <c r="AN778" s="122" t="s">
        <v>1784</v>
      </c>
      <c r="AO778" s="122" t="s">
        <v>1785</v>
      </c>
      <c r="AP778" s="200">
        <v>3</v>
      </c>
      <c r="AQ778" s="122" t="s">
        <v>456</v>
      </c>
      <c r="AR778" s="122" t="s">
        <v>97</v>
      </c>
      <c r="AS778" s="122" t="s">
        <v>96</v>
      </c>
      <c r="AT778" s="122" t="s">
        <v>97</v>
      </c>
      <c r="AU778" s="122"/>
      <c r="AV778" s="39" t="str">
        <f>IFERROR(_xlfn.XLOOKUP(Q778,wtd!$B:$B,wtd!$C:$C),"")</f>
        <v/>
      </c>
      <c r="AW778" s="141" t="b">
        <f>IFERROR(Q778=_xlfn.XLOOKUP(Q778,wtd!$B:$B,wtd!$B:$B),FALSE)</f>
        <v>0</v>
      </c>
      <c r="AX778" s="122" t="s">
        <v>89</v>
      </c>
      <c r="AY778" s="122"/>
      <c r="AZ778" s="122"/>
      <c r="BA778" s="122" t="b">
        <v>0</v>
      </c>
      <c r="BB778" s="122" t="b">
        <v>0</v>
      </c>
      <c r="BC778" s="122" t="b">
        <v>0</v>
      </c>
      <c r="BD778" s="122"/>
      <c r="BE778" s="122" t="s">
        <v>4993</v>
      </c>
      <c r="BF778" s="122" t="s">
        <v>457</v>
      </c>
      <c r="BG778" s="122" t="s">
        <v>457</v>
      </c>
      <c r="BH778" s="197" t="s">
        <v>457</v>
      </c>
      <c r="BI778" s="197"/>
      <c r="BJ778" s="618" t="s">
        <v>2887</v>
      </c>
      <c r="BK778" s="534" t="s">
        <v>2887</v>
      </c>
      <c r="BL778" s="197"/>
      <c r="BN778" s="225">
        <v>999</v>
      </c>
      <c r="BQ778" s="639" t="s">
        <v>113</v>
      </c>
      <c r="BR778" s="639" t="s">
        <v>455</v>
      </c>
    </row>
    <row r="779" spans="1:71">
      <c r="A779">
        <v>778</v>
      </c>
      <c r="B779" s="158" t="str">
        <f>IFERROR(TEXT(AL779,"00"),"99")&amp;IFERROR(TEXT(W779,"00"),"99")&amp;IFERROR(TEXT(S779,"00"),"99")&amp;IFERROR(TEXT(BN779,"000"),"999")</f>
        <v>058007999</v>
      </c>
      <c r="C779" s="158" t="str">
        <f>IFERROR(TEXT(AL779,"00"),"99")&amp;IFERROR(TEXT(V779,"00"),"99")&amp;IFERROR(TEXT(R779,"000"),"999")</f>
        <v>0580103</v>
      </c>
      <c r="D779" s="29">
        <v>0</v>
      </c>
      <c r="E779" s="645">
        <f>IF(NOT(ISBLANK(L779)),1,0)</f>
        <v>0</v>
      </c>
      <c r="F779" s="645">
        <f>IF(NOT(ISBLANK(O779)),1,0)</f>
        <v>1</v>
      </c>
      <c r="G779" s="364" t="str">
        <f>IF(ISBLANK(H779), IF(OR(NOT(ISBLANK(L779)),NOT(ISBLANK(I779)), NOT(ISBLANK(O779))),"no oldname but should be",""),IF(H779=I779,"api",IF(H779=O779,"csv","no match or acs")))</f>
        <v>csv</v>
      </c>
      <c r="H779" t="s">
        <v>760</v>
      </c>
      <c r="K779" s="122"/>
      <c r="L779" s="122"/>
      <c r="M779" s="197"/>
      <c r="N779" s="197" t="s">
        <v>760</v>
      </c>
      <c r="O779" s="122" t="s">
        <v>760</v>
      </c>
      <c r="P779" s="197" t="s">
        <v>760</v>
      </c>
      <c r="Q779" s="123" t="s">
        <v>759</v>
      </c>
      <c r="R779" s="147">
        <f>IFERROR(_xlfn.XLOOKUP(T779,sortorder!$E$62:$E$136,sortorder!$F$62:$F$136),999)</f>
        <v>103</v>
      </c>
      <c r="S779" s="147">
        <f>IFERROR(_xlfn.XLOOKUP(T779,sortorder!$E$62:$E$136,sortorder!$D$62:$D$136),99)</f>
        <v>7</v>
      </c>
      <c r="T779" s="196" t="s">
        <v>80</v>
      </c>
      <c r="U779" s="197"/>
      <c r="V779" s="152">
        <f>IFERROR(_xlfn.XLOOKUP(X779,sortorder!$E$4:$E$55,sortorder!$D$4:$D$55),99)</f>
        <v>80</v>
      </c>
      <c r="W779" s="152">
        <f>IFERROR(_xlfn.XLOOKUP(X779,sortorder!$E$4:$E$55,sortorder!$D$4:$D$55),99)</f>
        <v>80</v>
      </c>
      <c r="X779" s="198" t="s">
        <v>2853</v>
      </c>
      <c r="Y779" s="141">
        <f>IF(ISERROR(SEARCH(Y$1,$Q779)),0,1)</f>
        <v>0</v>
      </c>
      <c r="Z779" s="141">
        <f>IF(ISERROR(SEARCH(Z$1,$Q779)),0,1)</f>
        <v>1</v>
      </c>
      <c r="AA779" s="141">
        <f>IF(ISERROR(SEARCH(AA$1,$Q779)),0,1)</f>
        <v>1</v>
      </c>
      <c r="AB779" s="141">
        <f>IF(ISERROR(SEARCH(AB$1,$Q779)),0,1)</f>
        <v>1</v>
      </c>
      <c r="AC779" s="141">
        <f>IF(ISERROR(SEARCH(AC$1,$Q779)),0,1)</f>
        <v>0</v>
      </c>
      <c r="AD779" s="141">
        <f>IF(ISERROR(SEARCH(AD$1,$Q779)),0,1)</f>
        <v>0</v>
      </c>
      <c r="AE779" s="141">
        <f>IF(ISERROR(SEARCH(AE$1,$Q779)),0,1)</f>
        <v>1</v>
      </c>
      <c r="AF779" s="141">
        <f>IF(ISERROR(SEARCH(AF$1,$Q779)),0,1)</f>
        <v>0</v>
      </c>
      <c r="AG779" s="141">
        <f>IF(ISERROR(SEARCH(AG$1,$Q779)),0,1)</f>
        <v>0</v>
      </c>
      <c r="AH779" s="122"/>
      <c r="AI779" s="141" t="str">
        <f>_xlfn.XLOOKUP(I779,'api2.3'!B:B,'api2.3'!D:D,"")</f>
        <v/>
      </c>
      <c r="AJ779" s="122" t="s">
        <v>84</v>
      </c>
      <c r="AK779" s="41" t="s">
        <v>84</v>
      </c>
      <c r="AL779" s="210">
        <f>_xlfn.XLOOKUP(AK779,sortorder!$I$15:$I$20,sortorder!$J$15:$J$20)</f>
        <v>5</v>
      </c>
      <c r="AM779" s="122" t="s">
        <v>1784</v>
      </c>
      <c r="AN779" s="122" t="s">
        <v>1784</v>
      </c>
      <c r="AO779" s="122" t="s">
        <v>1785</v>
      </c>
      <c r="AP779" s="200">
        <v>3</v>
      </c>
      <c r="AQ779" s="122" t="s">
        <v>757</v>
      </c>
      <c r="AR779" s="122" t="s">
        <v>2800</v>
      </c>
      <c r="AS779" s="122" t="s">
        <v>515</v>
      </c>
      <c r="AT779" s="122" t="s">
        <v>516</v>
      </c>
      <c r="AU779" s="122"/>
      <c r="AV779" s="39" t="str">
        <f>IFERROR(_xlfn.XLOOKUP(Q779,wtd!$B:$B,wtd!$C:$C),"")</f>
        <v/>
      </c>
      <c r="AW779" s="141" t="b">
        <f>IFERROR(Q779=_xlfn.XLOOKUP(Q779,wtd!$B:$B,wtd!$B:$B),FALSE)</f>
        <v>0</v>
      </c>
      <c r="AX779" s="122" t="s">
        <v>1103</v>
      </c>
      <c r="AY779" s="122"/>
      <c r="AZ779" s="122"/>
      <c r="BA779" s="122" t="b">
        <v>0</v>
      </c>
      <c r="BB779" s="122" t="b">
        <v>0</v>
      </c>
      <c r="BC779" s="122" t="b">
        <v>0</v>
      </c>
      <c r="BD779" s="122"/>
      <c r="BE779" s="122" t="s">
        <v>761</v>
      </c>
      <c r="BF779" s="122" t="s">
        <v>761</v>
      </c>
      <c r="BG779" s="122" t="s">
        <v>761</v>
      </c>
      <c r="BH779" s="197" t="s">
        <v>761</v>
      </c>
      <c r="BI779" s="197"/>
      <c r="BJ779" s="618" t="s">
        <v>2887</v>
      </c>
      <c r="BK779" s="534" t="s">
        <v>2887</v>
      </c>
      <c r="BL779" s="197"/>
      <c r="BN779" s="225">
        <v>999</v>
      </c>
      <c r="BQ779" s="639" t="s">
        <v>561</v>
      </c>
      <c r="BR779" s="639" t="s">
        <v>760</v>
      </c>
    </row>
    <row r="780" spans="1:71">
      <c r="A780">
        <v>779</v>
      </c>
      <c r="B780" s="158" t="str">
        <f>IFERROR(TEXT(AL780,"00"),"99")&amp;IFERROR(TEXT(W780,"00"),"99")&amp;IFERROR(TEXT(S780,"00"),"99")&amp;IFERROR(TEXT(BN780,"000"),"999")</f>
        <v>058007999</v>
      </c>
      <c r="C780" s="158" t="str">
        <f>IFERROR(TEXT(AL780,"00"),"99")&amp;IFERROR(TEXT(V780,"00"),"99")&amp;IFERROR(TEXT(R780,"000"),"999")</f>
        <v>0580103</v>
      </c>
      <c r="D780" s="29">
        <v>0</v>
      </c>
      <c r="E780" s="645">
        <f>IF(NOT(ISBLANK(L780)),1,0)</f>
        <v>0</v>
      </c>
      <c r="F780" s="645">
        <f>IF(NOT(ISBLANK(O780)),1,0)</f>
        <v>1</v>
      </c>
      <c r="G780" s="364" t="str">
        <f>IF(ISBLANK(H780), IF(OR(NOT(ISBLANK(L780)),NOT(ISBLANK(I780)), NOT(ISBLANK(O780))),"no oldname but should be",""),IF(H780=I780,"api",IF(H780=O780,"csv","no match or acs")))</f>
        <v>csv</v>
      </c>
      <c r="H780" t="s">
        <v>763</v>
      </c>
      <c r="K780" s="122"/>
      <c r="L780" s="122"/>
      <c r="M780" s="197"/>
      <c r="N780" s="197" t="s">
        <v>763</v>
      </c>
      <c r="O780" s="122" t="s">
        <v>763</v>
      </c>
      <c r="P780" s="197" t="s">
        <v>763</v>
      </c>
      <c r="Q780" s="123" t="s">
        <v>762</v>
      </c>
      <c r="R780" s="147">
        <f>IFERROR(_xlfn.XLOOKUP(T780,sortorder!$E$62:$E$136,sortorder!$F$62:$F$136),999)</f>
        <v>103</v>
      </c>
      <c r="S780" s="147">
        <f>IFERROR(_xlfn.XLOOKUP(T780,sortorder!$E$62:$E$136,sortorder!$D$62:$D$136),99)</f>
        <v>7</v>
      </c>
      <c r="T780" s="127" t="s">
        <v>80</v>
      </c>
      <c r="U780" s="197"/>
      <c r="V780" s="152">
        <f>IFERROR(_xlfn.XLOOKUP(X780,sortorder!$E$4:$E$55,sortorder!$D$4:$D$55),99)</f>
        <v>80</v>
      </c>
      <c r="W780" s="152">
        <f>IFERROR(_xlfn.XLOOKUP(X780,sortorder!$E$4:$E$55,sortorder!$D$4:$D$55),99)</f>
        <v>80</v>
      </c>
      <c r="X780" s="198" t="s">
        <v>2853</v>
      </c>
      <c r="Y780" s="141">
        <f>IF(ISERROR(SEARCH(Y$1,$Q780)),0,1)</f>
        <v>0</v>
      </c>
      <c r="Z780" s="141">
        <f>IF(ISERROR(SEARCH(Z$1,$Q780)),0,1)</f>
        <v>1</v>
      </c>
      <c r="AA780" s="141">
        <f>IF(ISERROR(SEARCH(AA$1,$Q780)),0,1)</f>
        <v>1</v>
      </c>
      <c r="AB780" s="141">
        <f>IF(ISERROR(SEARCH(AB$1,$Q780)),0,1)</f>
        <v>1</v>
      </c>
      <c r="AC780" s="141">
        <f>IF(ISERROR(SEARCH(AC$1,$Q780)),0,1)</f>
        <v>0</v>
      </c>
      <c r="AD780" s="141">
        <f>IF(ISERROR(SEARCH(AD$1,$Q780)),0,1)</f>
        <v>0</v>
      </c>
      <c r="AE780" s="141">
        <f>IF(ISERROR(SEARCH(AE$1,$Q780)),0,1)</f>
        <v>1</v>
      </c>
      <c r="AF780" s="141">
        <f>IF(ISERROR(SEARCH(AF$1,$Q780)),0,1)</f>
        <v>0</v>
      </c>
      <c r="AG780" s="141">
        <f>IF(ISERROR(SEARCH(AG$1,$Q780)),0,1)</f>
        <v>1</v>
      </c>
      <c r="AH780" s="122"/>
      <c r="AI780" s="141" t="str">
        <f>_xlfn.XLOOKUP(I780,'api2.3'!B:B,'api2.3'!D:D,"")</f>
        <v/>
      </c>
      <c r="AJ780" t="s">
        <v>84</v>
      </c>
      <c r="AK780" s="41" t="s">
        <v>84</v>
      </c>
      <c r="AL780" s="210">
        <f>_xlfn.XLOOKUP(AK780,sortorder!$I$15:$I$20,sortorder!$J$15:$J$20)</f>
        <v>5</v>
      </c>
      <c r="AM780" s="122" t="s">
        <v>1784</v>
      </c>
      <c r="AN780" s="122" t="s">
        <v>1784</v>
      </c>
      <c r="AO780" s="122" t="s">
        <v>1785</v>
      </c>
      <c r="AP780" s="200">
        <v>3</v>
      </c>
      <c r="AQ780" s="122" t="s">
        <v>757</v>
      </c>
      <c r="AR780" s="122" t="s">
        <v>2800</v>
      </c>
      <c r="AS780" s="122" t="s">
        <v>515</v>
      </c>
      <c r="AT780" s="122" t="s">
        <v>516</v>
      </c>
      <c r="AU780" s="122"/>
      <c r="AV780" s="39" t="str">
        <f>IFERROR(_xlfn.XLOOKUP(Q780,wtd!$B:$B,wtd!$C:$C),"")</f>
        <v/>
      </c>
      <c r="AW780" s="141" t="b">
        <f>IFERROR(Q780=_xlfn.XLOOKUP(Q780,wtd!$B:$B,wtd!$B:$B),FALSE)</f>
        <v>0</v>
      </c>
      <c r="AX780" s="122" t="s">
        <v>1103</v>
      </c>
      <c r="AY780" s="122"/>
      <c r="AZ780" s="122"/>
      <c r="BA780" s="122" t="b">
        <v>0</v>
      </c>
      <c r="BB780" s="122" t="b">
        <v>0</v>
      </c>
      <c r="BC780" s="122" t="b">
        <v>0</v>
      </c>
      <c r="BD780" s="122"/>
      <c r="BE780" s="122" t="s">
        <v>4994</v>
      </c>
      <c r="BF780" s="122" t="s">
        <v>764</v>
      </c>
      <c r="BG780" t="s">
        <v>764</v>
      </c>
      <c r="BH780" s="197" t="s">
        <v>764</v>
      </c>
      <c r="BI780" s="197"/>
      <c r="BJ780" s="618" t="s">
        <v>2887</v>
      </c>
      <c r="BK780" s="534" t="s">
        <v>2887</v>
      </c>
      <c r="BL780" s="197"/>
      <c r="BN780" s="225">
        <v>999</v>
      </c>
      <c r="BQ780" s="639" t="s">
        <v>415</v>
      </c>
      <c r="BR780" s="639" t="s">
        <v>763</v>
      </c>
    </row>
    <row r="781" spans="1:71">
      <c r="A781">
        <v>780</v>
      </c>
      <c r="B781" s="158" t="str">
        <f>IFERROR(TEXT(AL781,"00"),"99")&amp;IFERROR(TEXT(W781,"00"),"99")&amp;IFERROR(TEXT(S781,"00"),"99")&amp;IFERROR(TEXT(BN781,"000"),"999")</f>
        <v>058008999</v>
      </c>
      <c r="C781" s="158" t="str">
        <f>IFERROR(TEXT(AL781,"00"),"99")&amp;IFERROR(TEXT(V781,"00"),"99")&amp;IFERROR(TEXT(R781,"000"),"999")</f>
        <v>0580104</v>
      </c>
      <c r="D781" s="29">
        <v>0</v>
      </c>
      <c r="E781" s="645">
        <f>IF(NOT(ISBLANK(L781)),1,0)</f>
        <v>0</v>
      </c>
      <c r="F781" s="645">
        <f>IF(NOT(ISBLANK(O781)),1,0)</f>
        <v>1</v>
      </c>
      <c r="G781" s="364" t="str">
        <f>IF(ISBLANK(H781), IF(OR(NOT(ISBLANK(L781)),NOT(ISBLANK(I781)), NOT(ISBLANK(O781))),"no oldname but should be",""),IF(H781=I781,"api",IF(H781=O781,"csv","no match or acs")))</f>
        <v>csv</v>
      </c>
      <c r="H781" t="s">
        <v>247</v>
      </c>
      <c r="K781" s="122"/>
      <c r="L781" s="122"/>
      <c r="M781" s="197"/>
      <c r="N781" s="197" t="s">
        <v>247</v>
      </c>
      <c r="O781" s="122" t="s">
        <v>247</v>
      </c>
      <c r="P781" s="197" t="s">
        <v>247</v>
      </c>
      <c r="Q781" s="123" t="s">
        <v>246</v>
      </c>
      <c r="R781" s="147">
        <f>IFERROR(_xlfn.XLOOKUP(T781,sortorder!$E$62:$E$136,sortorder!$F$62:$F$136),999)</f>
        <v>104</v>
      </c>
      <c r="S781" s="147">
        <f>IFERROR(_xlfn.XLOOKUP(T781,sortorder!$E$62:$E$136,sortorder!$D$62:$D$136),99)</f>
        <v>8</v>
      </c>
      <c r="T781" s="196" t="s">
        <v>255</v>
      </c>
      <c r="U781" s="197"/>
      <c r="V781" s="152">
        <f>IFERROR(_xlfn.XLOOKUP(X781,sortorder!$E$4:$E$55,sortorder!$D$4:$D$55),99)</f>
        <v>80</v>
      </c>
      <c r="W781" s="152">
        <f>IFERROR(_xlfn.XLOOKUP(X781,sortorder!$E$4:$E$55,sortorder!$D$4:$D$55),99)</f>
        <v>80</v>
      </c>
      <c r="X781" s="198" t="s">
        <v>2852</v>
      </c>
      <c r="Y781" s="141">
        <f>IF(ISERROR(SEARCH(Y$1,$Q781)),0,1)</f>
        <v>0</v>
      </c>
      <c r="Z781" s="141">
        <f>IF(ISERROR(SEARCH(Z$1,$Q781)),0,1)</f>
        <v>0</v>
      </c>
      <c r="AA781" s="141">
        <f>IF(ISERROR(SEARCH(AA$1,$Q781)),0,1)</f>
        <v>0</v>
      </c>
      <c r="AB781" s="141">
        <f>IF(ISERROR(SEARCH(AB$1,$Q781)),0,1)</f>
        <v>0</v>
      </c>
      <c r="AC781" s="141">
        <f>IF(ISERROR(SEARCH(AC$1,$Q781)),0,1)</f>
        <v>0</v>
      </c>
      <c r="AD781" s="141">
        <f>IF(ISERROR(SEARCH(AD$1,$Q781)),0,1)</f>
        <v>1</v>
      </c>
      <c r="AE781" s="141">
        <f>IF(ISERROR(SEARCH(AE$1,$Q781)),0,1)</f>
        <v>1</v>
      </c>
      <c r="AF781" s="141">
        <f>IF(ISERROR(SEARCH(AF$1,$Q781)),0,1)</f>
        <v>0</v>
      </c>
      <c r="AG781" s="141">
        <f>IF(ISERROR(SEARCH(AG$1,$Q781)),0,1)</f>
        <v>0</v>
      </c>
      <c r="AH781" s="122"/>
      <c r="AI781" s="141" t="str">
        <f>_xlfn.XLOOKUP(I781,'api2.3'!B:B,'api2.3'!D:D,"")</f>
        <v/>
      </c>
      <c r="AJ781" s="122" t="s">
        <v>84</v>
      </c>
      <c r="AK781" s="41" t="s">
        <v>84</v>
      </c>
      <c r="AL781" s="210">
        <f>_xlfn.XLOOKUP(AK781,sortorder!$I$15:$I$20,sortorder!$J$15:$J$20)</f>
        <v>5</v>
      </c>
      <c r="AM781" s="122" t="s">
        <v>423</v>
      </c>
      <c r="AN781" s="122" t="s">
        <v>423</v>
      </c>
      <c r="AO781" s="122" t="s">
        <v>424</v>
      </c>
      <c r="AP781" s="200">
        <v>1</v>
      </c>
      <c r="AQ781" s="122" t="s">
        <v>83</v>
      </c>
      <c r="AR781" s="122" t="s">
        <v>97</v>
      </c>
      <c r="AS781" s="122" t="s">
        <v>96</v>
      </c>
      <c r="AT781" s="122" t="s">
        <v>97</v>
      </c>
      <c r="AU781" s="122"/>
      <c r="AV781" s="39" t="str">
        <f>IFERROR(_xlfn.XLOOKUP(Q781,wtd!$B:$B,wtd!$C:$C),"")</f>
        <v/>
      </c>
      <c r="AW781" s="141" t="b">
        <f>IFERROR(Q781=_xlfn.XLOOKUP(Q781,wtd!$B:$B,wtd!$B:$B),FALSE)</f>
        <v>0</v>
      </c>
      <c r="AX781" s="122" t="s">
        <v>89</v>
      </c>
      <c r="AY781" s="122"/>
      <c r="AZ781" s="122"/>
      <c r="BA781" s="122" t="b">
        <v>0</v>
      </c>
      <c r="BB781" s="122" t="b">
        <v>0</v>
      </c>
      <c r="BC781" s="122" t="b">
        <v>0</v>
      </c>
      <c r="BD781" s="122"/>
      <c r="BE781" s="122" t="s">
        <v>248</v>
      </c>
      <c r="BF781" s="122" t="s">
        <v>248</v>
      </c>
      <c r="BG781" s="122" t="s">
        <v>248</v>
      </c>
      <c r="BH781" s="197" t="s">
        <v>248</v>
      </c>
      <c r="BI781" s="197"/>
      <c r="BJ781" s="618" t="s">
        <v>2887</v>
      </c>
      <c r="BK781" s="534" t="s">
        <v>2887</v>
      </c>
      <c r="BL781" s="197"/>
      <c r="BN781" s="225">
        <v>999</v>
      </c>
      <c r="BQ781" s="639" t="s">
        <v>54</v>
      </c>
      <c r="BR781" s="639" t="s">
        <v>247</v>
      </c>
    </row>
    <row r="782" spans="1:71">
      <c r="A782">
        <v>781</v>
      </c>
      <c r="B782" s="158" t="str">
        <f>IFERROR(TEXT(AL782,"00"),"99")&amp;IFERROR(TEXT(W782,"00"),"99")&amp;IFERROR(TEXT(S782,"00"),"99")&amp;IFERROR(TEXT(BN782,"000"),"999")</f>
        <v>058008999</v>
      </c>
      <c r="C782" s="158" t="str">
        <f>IFERROR(TEXT(AL782,"00"),"99")&amp;IFERROR(TEXT(V782,"00"),"99")&amp;IFERROR(TEXT(R782,"000"),"999")</f>
        <v>0580104</v>
      </c>
      <c r="D782" s="29">
        <v>0</v>
      </c>
      <c r="E782" s="645">
        <f>IF(NOT(ISBLANK(L782)),1,0)</f>
        <v>0</v>
      </c>
      <c r="F782" s="645">
        <f>IF(NOT(ISBLANK(O782)),1,0)</f>
        <v>1</v>
      </c>
      <c r="G782" s="364" t="str">
        <f>IF(ISBLANK(H782), IF(OR(NOT(ISBLANK(L782)),NOT(ISBLANK(I782)), NOT(ISBLANK(O782))),"no oldname but should be",""),IF(H782=I782,"api",IF(H782=O782,"csv","no match or acs")))</f>
        <v>csv</v>
      </c>
      <c r="H782" t="s">
        <v>250</v>
      </c>
      <c r="L782" s="122"/>
      <c r="M782" s="197"/>
      <c r="N782" s="59" t="s">
        <v>250</v>
      </c>
      <c r="O782" t="s">
        <v>250</v>
      </c>
      <c r="P782" s="59" t="s">
        <v>250</v>
      </c>
      <c r="Q782" s="64" t="s">
        <v>249</v>
      </c>
      <c r="R782" s="147">
        <f>IFERROR(_xlfn.XLOOKUP(T782,sortorder!$E$62:$E$136,sortorder!$F$62:$F$136),999)</f>
        <v>104</v>
      </c>
      <c r="S782" s="147">
        <f>IFERROR(_xlfn.XLOOKUP(T782,sortorder!$E$62:$E$136,sortorder!$D$62:$D$136),99)</f>
        <v>8</v>
      </c>
      <c r="T782" s="127" t="s">
        <v>255</v>
      </c>
      <c r="U782" s="59" t="s">
        <v>254</v>
      </c>
      <c r="V782" s="152">
        <f>IFERROR(_xlfn.XLOOKUP(X782,sortorder!$E$4:$E$55,sortorder!$D$4:$D$55),99)</f>
        <v>80</v>
      </c>
      <c r="W782" s="152">
        <f>IFERROR(_xlfn.XLOOKUP(X782,sortorder!$E$4:$E$55,sortorder!$D$4:$D$55),99)</f>
        <v>80</v>
      </c>
      <c r="X782" s="22" t="s">
        <v>2852</v>
      </c>
      <c r="Y782" s="141">
        <f>IF(ISERROR(SEARCH(Y$1,$Q782)),0,1)</f>
        <v>0</v>
      </c>
      <c r="Z782" s="141">
        <f>IF(ISERROR(SEARCH(Z$1,$Q782)),0,1)</f>
        <v>0</v>
      </c>
      <c r="AA782" s="141">
        <f>IF(ISERROR(SEARCH(AA$1,$Q782)),0,1)</f>
        <v>0</v>
      </c>
      <c r="AB782" s="141">
        <f>IF(ISERROR(SEARCH(AB$1,$Q782)),0,1)</f>
        <v>0</v>
      </c>
      <c r="AC782" s="141">
        <f>IF(ISERROR(SEARCH(AC$1,$Q782)),0,1)</f>
        <v>0</v>
      </c>
      <c r="AD782" s="141">
        <f>IF(ISERROR(SEARCH(AD$1,$Q782)),0,1)</f>
        <v>1</v>
      </c>
      <c r="AE782" s="141">
        <f>IF(ISERROR(SEARCH(AE$1,$Q782)),0,1)</f>
        <v>1</v>
      </c>
      <c r="AF782" s="141">
        <f>IF(ISERROR(SEARCH(AF$1,$Q782)),0,1)</f>
        <v>0</v>
      </c>
      <c r="AG782" s="141">
        <f>IF(ISERROR(SEARCH(AG$1,$Q782)),0,1)</f>
        <v>1</v>
      </c>
      <c r="AI782" s="141" t="str">
        <f>_xlfn.XLOOKUP(I782,'api2.3'!B:B,'api2.3'!D:D,"")</f>
        <v/>
      </c>
      <c r="AJ782" t="s">
        <v>84</v>
      </c>
      <c r="AK782" s="41" t="s">
        <v>84</v>
      </c>
      <c r="AL782" s="210">
        <f>_xlfn.XLOOKUP(AK782,sortorder!$I$15:$I$20,sortorder!$J$15:$J$20)</f>
        <v>5</v>
      </c>
      <c r="AM782" t="s">
        <v>423</v>
      </c>
      <c r="AN782" t="s">
        <v>423</v>
      </c>
      <c r="AO782" t="s">
        <v>424</v>
      </c>
      <c r="AP782" s="32">
        <v>1</v>
      </c>
      <c r="AQ782" t="s">
        <v>83</v>
      </c>
      <c r="AR782" t="s">
        <v>97</v>
      </c>
      <c r="AS782" t="s">
        <v>96</v>
      </c>
      <c r="AT782" t="s">
        <v>97</v>
      </c>
      <c r="AV782" s="39" t="str">
        <f>IFERROR(_xlfn.XLOOKUP(Q782,wtd!$B:$B,wtd!$C:$C),"")</f>
        <v/>
      </c>
      <c r="AW782" s="141" t="b">
        <f>IFERROR(Q782=_xlfn.XLOOKUP(Q782,wtd!$B:$B,wtd!$B:$B),FALSE)</f>
        <v>0</v>
      </c>
      <c r="AX782" t="s">
        <v>89</v>
      </c>
      <c r="BA782" t="b">
        <v>0</v>
      </c>
      <c r="BB782" t="b">
        <v>0</v>
      </c>
      <c r="BC782" t="b">
        <v>0</v>
      </c>
      <c r="BE782" t="s">
        <v>4999</v>
      </c>
      <c r="BF782" t="s">
        <v>251</v>
      </c>
      <c r="BG782" t="s">
        <v>251</v>
      </c>
      <c r="BH782" s="59" t="s">
        <v>252</v>
      </c>
      <c r="BI782" s="59" t="s">
        <v>253</v>
      </c>
      <c r="BJ782" s="618" t="s">
        <v>2887</v>
      </c>
      <c r="BK782" s="534" t="s">
        <v>2887</v>
      </c>
      <c r="BN782" s="225">
        <v>999</v>
      </c>
      <c r="BQ782" s="639" t="s">
        <v>117</v>
      </c>
      <c r="BR782" s="639" t="s">
        <v>250</v>
      </c>
      <c r="BS782" s="639" t="s">
        <v>56</v>
      </c>
    </row>
    <row r="783" spans="1:71">
      <c r="A783">
        <v>782</v>
      </c>
      <c r="B783" s="158" t="str">
        <f>IFERROR(TEXT(AL783,"00"),"99")&amp;IFERROR(TEXT(W783,"00"),"99")&amp;IFERROR(TEXT(S783,"00"),"99")&amp;IFERROR(TEXT(BN783,"000"),"999")</f>
        <v>058008999</v>
      </c>
      <c r="C783" s="158" t="str">
        <f>IFERROR(TEXT(AL783,"00"),"99")&amp;IFERROR(TEXT(V783,"00"),"99")&amp;IFERROR(TEXT(R783,"000"),"999")</f>
        <v>0580104</v>
      </c>
      <c r="D783" s="29">
        <v>0</v>
      </c>
      <c r="E783" s="645">
        <f>IF(NOT(ISBLANK(L783)),1,0)</f>
        <v>0</v>
      </c>
      <c r="F783" s="645">
        <f>IF(NOT(ISBLANK(O783)),1,0)</f>
        <v>1</v>
      </c>
      <c r="G783" s="364" t="str">
        <f>IF(ISBLANK(H783), IF(OR(NOT(ISBLANK(L783)),NOT(ISBLANK(I783)), NOT(ISBLANK(O783))),"no oldname but should be",""),IF(H783=I783,"api",IF(H783=O783,"csv","no match or acs")))</f>
        <v>csv</v>
      </c>
      <c r="H783" t="s">
        <v>873</v>
      </c>
      <c r="N783" s="59" t="s">
        <v>873</v>
      </c>
      <c r="O783" t="s">
        <v>873</v>
      </c>
      <c r="P783" s="59" t="s">
        <v>873</v>
      </c>
      <c r="Q783" s="64" t="s">
        <v>872</v>
      </c>
      <c r="R783" s="147">
        <f>IFERROR(_xlfn.XLOOKUP(T783,sortorder!$E$62:$E$136,sortorder!$F$62:$F$136),999)</f>
        <v>104</v>
      </c>
      <c r="S783" s="147">
        <f>IFERROR(_xlfn.XLOOKUP(T783,sortorder!$E$62:$E$136,sortorder!$D$62:$D$136),99)</f>
        <v>8</v>
      </c>
      <c r="T783" s="127" t="s">
        <v>255</v>
      </c>
      <c r="V783" s="152">
        <f>IFERROR(_xlfn.XLOOKUP(X783,sortorder!$E$4:$E$55,sortorder!$D$4:$D$55),99)</f>
        <v>80</v>
      </c>
      <c r="W783" s="152">
        <f>IFERROR(_xlfn.XLOOKUP(X783,sortorder!$E$4:$E$55,sortorder!$D$4:$D$55),99)</f>
        <v>80</v>
      </c>
      <c r="X783" s="22" t="s">
        <v>2853</v>
      </c>
      <c r="Y783" s="141">
        <f>IF(ISERROR(SEARCH(Y$1,$Q783)),0,1)</f>
        <v>0</v>
      </c>
      <c r="Z783" s="141">
        <f>IF(ISERROR(SEARCH(Z$1,$Q783)),0,1)</f>
        <v>0</v>
      </c>
      <c r="AA783" s="141">
        <f>IF(ISERROR(SEARCH(AA$1,$Q783)),0,1)</f>
        <v>1</v>
      </c>
      <c r="AB783" s="141">
        <f>IF(ISERROR(SEARCH(AB$1,$Q783)),0,1)</f>
        <v>1</v>
      </c>
      <c r="AC783" s="141">
        <f>IF(ISERROR(SEARCH(AC$1,$Q783)),0,1)</f>
        <v>0</v>
      </c>
      <c r="AD783" s="141">
        <f>IF(ISERROR(SEARCH(AD$1,$Q783)),0,1)</f>
        <v>0</v>
      </c>
      <c r="AE783" s="141">
        <f>IF(ISERROR(SEARCH(AE$1,$Q783)),0,1)</f>
        <v>1</v>
      </c>
      <c r="AF783" s="141">
        <f>IF(ISERROR(SEARCH(AF$1,$Q783)),0,1)</f>
        <v>0</v>
      </c>
      <c r="AG783" s="141">
        <f>IF(ISERROR(SEARCH(AG$1,$Q783)),0,1)</f>
        <v>0</v>
      </c>
      <c r="AI783" s="141" t="str">
        <f>_xlfn.XLOOKUP(I783,'api2.3'!B:B,'api2.3'!D:D,"")</f>
        <v/>
      </c>
      <c r="AJ783" t="s">
        <v>84</v>
      </c>
      <c r="AK783" s="41" t="s">
        <v>84</v>
      </c>
      <c r="AL783" s="210">
        <f>_xlfn.XLOOKUP(AK783,sortorder!$I$15:$I$20,sortorder!$J$15:$J$20)</f>
        <v>5</v>
      </c>
      <c r="AM783" t="s">
        <v>423</v>
      </c>
      <c r="AN783" t="s">
        <v>423</v>
      </c>
      <c r="AO783" t="s">
        <v>424</v>
      </c>
      <c r="AP783" s="32">
        <v>1</v>
      </c>
      <c r="AQ783" t="s">
        <v>268</v>
      </c>
      <c r="AR783" t="s">
        <v>2800</v>
      </c>
      <c r="AS783" t="s">
        <v>515</v>
      </c>
      <c r="AT783" t="s">
        <v>516</v>
      </c>
      <c r="AV783" s="39" t="str">
        <f>IFERROR(_xlfn.XLOOKUP(Q783,wtd!$B:$B,wtd!$C:$C),"")</f>
        <v/>
      </c>
      <c r="AW783" s="141" t="b">
        <f>IFERROR(Q783=_xlfn.XLOOKUP(Q783,wtd!$B:$B,wtd!$B:$B),FALSE)</f>
        <v>0</v>
      </c>
      <c r="AX783" t="s">
        <v>1103</v>
      </c>
      <c r="BA783" t="b">
        <v>0</v>
      </c>
      <c r="BB783" t="b">
        <v>0</v>
      </c>
      <c r="BC783" t="b">
        <v>0</v>
      </c>
      <c r="BE783" t="s">
        <v>874</v>
      </c>
      <c r="BF783" t="s">
        <v>874</v>
      </c>
      <c r="BG783" t="s">
        <v>874</v>
      </c>
      <c r="BH783" s="59" t="s">
        <v>874</v>
      </c>
      <c r="BJ783" s="618" t="s">
        <v>2887</v>
      </c>
      <c r="BK783" s="534" t="s">
        <v>2887</v>
      </c>
      <c r="BN783" s="225">
        <v>999</v>
      </c>
      <c r="BQ783" s="639" t="s">
        <v>875</v>
      </c>
      <c r="BR783" s="639" t="s">
        <v>873</v>
      </c>
    </row>
    <row r="784" spans="1:71">
      <c r="A784">
        <v>783</v>
      </c>
      <c r="B784" s="158" t="str">
        <f>IFERROR(TEXT(AL784,"00"),"99")&amp;IFERROR(TEXT(W784,"00"),"99")&amp;IFERROR(TEXT(S784,"00"),"99")&amp;IFERROR(TEXT(BN784,"000"),"999")</f>
        <v>058008999</v>
      </c>
      <c r="C784" s="158" t="str">
        <f>IFERROR(TEXT(AL784,"00"),"99")&amp;IFERROR(TEXT(V784,"00"),"99")&amp;IFERROR(TEXT(R784,"000"),"999")</f>
        <v>0580104</v>
      </c>
      <c r="D784" s="29">
        <v>0</v>
      </c>
      <c r="E784" s="645">
        <f>IF(NOT(ISBLANK(L784)),1,0)</f>
        <v>0</v>
      </c>
      <c r="F784" s="645">
        <f>IF(NOT(ISBLANK(O784)),1,0)</f>
        <v>1</v>
      </c>
      <c r="G784" s="364" t="str">
        <f>IF(ISBLANK(H784), IF(OR(NOT(ISBLANK(L784)),NOT(ISBLANK(I784)), NOT(ISBLANK(O784))),"no oldname but should be",""),IF(H784=I784,"api",IF(H784=O784,"csv","no match or acs")))</f>
        <v>csv</v>
      </c>
      <c r="H784" t="s">
        <v>430</v>
      </c>
      <c r="L784" s="122"/>
      <c r="M784" s="197"/>
      <c r="N784" s="59" t="s">
        <v>430</v>
      </c>
      <c r="O784" t="s">
        <v>430</v>
      </c>
      <c r="P784" s="59" t="s">
        <v>430</v>
      </c>
      <c r="Q784" s="123" t="s">
        <v>429</v>
      </c>
      <c r="R784" s="147">
        <f>IFERROR(_xlfn.XLOOKUP(T784,sortorder!$E$62:$E$136,sortorder!$F$62:$F$136),999)</f>
        <v>104</v>
      </c>
      <c r="S784" s="147">
        <f>IFERROR(_xlfn.XLOOKUP(T784,sortorder!$E$62:$E$136,sortorder!$D$62:$D$136),99)</f>
        <v>8</v>
      </c>
      <c r="T784" s="127" t="s">
        <v>255</v>
      </c>
      <c r="V784" s="152">
        <f>IFERROR(_xlfn.XLOOKUP(X784,sortorder!$E$4:$E$55,sortorder!$D$4:$D$55),99)</f>
        <v>80</v>
      </c>
      <c r="W784" s="152">
        <f>IFERROR(_xlfn.XLOOKUP(X784,sortorder!$E$4:$E$55,sortorder!$D$4:$D$55),99)</f>
        <v>80</v>
      </c>
      <c r="X784" s="22" t="s">
        <v>2853</v>
      </c>
      <c r="Y784" s="141">
        <f>IF(ISERROR(SEARCH(Y$1,$Q784)),0,1)</f>
        <v>0</v>
      </c>
      <c r="Z784" s="141">
        <f>IF(ISERROR(SEARCH(Z$1,$Q784)),0,1)</f>
        <v>0</v>
      </c>
      <c r="AA784" s="141">
        <f>IF(ISERROR(SEARCH(AA$1,$Q784)),0,1)</f>
        <v>1</v>
      </c>
      <c r="AB784" s="141">
        <f>IF(ISERROR(SEARCH(AB$1,$Q784)),0,1)</f>
        <v>1</v>
      </c>
      <c r="AC784" s="141">
        <f>IF(ISERROR(SEARCH(AC$1,$Q784)),0,1)</f>
        <v>0</v>
      </c>
      <c r="AD784" s="141">
        <f>IF(ISERROR(SEARCH(AD$1,$Q784)),0,1)</f>
        <v>0</v>
      </c>
      <c r="AE784" s="141">
        <f>IF(ISERROR(SEARCH(AE$1,$Q784)),0,1)</f>
        <v>1</v>
      </c>
      <c r="AF784" s="141">
        <f>IF(ISERROR(SEARCH(AF$1,$Q784)),0,1)</f>
        <v>0</v>
      </c>
      <c r="AG784" s="141">
        <f>IF(ISERROR(SEARCH(AG$1,$Q784)),0,1)</f>
        <v>1</v>
      </c>
      <c r="AI784" s="141" t="str">
        <f>_xlfn.XLOOKUP(I784,'api2.3'!B:B,'api2.3'!D:D,"")</f>
        <v/>
      </c>
      <c r="AJ784" t="s">
        <v>84</v>
      </c>
      <c r="AK784" s="41" t="s">
        <v>84</v>
      </c>
      <c r="AL784" s="210">
        <f>_xlfn.XLOOKUP(AK784,sortorder!$I$15:$I$20,sortorder!$J$15:$J$20)</f>
        <v>5</v>
      </c>
      <c r="AM784" t="s">
        <v>423</v>
      </c>
      <c r="AN784" t="s">
        <v>423</v>
      </c>
      <c r="AO784" t="s">
        <v>424</v>
      </c>
      <c r="AP784" s="32">
        <v>1</v>
      </c>
      <c r="AQ784" t="s">
        <v>268</v>
      </c>
      <c r="AR784" t="s">
        <v>2800</v>
      </c>
      <c r="AS784" t="s">
        <v>515</v>
      </c>
      <c r="AT784" t="s">
        <v>516</v>
      </c>
      <c r="AV784" s="39" t="str">
        <f>IFERROR(_xlfn.XLOOKUP(Q784,wtd!$B:$B,wtd!$C:$C),"")</f>
        <v/>
      </c>
      <c r="AW784" s="141" t="b">
        <f>IFERROR(Q784=_xlfn.XLOOKUP(Q784,wtd!$B:$B,wtd!$B:$B),FALSE)</f>
        <v>0</v>
      </c>
      <c r="AX784" t="s">
        <v>1103</v>
      </c>
      <c r="BA784" t="b">
        <v>0</v>
      </c>
      <c r="BB784" t="b">
        <v>0</v>
      </c>
      <c r="BC784" t="b">
        <v>0</v>
      </c>
      <c r="BE784" t="s">
        <v>5000</v>
      </c>
      <c r="BF784" t="s">
        <v>431</v>
      </c>
      <c r="BG784" t="s">
        <v>431</v>
      </c>
      <c r="BH784" s="59" t="s">
        <v>431</v>
      </c>
      <c r="BJ784" s="618" t="s">
        <v>2887</v>
      </c>
      <c r="BK784" s="534" t="s">
        <v>2887</v>
      </c>
      <c r="BN784" s="225">
        <v>999</v>
      </c>
      <c r="BQ784" s="639" t="s">
        <v>432</v>
      </c>
      <c r="BR784" s="639" t="s">
        <v>430</v>
      </c>
    </row>
    <row r="785" spans="1:71">
      <c r="A785">
        <v>784</v>
      </c>
      <c r="B785" s="158" t="str">
        <f>IFERROR(TEXT(AL785,"00"),"99")&amp;IFERROR(TEXT(W785,"00"),"99")&amp;IFERROR(TEXT(S785,"00"),"99")&amp;IFERROR(TEXT(BN785,"000"),"999")</f>
        <v>058008999</v>
      </c>
      <c r="C785" s="158" t="str">
        <f>IFERROR(TEXT(AL785,"00"),"99")&amp;IFERROR(TEXT(V785,"00"),"99")&amp;IFERROR(TEXT(R785,"000"),"999")</f>
        <v>0580104</v>
      </c>
      <c r="D785" s="29">
        <v>0</v>
      </c>
      <c r="E785" s="645">
        <f>IF(NOT(ISBLANK(L785)),1,0)</f>
        <v>0</v>
      </c>
      <c r="F785" s="645">
        <f>IF(NOT(ISBLANK(O785)),1,0)</f>
        <v>1</v>
      </c>
      <c r="G785" s="364" t="str">
        <f>IF(ISBLANK(H785), IF(OR(NOT(ISBLANK(L785)),NOT(ISBLANK(I785)), NOT(ISBLANK(O785))),"no oldname but should be",""),IF(H785=I785,"api",IF(H785=O785,"csv","no match or acs")))</f>
        <v>csv</v>
      </c>
      <c r="H785" t="s">
        <v>471</v>
      </c>
      <c r="L785" s="122"/>
      <c r="M785" s="197"/>
      <c r="N785" s="59" t="s">
        <v>471</v>
      </c>
      <c r="O785" t="s">
        <v>471</v>
      </c>
      <c r="P785" s="59" t="s">
        <v>471</v>
      </c>
      <c r="Q785" s="123" t="s">
        <v>470</v>
      </c>
      <c r="R785" s="147">
        <f>IFERROR(_xlfn.XLOOKUP(T785,sortorder!$E$62:$E$136,sortorder!$F$62:$F$136),999)</f>
        <v>104</v>
      </c>
      <c r="S785" s="147">
        <f>IFERROR(_xlfn.XLOOKUP(T785,sortorder!$E$62:$E$136,sortorder!$D$62:$D$136),99)</f>
        <v>8</v>
      </c>
      <c r="T785" s="127" t="s">
        <v>255</v>
      </c>
      <c r="V785" s="152">
        <f>IFERROR(_xlfn.XLOOKUP(X785,sortorder!$E$4:$E$55,sortorder!$D$4:$D$55),99)</f>
        <v>80</v>
      </c>
      <c r="W785" s="152">
        <f>IFERROR(_xlfn.XLOOKUP(X785,sortorder!$E$4:$E$55,sortorder!$D$4:$D$55),99)</f>
        <v>80</v>
      </c>
      <c r="X785" s="22" t="s">
        <v>2852</v>
      </c>
      <c r="Y785" s="141">
        <f>IF(ISERROR(SEARCH(Y$1,$Q785)),0,1)</f>
        <v>0</v>
      </c>
      <c r="Z785" s="141">
        <f>IF(ISERROR(SEARCH(Z$1,$Q785)),0,1)</f>
        <v>1</v>
      </c>
      <c r="AA785" s="141">
        <f>IF(ISERROR(SEARCH(AA$1,$Q785)),0,1)</f>
        <v>0</v>
      </c>
      <c r="AB785" s="141">
        <f>IF(ISERROR(SEARCH(AB$1,$Q785)),0,1)</f>
        <v>0</v>
      </c>
      <c r="AC785" s="141">
        <f>IF(ISERROR(SEARCH(AC$1,$Q785)),0,1)</f>
        <v>0</v>
      </c>
      <c r="AD785" s="141">
        <f>IF(ISERROR(SEARCH(AD$1,$Q785)),0,1)</f>
        <v>1</v>
      </c>
      <c r="AE785" s="141">
        <f>IF(ISERROR(SEARCH(AE$1,$Q785)),0,1)</f>
        <v>1</v>
      </c>
      <c r="AF785" s="141">
        <f>IF(ISERROR(SEARCH(AF$1,$Q785)),0,1)</f>
        <v>0</v>
      </c>
      <c r="AG785" s="141">
        <f>IF(ISERROR(SEARCH(AG$1,$Q785)),0,1)</f>
        <v>0</v>
      </c>
      <c r="AI785" s="141" t="str">
        <f>_xlfn.XLOOKUP(I785,'api2.3'!B:B,'api2.3'!D:D,"")</f>
        <v/>
      </c>
      <c r="AJ785" t="s">
        <v>84</v>
      </c>
      <c r="AK785" s="41" t="s">
        <v>84</v>
      </c>
      <c r="AL785" s="210">
        <f>_xlfn.XLOOKUP(AK785,sortorder!$I$15:$I$20,sortorder!$J$15:$J$20)</f>
        <v>5</v>
      </c>
      <c r="AM785" t="s">
        <v>1784</v>
      </c>
      <c r="AN785" t="s">
        <v>1784</v>
      </c>
      <c r="AO785" t="s">
        <v>1785</v>
      </c>
      <c r="AP785" s="32">
        <v>3</v>
      </c>
      <c r="AQ785" t="s">
        <v>456</v>
      </c>
      <c r="AR785" t="s">
        <v>97</v>
      </c>
      <c r="AS785" t="s">
        <v>96</v>
      </c>
      <c r="AT785" t="s">
        <v>97</v>
      </c>
      <c r="AV785" s="39" t="str">
        <f>IFERROR(_xlfn.XLOOKUP(Q785,wtd!$B:$B,wtd!$C:$C),"")</f>
        <v/>
      </c>
      <c r="AW785" s="141" t="b">
        <f>IFERROR(Q785=_xlfn.XLOOKUP(Q785,wtd!$B:$B,wtd!$B:$B),FALSE)</f>
        <v>0</v>
      </c>
      <c r="AX785" t="s">
        <v>89</v>
      </c>
      <c r="BA785" t="b">
        <v>0</v>
      </c>
      <c r="BB785" t="b">
        <v>0</v>
      </c>
      <c r="BC785" t="b">
        <v>0</v>
      </c>
      <c r="BE785" t="s">
        <v>472</v>
      </c>
      <c r="BF785" t="s">
        <v>472</v>
      </c>
      <c r="BG785" t="s">
        <v>472</v>
      </c>
      <c r="BH785" s="59" t="s">
        <v>472</v>
      </c>
      <c r="BJ785" s="618" t="s">
        <v>2887</v>
      </c>
      <c r="BK785" s="534" t="s">
        <v>2887</v>
      </c>
      <c r="BN785" s="225">
        <v>999</v>
      </c>
      <c r="BQ785" s="639" t="s">
        <v>54</v>
      </c>
      <c r="BR785" s="639" t="s">
        <v>471</v>
      </c>
    </row>
    <row r="786" spans="1:71">
      <c r="A786">
        <v>785</v>
      </c>
      <c r="B786" s="158" t="str">
        <f>IFERROR(TEXT(AL786,"00"),"99")&amp;IFERROR(TEXT(W786,"00"),"99")&amp;IFERROR(TEXT(S786,"00"),"99")&amp;IFERROR(TEXT(BN786,"000"),"999")</f>
        <v>058008999</v>
      </c>
      <c r="C786" s="158" t="str">
        <f>IFERROR(TEXT(AL786,"00"),"99")&amp;IFERROR(TEXT(V786,"00"),"99")&amp;IFERROR(TEXT(R786,"000"),"999")</f>
        <v>0580104</v>
      </c>
      <c r="D786" s="29">
        <v>0</v>
      </c>
      <c r="E786" s="645">
        <f>IF(NOT(ISBLANK(L786)),1,0)</f>
        <v>0</v>
      </c>
      <c r="F786" s="645">
        <f>IF(NOT(ISBLANK(O786)),1,0)</f>
        <v>1</v>
      </c>
      <c r="G786" s="364" t="str">
        <f>IF(ISBLANK(H786), IF(OR(NOT(ISBLANK(L786)),NOT(ISBLANK(I786)), NOT(ISBLANK(O786))),"no oldname but should be",""),IF(H786=I786,"api",IF(H786=O786,"csv","no match or acs")))</f>
        <v>csv</v>
      </c>
      <c r="H786" t="s">
        <v>474</v>
      </c>
      <c r="L786" s="122"/>
      <c r="M786" s="197"/>
      <c r="N786" s="59" t="s">
        <v>474</v>
      </c>
      <c r="O786" t="s">
        <v>474</v>
      </c>
      <c r="P786" s="59" t="s">
        <v>474</v>
      </c>
      <c r="Q786" s="123" t="s">
        <v>473</v>
      </c>
      <c r="R786" s="147">
        <f>IFERROR(_xlfn.XLOOKUP(T786,sortorder!$E$62:$E$136,sortorder!$F$62:$F$136),999)</f>
        <v>104</v>
      </c>
      <c r="S786" s="147">
        <f>IFERROR(_xlfn.XLOOKUP(T786,sortorder!$E$62:$E$136,sortorder!$D$62:$D$136),99)</f>
        <v>8</v>
      </c>
      <c r="T786" s="127" t="s">
        <v>255</v>
      </c>
      <c r="V786" s="152">
        <f>IFERROR(_xlfn.XLOOKUP(X786,sortorder!$E$4:$E$55,sortorder!$D$4:$D$55),99)</f>
        <v>80</v>
      </c>
      <c r="W786" s="152">
        <f>IFERROR(_xlfn.XLOOKUP(X786,sortorder!$E$4:$E$55,sortorder!$D$4:$D$55),99)</f>
        <v>80</v>
      </c>
      <c r="X786" s="22" t="s">
        <v>2852</v>
      </c>
      <c r="Y786" s="141">
        <f>IF(ISERROR(SEARCH(Y$1,$Q786)),0,1)</f>
        <v>0</v>
      </c>
      <c r="Z786" s="141">
        <f>IF(ISERROR(SEARCH(Z$1,$Q786)),0,1)</f>
        <v>1</v>
      </c>
      <c r="AA786" s="141">
        <f>IF(ISERROR(SEARCH(AA$1,$Q786)),0,1)</f>
        <v>0</v>
      </c>
      <c r="AB786" s="141">
        <f>IF(ISERROR(SEARCH(AB$1,$Q786)),0,1)</f>
        <v>0</v>
      </c>
      <c r="AC786" s="141">
        <f>IF(ISERROR(SEARCH(AC$1,$Q786)),0,1)</f>
        <v>0</v>
      </c>
      <c r="AD786" s="141">
        <f>IF(ISERROR(SEARCH(AD$1,$Q786)),0,1)</f>
        <v>1</v>
      </c>
      <c r="AE786" s="141">
        <f>IF(ISERROR(SEARCH(AE$1,$Q786)),0,1)</f>
        <v>1</v>
      </c>
      <c r="AF786" s="141">
        <f>IF(ISERROR(SEARCH(AF$1,$Q786)),0,1)</f>
        <v>0</v>
      </c>
      <c r="AG786" s="141">
        <f>IF(ISERROR(SEARCH(AG$1,$Q786)),0,1)</f>
        <v>1</v>
      </c>
      <c r="AI786" s="141" t="str">
        <f>_xlfn.XLOOKUP(I786,'api2.3'!B:B,'api2.3'!D:D,"")</f>
        <v/>
      </c>
      <c r="AJ786" t="s">
        <v>84</v>
      </c>
      <c r="AK786" s="41" t="s">
        <v>84</v>
      </c>
      <c r="AL786" s="210">
        <f>_xlfn.XLOOKUP(AK786,sortorder!$I$15:$I$20,sortorder!$J$15:$J$20)</f>
        <v>5</v>
      </c>
      <c r="AM786" t="s">
        <v>1784</v>
      </c>
      <c r="AN786" t="s">
        <v>1784</v>
      </c>
      <c r="AO786" t="s">
        <v>1785</v>
      </c>
      <c r="AP786" s="32">
        <v>3</v>
      </c>
      <c r="AQ786" t="s">
        <v>456</v>
      </c>
      <c r="AR786" t="s">
        <v>97</v>
      </c>
      <c r="AS786" t="s">
        <v>96</v>
      </c>
      <c r="AT786" t="s">
        <v>97</v>
      </c>
      <c r="AV786" s="39" t="str">
        <f>IFERROR(_xlfn.XLOOKUP(Q786,wtd!$B:$B,wtd!$C:$C),"")</f>
        <v/>
      </c>
      <c r="AW786" s="141" t="b">
        <f>IFERROR(Q786=_xlfn.XLOOKUP(Q786,wtd!$B:$B,wtd!$B:$B),FALSE)</f>
        <v>0</v>
      </c>
      <c r="AX786" t="s">
        <v>89</v>
      </c>
      <c r="BA786" t="b">
        <v>0</v>
      </c>
      <c r="BB786" t="b">
        <v>0</v>
      </c>
      <c r="BC786" t="b">
        <v>0</v>
      </c>
      <c r="BE786" t="s">
        <v>5001</v>
      </c>
      <c r="BF786" t="s">
        <v>475</v>
      </c>
      <c r="BG786" t="s">
        <v>475</v>
      </c>
      <c r="BH786" s="59" t="s">
        <v>475</v>
      </c>
      <c r="BJ786" s="618" t="s">
        <v>2887</v>
      </c>
      <c r="BK786" s="534" t="s">
        <v>2887</v>
      </c>
      <c r="BN786" s="225">
        <v>999</v>
      </c>
      <c r="BQ786" s="639" t="s">
        <v>117</v>
      </c>
      <c r="BR786" s="639" t="s">
        <v>474</v>
      </c>
    </row>
    <row r="787" spans="1:71">
      <c r="A787">
        <v>786</v>
      </c>
      <c r="B787" s="158" t="str">
        <f>IFERROR(TEXT(AL787,"00"),"99")&amp;IFERROR(TEXT(W787,"00"),"99")&amp;IFERROR(TEXT(S787,"00"),"99")&amp;IFERROR(TEXT(BN787,"000"),"999")</f>
        <v>058008999</v>
      </c>
      <c r="C787" s="158" t="str">
        <f>IFERROR(TEXT(AL787,"00"),"99")&amp;IFERROR(TEXT(V787,"00"),"99")&amp;IFERROR(TEXT(R787,"000"),"999")</f>
        <v>0580104</v>
      </c>
      <c r="D787" s="29">
        <v>0</v>
      </c>
      <c r="E787" s="645">
        <f>IF(NOT(ISBLANK(L787)),1,0)</f>
        <v>0</v>
      </c>
      <c r="F787" s="645">
        <f>IF(NOT(ISBLANK(O787)),1,0)</f>
        <v>1</v>
      </c>
      <c r="G787" s="364" t="str">
        <f>IF(ISBLANK(H787), IF(OR(NOT(ISBLANK(L787)),NOT(ISBLANK(I787)), NOT(ISBLANK(O787))),"no oldname but should be",""),IF(H787=I787,"api",IF(H787=O787,"csv","no match or acs")))</f>
        <v>csv</v>
      </c>
      <c r="H787" t="s">
        <v>909</v>
      </c>
      <c r="L787" s="122"/>
      <c r="M787" s="197"/>
      <c r="N787" s="59" t="s">
        <v>909</v>
      </c>
      <c r="O787" t="s">
        <v>909</v>
      </c>
      <c r="P787" s="59" t="s">
        <v>909</v>
      </c>
      <c r="Q787" s="123" t="s">
        <v>908</v>
      </c>
      <c r="R787" s="147">
        <f>IFERROR(_xlfn.XLOOKUP(T787,sortorder!$E$62:$E$136,sortorder!$F$62:$F$136),999)</f>
        <v>104</v>
      </c>
      <c r="S787" s="147">
        <f>IFERROR(_xlfn.XLOOKUP(T787,sortorder!$E$62:$E$136,sortorder!$D$62:$D$136),99)</f>
        <v>8</v>
      </c>
      <c r="T787" s="127" t="s">
        <v>255</v>
      </c>
      <c r="V787" s="152">
        <f>IFERROR(_xlfn.XLOOKUP(X787,sortorder!$E$4:$E$55,sortorder!$D$4:$D$55),99)</f>
        <v>80</v>
      </c>
      <c r="W787" s="152">
        <f>IFERROR(_xlfn.XLOOKUP(X787,sortorder!$E$4:$E$55,sortorder!$D$4:$D$55),99)</f>
        <v>80</v>
      </c>
      <c r="X787" s="22" t="s">
        <v>2853</v>
      </c>
      <c r="Y787" s="141">
        <f>IF(ISERROR(SEARCH(Y$1,$Q787)),0,1)</f>
        <v>0</v>
      </c>
      <c r="Z787" s="141">
        <f>IF(ISERROR(SEARCH(Z$1,$Q787)),0,1)</f>
        <v>1</v>
      </c>
      <c r="AA787" s="141">
        <f>IF(ISERROR(SEARCH(AA$1,$Q787)),0,1)</f>
        <v>1</v>
      </c>
      <c r="AB787" s="141">
        <f>IF(ISERROR(SEARCH(AB$1,$Q787)),0,1)</f>
        <v>1</v>
      </c>
      <c r="AC787" s="141">
        <f>IF(ISERROR(SEARCH(AC$1,$Q787)),0,1)</f>
        <v>0</v>
      </c>
      <c r="AD787" s="141">
        <f>IF(ISERROR(SEARCH(AD$1,$Q787)),0,1)</f>
        <v>0</v>
      </c>
      <c r="AE787" s="141">
        <f>IF(ISERROR(SEARCH(AE$1,$Q787)),0,1)</f>
        <v>1</v>
      </c>
      <c r="AF787" s="141">
        <f>IF(ISERROR(SEARCH(AF$1,$Q787)),0,1)</f>
        <v>0</v>
      </c>
      <c r="AG787" s="141">
        <f>IF(ISERROR(SEARCH(AG$1,$Q787)),0,1)</f>
        <v>0</v>
      </c>
      <c r="AI787" s="141" t="str">
        <f>_xlfn.XLOOKUP(I787,'api2.3'!B:B,'api2.3'!D:D,"")</f>
        <v/>
      </c>
      <c r="AJ787" t="s">
        <v>84</v>
      </c>
      <c r="AK787" s="41" t="s">
        <v>84</v>
      </c>
      <c r="AL787" s="210">
        <f>_xlfn.XLOOKUP(AK787,sortorder!$I$15:$I$20,sortorder!$J$15:$J$20)</f>
        <v>5</v>
      </c>
      <c r="AM787" t="s">
        <v>1784</v>
      </c>
      <c r="AN787" t="s">
        <v>1784</v>
      </c>
      <c r="AO787" t="s">
        <v>1785</v>
      </c>
      <c r="AP787" s="32">
        <v>3</v>
      </c>
      <c r="AQ787" t="s">
        <v>757</v>
      </c>
      <c r="AR787" t="s">
        <v>2800</v>
      </c>
      <c r="AS787" t="s">
        <v>515</v>
      </c>
      <c r="AT787" t="s">
        <v>516</v>
      </c>
      <c r="AV787" s="39" t="str">
        <f>IFERROR(_xlfn.XLOOKUP(Q787,wtd!$B:$B,wtd!$C:$C),"")</f>
        <v/>
      </c>
      <c r="AW787" s="141" t="b">
        <f>IFERROR(Q787=_xlfn.XLOOKUP(Q787,wtd!$B:$B,wtd!$B:$B),FALSE)</f>
        <v>0</v>
      </c>
      <c r="AX787" t="s">
        <v>1103</v>
      </c>
      <c r="BA787" t="b">
        <v>0</v>
      </c>
      <c r="BB787" t="b">
        <v>0</v>
      </c>
      <c r="BC787" t="b">
        <v>0</v>
      </c>
      <c r="BE787" t="s">
        <v>910</v>
      </c>
      <c r="BF787" s="122" t="s">
        <v>910</v>
      </c>
      <c r="BG787" t="s">
        <v>910</v>
      </c>
      <c r="BH787" s="59" t="s">
        <v>910</v>
      </c>
      <c r="BJ787" s="618" t="s">
        <v>2887</v>
      </c>
      <c r="BK787" s="534" t="s">
        <v>2887</v>
      </c>
      <c r="BN787" s="225">
        <v>999</v>
      </c>
      <c r="BQ787" s="639" t="s">
        <v>875</v>
      </c>
      <c r="BR787" s="639" t="s">
        <v>909</v>
      </c>
    </row>
    <row r="788" spans="1:71">
      <c r="A788">
        <v>787</v>
      </c>
      <c r="B788" s="158" t="str">
        <f>IFERROR(TEXT(AL788,"00"),"99")&amp;IFERROR(TEXT(W788,"00"),"99")&amp;IFERROR(TEXT(S788,"00"),"99")&amp;IFERROR(TEXT(BN788,"000"),"999")</f>
        <v>058008999</v>
      </c>
      <c r="C788" s="158" t="str">
        <f>IFERROR(TEXT(AL788,"00"),"99")&amp;IFERROR(TEXT(V788,"00"),"99")&amp;IFERROR(TEXT(R788,"000"),"999")</f>
        <v>0580104</v>
      </c>
      <c r="D788" s="29">
        <v>0</v>
      </c>
      <c r="E788" s="645">
        <f>IF(NOT(ISBLANK(L788)),1,0)</f>
        <v>0</v>
      </c>
      <c r="F788" s="645">
        <f>IF(NOT(ISBLANK(O788)),1,0)</f>
        <v>1</v>
      </c>
      <c r="G788" s="364" t="str">
        <f>IF(ISBLANK(H788), IF(OR(NOT(ISBLANK(L788)),NOT(ISBLANK(I788)), NOT(ISBLANK(O788))),"no oldname but should be",""),IF(H788=I788,"api",IF(H788=O788,"csv","no match or acs")))</f>
        <v>csv</v>
      </c>
      <c r="H788" t="s">
        <v>783</v>
      </c>
      <c r="L788" s="122"/>
      <c r="M788" s="197"/>
      <c r="N788" s="59" t="s">
        <v>783</v>
      </c>
      <c r="O788" t="s">
        <v>783</v>
      </c>
      <c r="P788" s="59" t="s">
        <v>783</v>
      </c>
      <c r="Q788" s="123" t="s">
        <v>782</v>
      </c>
      <c r="R788" s="147">
        <f>IFERROR(_xlfn.XLOOKUP(T788,sortorder!$E$62:$E$136,sortorder!$F$62:$F$136),999)</f>
        <v>104</v>
      </c>
      <c r="S788" s="147">
        <f>IFERROR(_xlfn.XLOOKUP(T788,sortorder!$E$62:$E$136,sortorder!$D$62:$D$136),99)</f>
        <v>8</v>
      </c>
      <c r="T788" s="127" t="s">
        <v>255</v>
      </c>
      <c r="V788" s="152">
        <f>IFERROR(_xlfn.XLOOKUP(X788,sortorder!$E$4:$E$55,sortorder!$D$4:$D$55),99)</f>
        <v>80</v>
      </c>
      <c r="W788" s="152">
        <f>IFERROR(_xlfn.XLOOKUP(X788,sortorder!$E$4:$E$55,sortorder!$D$4:$D$55),99)</f>
        <v>80</v>
      </c>
      <c r="X788" s="22" t="s">
        <v>2853</v>
      </c>
      <c r="Y788" s="141">
        <f>IF(ISERROR(SEARCH(Y$1,$Q788)),0,1)</f>
        <v>0</v>
      </c>
      <c r="Z788" s="141">
        <f>IF(ISERROR(SEARCH(Z$1,$Q788)),0,1)</f>
        <v>1</v>
      </c>
      <c r="AA788" s="141">
        <f>IF(ISERROR(SEARCH(AA$1,$Q788)),0,1)</f>
        <v>1</v>
      </c>
      <c r="AB788" s="141">
        <f>IF(ISERROR(SEARCH(AB$1,$Q788)),0,1)</f>
        <v>1</v>
      </c>
      <c r="AC788" s="141">
        <f>IF(ISERROR(SEARCH(AC$1,$Q788)),0,1)</f>
        <v>0</v>
      </c>
      <c r="AD788" s="141">
        <f>IF(ISERROR(SEARCH(AD$1,$Q788)),0,1)</f>
        <v>0</v>
      </c>
      <c r="AE788" s="141">
        <f>IF(ISERROR(SEARCH(AE$1,$Q788)),0,1)</f>
        <v>1</v>
      </c>
      <c r="AF788" s="141">
        <f>IF(ISERROR(SEARCH(AF$1,$Q788)),0,1)</f>
        <v>0</v>
      </c>
      <c r="AG788" s="141">
        <f>IF(ISERROR(SEARCH(AG$1,$Q788)),0,1)</f>
        <v>1</v>
      </c>
      <c r="AI788" s="141" t="str">
        <f>_xlfn.XLOOKUP(I788,'api2.3'!B:B,'api2.3'!D:D,"")</f>
        <v/>
      </c>
      <c r="AJ788" t="s">
        <v>84</v>
      </c>
      <c r="AK788" s="41" t="s">
        <v>84</v>
      </c>
      <c r="AL788" s="210">
        <f>_xlfn.XLOOKUP(AK788,sortorder!$I$15:$I$20,sortorder!$J$15:$J$20)</f>
        <v>5</v>
      </c>
      <c r="AM788" t="s">
        <v>1784</v>
      </c>
      <c r="AN788" t="s">
        <v>1784</v>
      </c>
      <c r="AO788" t="s">
        <v>1785</v>
      </c>
      <c r="AP788" s="32">
        <v>3</v>
      </c>
      <c r="AQ788" t="s">
        <v>757</v>
      </c>
      <c r="AR788" t="s">
        <v>2800</v>
      </c>
      <c r="AS788" t="s">
        <v>515</v>
      </c>
      <c r="AT788" t="s">
        <v>516</v>
      </c>
      <c r="AV788" s="39" t="str">
        <f>IFERROR(_xlfn.XLOOKUP(Q788,wtd!$B:$B,wtd!$C:$C),"")</f>
        <v/>
      </c>
      <c r="AW788" s="141" t="b">
        <f>IFERROR(Q788=_xlfn.XLOOKUP(Q788,wtd!$B:$B,wtd!$B:$B),FALSE)</f>
        <v>0</v>
      </c>
      <c r="AX788" t="s">
        <v>1103</v>
      </c>
      <c r="BA788" t="b">
        <v>0</v>
      </c>
      <c r="BB788" t="b">
        <v>0</v>
      </c>
      <c r="BC788" t="b">
        <v>0</v>
      </c>
      <c r="BE788" t="s">
        <v>5002</v>
      </c>
      <c r="BF788" t="s">
        <v>784</v>
      </c>
      <c r="BG788" t="s">
        <v>784</v>
      </c>
      <c r="BH788" s="59" t="s">
        <v>784</v>
      </c>
      <c r="BJ788" s="618" t="s">
        <v>2887</v>
      </c>
      <c r="BK788" s="534">
        <v>0</v>
      </c>
      <c r="BN788" s="225">
        <v>999</v>
      </c>
      <c r="BQ788" s="639" t="s">
        <v>432</v>
      </c>
      <c r="BR788" s="639" t="s">
        <v>783</v>
      </c>
    </row>
    <row r="789" spans="1:71">
      <c r="A789">
        <v>788</v>
      </c>
      <c r="B789" s="158" t="str">
        <f>IFERROR(TEXT(AL789,"00"),"99")&amp;IFERROR(TEXT(W789,"00"),"99")&amp;IFERROR(TEXT(S789,"00"),"99")&amp;IFERROR(TEXT(BN789,"000"),"999")</f>
        <v>058009999</v>
      </c>
      <c r="C789" s="158" t="str">
        <f>IFERROR(TEXT(AL789,"00"),"99")&amp;IFERROR(TEXT(V789,"00"),"99")&amp;IFERROR(TEXT(R789,"000"),"999")</f>
        <v>0580105</v>
      </c>
      <c r="D789" s="29">
        <v>0</v>
      </c>
      <c r="E789" s="645">
        <f>IF(NOT(ISBLANK(L789)),1,0)</f>
        <v>0</v>
      </c>
      <c r="F789" s="645">
        <f>IF(NOT(ISBLANK(O789)),1,0)</f>
        <v>1</v>
      </c>
      <c r="G789" s="364" t="str">
        <f>IF(ISBLANK(H789), IF(OR(NOT(ISBLANK(L789)),NOT(ISBLANK(I789)), NOT(ISBLANK(O789))),"no oldname but should be",""),IF(H789=I789,"api",IF(H789=O789,"csv","no match or acs")))</f>
        <v>csv</v>
      </c>
      <c r="H789" t="s">
        <v>257</v>
      </c>
      <c r="J789" s="197"/>
      <c r="K789" s="122"/>
      <c r="L789" s="122"/>
      <c r="M789" s="197"/>
      <c r="N789" s="197" t="s">
        <v>257</v>
      </c>
      <c r="O789" s="122" t="s">
        <v>257</v>
      </c>
      <c r="P789" s="197" t="s">
        <v>257</v>
      </c>
      <c r="Q789" s="123" t="s">
        <v>256</v>
      </c>
      <c r="R789" s="147">
        <f>IFERROR(_xlfn.XLOOKUP(T789,sortorder!$E$62:$E$136,sortorder!$F$62:$F$136),999)</f>
        <v>105</v>
      </c>
      <c r="S789" s="147">
        <f>IFERROR(_xlfn.XLOOKUP(T789,sortorder!$E$62:$E$136,sortorder!$D$62:$D$136),99)</f>
        <v>9</v>
      </c>
      <c r="T789" s="127" t="s">
        <v>265</v>
      </c>
      <c r="V789" s="152">
        <f>IFERROR(_xlfn.XLOOKUP(X789,sortorder!$E$4:$E$55,sortorder!$D$4:$D$55),99)</f>
        <v>80</v>
      </c>
      <c r="W789" s="152">
        <f>IFERROR(_xlfn.XLOOKUP(X789,sortorder!$E$4:$E$55,sortorder!$D$4:$D$55),99)</f>
        <v>80</v>
      </c>
      <c r="X789" s="22" t="s">
        <v>2852</v>
      </c>
      <c r="Y789" s="141">
        <f>IF(ISERROR(SEARCH(Y$1,$Q789)),0,1)</f>
        <v>0</v>
      </c>
      <c r="Z789" s="141">
        <f>IF(ISERROR(SEARCH(Z$1,$Q789)),0,1)</f>
        <v>0</v>
      </c>
      <c r="AA789" s="141">
        <f>IF(ISERROR(SEARCH(AA$1,$Q789)),0,1)</f>
        <v>0</v>
      </c>
      <c r="AB789" s="141">
        <f>IF(ISERROR(SEARCH(AB$1,$Q789)),0,1)</f>
        <v>0</v>
      </c>
      <c r="AC789" s="141">
        <f>IF(ISERROR(SEARCH(AC$1,$Q789)),0,1)</f>
        <v>0</v>
      </c>
      <c r="AD789" s="141">
        <f>IF(ISERROR(SEARCH(AD$1,$Q789)),0,1)</f>
        <v>1</v>
      </c>
      <c r="AE789" s="141">
        <f>IF(ISERROR(SEARCH(AE$1,$Q789)),0,1)</f>
        <v>1</v>
      </c>
      <c r="AF789" s="141">
        <f>IF(ISERROR(SEARCH(AF$1,$Q789)),0,1)</f>
        <v>0</v>
      </c>
      <c r="AG789" s="141">
        <f>IF(ISERROR(SEARCH(AG$1,$Q789)),0,1)</f>
        <v>0</v>
      </c>
      <c r="AI789" s="141">
        <f>_xlfn.XLOOKUP(I789,'api2.3'!B:B,'api2.3'!D:D,"")</f>
        <v>0</v>
      </c>
      <c r="AJ789" t="s">
        <v>84</v>
      </c>
      <c r="AK789" s="41" t="s">
        <v>84</v>
      </c>
      <c r="AL789" s="210">
        <f>_xlfn.XLOOKUP(AK789,sortorder!$I$15:$I$20,sortorder!$J$15:$J$20)</f>
        <v>5</v>
      </c>
      <c r="AM789" t="s">
        <v>423</v>
      </c>
      <c r="AN789" t="s">
        <v>423</v>
      </c>
      <c r="AO789" t="s">
        <v>424</v>
      </c>
      <c r="AP789" s="32">
        <v>1</v>
      </c>
      <c r="AQ789" t="s">
        <v>83</v>
      </c>
      <c r="AR789" t="s">
        <v>97</v>
      </c>
      <c r="AS789" t="s">
        <v>96</v>
      </c>
      <c r="AT789" t="s">
        <v>97</v>
      </c>
      <c r="AV789" s="39" t="str">
        <f>IFERROR(_xlfn.XLOOKUP(Q789,wtd!$B:$B,wtd!$C:$C),"")</f>
        <v/>
      </c>
      <c r="AW789" s="141" t="b">
        <f>IFERROR(Q789=_xlfn.XLOOKUP(Q789,wtd!$B:$B,wtd!$B:$B),FALSE)</f>
        <v>0</v>
      </c>
      <c r="AX789" t="s">
        <v>89</v>
      </c>
      <c r="BA789" t="b">
        <v>0</v>
      </c>
      <c r="BB789" t="b">
        <v>0</v>
      </c>
      <c r="BC789" t="b">
        <v>0</v>
      </c>
      <c r="BE789" s="122" t="s">
        <v>258</v>
      </c>
      <c r="BF789" s="122" t="s">
        <v>258</v>
      </c>
      <c r="BG789" s="122" t="s">
        <v>258</v>
      </c>
      <c r="BH789" s="59" t="s">
        <v>258</v>
      </c>
      <c r="BJ789" s="618" t="s">
        <v>2887</v>
      </c>
      <c r="BK789" s="534" t="s">
        <v>2887</v>
      </c>
      <c r="BN789" s="225">
        <v>999</v>
      </c>
      <c r="BQ789" s="639" t="s">
        <v>109</v>
      </c>
      <c r="BR789" s="639" t="s">
        <v>257</v>
      </c>
    </row>
    <row r="790" spans="1:71">
      <c r="A790">
        <v>789</v>
      </c>
      <c r="B790" s="158" t="str">
        <f>IFERROR(TEXT(AL790,"00"),"99")&amp;IFERROR(TEXT(W790,"00"),"99")&amp;IFERROR(TEXT(S790,"00"),"99")&amp;IFERROR(TEXT(BN790,"000"),"999")</f>
        <v>058009999</v>
      </c>
      <c r="C790" s="158" t="str">
        <f>IFERROR(TEXT(AL790,"00"),"99")&amp;IFERROR(TEXT(V790,"00"),"99")&amp;IFERROR(TEXT(R790,"000"),"999")</f>
        <v>0580105</v>
      </c>
      <c r="D790" s="29">
        <v>0</v>
      </c>
      <c r="E790" s="645">
        <f>IF(NOT(ISBLANK(L790)),1,0)</f>
        <v>0</v>
      </c>
      <c r="F790" s="645">
        <f>IF(NOT(ISBLANK(O790)),1,0)</f>
        <v>1</v>
      </c>
      <c r="G790" s="364" t="str">
        <f>IF(ISBLANK(H790), IF(OR(NOT(ISBLANK(L790)),NOT(ISBLANK(I790)), NOT(ISBLANK(O790))),"no oldname but should be",""),IF(H790=I790,"api",IF(H790=O790,"csv","no match or acs")))</f>
        <v>csv</v>
      </c>
      <c r="H790" t="s">
        <v>260</v>
      </c>
      <c r="J790" s="197"/>
      <c r="L790" s="122"/>
      <c r="M790" s="197"/>
      <c r="N790" s="59" t="s">
        <v>260</v>
      </c>
      <c r="O790" t="s">
        <v>260</v>
      </c>
      <c r="P790" s="59" t="s">
        <v>260</v>
      </c>
      <c r="Q790" s="123" t="s">
        <v>259</v>
      </c>
      <c r="R790" s="147">
        <f>IFERROR(_xlfn.XLOOKUP(T790,sortorder!$E$62:$E$136,sortorder!$F$62:$F$136),999)</f>
        <v>105</v>
      </c>
      <c r="S790" s="147">
        <f>IFERROR(_xlfn.XLOOKUP(T790,sortorder!$E$62:$E$136,sortorder!$D$62:$D$136),99)</f>
        <v>9</v>
      </c>
      <c r="T790" s="196" t="s">
        <v>265</v>
      </c>
      <c r="U790" s="59" t="s">
        <v>264</v>
      </c>
      <c r="V790" s="152">
        <f>IFERROR(_xlfn.XLOOKUP(X790,sortorder!$E$4:$E$55,sortorder!$D$4:$D$55),99)</f>
        <v>80</v>
      </c>
      <c r="W790" s="152">
        <f>IFERROR(_xlfn.XLOOKUP(X790,sortorder!$E$4:$E$55,sortorder!$D$4:$D$55),99)</f>
        <v>80</v>
      </c>
      <c r="X790" s="22" t="s">
        <v>2852</v>
      </c>
      <c r="Y790" s="141">
        <f>IF(ISERROR(SEARCH(Y$1,$Q790)),0,1)</f>
        <v>0</v>
      </c>
      <c r="Z790" s="141">
        <f>IF(ISERROR(SEARCH(Z$1,$Q790)),0,1)</f>
        <v>0</v>
      </c>
      <c r="AA790" s="141">
        <f>IF(ISERROR(SEARCH(AA$1,$Q790)),0,1)</f>
        <v>0</v>
      </c>
      <c r="AB790" s="141">
        <f>IF(ISERROR(SEARCH(AB$1,$Q790)),0,1)</f>
        <v>0</v>
      </c>
      <c r="AC790" s="141">
        <f>IF(ISERROR(SEARCH(AC$1,$Q790)),0,1)</f>
        <v>0</v>
      </c>
      <c r="AD790" s="141">
        <f>IF(ISERROR(SEARCH(AD$1,$Q790)),0,1)</f>
        <v>1</v>
      </c>
      <c r="AE790" s="141">
        <f>IF(ISERROR(SEARCH(AE$1,$Q790)),0,1)</f>
        <v>1</v>
      </c>
      <c r="AF790" s="141">
        <f>IF(ISERROR(SEARCH(AF$1,$Q790)),0,1)</f>
        <v>0</v>
      </c>
      <c r="AG790" s="141">
        <f>IF(ISERROR(SEARCH(AG$1,$Q790)),0,1)</f>
        <v>1</v>
      </c>
      <c r="AI790" s="141">
        <f>_xlfn.XLOOKUP(I790,'api2.3'!B:B,'api2.3'!D:D,"")</f>
        <v>0</v>
      </c>
      <c r="AJ790" t="s">
        <v>84</v>
      </c>
      <c r="AK790" s="41" t="s">
        <v>84</v>
      </c>
      <c r="AL790" s="210">
        <f>_xlfn.XLOOKUP(AK790,sortorder!$I$15:$I$20,sortorder!$J$15:$J$20)</f>
        <v>5</v>
      </c>
      <c r="AM790" t="s">
        <v>423</v>
      </c>
      <c r="AN790" t="s">
        <v>423</v>
      </c>
      <c r="AO790" t="s">
        <v>424</v>
      </c>
      <c r="AP790" s="32">
        <v>1</v>
      </c>
      <c r="AQ790" t="s">
        <v>83</v>
      </c>
      <c r="AR790" t="s">
        <v>97</v>
      </c>
      <c r="AS790" t="s">
        <v>96</v>
      </c>
      <c r="AT790" t="s">
        <v>97</v>
      </c>
      <c r="AV790" s="39" t="str">
        <f>IFERROR(_xlfn.XLOOKUP(Q790,wtd!$B:$B,wtd!$C:$C),"")</f>
        <v/>
      </c>
      <c r="AW790" s="141" t="b">
        <f>IFERROR(Q790=_xlfn.XLOOKUP(Q790,wtd!$B:$B,wtd!$B:$B),FALSE)</f>
        <v>0</v>
      </c>
      <c r="AX790" t="s">
        <v>89</v>
      </c>
      <c r="BA790" t="b">
        <v>0</v>
      </c>
      <c r="BB790" t="b">
        <v>0</v>
      </c>
      <c r="BC790" t="b">
        <v>0</v>
      </c>
      <c r="BE790" s="122" t="s">
        <v>5003</v>
      </c>
      <c r="BF790" t="s">
        <v>261</v>
      </c>
      <c r="BG790" s="122" t="s">
        <v>261</v>
      </c>
      <c r="BH790" s="59" t="s">
        <v>262</v>
      </c>
      <c r="BI790" s="59" t="s">
        <v>263</v>
      </c>
      <c r="BJ790" s="618" t="s">
        <v>2887</v>
      </c>
      <c r="BK790" s="534" t="s">
        <v>2887</v>
      </c>
      <c r="BN790" s="225">
        <v>999</v>
      </c>
      <c r="BQ790" s="639" t="s">
        <v>143</v>
      </c>
      <c r="BR790" s="639" t="s">
        <v>260</v>
      </c>
      <c r="BS790" s="639" t="s">
        <v>56</v>
      </c>
    </row>
    <row r="791" spans="1:71">
      <c r="A791">
        <v>790</v>
      </c>
      <c r="B791" s="158" t="str">
        <f>IFERROR(TEXT(AL791,"00"),"99")&amp;IFERROR(TEXT(W791,"00"),"99")&amp;IFERROR(TEXT(S791,"00"),"99")&amp;IFERROR(TEXT(BN791,"000"),"999")</f>
        <v>058009999</v>
      </c>
      <c r="C791" s="158" t="str">
        <f>IFERROR(TEXT(AL791,"00"),"99")&amp;IFERROR(TEXT(V791,"00"),"99")&amp;IFERROR(TEXT(R791,"000"),"999")</f>
        <v>0580105</v>
      </c>
      <c r="D791" s="29">
        <v>0</v>
      </c>
      <c r="E791" s="645">
        <f>IF(NOT(ISBLANK(L791)),1,0)</f>
        <v>0</v>
      </c>
      <c r="F791" s="645">
        <f>IF(NOT(ISBLANK(O791)),1,0)</f>
        <v>1</v>
      </c>
      <c r="G791" s="364" t="str">
        <f>IF(ISBLANK(H791), IF(OR(NOT(ISBLANK(L791)),NOT(ISBLANK(I791)), NOT(ISBLANK(O791))),"no oldname but should be",""),IF(H791=I791,"api",IF(H791=O791,"csv","no match or acs")))</f>
        <v>csv</v>
      </c>
      <c r="H791" t="s">
        <v>434</v>
      </c>
      <c r="J791" s="197"/>
      <c r="K791" s="122"/>
      <c r="L791" s="122"/>
      <c r="M791" s="197"/>
      <c r="N791" s="197" t="s">
        <v>434</v>
      </c>
      <c r="O791" s="122" t="s">
        <v>434</v>
      </c>
      <c r="P791" s="197" t="s">
        <v>434</v>
      </c>
      <c r="Q791" s="123" t="s">
        <v>433</v>
      </c>
      <c r="R791" s="147">
        <f>IFERROR(_xlfn.XLOOKUP(T791,sortorder!$E$62:$E$136,sortorder!$F$62:$F$136),999)</f>
        <v>105</v>
      </c>
      <c r="S791" s="147">
        <f>IFERROR(_xlfn.XLOOKUP(T791,sortorder!$E$62:$E$136,sortorder!$D$62:$D$136),99)</f>
        <v>9</v>
      </c>
      <c r="T791" s="127" t="s">
        <v>265</v>
      </c>
      <c r="V791" s="152">
        <f>IFERROR(_xlfn.XLOOKUP(X791,sortorder!$E$4:$E$55,sortorder!$D$4:$D$55),99)</f>
        <v>80</v>
      </c>
      <c r="W791" s="152">
        <f>IFERROR(_xlfn.XLOOKUP(X791,sortorder!$E$4:$E$55,sortorder!$D$4:$D$55),99)</f>
        <v>80</v>
      </c>
      <c r="X791" s="22" t="s">
        <v>2853</v>
      </c>
      <c r="Y791" s="141">
        <f>IF(ISERROR(SEARCH(Y$1,$Q791)),0,1)</f>
        <v>0</v>
      </c>
      <c r="Z791" s="141">
        <f>IF(ISERROR(SEARCH(Z$1,$Q791)),0,1)</f>
        <v>0</v>
      </c>
      <c r="AA791" s="141">
        <f>IF(ISERROR(SEARCH(AA$1,$Q791)),0,1)</f>
        <v>1</v>
      </c>
      <c r="AB791" s="141">
        <f>IF(ISERROR(SEARCH(AB$1,$Q791)),0,1)</f>
        <v>1</v>
      </c>
      <c r="AC791" s="141">
        <f>IF(ISERROR(SEARCH(AC$1,$Q791)),0,1)</f>
        <v>0</v>
      </c>
      <c r="AD791" s="141">
        <f>IF(ISERROR(SEARCH(AD$1,$Q791)),0,1)</f>
        <v>0</v>
      </c>
      <c r="AE791" s="141">
        <f>IF(ISERROR(SEARCH(AE$1,$Q791)),0,1)</f>
        <v>1</v>
      </c>
      <c r="AF791" s="141">
        <f>IF(ISERROR(SEARCH(AF$1,$Q791)),0,1)</f>
        <v>0</v>
      </c>
      <c r="AG791" s="141">
        <f>IF(ISERROR(SEARCH(AG$1,$Q791)),0,1)</f>
        <v>0</v>
      </c>
      <c r="AI791" s="141">
        <f>_xlfn.XLOOKUP(I791,'api2.3'!B:B,'api2.3'!D:D,"")</f>
        <v>0</v>
      </c>
      <c r="AJ791" t="s">
        <v>84</v>
      </c>
      <c r="AK791" s="41" t="s">
        <v>84</v>
      </c>
      <c r="AL791" s="210">
        <f>_xlfn.XLOOKUP(AK791,sortorder!$I$15:$I$20,sortorder!$J$15:$J$20)</f>
        <v>5</v>
      </c>
      <c r="AM791" t="s">
        <v>423</v>
      </c>
      <c r="AN791" t="s">
        <v>423</v>
      </c>
      <c r="AO791" t="s">
        <v>424</v>
      </c>
      <c r="AP791" s="32">
        <v>1</v>
      </c>
      <c r="AQ791" t="s">
        <v>268</v>
      </c>
      <c r="AR791" t="s">
        <v>2800</v>
      </c>
      <c r="AS791" t="s">
        <v>515</v>
      </c>
      <c r="AT791" t="s">
        <v>516</v>
      </c>
      <c r="AV791" s="39" t="str">
        <f>IFERROR(_xlfn.XLOOKUP(Q791,wtd!$B:$B,wtd!$C:$C),"")</f>
        <v/>
      </c>
      <c r="AW791" s="141" t="b">
        <f>IFERROR(Q791=_xlfn.XLOOKUP(Q791,wtd!$B:$B,wtd!$B:$B),FALSE)</f>
        <v>0</v>
      </c>
      <c r="AX791" t="s">
        <v>1103</v>
      </c>
      <c r="BA791" t="b">
        <v>0</v>
      </c>
      <c r="BB791" t="b">
        <v>0</v>
      </c>
      <c r="BC791" t="b">
        <v>0</v>
      </c>
      <c r="BE791" s="122" t="s">
        <v>435</v>
      </c>
      <c r="BF791" s="122" t="s">
        <v>435</v>
      </c>
      <c r="BG791" s="122" t="s">
        <v>435</v>
      </c>
      <c r="BH791" s="59" t="s">
        <v>435</v>
      </c>
      <c r="BJ791" s="618" t="s">
        <v>2887</v>
      </c>
      <c r="BK791" s="534" t="s">
        <v>2887</v>
      </c>
      <c r="BN791" s="225">
        <v>999</v>
      </c>
      <c r="BQ791" s="639" t="s">
        <v>436</v>
      </c>
      <c r="BR791" s="639" t="s">
        <v>434</v>
      </c>
    </row>
    <row r="792" spans="1:71">
      <c r="A792">
        <v>791</v>
      </c>
      <c r="B792" s="158" t="str">
        <f>IFERROR(TEXT(AL792,"00"),"99")&amp;IFERROR(TEXT(W792,"00"),"99")&amp;IFERROR(TEXT(S792,"00"),"99")&amp;IFERROR(TEXT(BN792,"000"),"999")</f>
        <v>058009999</v>
      </c>
      <c r="C792" s="158" t="str">
        <f>IFERROR(TEXT(AL792,"00"),"99")&amp;IFERROR(TEXT(V792,"00"),"99")&amp;IFERROR(TEXT(R792,"000"),"999")</f>
        <v>0580105</v>
      </c>
      <c r="D792" s="29">
        <v>0</v>
      </c>
      <c r="E792" s="645">
        <f>IF(NOT(ISBLANK(L792)),1,0)</f>
        <v>0</v>
      </c>
      <c r="F792" s="645">
        <f>IF(NOT(ISBLANK(O792)),1,0)</f>
        <v>1</v>
      </c>
      <c r="G792" s="364" t="str">
        <f>IF(ISBLANK(H792), IF(OR(NOT(ISBLANK(L792)),NOT(ISBLANK(I792)), NOT(ISBLANK(O792))),"no oldname but should be",""),IF(H792=I792,"api",IF(H792=O792,"csv","no match or acs")))</f>
        <v>csv</v>
      </c>
      <c r="H792" t="s">
        <v>438</v>
      </c>
      <c r="J792" s="197"/>
      <c r="K792" s="122"/>
      <c r="L792" s="67"/>
      <c r="M792" s="633"/>
      <c r="N792" s="197" t="s">
        <v>438</v>
      </c>
      <c r="O792" s="122" t="s">
        <v>438</v>
      </c>
      <c r="P792" s="197" t="s">
        <v>438</v>
      </c>
      <c r="Q792" s="115" t="s">
        <v>437</v>
      </c>
      <c r="R792" s="147">
        <f>IFERROR(_xlfn.XLOOKUP(T792,sortorder!$E$62:$E$136,sortorder!$F$62:$F$136),999)</f>
        <v>105</v>
      </c>
      <c r="S792" s="147">
        <f>IFERROR(_xlfn.XLOOKUP(T792,sortorder!$E$62:$E$136,sortorder!$D$62:$D$136),99)</f>
        <v>9</v>
      </c>
      <c r="T792" s="127" t="s">
        <v>265</v>
      </c>
      <c r="V792" s="152">
        <f>IFERROR(_xlfn.XLOOKUP(X792,sortorder!$E$4:$E$55,sortorder!$D$4:$D$55),99)</f>
        <v>80</v>
      </c>
      <c r="W792" s="152">
        <f>IFERROR(_xlfn.XLOOKUP(X792,sortorder!$E$4:$E$55,sortorder!$D$4:$D$55),99)</f>
        <v>80</v>
      </c>
      <c r="X792" s="22" t="s">
        <v>2853</v>
      </c>
      <c r="Y792" s="141">
        <f>IF(ISERROR(SEARCH(Y$1,$Q792)),0,1)</f>
        <v>0</v>
      </c>
      <c r="Z792" s="141">
        <f>IF(ISERROR(SEARCH(Z$1,$Q792)),0,1)</f>
        <v>0</v>
      </c>
      <c r="AA792" s="141">
        <f>IF(ISERROR(SEARCH(AA$1,$Q792)),0,1)</f>
        <v>1</v>
      </c>
      <c r="AB792" s="141">
        <f>IF(ISERROR(SEARCH(AB$1,$Q792)),0,1)</f>
        <v>1</v>
      </c>
      <c r="AC792" s="141">
        <f>IF(ISERROR(SEARCH(AC$1,$Q792)),0,1)</f>
        <v>0</v>
      </c>
      <c r="AD792" s="141">
        <f>IF(ISERROR(SEARCH(AD$1,$Q792)),0,1)</f>
        <v>0</v>
      </c>
      <c r="AE792" s="141">
        <f>IF(ISERROR(SEARCH(AE$1,$Q792)),0,1)</f>
        <v>1</v>
      </c>
      <c r="AF792" s="141">
        <f>IF(ISERROR(SEARCH(AF$1,$Q792)),0,1)</f>
        <v>0</v>
      </c>
      <c r="AG792" s="141">
        <f>IF(ISERROR(SEARCH(AG$1,$Q792)),0,1)</f>
        <v>1</v>
      </c>
      <c r="AI792" s="141" t="str">
        <f>_xlfn.XLOOKUP(I792,'api2.3'!B:B,'api2.3'!D:D,"")</f>
        <v/>
      </c>
      <c r="AJ792" t="s">
        <v>84</v>
      </c>
      <c r="AK792" s="41" t="s">
        <v>84</v>
      </c>
      <c r="AL792" s="210">
        <f>_xlfn.XLOOKUP(AK792,sortorder!$I$15:$I$20,sortorder!$J$15:$J$20)</f>
        <v>5</v>
      </c>
      <c r="AM792" t="s">
        <v>423</v>
      </c>
      <c r="AN792" t="s">
        <v>423</v>
      </c>
      <c r="AO792" t="s">
        <v>424</v>
      </c>
      <c r="AP792" s="32">
        <v>1</v>
      </c>
      <c r="AQ792" t="s">
        <v>268</v>
      </c>
      <c r="AR792" t="s">
        <v>2800</v>
      </c>
      <c r="AS792" t="s">
        <v>515</v>
      </c>
      <c r="AT792" t="s">
        <v>516</v>
      </c>
      <c r="AV792" s="39" t="str">
        <f>IFERROR(_xlfn.XLOOKUP(Q792,wtd!$B:$B,wtd!$C:$C),"")</f>
        <v/>
      </c>
      <c r="AW792" s="141" t="b">
        <f>IFERROR(Q792=_xlfn.XLOOKUP(Q792,wtd!$B:$B,wtd!$B:$B),FALSE)</f>
        <v>0</v>
      </c>
      <c r="AX792" t="s">
        <v>1103</v>
      </c>
      <c r="BA792" t="b">
        <v>0</v>
      </c>
      <c r="BB792" t="b">
        <v>0</v>
      </c>
      <c r="BC792" t="b">
        <v>0</v>
      </c>
      <c r="BE792" s="122" t="s">
        <v>5004</v>
      </c>
      <c r="BF792" s="122" t="s">
        <v>439</v>
      </c>
      <c r="BG792" s="122" t="s">
        <v>439</v>
      </c>
      <c r="BH792" s="59" t="s">
        <v>439</v>
      </c>
      <c r="BJ792" s="618" t="s">
        <v>2887</v>
      </c>
      <c r="BK792" s="534">
        <v>0</v>
      </c>
      <c r="BN792" s="225">
        <v>999</v>
      </c>
      <c r="BQ792" s="639" t="s">
        <v>440</v>
      </c>
      <c r="BR792" s="639" t="s">
        <v>438</v>
      </c>
    </row>
    <row r="793" spans="1:71">
      <c r="A793">
        <v>792</v>
      </c>
      <c r="B793" s="158" t="str">
        <f>IFERROR(TEXT(AL793,"00"),"99")&amp;IFERROR(TEXT(W793,"00"),"99")&amp;IFERROR(TEXT(S793,"00"),"99")&amp;IFERROR(TEXT(BN793,"000"),"999")</f>
        <v>058009999</v>
      </c>
      <c r="C793" s="158" t="str">
        <f>IFERROR(TEXT(AL793,"00"),"99")&amp;IFERROR(TEXT(V793,"00"),"99")&amp;IFERROR(TEXT(R793,"000"),"999")</f>
        <v>0580105</v>
      </c>
      <c r="D793" s="29">
        <v>0</v>
      </c>
      <c r="E793" s="645">
        <f>IF(NOT(ISBLANK(L793)),1,0)</f>
        <v>0</v>
      </c>
      <c r="F793" s="645">
        <f>IF(NOT(ISBLANK(O793)),1,0)</f>
        <v>1</v>
      </c>
      <c r="G793" s="364" t="str">
        <f>IF(ISBLANK(H793), IF(OR(NOT(ISBLANK(L793)),NOT(ISBLANK(I793)), NOT(ISBLANK(O793))),"no oldname but should be",""),IF(H793=I793,"api",IF(H793=O793,"csv","no match or acs")))</f>
        <v>csv</v>
      </c>
      <c r="H793" t="s">
        <v>636</v>
      </c>
      <c r="J793" s="197"/>
      <c r="K793" s="122"/>
      <c r="L793" s="67"/>
      <c r="M793" s="633"/>
      <c r="N793" s="197" t="s">
        <v>636</v>
      </c>
      <c r="O793" s="122" t="s">
        <v>636</v>
      </c>
      <c r="P793" s="197" t="s">
        <v>636</v>
      </c>
      <c r="Q793" s="115" t="s">
        <v>635</v>
      </c>
      <c r="R793" s="147">
        <f>IFERROR(_xlfn.XLOOKUP(T793,sortorder!$E$62:$E$136,sortorder!$F$62:$F$136),999)</f>
        <v>105</v>
      </c>
      <c r="S793" s="147">
        <f>IFERROR(_xlfn.XLOOKUP(T793,sortorder!$E$62:$E$136,sortorder!$D$62:$D$136),99)</f>
        <v>9</v>
      </c>
      <c r="T793" s="196" t="s">
        <v>265</v>
      </c>
      <c r="U793" s="197"/>
      <c r="V793" s="152">
        <f>IFERROR(_xlfn.XLOOKUP(X793,sortorder!$E$4:$E$55,sortorder!$D$4:$D$55),99)</f>
        <v>80</v>
      </c>
      <c r="W793" s="152">
        <f>IFERROR(_xlfn.XLOOKUP(X793,sortorder!$E$4:$E$55,sortorder!$D$4:$D$55),99)</f>
        <v>80</v>
      </c>
      <c r="X793" s="198" t="s">
        <v>2852</v>
      </c>
      <c r="Y793" s="141">
        <f>IF(ISERROR(SEARCH(Y$1,$Q793)),0,1)</f>
        <v>0</v>
      </c>
      <c r="Z793" s="141">
        <f>IF(ISERROR(SEARCH(Z$1,$Q793)),0,1)</f>
        <v>1</v>
      </c>
      <c r="AA793" s="141">
        <f>IF(ISERROR(SEARCH(AA$1,$Q793)),0,1)</f>
        <v>0</v>
      </c>
      <c r="AB793" s="141">
        <f>IF(ISERROR(SEARCH(AB$1,$Q793)),0,1)</f>
        <v>0</v>
      </c>
      <c r="AC793" s="141">
        <f>IF(ISERROR(SEARCH(AC$1,$Q793)),0,1)</f>
        <v>0</v>
      </c>
      <c r="AD793" s="141">
        <f>IF(ISERROR(SEARCH(AD$1,$Q793)),0,1)</f>
        <v>1</v>
      </c>
      <c r="AE793" s="141">
        <f>IF(ISERROR(SEARCH(AE$1,$Q793)),0,1)</f>
        <v>1</v>
      </c>
      <c r="AF793" s="141">
        <f>IF(ISERROR(SEARCH(AF$1,$Q793)),0,1)</f>
        <v>0</v>
      </c>
      <c r="AG793" s="141">
        <f>IF(ISERROR(SEARCH(AG$1,$Q793)),0,1)</f>
        <v>0</v>
      </c>
      <c r="AH793" s="122"/>
      <c r="AI793" s="141" t="str">
        <f>_xlfn.XLOOKUP(I793,'api2.3'!B:B,'api2.3'!D:D,"")</f>
        <v/>
      </c>
      <c r="AJ793" s="122" t="s">
        <v>84</v>
      </c>
      <c r="AK793" s="212" t="s">
        <v>84</v>
      </c>
      <c r="AL793" s="210">
        <f>_xlfn.XLOOKUP(AK793,sortorder!$I$15:$I$20,sortorder!$J$15:$J$20)</f>
        <v>5</v>
      </c>
      <c r="AM793" s="122" t="s">
        <v>1784</v>
      </c>
      <c r="AN793" s="122" t="s">
        <v>1784</v>
      </c>
      <c r="AO793" s="122" t="s">
        <v>1785</v>
      </c>
      <c r="AP793" s="200">
        <v>3</v>
      </c>
      <c r="AQ793" s="122" t="s">
        <v>456</v>
      </c>
      <c r="AR793" s="122" t="s">
        <v>97</v>
      </c>
      <c r="AS793" s="122" t="s">
        <v>96</v>
      </c>
      <c r="AT793" s="122" t="s">
        <v>97</v>
      </c>
      <c r="AU793" s="122"/>
      <c r="AV793" s="39" t="str">
        <f>IFERROR(_xlfn.XLOOKUP(Q793,wtd!$B:$B,wtd!$C:$C),"")</f>
        <v/>
      </c>
      <c r="AW793" s="141" t="b">
        <f>IFERROR(Q793=_xlfn.XLOOKUP(Q793,wtd!$B:$B,wtd!$B:$B),FALSE)</f>
        <v>0</v>
      </c>
      <c r="AX793" s="122" t="s">
        <v>89</v>
      </c>
      <c r="AY793" s="122"/>
      <c r="AZ793" s="122"/>
      <c r="BA793" s="122" t="b">
        <v>0</v>
      </c>
      <c r="BB793" s="122" t="b">
        <v>0</v>
      </c>
      <c r="BC793" s="122" t="b">
        <v>0</v>
      </c>
      <c r="BD793" s="122"/>
      <c r="BE793" s="122" t="s">
        <v>637</v>
      </c>
      <c r="BF793" s="122" t="s">
        <v>637</v>
      </c>
      <c r="BG793" s="122" t="s">
        <v>637</v>
      </c>
      <c r="BH793" s="197" t="s">
        <v>637</v>
      </c>
      <c r="BI793" s="197"/>
      <c r="BJ793" s="618" t="s">
        <v>2887</v>
      </c>
      <c r="BK793" s="534" t="s">
        <v>2887</v>
      </c>
      <c r="BL793" s="197"/>
      <c r="BN793" s="225">
        <v>999</v>
      </c>
      <c r="BQ793" s="639" t="s">
        <v>109</v>
      </c>
      <c r="BR793" s="639" t="s">
        <v>636</v>
      </c>
    </row>
    <row r="794" spans="1:71">
      <c r="A794">
        <v>793</v>
      </c>
      <c r="B794" s="158" t="str">
        <f>IFERROR(TEXT(AL794,"00"),"99")&amp;IFERROR(TEXT(W794,"00"),"99")&amp;IFERROR(TEXT(S794,"00"),"99")&amp;IFERROR(TEXT(BN794,"000"),"999")</f>
        <v>058009999</v>
      </c>
      <c r="C794" s="158" t="str">
        <f>IFERROR(TEXT(AL794,"00"),"99")&amp;IFERROR(TEXT(V794,"00"),"99")&amp;IFERROR(TEXT(R794,"000"),"999")</f>
        <v>0580105</v>
      </c>
      <c r="D794" s="29">
        <v>0</v>
      </c>
      <c r="E794" s="645">
        <f>IF(NOT(ISBLANK(L794)),1,0)</f>
        <v>0</v>
      </c>
      <c r="F794" s="645">
        <f>IF(NOT(ISBLANK(O794)),1,0)</f>
        <v>1</v>
      </c>
      <c r="G794" s="364" t="str">
        <f>IF(ISBLANK(H794), IF(OR(NOT(ISBLANK(L794)),NOT(ISBLANK(I794)), NOT(ISBLANK(O794))),"no oldname but should be",""),IF(H794=I794,"api",IF(H794=O794,"csv","no match or acs")))</f>
        <v>csv</v>
      </c>
      <c r="H794" t="s">
        <v>482</v>
      </c>
      <c r="J794" s="197"/>
      <c r="K794" s="122"/>
      <c r="L794" s="67"/>
      <c r="M794" s="633"/>
      <c r="N794" s="197" t="s">
        <v>482</v>
      </c>
      <c r="O794" s="122" t="s">
        <v>482</v>
      </c>
      <c r="P794" s="197" t="s">
        <v>482</v>
      </c>
      <c r="Q794" s="115" t="s">
        <v>481</v>
      </c>
      <c r="R794" s="147">
        <f>IFERROR(_xlfn.XLOOKUP(T794,sortorder!$E$62:$E$136,sortorder!$F$62:$F$136),999)</f>
        <v>105</v>
      </c>
      <c r="S794" s="147">
        <f>IFERROR(_xlfn.XLOOKUP(T794,sortorder!$E$62:$E$136,sortorder!$D$62:$D$136),99)</f>
        <v>9</v>
      </c>
      <c r="T794" s="196" t="s">
        <v>265</v>
      </c>
      <c r="U794" s="197"/>
      <c r="V794" s="152">
        <f>IFERROR(_xlfn.XLOOKUP(X794,sortorder!$E$4:$E$55,sortorder!$D$4:$D$55),99)</f>
        <v>80</v>
      </c>
      <c r="W794" s="152">
        <f>IFERROR(_xlfn.XLOOKUP(X794,sortorder!$E$4:$E$55,sortorder!$D$4:$D$55),99)</f>
        <v>80</v>
      </c>
      <c r="X794" s="198" t="s">
        <v>2852</v>
      </c>
      <c r="Y794" s="141">
        <f>IF(ISERROR(SEARCH(Y$1,$Q794)),0,1)</f>
        <v>0</v>
      </c>
      <c r="Z794" s="141">
        <f>IF(ISERROR(SEARCH(Z$1,$Q794)),0,1)</f>
        <v>1</v>
      </c>
      <c r="AA794" s="141">
        <f>IF(ISERROR(SEARCH(AA$1,$Q794)),0,1)</f>
        <v>0</v>
      </c>
      <c r="AB794" s="141">
        <f>IF(ISERROR(SEARCH(AB$1,$Q794)),0,1)</f>
        <v>0</v>
      </c>
      <c r="AC794" s="141">
        <f>IF(ISERROR(SEARCH(AC$1,$Q794)),0,1)</f>
        <v>0</v>
      </c>
      <c r="AD794" s="141">
        <f>IF(ISERROR(SEARCH(AD$1,$Q794)),0,1)</f>
        <v>1</v>
      </c>
      <c r="AE794" s="141">
        <f>IF(ISERROR(SEARCH(AE$1,$Q794)),0,1)</f>
        <v>1</v>
      </c>
      <c r="AF794" s="141">
        <f>IF(ISERROR(SEARCH(AF$1,$Q794)),0,1)</f>
        <v>0</v>
      </c>
      <c r="AG794" s="141">
        <f>IF(ISERROR(SEARCH(AG$1,$Q794)),0,1)</f>
        <v>1</v>
      </c>
      <c r="AH794" s="122"/>
      <c r="AI794" s="141" t="str">
        <f>_xlfn.XLOOKUP(I794,'api2.3'!B:B,'api2.3'!D:D,"")</f>
        <v/>
      </c>
      <c r="AJ794" s="122" t="s">
        <v>84</v>
      </c>
      <c r="AK794" s="212" t="s">
        <v>84</v>
      </c>
      <c r="AL794" s="210">
        <f>_xlfn.XLOOKUP(AK794,sortorder!$I$15:$I$20,sortorder!$J$15:$J$20)</f>
        <v>5</v>
      </c>
      <c r="AM794" s="122" t="s">
        <v>1784</v>
      </c>
      <c r="AN794" s="122" t="s">
        <v>1784</v>
      </c>
      <c r="AO794" s="122" t="s">
        <v>1785</v>
      </c>
      <c r="AP794" s="200">
        <v>3</v>
      </c>
      <c r="AQ794" s="122" t="s">
        <v>456</v>
      </c>
      <c r="AR794" s="122" t="s">
        <v>97</v>
      </c>
      <c r="AS794" s="122" t="s">
        <v>96</v>
      </c>
      <c r="AT794" s="122" t="s">
        <v>97</v>
      </c>
      <c r="AU794" s="122"/>
      <c r="AV794" s="39" t="str">
        <f>IFERROR(_xlfn.XLOOKUP(Q794,wtd!$B:$B,wtd!$C:$C),"")</f>
        <v/>
      </c>
      <c r="AW794" s="141" t="b">
        <f>IFERROR(Q794=_xlfn.XLOOKUP(Q794,wtd!$B:$B,wtd!$B:$B),FALSE)</f>
        <v>0</v>
      </c>
      <c r="AX794" s="122" t="s">
        <v>89</v>
      </c>
      <c r="AY794" s="122"/>
      <c r="AZ794" s="122"/>
      <c r="BA794" s="122" t="b">
        <v>0</v>
      </c>
      <c r="BB794" s="122" t="b">
        <v>0</v>
      </c>
      <c r="BC794" s="122" t="b">
        <v>0</v>
      </c>
      <c r="BD794" s="122"/>
      <c r="BE794" s="122" t="s">
        <v>5005</v>
      </c>
      <c r="BF794" s="122" t="s">
        <v>483</v>
      </c>
      <c r="BG794" s="122" t="s">
        <v>483</v>
      </c>
      <c r="BH794" s="197" t="s">
        <v>483</v>
      </c>
      <c r="BI794" s="197"/>
      <c r="BJ794" s="618" t="s">
        <v>2887</v>
      </c>
      <c r="BK794" s="534" t="s">
        <v>2887</v>
      </c>
      <c r="BL794" s="197"/>
      <c r="BN794" s="225">
        <v>999</v>
      </c>
      <c r="BQ794" s="639" t="s">
        <v>143</v>
      </c>
      <c r="BR794" s="639" t="s">
        <v>482</v>
      </c>
    </row>
    <row r="795" spans="1:71">
      <c r="A795">
        <v>794</v>
      </c>
      <c r="B795" s="158" t="str">
        <f>IFERROR(TEXT(AL795,"00"),"99")&amp;IFERROR(TEXT(W795,"00"),"99")&amp;IFERROR(TEXT(S795,"00"),"99")&amp;IFERROR(TEXT(BN795,"000"),"999")</f>
        <v>058009999</v>
      </c>
      <c r="C795" s="158" t="str">
        <f>IFERROR(TEXT(AL795,"00"),"99")&amp;IFERROR(TEXT(V795,"00"),"99")&amp;IFERROR(TEXT(R795,"000"),"999")</f>
        <v>0580105</v>
      </c>
      <c r="D795" s="29">
        <v>0</v>
      </c>
      <c r="E795" s="645">
        <f>IF(NOT(ISBLANK(L795)),1,0)</f>
        <v>0</v>
      </c>
      <c r="F795" s="645">
        <f>IF(NOT(ISBLANK(O795)),1,0)</f>
        <v>1</v>
      </c>
      <c r="G795" s="364" t="str">
        <f>IF(ISBLANK(H795), IF(OR(NOT(ISBLANK(L795)),NOT(ISBLANK(I795)), NOT(ISBLANK(O795))),"no oldname but should be",""),IF(H795=I795,"api",IF(H795=O795,"csv","no match or acs")))</f>
        <v>csv</v>
      </c>
      <c r="H795" t="s">
        <v>786</v>
      </c>
      <c r="K795" s="122"/>
      <c r="L795" s="67"/>
      <c r="M795" s="633"/>
      <c r="N795" s="197" t="s">
        <v>786</v>
      </c>
      <c r="O795" s="122" t="s">
        <v>786</v>
      </c>
      <c r="P795" s="197" t="s">
        <v>786</v>
      </c>
      <c r="Q795" s="115" t="s">
        <v>785</v>
      </c>
      <c r="R795" s="147">
        <f>IFERROR(_xlfn.XLOOKUP(T795,sortorder!$E$62:$E$136,sortorder!$F$62:$F$136),999)</f>
        <v>105</v>
      </c>
      <c r="S795" s="147">
        <f>IFERROR(_xlfn.XLOOKUP(T795,sortorder!$E$62:$E$136,sortorder!$D$62:$D$136),99)</f>
        <v>9</v>
      </c>
      <c r="T795" s="196" t="s">
        <v>265</v>
      </c>
      <c r="U795" s="197"/>
      <c r="V795" s="152">
        <f>IFERROR(_xlfn.XLOOKUP(X795,sortorder!$E$4:$E$55,sortorder!$D$4:$D$55),99)</f>
        <v>80</v>
      </c>
      <c r="W795" s="152">
        <f>IFERROR(_xlfn.XLOOKUP(X795,sortorder!$E$4:$E$55,sortorder!$D$4:$D$55),99)</f>
        <v>80</v>
      </c>
      <c r="X795" s="198" t="s">
        <v>2853</v>
      </c>
      <c r="Y795" s="141">
        <f>IF(ISERROR(SEARCH(Y$1,$Q795)),0,1)</f>
        <v>0</v>
      </c>
      <c r="Z795" s="141">
        <f>IF(ISERROR(SEARCH(Z$1,$Q795)),0,1)</f>
        <v>1</v>
      </c>
      <c r="AA795" s="141">
        <f>IF(ISERROR(SEARCH(AA$1,$Q795)),0,1)</f>
        <v>1</v>
      </c>
      <c r="AB795" s="141">
        <f>IF(ISERROR(SEARCH(AB$1,$Q795)),0,1)</f>
        <v>1</v>
      </c>
      <c r="AC795" s="141">
        <f>IF(ISERROR(SEARCH(AC$1,$Q795)),0,1)</f>
        <v>0</v>
      </c>
      <c r="AD795" s="141">
        <f>IF(ISERROR(SEARCH(AD$1,$Q795)),0,1)</f>
        <v>0</v>
      </c>
      <c r="AE795" s="141">
        <f>IF(ISERROR(SEARCH(AE$1,$Q795)),0,1)</f>
        <v>1</v>
      </c>
      <c r="AF795" s="141">
        <f>IF(ISERROR(SEARCH(AF$1,$Q795)),0,1)</f>
        <v>0</v>
      </c>
      <c r="AG795" s="141">
        <f>IF(ISERROR(SEARCH(AG$1,$Q795)),0,1)</f>
        <v>0</v>
      </c>
      <c r="AH795" s="122"/>
      <c r="AI795" s="141" t="str">
        <f>_xlfn.XLOOKUP(I795,'api2.3'!B:B,'api2.3'!D:D,"")</f>
        <v/>
      </c>
      <c r="AJ795" s="122" t="s">
        <v>84</v>
      </c>
      <c r="AK795" s="212" t="s">
        <v>84</v>
      </c>
      <c r="AL795" s="210">
        <f>_xlfn.XLOOKUP(AK795,sortorder!$I$15:$I$20,sortorder!$J$15:$J$20)</f>
        <v>5</v>
      </c>
      <c r="AM795" s="122" t="s">
        <v>1784</v>
      </c>
      <c r="AN795" s="122" t="s">
        <v>1784</v>
      </c>
      <c r="AO795" s="122" t="s">
        <v>1785</v>
      </c>
      <c r="AP795" s="200">
        <v>3</v>
      </c>
      <c r="AQ795" s="122" t="s">
        <v>757</v>
      </c>
      <c r="AR795" s="122" t="s">
        <v>2800</v>
      </c>
      <c r="AS795" s="122" t="s">
        <v>515</v>
      </c>
      <c r="AT795" s="122" t="s">
        <v>516</v>
      </c>
      <c r="AU795" s="122"/>
      <c r="AV795" s="39" t="str">
        <f>IFERROR(_xlfn.XLOOKUP(Q795,wtd!$B:$B,wtd!$C:$C),"")</f>
        <v/>
      </c>
      <c r="AW795" s="141" t="b">
        <f>IFERROR(Q795=_xlfn.XLOOKUP(Q795,wtd!$B:$B,wtd!$B:$B),FALSE)</f>
        <v>0</v>
      </c>
      <c r="AX795" s="122" t="s">
        <v>1103</v>
      </c>
      <c r="AY795" s="122"/>
      <c r="AZ795" s="122"/>
      <c r="BA795" s="122" t="b">
        <v>0</v>
      </c>
      <c r="BB795" s="122" t="b">
        <v>0</v>
      </c>
      <c r="BC795" s="122" t="b">
        <v>0</v>
      </c>
      <c r="BD795" s="122"/>
      <c r="BE795" s="122" t="s">
        <v>787</v>
      </c>
      <c r="BF795" s="185" t="s">
        <v>787</v>
      </c>
      <c r="BG795" s="122" t="s">
        <v>787</v>
      </c>
      <c r="BH795" s="197" t="s">
        <v>787</v>
      </c>
      <c r="BI795" s="197"/>
      <c r="BJ795" s="618" t="s">
        <v>2887</v>
      </c>
      <c r="BK795" s="534" t="s">
        <v>2887</v>
      </c>
      <c r="BL795" s="197"/>
      <c r="BN795" s="225">
        <v>999</v>
      </c>
      <c r="BQ795" s="639" t="s">
        <v>436</v>
      </c>
      <c r="BR795" s="639" t="s">
        <v>786</v>
      </c>
    </row>
    <row r="796" spans="1:71">
      <c r="A796">
        <v>795</v>
      </c>
      <c r="B796" s="158" t="str">
        <f>IFERROR(TEXT(AL796,"00"),"99")&amp;IFERROR(TEXT(W796,"00"),"99")&amp;IFERROR(TEXT(S796,"00"),"99")&amp;IFERROR(TEXT(BN796,"000"),"999")</f>
        <v>058009999</v>
      </c>
      <c r="C796" s="158" t="str">
        <f>IFERROR(TEXT(AL796,"00"),"99")&amp;IFERROR(TEXT(V796,"00"),"99")&amp;IFERROR(TEXT(R796,"000"),"999")</f>
        <v>0580105</v>
      </c>
      <c r="D796" s="29">
        <v>0</v>
      </c>
      <c r="E796" s="645">
        <f>IF(NOT(ISBLANK(L796)),1,0)</f>
        <v>0</v>
      </c>
      <c r="F796" s="645">
        <f>IF(NOT(ISBLANK(O796)),1,0)</f>
        <v>1</v>
      </c>
      <c r="G796" s="364" t="str">
        <f>IF(ISBLANK(H796), IF(OR(NOT(ISBLANK(L796)),NOT(ISBLANK(I796)), NOT(ISBLANK(O796))),"no oldname but should be",""),IF(H796=I796,"api",IF(H796=O796,"csv","no match or acs")))</f>
        <v>csv</v>
      </c>
      <c r="H796" t="s">
        <v>789</v>
      </c>
      <c r="K796" s="122"/>
      <c r="L796" s="67"/>
      <c r="M796" s="633"/>
      <c r="N796" s="197" t="s">
        <v>789</v>
      </c>
      <c r="O796" s="122" t="s">
        <v>789</v>
      </c>
      <c r="P796" s="197" t="s">
        <v>789</v>
      </c>
      <c r="Q796" s="115" t="s">
        <v>788</v>
      </c>
      <c r="R796" s="147">
        <f>IFERROR(_xlfn.XLOOKUP(T796,sortorder!$E$62:$E$136,sortorder!$F$62:$F$136),999)</f>
        <v>105</v>
      </c>
      <c r="S796" s="147">
        <f>IFERROR(_xlfn.XLOOKUP(T796,sortorder!$E$62:$E$136,sortorder!$D$62:$D$136),99)</f>
        <v>9</v>
      </c>
      <c r="T796" s="196" t="s">
        <v>265</v>
      </c>
      <c r="U796" s="197"/>
      <c r="V796" s="152">
        <f>IFERROR(_xlfn.XLOOKUP(X796,sortorder!$E$4:$E$55,sortorder!$D$4:$D$55),99)</f>
        <v>80</v>
      </c>
      <c r="W796" s="152">
        <f>IFERROR(_xlfn.XLOOKUP(X796,sortorder!$E$4:$E$55,sortorder!$D$4:$D$55),99)</f>
        <v>80</v>
      </c>
      <c r="X796" s="198" t="s">
        <v>2853</v>
      </c>
      <c r="Y796" s="141">
        <f>IF(ISERROR(SEARCH(Y$1,$Q796)),0,1)</f>
        <v>0</v>
      </c>
      <c r="Z796" s="141">
        <f>IF(ISERROR(SEARCH(Z$1,$Q796)),0,1)</f>
        <v>1</v>
      </c>
      <c r="AA796" s="141">
        <f>IF(ISERROR(SEARCH(AA$1,$Q796)),0,1)</f>
        <v>1</v>
      </c>
      <c r="AB796" s="141">
        <f>IF(ISERROR(SEARCH(AB$1,$Q796)),0,1)</f>
        <v>1</v>
      </c>
      <c r="AC796" s="141">
        <f>IF(ISERROR(SEARCH(AC$1,$Q796)),0,1)</f>
        <v>0</v>
      </c>
      <c r="AD796" s="141">
        <f>IF(ISERROR(SEARCH(AD$1,$Q796)),0,1)</f>
        <v>0</v>
      </c>
      <c r="AE796" s="141">
        <f>IF(ISERROR(SEARCH(AE$1,$Q796)),0,1)</f>
        <v>1</v>
      </c>
      <c r="AF796" s="141">
        <f>IF(ISERROR(SEARCH(AF$1,$Q796)),0,1)</f>
        <v>0</v>
      </c>
      <c r="AG796" s="141">
        <f>IF(ISERROR(SEARCH(AG$1,$Q796)),0,1)</f>
        <v>1</v>
      </c>
      <c r="AH796" s="122"/>
      <c r="AI796" s="141" t="str">
        <f>_xlfn.XLOOKUP(I796,'api2.3'!B:B,'api2.3'!D:D,"")</f>
        <v/>
      </c>
      <c r="AJ796" s="122" t="s">
        <v>84</v>
      </c>
      <c r="AK796" s="212" t="s">
        <v>84</v>
      </c>
      <c r="AL796" s="210">
        <f>_xlfn.XLOOKUP(AK796,sortorder!$I$15:$I$20,sortorder!$J$15:$J$20)</f>
        <v>5</v>
      </c>
      <c r="AM796" s="122" t="s">
        <v>1784</v>
      </c>
      <c r="AN796" s="122" t="s">
        <v>1784</v>
      </c>
      <c r="AO796" s="122" t="s">
        <v>1785</v>
      </c>
      <c r="AP796" s="200">
        <v>3</v>
      </c>
      <c r="AQ796" s="122" t="s">
        <v>757</v>
      </c>
      <c r="AR796" s="122" t="s">
        <v>2800</v>
      </c>
      <c r="AS796" s="122" t="s">
        <v>515</v>
      </c>
      <c r="AT796" s="122" t="s">
        <v>516</v>
      </c>
      <c r="AU796" s="122"/>
      <c r="AV796" s="39" t="str">
        <f>IFERROR(_xlfn.XLOOKUP(Q796,wtd!$B:$B,wtd!$C:$C),"")</f>
        <v/>
      </c>
      <c r="AW796" s="141" t="b">
        <f>IFERROR(Q796=_xlfn.XLOOKUP(Q796,wtd!$B:$B,wtd!$B:$B),FALSE)</f>
        <v>0</v>
      </c>
      <c r="AX796" s="122" t="s">
        <v>1103</v>
      </c>
      <c r="AY796" s="122"/>
      <c r="AZ796" s="122"/>
      <c r="BA796" s="122" t="b">
        <v>0</v>
      </c>
      <c r="BB796" s="122" t="b">
        <v>0</v>
      </c>
      <c r="BC796" s="122" t="b">
        <v>0</v>
      </c>
      <c r="BD796" s="122"/>
      <c r="BE796" s="122" t="s">
        <v>5006</v>
      </c>
      <c r="BF796" s="122" t="s">
        <v>790</v>
      </c>
      <c r="BG796" s="122" t="s">
        <v>790</v>
      </c>
      <c r="BH796" s="197" t="s">
        <v>790</v>
      </c>
      <c r="BI796" s="197"/>
      <c r="BJ796" s="618" t="s">
        <v>2887</v>
      </c>
      <c r="BK796" s="534" t="s">
        <v>2887</v>
      </c>
      <c r="BL796" s="197"/>
      <c r="BN796" s="225">
        <v>999</v>
      </c>
      <c r="BQ796" s="639" t="s">
        <v>440</v>
      </c>
      <c r="BR796" s="639" t="s">
        <v>789</v>
      </c>
    </row>
    <row r="797" spans="1:71">
      <c r="A797">
        <v>796</v>
      </c>
      <c r="B797" s="158" t="str">
        <f>IFERROR(TEXT(AL797,"00"),"99")&amp;IFERROR(TEXT(W797,"00"),"99")&amp;IFERROR(TEXT(S797,"00"),"99")&amp;IFERROR(TEXT(BN797,"000"),"999")</f>
        <v>058010999</v>
      </c>
      <c r="C797" s="158" t="str">
        <f>IFERROR(TEXT(AL797,"00"),"99")&amp;IFERROR(TEXT(V797,"00"),"99")&amp;IFERROR(TEXT(R797,"000"),"999")</f>
        <v>0580106</v>
      </c>
      <c r="D797" s="29">
        <v>0</v>
      </c>
      <c r="E797" s="645">
        <f>IF(NOT(ISBLANK(L797)),1,0)</f>
        <v>0</v>
      </c>
      <c r="F797" s="645">
        <f>IF(NOT(ISBLANK(O797)),1,0)</f>
        <v>1</v>
      </c>
      <c r="G797" s="364" t="str">
        <f>IF(ISBLANK(H797), IF(OR(NOT(ISBLANK(L797)),NOT(ISBLANK(I797)), NOT(ISBLANK(O797))),"no oldname but should be",""),IF(H797=I797,"api",IF(H797=O797,"csv","no match or acs")))</f>
        <v>csv</v>
      </c>
      <c r="H797" t="s">
        <v>82</v>
      </c>
      <c r="K797" s="122"/>
      <c r="L797" s="67"/>
      <c r="M797" s="633"/>
      <c r="N797" s="197" t="s">
        <v>82</v>
      </c>
      <c r="O797" s="122" t="s">
        <v>82</v>
      </c>
      <c r="P797" s="197" t="s">
        <v>82</v>
      </c>
      <c r="Q797" s="115" t="s">
        <v>81</v>
      </c>
      <c r="R797" s="147">
        <f>IFERROR(_xlfn.XLOOKUP(T797,sortorder!$E$62:$E$136,sortorder!$F$62:$F$136),999)</f>
        <v>106</v>
      </c>
      <c r="S797" s="147">
        <f>IFERROR(_xlfn.XLOOKUP(T797,sortorder!$E$62:$E$136,sortorder!$D$62:$D$136),99)</f>
        <v>10</v>
      </c>
      <c r="T797" s="196" t="s">
        <v>95</v>
      </c>
      <c r="U797" s="197"/>
      <c r="V797" s="152">
        <f>IFERROR(_xlfn.XLOOKUP(X797,sortorder!$E$4:$E$55,sortorder!$D$4:$D$55),99)</f>
        <v>80</v>
      </c>
      <c r="W797" s="152">
        <f>IFERROR(_xlfn.XLOOKUP(X797,sortorder!$E$4:$E$55,sortorder!$D$4:$D$55),99)</f>
        <v>80</v>
      </c>
      <c r="X797" s="198" t="s">
        <v>2852</v>
      </c>
      <c r="Y797" s="141">
        <f>IF(ISERROR(SEARCH(Y$1,$Q797)),0,1)</f>
        <v>0</v>
      </c>
      <c r="Z797" s="141">
        <f>IF(ISERROR(SEARCH(Z$1,$Q797)),0,1)</f>
        <v>0</v>
      </c>
      <c r="AA797" s="141">
        <f>IF(ISERROR(SEARCH(AA$1,$Q797)),0,1)</f>
        <v>0</v>
      </c>
      <c r="AB797" s="141">
        <f>IF(ISERROR(SEARCH(AB$1,$Q797)),0,1)</f>
        <v>0</v>
      </c>
      <c r="AC797" s="141">
        <f>IF(ISERROR(SEARCH(AC$1,$Q797)),0,1)</f>
        <v>0</v>
      </c>
      <c r="AD797" s="141">
        <f>IF(ISERROR(SEARCH(AD$1,$Q797)),0,1)</f>
        <v>1</v>
      </c>
      <c r="AE797" s="141">
        <f>IF(ISERROR(SEARCH(AE$1,$Q797)),0,1)</f>
        <v>1</v>
      </c>
      <c r="AF797" s="141">
        <f>IF(ISERROR(SEARCH(AF$1,$Q797)),0,1)</f>
        <v>0</v>
      </c>
      <c r="AG797" s="141">
        <f>IF(ISERROR(SEARCH(AG$1,$Q797)),0,1)</f>
        <v>0</v>
      </c>
      <c r="AH797" s="122"/>
      <c r="AI797" s="141" t="str">
        <f>_xlfn.XLOOKUP(I797,'api2.3'!B:B,'api2.3'!D:D,"")</f>
        <v/>
      </c>
      <c r="AJ797" s="122" t="s">
        <v>84</v>
      </c>
      <c r="AK797" s="212" t="s">
        <v>84</v>
      </c>
      <c r="AL797" s="210">
        <f>_xlfn.XLOOKUP(AK797,sortorder!$I$15:$I$20,sortorder!$J$15:$J$20)</f>
        <v>5</v>
      </c>
      <c r="AM797" s="122" t="s">
        <v>423</v>
      </c>
      <c r="AN797" s="122" t="s">
        <v>423</v>
      </c>
      <c r="AO797" s="122" t="s">
        <v>424</v>
      </c>
      <c r="AP797" s="200">
        <v>1</v>
      </c>
      <c r="AQ797" s="122" t="s">
        <v>83</v>
      </c>
      <c r="AR797" s="122" t="s">
        <v>97</v>
      </c>
      <c r="AS797" s="122" t="s">
        <v>96</v>
      </c>
      <c r="AT797" s="122" t="s">
        <v>97</v>
      </c>
      <c r="AU797" s="122"/>
      <c r="AV797" s="39" t="str">
        <f>IFERROR(_xlfn.XLOOKUP(Q797,wtd!$B:$B,wtd!$C:$C),"")</f>
        <v/>
      </c>
      <c r="AW797" s="141" t="b">
        <f>IFERROR(Q797=_xlfn.XLOOKUP(Q797,wtd!$B:$B,wtd!$B:$B),FALSE)</f>
        <v>0</v>
      </c>
      <c r="AX797" s="122" t="s">
        <v>89</v>
      </c>
      <c r="AY797" s="122"/>
      <c r="AZ797" s="122"/>
      <c r="BA797" s="122" t="b">
        <v>0</v>
      </c>
      <c r="BB797" s="122" t="b">
        <v>0</v>
      </c>
      <c r="BC797" s="122" t="b">
        <v>0</v>
      </c>
      <c r="BD797" s="122"/>
      <c r="BE797" s="122" t="s">
        <v>5323</v>
      </c>
      <c r="BF797" s="122" t="s">
        <v>85</v>
      </c>
      <c r="BG797" s="122" t="s">
        <v>85</v>
      </c>
      <c r="BH797" s="197" t="s">
        <v>85</v>
      </c>
      <c r="BI797" s="197"/>
      <c r="BJ797" s="618" t="s">
        <v>2887</v>
      </c>
      <c r="BK797" s="534" t="s">
        <v>2887</v>
      </c>
      <c r="BL797" s="197"/>
      <c r="BN797" s="225">
        <v>999</v>
      </c>
      <c r="BQ797" s="639" t="s">
        <v>86</v>
      </c>
      <c r="BR797" s="639" t="s">
        <v>82</v>
      </c>
    </row>
    <row r="798" spans="1:71">
      <c r="A798">
        <v>797</v>
      </c>
      <c r="B798" s="158" t="str">
        <f>IFERROR(TEXT(AL798,"00"),"99")&amp;IFERROR(TEXT(W798,"00"),"99")&amp;IFERROR(TEXT(S798,"00"),"99")&amp;IFERROR(TEXT(BN798,"000"),"999")</f>
        <v>058010999</v>
      </c>
      <c r="C798" s="158" t="str">
        <f>IFERROR(TEXT(AL798,"00"),"99")&amp;IFERROR(TEXT(V798,"00"),"99")&amp;IFERROR(TEXT(R798,"000"),"999")</f>
        <v>0580106</v>
      </c>
      <c r="D798" s="29">
        <v>0</v>
      </c>
      <c r="E798" s="645">
        <f>IF(NOT(ISBLANK(L798)),1,0)</f>
        <v>0</v>
      </c>
      <c r="F798" s="645">
        <f>IF(NOT(ISBLANK(O798)),1,0)</f>
        <v>1</v>
      </c>
      <c r="G798" s="364" t="str">
        <f>IF(ISBLANK(H798), IF(OR(NOT(ISBLANK(L798)),NOT(ISBLANK(I798)), NOT(ISBLANK(O798))),"no oldname but should be",""),IF(H798=I798,"api",IF(H798=O798,"csv","no match or acs")))</f>
        <v>csv</v>
      </c>
      <c r="H798" t="s">
        <v>88</v>
      </c>
      <c r="J798" s="197"/>
      <c r="K798" s="122"/>
      <c r="L798" s="67"/>
      <c r="M798" s="633"/>
      <c r="N798" s="197" t="s">
        <v>88</v>
      </c>
      <c r="O798" s="122" t="s">
        <v>88</v>
      </c>
      <c r="P798" s="197" t="s">
        <v>88</v>
      </c>
      <c r="Q798" s="115" t="s">
        <v>87</v>
      </c>
      <c r="R798" s="147">
        <f>IFERROR(_xlfn.XLOOKUP(T798,sortorder!$E$62:$E$136,sortorder!$F$62:$F$136),999)</f>
        <v>106</v>
      </c>
      <c r="S798" s="147">
        <f>IFERROR(_xlfn.XLOOKUP(T798,sortorder!$E$62:$E$136,sortorder!$D$62:$D$136),99)</f>
        <v>10</v>
      </c>
      <c r="T798" s="206" t="s">
        <v>95</v>
      </c>
      <c r="U798" s="197" t="s">
        <v>94</v>
      </c>
      <c r="V798" s="152">
        <f>IFERROR(_xlfn.XLOOKUP(X798,sortorder!$E$4:$E$55,sortorder!$D$4:$D$55),99)</f>
        <v>80</v>
      </c>
      <c r="W798" s="152">
        <f>IFERROR(_xlfn.XLOOKUP(X798,sortorder!$E$4:$E$55,sortorder!$D$4:$D$55),99)</f>
        <v>80</v>
      </c>
      <c r="X798" s="198" t="s">
        <v>2852</v>
      </c>
      <c r="Y798" s="141">
        <f>IF(ISERROR(SEARCH(Y$1,$Q798)),0,1)</f>
        <v>0</v>
      </c>
      <c r="Z798" s="141">
        <f>IF(ISERROR(SEARCH(Z$1,$Q798)),0,1)</f>
        <v>0</v>
      </c>
      <c r="AA798" s="141">
        <f>IF(ISERROR(SEARCH(AA$1,$Q798)),0,1)</f>
        <v>0</v>
      </c>
      <c r="AB798" s="141">
        <f>IF(ISERROR(SEARCH(AB$1,$Q798)),0,1)</f>
        <v>0</v>
      </c>
      <c r="AC798" s="141">
        <f>IF(ISERROR(SEARCH(AC$1,$Q798)),0,1)</f>
        <v>0</v>
      </c>
      <c r="AD798" s="141">
        <f>IF(ISERROR(SEARCH(AD$1,$Q798)),0,1)</f>
        <v>1</v>
      </c>
      <c r="AE798" s="141">
        <f>IF(ISERROR(SEARCH(AE$1,$Q798)),0,1)</f>
        <v>1</v>
      </c>
      <c r="AF798" s="141">
        <f>IF(ISERROR(SEARCH(AF$1,$Q798)),0,1)</f>
        <v>0</v>
      </c>
      <c r="AG798" s="141">
        <f>IF(ISERROR(SEARCH(AG$1,$Q798)),0,1)</f>
        <v>1</v>
      </c>
      <c r="AH798" s="122"/>
      <c r="AI798" s="141" t="str">
        <f>_xlfn.XLOOKUP(I798,'api2.3'!B:B,'api2.3'!D:D,"")</f>
        <v/>
      </c>
      <c r="AJ798" s="122" t="s">
        <v>84</v>
      </c>
      <c r="AK798" s="212" t="s">
        <v>84</v>
      </c>
      <c r="AL798" s="210">
        <f>_xlfn.XLOOKUP(AK798,sortorder!$I$15:$I$20,sortorder!$J$15:$J$20)</f>
        <v>5</v>
      </c>
      <c r="AM798" s="122" t="s">
        <v>423</v>
      </c>
      <c r="AN798" s="122" t="s">
        <v>423</v>
      </c>
      <c r="AO798" s="122" t="s">
        <v>424</v>
      </c>
      <c r="AP798" s="200">
        <v>1</v>
      </c>
      <c r="AQ798" s="122" t="s">
        <v>83</v>
      </c>
      <c r="AR798" s="122" t="s">
        <v>97</v>
      </c>
      <c r="AS798" s="122" t="s">
        <v>96</v>
      </c>
      <c r="AT798" s="122" t="s">
        <v>97</v>
      </c>
      <c r="AU798" s="122"/>
      <c r="AV798" s="39" t="str">
        <f>IFERROR(_xlfn.XLOOKUP(Q798,wtd!$B:$B,wtd!$C:$C),"")</f>
        <v/>
      </c>
      <c r="AW798" s="141" t="b">
        <f>IFERROR(Q798=_xlfn.XLOOKUP(Q798,wtd!$B:$B,wtd!$B:$B),FALSE)</f>
        <v>0</v>
      </c>
      <c r="AX798" s="122" t="s">
        <v>89</v>
      </c>
      <c r="AY798" s="122"/>
      <c r="AZ798" s="122"/>
      <c r="BA798" s="122" t="b">
        <v>0</v>
      </c>
      <c r="BB798" s="122" t="b">
        <v>0</v>
      </c>
      <c r="BC798" s="122" t="b">
        <v>0</v>
      </c>
      <c r="BD798" s="122"/>
      <c r="BE798" s="122" t="s">
        <v>5324</v>
      </c>
      <c r="BF798" s="122" t="s">
        <v>90</v>
      </c>
      <c r="BG798" s="122" t="s">
        <v>90</v>
      </c>
      <c r="BH798" s="197" t="s">
        <v>91</v>
      </c>
      <c r="BI798" s="197" t="s">
        <v>92</v>
      </c>
      <c r="BJ798" s="618" t="s">
        <v>2887</v>
      </c>
      <c r="BK798" s="534" t="s">
        <v>2887</v>
      </c>
      <c r="BL798" s="197"/>
      <c r="BN798" s="225">
        <v>999</v>
      </c>
      <c r="BQ798" s="639" t="s">
        <v>86</v>
      </c>
      <c r="BR798" s="639" t="s">
        <v>88</v>
      </c>
      <c r="BS798" s="639" t="s">
        <v>56</v>
      </c>
    </row>
    <row r="799" spans="1:71">
      <c r="A799">
        <v>798</v>
      </c>
      <c r="B799" s="158" t="str">
        <f>IFERROR(TEXT(AL799,"00"),"99")&amp;IFERROR(TEXT(W799,"00"),"99")&amp;IFERROR(TEXT(S799,"00"),"99")&amp;IFERROR(TEXT(BN799,"000"),"999")</f>
        <v>058010999</v>
      </c>
      <c r="C799" s="158" t="str">
        <f>IFERROR(TEXT(AL799,"00"),"99")&amp;IFERROR(TEXT(V799,"00"),"99")&amp;IFERROR(TEXT(R799,"000"),"999")</f>
        <v>0580106</v>
      </c>
      <c r="D799" s="29">
        <v>0</v>
      </c>
      <c r="E799" s="645">
        <f>IF(NOT(ISBLANK(L799)),1,0)</f>
        <v>0</v>
      </c>
      <c r="F799" s="645">
        <f>IF(NOT(ISBLANK(O799)),1,0)</f>
        <v>1</v>
      </c>
      <c r="G799" s="364" t="str">
        <f>IF(ISBLANK(H799), IF(OR(NOT(ISBLANK(L799)),NOT(ISBLANK(I799)), NOT(ISBLANK(O799))),"no oldname but should be",""),IF(H799=I799,"api",IF(H799=O799,"csv","no match or acs")))</f>
        <v>csv</v>
      </c>
      <c r="H799" t="s">
        <v>442</v>
      </c>
      <c r="J799" s="197"/>
      <c r="K799" s="122"/>
      <c r="L799" s="67"/>
      <c r="M799" s="633"/>
      <c r="N799" s="197" t="s">
        <v>442</v>
      </c>
      <c r="O799" s="122" t="s">
        <v>442</v>
      </c>
      <c r="P799" s="197" t="s">
        <v>442</v>
      </c>
      <c r="Q799" s="115" t="s">
        <v>441</v>
      </c>
      <c r="R799" s="147">
        <f>IFERROR(_xlfn.XLOOKUP(T799,sortorder!$E$62:$E$136,sortorder!$F$62:$F$136),999)</f>
        <v>106</v>
      </c>
      <c r="S799" s="147">
        <f>IFERROR(_xlfn.XLOOKUP(T799,sortorder!$E$62:$E$136,sortorder!$D$62:$D$136),99)</f>
        <v>10</v>
      </c>
      <c r="T799" s="196" t="s">
        <v>95</v>
      </c>
      <c r="U799" s="197"/>
      <c r="V799" s="152">
        <f>IFERROR(_xlfn.XLOOKUP(X799,sortorder!$E$4:$E$55,sortorder!$D$4:$D$55),99)</f>
        <v>80</v>
      </c>
      <c r="W799" s="152">
        <f>IFERROR(_xlfn.XLOOKUP(X799,sortorder!$E$4:$E$55,sortorder!$D$4:$D$55),99)</f>
        <v>80</v>
      </c>
      <c r="X799" s="198" t="s">
        <v>2853</v>
      </c>
      <c r="Y799" s="141">
        <f>IF(ISERROR(SEARCH(Y$1,$Q799)),0,1)</f>
        <v>0</v>
      </c>
      <c r="Z799" s="141">
        <f>IF(ISERROR(SEARCH(Z$1,$Q799)),0,1)</f>
        <v>0</v>
      </c>
      <c r="AA799" s="141">
        <f>IF(ISERROR(SEARCH(AA$1,$Q799)),0,1)</f>
        <v>1</v>
      </c>
      <c r="AB799" s="141">
        <f>IF(ISERROR(SEARCH(AB$1,$Q799)),0,1)</f>
        <v>1</v>
      </c>
      <c r="AC799" s="141">
        <f>IF(ISERROR(SEARCH(AC$1,$Q799)),0,1)</f>
        <v>0</v>
      </c>
      <c r="AD799" s="141">
        <f>IF(ISERROR(SEARCH(AD$1,$Q799)),0,1)</f>
        <v>0</v>
      </c>
      <c r="AE799" s="141">
        <f>IF(ISERROR(SEARCH(AE$1,$Q799)),0,1)</f>
        <v>1</v>
      </c>
      <c r="AF799" s="141">
        <f>IF(ISERROR(SEARCH(AF$1,$Q799)),0,1)</f>
        <v>0</v>
      </c>
      <c r="AG799" s="141">
        <f>IF(ISERROR(SEARCH(AG$1,$Q799)),0,1)</f>
        <v>0</v>
      </c>
      <c r="AH799" s="122"/>
      <c r="AI799" s="141" t="str">
        <f>_xlfn.XLOOKUP(I799,'api2.3'!B:B,'api2.3'!D:D,"")</f>
        <v/>
      </c>
      <c r="AJ799" s="122" t="s">
        <v>84</v>
      </c>
      <c r="AK799" s="212" t="s">
        <v>84</v>
      </c>
      <c r="AL799" s="210">
        <f>_xlfn.XLOOKUP(AK799,sortorder!$I$15:$I$20,sortorder!$J$15:$J$20)</f>
        <v>5</v>
      </c>
      <c r="AM799" s="122" t="s">
        <v>423</v>
      </c>
      <c r="AN799" s="122" t="s">
        <v>423</v>
      </c>
      <c r="AO799" s="122" t="s">
        <v>424</v>
      </c>
      <c r="AP799" s="200">
        <v>1</v>
      </c>
      <c r="AQ799" s="122" t="s">
        <v>268</v>
      </c>
      <c r="AR799" s="122" t="s">
        <v>2800</v>
      </c>
      <c r="AS799" s="122" t="s">
        <v>515</v>
      </c>
      <c r="AT799" s="122" t="s">
        <v>516</v>
      </c>
      <c r="AU799" s="122"/>
      <c r="AV799" s="39" t="str">
        <f>IFERROR(_xlfn.XLOOKUP(Q799,wtd!$B:$B,wtd!$C:$C),"")</f>
        <v/>
      </c>
      <c r="AW799" s="141" t="b">
        <f>IFERROR(Q799=_xlfn.XLOOKUP(Q799,wtd!$B:$B,wtd!$B:$B),FALSE)</f>
        <v>0</v>
      </c>
      <c r="AX799" s="122" t="s">
        <v>1103</v>
      </c>
      <c r="AY799" s="122"/>
      <c r="AZ799" s="122"/>
      <c r="BA799" s="122" t="b">
        <v>0</v>
      </c>
      <c r="BB799" s="122" t="b">
        <v>0</v>
      </c>
      <c r="BC799" s="122" t="b">
        <v>0</v>
      </c>
      <c r="BD799" s="122"/>
      <c r="BE799" s="122" t="s">
        <v>5325</v>
      </c>
      <c r="BF799" s="122" t="s">
        <v>443</v>
      </c>
      <c r="BG799" s="122" t="s">
        <v>443</v>
      </c>
      <c r="BH799" s="197" t="s">
        <v>443</v>
      </c>
      <c r="BI799" s="197"/>
      <c r="BJ799" s="618" t="s">
        <v>2887</v>
      </c>
      <c r="BK799" s="534" t="s">
        <v>2887</v>
      </c>
      <c r="BL799" s="197"/>
      <c r="BN799" s="225">
        <v>999</v>
      </c>
      <c r="BQ799" s="639" t="s">
        <v>444</v>
      </c>
      <c r="BR799" s="639" t="s">
        <v>442</v>
      </c>
    </row>
    <row r="800" spans="1:71">
      <c r="A800">
        <v>799</v>
      </c>
      <c r="B800" s="158" t="str">
        <f>IFERROR(TEXT(AL800,"00"),"99")&amp;IFERROR(TEXT(W800,"00"),"99")&amp;IFERROR(TEXT(S800,"00"),"99")&amp;IFERROR(TEXT(BN800,"000"),"999")</f>
        <v>058010999</v>
      </c>
      <c r="C800" s="158" t="str">
        <f>IFERROR(TEXT(AL800,"00"),"99")&amp;IFERROR(TEXT(V800,"00"),"99")&amp;IFERROR(TEXT(R800,"000"),"999")</f>
        <v>0580106</v>
      </c>
      <c r="D800" s="29">
        <v>0</v>
      </c>
      <c r="E800" s="645">
        <f>IF(NOT(ISBLANK(L800)),1,0)</f>
        <v>0</v>
      </c>
      <c r="F800" s="645">
        <f>IF(NOT(ISBLANK(O800)),1,0)</f>
        <v>1</v>
      </c>
      <c r="G800" s="364" t="str">
        <f>IF(ISBLANK(H800), IF(OR(NOT(ISBLANK(L800)),NOT(ISBLANK(I800)), NOT(ISBLANK(O800))),"no oldname but should be",""),IF(H800=I800,"api",IF(H800=O800,"csv","no match or acs")))</f>
        <v>csv</v>
      </c>
      <c r="H800" t="s">
        <v>887</v>
      </c>
      <c r="J800" s="197"/>
      <c r="K800" s="122"/>
      <c r="L800" s="67"/>
      <c r="M800" s="633"/>
      <c r="N800" s="197" t="s">
        <v>887</v>
      </c>
      <c r="O800" s="122" t="s">
        <v>887</v>
      </c>
      <c r="P800" s="197" t="s">
        <v>887</v>
      </c>
      <c r="Q800" s="115" t="s">
        <v>886</v>
      </c>
      <c r="R800" s="147">
        <f>IFERROR(_xlfn.XLOOKUP(T800,sortorder!$E$62:$E$136,sortorder!$F$62:$F$136),999)</f>
        <v>106</v>
      </c>
      <c r="S800" s="147">
        <f>IFERROR(_xlfn.XLOOKUP(T800,sortorder!$E$62:$E$136,sortorder!$D$62:$D$136),99)</f>
        <v>10</v>
      </c>
      <c r="T800" s="196" t="s">
        <v>95</v>
      </c>
      <c r="U800" s="197"/>
      <c r="V800" s="152">
        <f>IFERROR(_xlfn.XLOOKUP(X800,sortorder!$E$4:$E$55,sortorder!$D$4:$D$55),99)</f>
        <v>80</v>
      </c>
      <c r="W800" s="152">
        <f>IFERROR(_xlfn.XLOOKUP(X800,sortorder!$E$4:$E$55,sortorder!$D$4:$D$55),99)</f>
        <v>80</v>
      </c>
      <c r="X800" s="198" t="s">
        <v>2853</v>
      </c>
      <c r="Y800" s="141">
        <f>IF(ISERROR(SEARCH(Y$1,$Q800)),0,1)</f>
        <v>0</v>
      </c>
      <c r="Z800" s="141">
        <f>IF(ISERROR(SEARCH(Z$1,$Q800)),0,1)</f>
        <v>0</v>
      </c>
      <c r="AA800" s="141">
        <f>IF(ISERROR(SEARCH(AA$1,$Q800)),0,1)</f>
        <v>1</v>
      </c>
      <c r="AB800" s="141">
        <f>IF(ISERROR(SEARCH(AB$1,$Q800)),0,1)</f>
        <v>1</v>
      </c>
      <c r="AC800" s="141">
        <f>IF(ISERROR(SEARCH(AC$1,$Q800)),0,1)</f>
        <v>0</v>
      </c>
      <c r="AD800" s="141">
        <f>IF(ISERROR(SEARCH(AD$1,$Q800)),0,1)</f>
        <v>0</v>
      </c>
      <c r="AE800" s="141">
        <f>IF(ISERROR(SEARCH(AE$1,$Q800)),0,1)</f>
        <v>1</v>
      </c>
      <c r="AF800" s="141">
        <f>IF(ISERROR(SEARCH(AF$1,$Q800)),0,1)</f>
        <v>0</v>
      </c>
      <c r="AG800" s="141">
        <f>IF(ISERROR(SEARCH(AG$1,$Q800)),0,1)</f>
        <v>1</v>
      </c>
      <c r="AH800" s="122"/>
      <c r="AI800" s="141" t="str">
        <f>_xlfn.XLOOKUP(I800,'api2.3'!B:B,'api2.3'!D:D,"")</f>
        <v/>
      </c>
      <c r="AJ800" s="122" t="s">
        <v>84</v>
      </c>
      <c r="AK800" s="212" t="s">
        <v>84</v>
      </c>
      <c r="AL800" s="210">
        <f>_xlfn.XLOOKUP(AK800,sortorder!$I$15:$I$20,sortorder!$J$15:$J$20)</f>
        <v>5</v>
      </c>
      <c r="AM800" s="122" t="s">
        <v>423</v>
      </c>
      <c r="AN800" s="122" t="s">
        <v>423</v>
      </c>
      <c r="AO800" s="122" t="s">
        <v>424</v>
      </c>
      <c r="AP800" s="200">
        <v>1</v>
      </c>
      <c r="AQ800" s="122" t="s">
        <v>268</v>
      </c>
      <c r="AR800" s="122" t="s">
        <v>2800</v>
      </c>
      <c r="AS800" s="122" t="s">
        <v>515</v>
      </c>
      <c r="AT800" s="122" t="s">
        <v>516</v>
      </c>
      <c r="AU800" s="122"/>
      <c r="AV800" s="39" t="str">
        <f>IFERROR(_xlfn.XLOOKUP(Q800,wtd!$B:$B,wtd!$C:$C),"")</f>
        <v/>
      </c>
      <c r="AW800" s="141" t="b">
        <f>IFERROR(Q800=_xlfn.XLOOKUP(Q800,wtd!$B:$B,wtd!$B:$B),FALSE)</f>
        <v>0</v>
      </c>
      <c r="AX800" s="122" t="s">
        <v>1103</v>
      </c>
      <c r="AY800" s="122"/>
      <c r="AZ800" s="122"/>
      <c r="BA800" s="122" t="b">
        <v>0</v>
      </c>
      <c r="BB800" s="122" t="b">
        <v>0</v>
      </c>
      <c r="BC800" s="122" t="b">
        <v>0</v>
      </c>
      <c r="BD800" s="122"/>
      <c r="BE800" s="122" t="s">
        <v>5326</v>
      </c>
      <c r="BF800" s="122" t="s">
        <v>888</v>
      </c>
      <c r="BG800" s="122" t="s">
        <v>888</v>
      </c>
      <c r="BH800" s="197" t="s">
        <v>888</v>
      </c>
      <c r="BI800" s="197"/>
      <c r="BJ800" s="618" t="s">
        <v>2887</v>
      </c>
      <c r="BK800" s="534" t="s">
        <v>2887</v>
      </c>
      <c r="BL800" s="197"/>
      <c r="BN800" s="225">
        <v>999</v>
      </c>
      <c r="BQ800" s="639" t="s">
        <v>797</v>
      </c>
      <c r="BR800" s="639" t="s">
        <v>887</v>
      </c>
    </row>
    <row r="801" spans="1:72">
      <c r="A801">
        <v>800</v>
      </c>
      <c r="B801" s="158" t="str">
        <f>IFERROR(TEXT(AL801,"00"),"99")&amp;IFERROR(TEXT(W801,"00"),"99")&amp;IFERROR(TEXT(S801,"00"),"99")&amp;IFERROR(TEXT(BN801,"000"),"999")</f>
        <v>058010999</v>
      </c>
      <c r="C801" s="158" t="str">
        <f>IFERROR(TEXT(AL801,"00"),"99")&amp;IFERROR(TEXT(V801,"00"),"99")&amp;IFERROR(TEXT(R801,"000"),"999")</f>
        <v>0580106</v>
      </c>
      <c r="D801" s="29">
        <v>0</v>
      </c>
      <c r="E801" s="645">
        <f>IF(NOT(ISBLANK(L801)),1,0)</f>
        <v>0</v>
      </c>
      <c r="F801" s="645">
        <f>IF(NOT(ISBLANK(O801)),1,0)</f>
        <v>1</v>
      </c>
      <c r="G801" s="364" t="str">
        <f>IF(ISBLANK(H801), IF(OR(NOT(ISBLANK(L801)),NOT(ISBLANK(I801)), NOT(ISBLANK(O801))),"no oldname but should be",""),IF(H801=I801,"api",IF(H801=O801,"csv","no match or acs")))</f>
        <v>csv</v>
      </c>
      <c r="H801" t="s">
        <v>485</v>
      </c>
      <c r="J801" s="197"/>
      <c r="K801" s="122"/>
      <c r="L801" s="67"/>
      <c r="M801" s="633"/>
      <c r="N801" s="197" t="s">
        <v>485</v>
      </c>
      <c r="O801" s="122" t="s">
        <v>485</v>
      </c>
      <c r="P801" s="197" t="s">
        <v>485</v>
      </c>
      <c r="Q801" s="115" t="s">
        <v>484</v>
      </c>
      <c r="R801" s="147">
        <f>IFERROR(_xlfn.XLOOKUP(T801,sortorder!$E$62:$E$136,sortorder!$F$62:$F$136),999)</f>
        <v>106</v>
      </c>
      <c r="S801" s="147">
        <f>IFERROR(_xlfn.XLOOKUP(T801,sortorder!$E$62:$E$136,sortorder!$D$62:$D$136),99)</f>
        <v>10</v>
      </c>
      <c r="T801" s="196" t="s">
        <v>95</v>
      </c>
      <c r="U801" s="197"/>
      <c r="V801" s="152">
        <f>IFERROR(_xlfn.XLOOKUP(X801,sortorder!$E$4:$E$55,sortorder!$D$4:$D$55),99)</f>
        <v>80</v>
      </c>
      <c r="W801" s="152">
        <f>IFERROR(_xlfn.XLOOKUP(X801,sortorder!$E$4:$E$55,sortorder!$D$4:$D$55),99)</f>
        <v>80</v>
      </c>
      <c r="X801" s="198" t="s">
        <v>2852</v>
      </c>
      <c r="Y801" s="141">
        <f>IF(ISERROR(SEARCH(Y$1,$Q801)),0,1)</f>
        <v>0</v>
      </c>
      <c r="Z801" s="141">
        <f>IF(ISERROR(SEARCH(Z$1,$Q801)),0,1)</f>
        <v>1</v>
      </c>
      <c r="AA801" s="141">
        <f>IF(ISERROR(SEARCH(AA$1,$Q801)),0,1)</f>
        <v>0</v>
      </c>
      <c r="AB801" s="141">
        <f>IF(ISERROR(SEARCH(AB$1,$Q801)),0,1)</f>
        <v>0</v>
      </c>
      <c r="AC801" s="141">
        <f>IF(ISERROR(SEARCH(AC$1,$Q801)),0,1)</f>
        <v>0</v>
      </c>
      <c r="AD801" s="141">
        <f>IF(ISERROR(SEARCH(AD$1,$Q801)),0,1)</f>
        <v>1</v>
      </c>
      <c r="AE801" s="141">
        <f>IF(ISERROR(SEARCH(AE$1,$Q801)),0,1)</f>
        <v>1</v>
      </c>
      <c r="AF801" s="141">
        <f>IF(ISERROR(SEARCH(AF$1,$Q801)),0,1)</f>
        <v>0</v>
      </c>
      <c r="AG801" s="141">
        <f>IF(ISERROR(SEARCH(AG$1,$Q801)),0,1)</f>
        <v>0</v>
      </c>
      <c r="AH801" s="122"/>
      <c r="AI801" s="141" t="str">
        <f>_xlfn.XLOOKUP(I801,'api2.3'!B:B,'api2.3'!D:D,"")</f>
        <v/>
      </c>
      <c r="AJ801" s="122" t="s">
        <v>84</v>
      </c>
      <c r="AK801" s="212" t="s">
        <v>84</v>
      </c>
      <c r="AL801" s="210">
        <f>_xlfn.XLOOKUP(AK801,sortorder!$I$15:$I$20,sortorder!$J$15:$J$20)</f>
        <v>5</v>
      </c>
      <c r="AM801" s="122" t="s">
        <v>1784</v>
      </c>
      <c r="AN801" s="122" t="s">
        <v>1784</v>
      </c>
      <c r="AO801" s="122" t="s">
        <v>1785</v>
      </c>
      <c r="AP801" s="200">
        <v>3</v>
      </c>
      <c r="AQ801" s="122" t="s">
        <v>456</v>
      </c>
      <c r="AR801" s="122" t="s">
        <v>97</v>
      </c>
      <c r="AS801" s="122" t="s">
        <v>96</v>
      </c>
      <c r="AT801" s="122" t="s">
        <v>97</v>
      </c>
      <c r="AU801" s="122"/>
      <c r="AV801" s="39" t="str">
        <f>IFERROR(_xlfn.XLOOKUP(Q801,wtd!$B:$B,wtd!$C:$C),"")</f>
        <v/>
      </c>
      <c r="AW801" s="141" t="b">
        <f>IFERROR(Q801=_xlfn.XLOOKUP(Q801,wtd!$B:$B,wtd!$B:$B),FALSE)</f>
        <v>0</v>
      </c>
      <c r="AX801" s="122" t="s">
        <v>89</v>
      </c>
      <c r="AY801" s="122"/>
      <c r="AZ801" s="122"/>
      <c r="BA801" s="122" t="b">
        <v>0</v>
      </c>
      <c r="BB801" s="122" t="b">
        <v>0</v>
      </c>
      <c r="BC801" s="122" t="b">
        <v>0</v>
      </c>
      <c r="BD801" s="122"/>
      <c r="BE801" s="122" t="s">
        <v>5327</v>
      </c>
      <c r="BF801" s="122" t="s">
        <v>486</v>
      </c>
      <c r="BG801" s="122" t="s">
        <v>486</v>
      </c>
      <c r="BH801" s="197" t="s">
        <v>486</v>
      </c>
      <c r="BI801" s="197"/>
      <c r="BJ801" s="618" t="s">
        <v>2887</v>
      </c>
      <c r="BK801" s="534" t="s">
        <v>2887</v>
      </c>
      <c r="BL801" s="197"/>
      <c r="BN801" s="225">
        <v>999</v>
      </c>
      <c r="BQ801" s="639" t="s">
        <v>86</v>
      </c>
      <c r="BR801" s="639" t="s">
        <v>485</v>
      </c>
    </row>
    <row r="802" spans="1:72">
      <c r="A802">
        <v>801</v>
      </c>
      <c r="B802" s="158" t="str">
        <f>IFERROR(TEXT(AL802,"00"),"99")&amp;IFERROR(TEXT(W802,"00"),"99")&amp;IFERROR(TEXT(S802,"00"),"99")&amp;IFERROR(TEXT(BN802,"000"),"999")</f>
        <v>058010999</v>
      </c>
      <c r="C802" s="158" t="str">
        <f>IFERROR(TEXT(AL802,"00"),"99")&amp;IFERROR(TEXT(V802,"00"),"99")&amp;IFERROR(TEXT(R802,"000"),"999")</f>
        <v>0580106</v>
      </c>
      <c r="D802" s="29">
        <v>0</v>
      </c>
      <c r="E802" s="645">
        <f>IF(NOT(ISBLANK(L802)),1,0)</f>
        <v>0</v>
      </c>
      <c r="F802" s="645">
        <f>IF(NOT(ISBLANK(O802)),1,0)</f>
        <v>1</v>
      </c>
      <c r="G802" s="364" t="str">
        <f>IF(ISBLANK(H802), IF(OR(NOT(ISBLANK(L802)),NOT(ISBLANK(I802)), NOT(ISBLANK(O802))),"no oldname but should be",""),IF(H802=I802,"api",IF(H802=O802,"csv","no match or acs")))</f>
        <v>csv</v>
      </c>
      <c r="H802" t="s">
        <v>488</v>
      </c>
      <c r="K802" s="122"/>
      <c r="L802" s="67"/>
      <c r="M802" s="633"/>
      <c r="N802" s="197" t="s">
        <v>488</v>
      </c>
      <c r="O802" s="122" t="s">
        <v>488</v>
      </c>
      <c r="P802" s="197" t="s">
        <v>488</v>
      </c>
      <c r="Q802" s="115" t="s">
        <v>487</v>
      </c>
      <c r="R802" s="147">
        <f>IFERROR(_xlfn.XLOOKUP(T802,sortorder!$E$62:$E$136,sortorder!$F$62:$F$136),999)</f>
        <v>106</v>
      </c>
      <c r="S802" s="147">
        <f>IFERROR(_xlfn.XLOOKUP(T802,sortorder!$E$62:$E$136,sortorder!$D$62:$D$136),99)</f>
        <v>10</v>
      </c>
      <c r="T802" s="196" t="s">
        <v>95</v>
      </c>
      <c r="U802" s="197"/>
      <c r="V802" s="152">
        <f>IFERROR(_xlfn.XLOOKUP(X802,sortorder!$E$4:$E$55,sortorder!$D$4:$D$55),99)</f>
        <v>80</v>
      </c>
      <c r="W802" s="152">
        <f>IFERROR(_xlfn.XLOOKUP(X802,sortorder!$E$4:$E$55,sortorder!$D$4:$D$55),99)</f>
        <v>80</v>
      </c>
      <c r="X802" s="198" t="s">
        <v>2852</v>
      </c>
      <c r="Y802" s="141">
        <f>IF(ISERROR(SEARCH(Y$1,$Q802)),0,1)</f>
        <v>0</v>
      </c>
      <c r="Z802" s="141">
        <f>IF(ISERROR(SEARCH(Z$1,$Q802)),0,1)</f>
        <v>1</v>
      </c>
      <c r="AA802" s="141">
        <f>IF(ISERROR(SEARCH(AA$1,$Q802)),0,1)</f>
        <v>0</v>
      </c>
      <c r="AB802" s="141">
        <f>IF(ISERROR(SEARCH(AB$1,$Q802)),0,1)</f>
        <v>0</v>
      </c>
      <c r="AC802" s="141">
        <f>IF(ISERROR(SEARCH(AC$1,$Q802)),0,1)</f>
        <v>0</v>
      </c>
      <c r="AD802" s="141">
        <f>IF(ISERROR(SEARCH(AD$1,$Q802)),0,1)</f>
        <v>1</v>
      </c>
      <c r="AE802" s="141">
        <f>IF(ISERROR(SEARCH(AE$1,$Q802)),0,1)</f>
        <v>1</v>
      </c>
      <c r="AF802" s="141">
        <f>IF(ISERROR(SEARCH(AF$1,$Q802)),0,1)</f>
        <v>0</v>
      </c>
      <c r="AG802" s="141">
        <f>IF(ISERROR(SEARCH(AG$1,$Q802)),0,1)</f>
        <v>1</v>
      </c>
      <c r="AH802" s="122"/>
      <c r="AI802" s="141" t="str">
        <f>_xlfn.XLOOKUP(I802,'api2.3'!B:B,'api2.3'!D:D,"")</f>
        <v/>
      </c>
      <c r="AJ802" s="122" t="s">
        <v>84</v>
      </c>
      <c r="AK802" s="212" t="s">
        <v>84</v>
      </c>
      <c r="AL802" s="210">
        <f>_xlfn.XLOOKUP(AK802,sortorder!$I$15:$I$20,sortorder!$J$15:$J$20)</f>
        <v>5</v>
      </c>
      <c r="AM802" s="122" t="s">
        <v>1784</v>
      </c>
      <c r="AN802" s="122" t="s">
        <v>1784</v>
      </c>
      <c r="AO802" s="122" t="s">
        <v>1785</v>
      </c>
      <c r="AP802" s="200">
        <v>3</v>
      </c>
      <c r="AQ802" s="122" t="s">
        <v>456</v>
      </c>
      <c r="AR802" s="122" t="s">
        <v>97</v>
      </c>
      <c r="AS802" s="122" t="s">
        <v>96</v>
      </c>
      <c r="AT802" s="122" t="s">
        <v>97</v>
      </c>
      <c r="AU802" s="122"/>
      <c r="AV802" s="39" t="str">
        <f>IFERROR(_xlfn.XLOOKUP(Q802,wtd!$B:$B,wtd!$C:$C),"")</f>
        <v/>
      </c>
      <c r="AW802" s="141" t="b">
        <f>IFERROR(Q802=_xlfn.XLOOKUP(Q802,wtd!$B:$B,wtd!$B:$B),FALSE)</f>
        <v>0</v>
      </c>
      <c r="AX802" s="122" t="s">
        <v>89</v>
      </c>
      <c r="AY802" s="122"/>
      <c r="AZ802" s="122"/>
      <c r="BA802" s="122" t="b">
        <v>0</v>
      </c>
      <c r="BB802" s="122" t="b">
        <v>0</v>
      </c>
      <c r="BC802" s="122" t="b">
        <v>0</v>
      </c>
      <c r="BD802" s="122"/>
      <c r="BE802" s="122" t="s">
        <v>5328</v>
      </c>
      <c r="BF802" s="122" t="s">
        <v>489</v>
      </c>
      <c r="BG802" s="122" t="s">
        <v>489</v>
      </c>
      <c r="BH802" s="197" t="s">
        <v>489</v>
      </c>
      <c r="BI802" s="197"/>
      <c r="BJ802" s="618" t="s">
        <v>2887</v>
      </c>
      <c r="BK802" s="534" t="s">
        <v>2887</v>
      </c>
      <c r="BL802" s="197"/>
      <c r="BN802" s="225">
        <v>999</v>
      </c>
      <c r="BQ802" s="639" t="s">
        <v>86</v>
      </c>
      <c r="BR802" s="639" t="s">
        <v>488</v>
      </c>
    </row>
    <row r="803" spans="1:72">
      <c r="A803">
        <v>802</v>
      </c>
      <c r="B803" s="158" t="str">
        <f>IFERROR(TEXT(AL803,"00"),"99")&amp;IFERROR(TEXT(W803,"00"),"99")&amp;IFERROR(TEXT(S803,"00"),"99")&amp;IFERROR(TEXT(BN803,"000"),"999")</f>
        <v>058010999</v>
      </c>
      <c r="C803" s="158" t="str">
        <f>IFERROR(TEXT(AL803,"00"),"99")&amp;IFERROR(TEXT(V803,"00"),"99")&amp;IFERROR(TEXT(R803,"000"),"999")</f>
        <v>0580106</v>
      </c>
      <c r="D803" s="29">
        <v>0</v>
      </c>
      <c r="E803" s="645">
        <f>IF(NOT(ISBLANK(L803)),1,0)</f>
        <v>0</v>
      </c>
      <c r="F803" s="645">
        <f>IF(NOT(ISBLANK(O803)),1,0)</f>
        <v>1</v>
      </c>
      <c r="G803" s="364" t="str">
        <f>IF(ISBLANK(H803), IF(OR(NOT(ISBLANK(L803)),NOT(ISBLANK(I803)), NOT(ISBLANK(O803))),"no oldname but should be",""),IF(H803=I803,"api",IF(H803=O803,"csv","no match or acs")))</f>
        <v>csv</v>
      </c>
      <c r="H803" t="s">
        <v>792</v>
      </c>
      <c r="K803" s="122"/>
      <c r="L803" s="67"/>
      <c r="M803" s="633"/>
      <c r="N803" s="197" t="s">
        <v>792</v>
      </c>
      <c r="O803" s="122" t="s">
        <v>792</v>
      </c>
      <c r="P803" s="197" t="s">
        <v>792</v>
      </c>
      <c r="Q803" s="115" t="s">
        <v>791</v>
      </c>
      <c r="R803" s="147">
        <f>IFERROR(_xlfn.XLOOKUP(T803,sortorder!$E$62:$E$136,sortorder!$F$62:$F$136),999)</f>
        <v>106</v>
      </c>
      <c r="S803" s="147">
        <f>IFERROR(_xlfn.XLOOKUP(T803,sortorder!$E$62:$E$136,sortorder!$D$62:$D$136),99)</f>
        <v>10</v>
      </c>
      <c r="T803" s="196" t="s">
        <v>95</v>
      </c>
      <c r="U803" s="197"/>
      <c r="V803" s="152">
        <f>IFERROR(_xlfn.XLOOKUP(X803,sortorder!$E$4:$E$55,sortorder!$D$4:$D$55),99)</f>
        <v>80</v>
      </c>
      <c r="W803" s="152">
        <f>IFERROR(_xlfn.XLOOKUP(X803,sortorder!$E$4:$E$55,sortorder!$D$4:$D$55),99)</f>
        <v>80</v>
      </c>
      <c r="X803" s="198" t="s">
        <v>2853</v>
      </c>
      <c r="Y803" s="141">
        <f>IF(ISERROR(SEARCH(Y$1,$Q803)),0,1)</f>
        <v>0</v>
      </c>
      <c r="Z803" s="141">
        <f>IF(ISERROR(SEARCH(Z$1,$Q803)),0,1)</f>
        <v>1</v>
      </c>
      <c r="AA803" s="141">
        <f>IF(ISERROR(SEARCH(AA$1,$Q803)),0,1)</f>
        <v>1</v>
      </c>
      <c r="AB803" s="141">
        <f>IF(ISERROR(SEARCH(AB$1,$Q803)),0,1)</f>
        <v>1</v>
      </c>
      <c r="AC803" s="141">
        <f>IF(ISERROR(SEARCH(AC$1,$Q803)),0,1)</f>
        <v>0</v>
      </c>
      <c r="AD803" s="141">
        <f>IF(ISERROR(SEARCH(AD$1,$Q803)),0,1)</f>
        <v>0</v>
      </c>
      <c r="AE803" s="141">
        <f>IF(ISERROR(SEARCH(AE$1,$Q803)),0,1)</f>
        <v>1</v>
      </c>
      <c r="AF803" s="141">
        <f>IF(ISERROR(SEARCH(AF$1,$Q803)),0,1)</f>
        <v>0</v>
      </c>
      <c r="AG803" s="141">
        <f>IF(ISERROR(SEARCH(AG$1,$Q803)),0,1)</f>
        <v>0</v>
      </c>
      <c r="AH803" s="122"/>
      <c r="AI803" s="141" t="str">
        <f>_xlfn.XLOOKUP(I803,'api2.3'!B:B,'api2.3'!D:D,"")</f>
        <v/>
      </c>
      <c r="AJ803" s="122" t="s">
        <v>84</v>
      </c>
      <c r="AK803" s="212" t="s">
        <v>84</v>
      </c>
      <c r="AL803" s="210">
        <f>_xlfn.XLOOKUP(AK803,sortorder!$I$15:$I$20,sortorder!$J$15:$J$20)</f>
        <v>5</v>
      </c>
      <c r="AM803" s="122" t="s">
        <v>1784</v>
      </c>
      <c r="AN803" s="122" t="s">
        <v>1784</v>
      </c>
      <c r="AO803" s="122" t="s">
        <v>1785</v>
      </c>
      <c r="AP803" s="200">
        <v>3</v>
      </c>
      <c r="AQ803" s="122" t="s">
        <v>757</v>
      </c>
      <c r="AR803" s="122" t="s">
        <v>2800</v>
      </c>
      <c r="AS803" s="122" t="s">
        <v>515</v>
      </c>
      <c r="AT803" s="122" t="s">
        <v>516</v>
      </c>
      <c r="AU803" s="122"/>
      <c r="AV803" s="39" t="str">
        <f>IFERROR(_xlfn.XLOOKUP(Q803,wtd!$B:$B,wtd!$C:$C),"")</f>
        <v/>
      </c>
      <c r="AW803" s="141" t="b">
        <f>IFERROR(Q803=_xlfn.XLOOKUP(Q803,wtd!$B:$B,wtd!$B:$B),FALSE)</f>
        <v>0</v>
      </c>
      <c r="AX803" s="122" t="s">
        <v>1103</v>
      </c>
      <c r="AY803" s="122"/>
      <c r="AZ803" s="122"/>
      <c r="BA803" s="122" t="b">
        <v>0</v>
      </c>
      <c r="BB803" s="122" t="b">
        <v>0</v>
      </c>
      <c r="BC803" s="122" t="b">
        <v>0</v>
      </c>
      <c r="BD803" s="122"/>
      <c r="BE803" s="122" t="s">
        <v>5329</v>
      </c>
      <c r="BF803" s="122" t="s">
        <v>793</v>
      </c>
      <c r="BG803" s="122" t="s">
        <v>793</v>
      </c>
      <c r="BH803" s="197" t="s">
        <v>793</v>
      </c>
      <c r="BI803" s="197"/>
      <c r="BJ803" s="618" t="s">
        <v>2887</v>
      </c>
      <c r="BK803" s="534" t="s">
        <v>2887</v>
      </c>
      <c r="BL803" s="197"/>
      <c r="BN803" s="225">
        <v>999</v>
      </c>
      <c r="BQ803" s="639" t="s">
        <v>444</v>
      </c>
      <c r="BR803" s="639" t="s">
        <v>792</v>
      </c>
    </row>
    <row r="804" spans="1:72">
      <c r="A804">
        <v>803</v>
      </c>
      <c r="B804" s="158" t="str">
        <f>IFERROR(TEXT(AL804,"00"),"99")&amp;IFERROR(TEXT(W804,"00"),"99")&amp;IFERROR(TEXT(S804,"00"),"99")&amp;IFERROR(TEXT(BN804,"000"),"999")</f>
        <v>058010999</v>
      </c>
      <c r="C804" s="158" t="str">
        <f>IFERROR(TEXT(AL804,"00"),"99")&amp;IFERROR(TEXT(V804,"00"),"99")&amp;IFERROR(TEXT(R804,"000"),"999")</f>
        <v>0580106</v>
      </c>
      <c r="D804" s="29">
        <v>0</v>
      </c>
      <c r="E804" s="645">
        <f>IF(NOT(ISBLANK(L804)),1,0)</f>
        <v>0</v>
      </c>
      <c r="F804" s="645">
        <f>IF(NOT(ISBLANK(O804)),1,0)</f>
        <v>1</v>
      </c>
      <c r="G804" s="364" t="str">
        <f>IF(ISBLANK(H804), IF(OR(NOT(ISBLANK(L804)),NOT(ISBLANK(I804)), NOT(ISBLANK(O804))),"no oldname but should be",""),IF(H804=I804,"api",IF(H804=O804,"csv","no match or acs")))</f>
        <v>csv</v>
      </c>
      <c r="H804" t="s">
        <v>795</v>
      </c>
      <c r="K804" s="122"/>
      <c r="L804" s="67"/>
      <c r="M804" s="633"/>
      <c r="N804" s="197" t="s">
        <v>795</v>
      </c>
      <c r="O804" s="122" t="s">
        <v>795</v>
      </c>
      <c r="P804" s="197" t="s">
        <v>795</v>
      </c>
      <c r="Q804" s="115" t="s">
        <v>794</v>
      </c>
      <c r="R804" s="147">
        <f>IFERROR(_xlfn.XLOOKUP(T804,sortorder!$E$62:$E$136,sortorder!$F$62:$F$136),999)</f>
        <v>106</v>
      </c>
      <c r="S804" s="147">
        <f>IFERROR(_xlfn.XLOOKUP(T804,sortorder!$E$62:$E$136,sortorder!$D$62:$D$136),99)</f>
        <v>10</v>
      </c>
      <c r="T804" s="196" t="s">
        <v>95</v>
      </c>
      <c r="U804" s="197"/>
      <c r="V804" s="152">
        <f>IFERROR(_xlfn.XLOOKUP(X804,sortorder!$E$4:$E$55,sortorder!$D$4:$D$55),99)</f>
        <v>80</v>
      </c>
      <c r="W804" s="152">
        <f>IFERROR(_xlfn.XLOOKUP(X804,sortorder!$E$4:$E$55,sortorder!$D$4:$D$55),99)</f>
        <v>80</v>
      </c>
      <c r="X804" s="198" t="s">
        <v>2853</v>
      </c>
      <c r="Y804" s="141">
        <f>IF(ISERROR(SEARCH(Y$1,$Q804)),0,1)</f>
        <v>0</v>
      </c>
      <c r="Z804" s="141">
        <f>IF(ISERROR(SEARCH(Z$1,$Q804)),0,1)</f>
        <v>1</v>
      </c>
      <c r="AA804" s="141">
        <f>IF(ISERROR(SEARCH(AA$1,$Q804)),0,1)</f>
        <v>1</v>
      </c>
      <c r="AB804" s="141">
        <f>IF(ISERROR(SEARCH(AB$1,$Q804)),0,1)</f>
        <v>1</v>
      </c>
      <c r="AC804" s="141">
        <f>IF(ISERROR(SEARCH(AC$1,$Q804)),0,1)</f>
        <v>0</v>
      </c>
      <c r="AD804" s="141">
        <f>IF(ISERROR(SEARCH(AD$1,$Q804)),0,1)</f>
        <v>0</v>
      </c>
      <c r="AE804" s="141">
        <f>IF(ISERROR(SEARCH(AE$1,$Q804)),0,1)</f>
        <v>1</v>
      </c>
      <c r="AF804" s="141">
        <f>IF(ISERROR(SEARCH(AF$1,$Q804)),0,1)</f>
        <v>0</v>
      </c>
      <c r="AG804" s="141">
        <f>IF(ISERROR(SEARCH(AG$1,$Q804)),0,1)</f>
        <v>1</v>
      </c>
      <c r="AH804" s="122"/>
      <c r="AI804" s="141" t="str">
        <f>_xlfn.XLOOKUP(I804,'api2.3'!B:B,'api2.3'!D:D,"")</f>
        <v/>
      </c>
      <c r="AJ804" s="122" t="s">
        <v>84</v>
      </c>
      <c r="AK804" s="212" t="s">
        <v>84</v>
      </c>
      <c r="AL804" s="210">
        <f>_xlfn.XLOOKUP(AK804,sortorder!$I$15:$I$20,sortorder!$J$15:$J$20)</f>
        <v>5</v>
      </c>
      <c r="AM804" s="122" t="s">
        <v>1784</v>
      </c>
      <c r="AN804" s="122" t="s">
        <v>1784</v>
      </c>
      <c r="AO804" s="122" t="s">
        <v>1785</v>
      </c>
      <c r="AP804" s="200">
        <v>3</v>
      </c>
      <c r="AQ804" s="122" t="s">
        <v>757</v>
      </c>
      <c r="AR804" s="122" t="s">
        <v>2800</v>
      </c>
      <c r="AS804" s="122" t="s">
        <v>515</v>
      </c>
      <c r="AT804" s="122" t="s">
        <v>516</v>
      </c>
      <c r="AU804" s="122"/>
      <c r="AV804" s="39" t="str">
        <f>IFERROR(_xlfn.XLOOKUP(Q804,wtd!$B:$B,wtd!$C:$C),"")</f>
        <v/>
      </c>
      <c r="AW804" s="141" t="b">
        <f>IFERROR(Q804=_xlfn.XLOOKUP(Q804,wtd!$B:$B,wtd!$B:$B),FALSE)</f>
        <v>0</v>
      </c>
      <c r="AX804" s="122" t="s">
        <v>1103</v>
      </c>
      <c r="AY804" s="122"/>
      <c r="AZ804" s="122"/>
      <c r="BA804" s="122" t="b">
        <v>0</v>
      </c>
      <c r="BB804" s="122" t="b">
        <v>0</v>
      </c>
      <c r="BC804" s="122" t="b">
        <v>0</v>
      </c>
      <c r="BD804" s="122"/>
      <c r="BE804" s="122" t="s">
        <v>5330</v>
      </c>
      <c r="BF804" s="122" t="s">
        <v>796</v>
      </c>
      <c r="BG804" s="122" t="s">
        <v>796</v>
      </c>
      <c r="BH804" s="197" t="s">
        <v>796</v>
      </c>
      <c r="BI804" s="197"/>
      <c r="BJ804" s="618" t="s">
        <v>2887</v>
      </c>
      <c r="BK804" s="534" t="s">
        <v>2887</v>
      </c>
      <c r="BL804" s="197"/>
      <c r="BN804" s="225">
        <v>999</v>
      </c>
      <c r="BQ804" s="639" t="s">
        <v>797</v>
      </c>
      <c r="BR804" s="639" t="s">
        <v>795</v>
      </c>
    </row>
    <row r="805" spans="1:72">
      <c r="A805">
        <v>804</v>
      </c>
      <c r="B805" s="158" t="str">
        <f>IFERROR(TEXT(AL805,"00"),"99")&amp;IFERROR(TEXT(W805,"00"),"99")&amp;IFERROR(TEXT(S805,"00"),"99")&amp;IFERROR(TEXT(BN805,"000"),"999")</f>
        <v>058011999</v>
      </c>
      <c r="C805" s="158" t="str">
        <f>IFERROR(TEXT(AL805,"00"),"99")&amp;IFERROR(TEXT(V805,"00"),"99")&amp;IFERROR(TEXT(R805,"000"),"999")</f>
        <v>0580107</v>
      </c>
      <c r="D805" s="29">
        <v>0</v>
      </c>
      <c r="E805" s="645">
        <f>IF(NOT(ISBLANK(L805)),1,0)</f>
        <v>0</v>
      </c>
      <c r="F805" s="645">
        <f>IF(NOT(ISBLANK(O805)),1,0)</f>
        <v>1</v>
      </c>
      <c r="G805" s="364" t="str">
        <f>IF(ISBLANK(H805), IF(OR(NOT(ISBLANK(L805)),NOT(ISBLANK(I805)), NOT(ISBLANK(O805))),"no oldname but should be",""),IF(H805=I805,"api",IF(H805=O805,"csv","no match or acs")))</f>
        <v>csv</v>
      </c>
      <c r="H805" t="s">
        <v>126</v>
      </c>
      <c r="K805" s="122"/>
      <c r="L805" s="67"/>
      <c r="M805" s="633"/>
      <c r="N805" s="197" t="s">
        <v>126</v>
      </c>
      <c r="O805" s="122" t="s">
        <v>126</v>
      </c>
      <c r="P805" s="197" t="s">
        <v>126</v>
      </c>
      <c r="Q805" s="115" t="s">
        <v>125</v>
      </c>
      <c r="R805" s="147">
        <f>IFERROR(_xlfn.XLOOKUP(T805,sortorder!$E$62:$E$136,sortorder!$F$62:$F$136),999)</f>
        <v>107</v>
      </c>
      <c r="S805" s="147">
        <f>IFERROR(_xlfn.XLOOKUP(T805,sortorder!$E$62:$E$136,sortorder!$D$62:$D$136),99)</f>
        <v>11</v>
      </c>
      <c r="T805" s="196" t="s">
        <v>134</v>
      </c>
      <c r="U805" s="197"/>
      <c r="V805" s="152">
        <f>IFERROR(_xlfn.XLOOKUP(X805,sortorder!$E$4:$E$55,sortorder!$D$4:$D$55),99)</f>
        <v>80</v>
      </c>
      <c r="W805" s="152">
        <f>IFERROR(_xlfn.XLOOKUP(X805,sortorder!$E$4:$E$55,sortorder!$D$4:$D$55),99)</f>
        <v>80</v>
      </c>
      <c r="X805" s="198" t="s">
        <v>2852</v>
      </c>
      <c r="Y805" s="141">
        <f>IF(ISERROR(SEARCH(Y$1,$Q805)),0,1)</f>
        <v>0</v>
      </c>
      <c r="Z805" s="141">
        <f>IF(ISERROR(SEARCH(Z$1,$Q805)),0,1)</f>
        <v>0</v>
      </c>
      <c r="AA805" s="141">
        <f>IF(ISERROR(SEARCH(AA$1,$Q805)),0,1)</f>
        <v>0</v>
      </c>
      <c r="AB805" s="141">
        <f>IF(ISERROR(SEARCH(AB$1,$Q805)),0,1)</f>
        <v>0</v>
      </c>
      <c r="AC805" s="141">
        <f>IF(ISERROR(SEARCH(AC$1,$Q805)),0,1)</f>
        <v>0</v>
      </c>
      <c r="AD805" s="141">
        <f>IF(ISERROR(SEARCH(AD$1,$Q805)),0,1)</f>
        <v>1</v>
      </c>
      <c r="AE805" s="141">
        <f>IF(ISERROR(SEARCH(AE$1,$Q805)),0,1)</f>
        <v>1</v>
      </c>
      <c r="AF805" s="141">
        <f>IF(ISERROR(SEARCH(AF$1,$Q805)),0,1)</f>
        <v>0</v>
      </c>
      <c r="AG805" s="141">
        <f>IF(ISERROR(SEARCH(AG$1,$Q805)),0,1)</f>
        <v>0</v>
      </c>
      <c r="AH805" s="122"/>
      <c r="AI805" s="141">
        <f>_xlfn.XLOOKUP(I805,'api2.3'!B:B,'api2.3'!D:D,"")</f>
        <v>0</v>
      </c>
      <c r="AJ805" s="122" t="s">
        <v>84</v>
      </c>
      <c r="AK805" s="212" t="s">
        <v>84</v>
      </c>
      <c r="AL805" s="210">
        <f>_xlfn.XLOOKUP(AK805,sortorder!$I$15:$I$20,sortorder!$J$15:$J$20)</f>
        <v>5</v>
      </c>
      <c r="AM805" s="122" t="s">
        <v>423</v>
      </c>
      <c r="AN805" s="122" t="s">
        <v>423</v>
      </c>
      <c r="AO805" s="122" t="s">
        <v>424</v>
      </c>
      <c r="AP805" s="200">
        <v>1</v>
      </c>
      <c r="AQ805" s="122" t="s">
        <v>83</v>
      </c>
      <c r="AR805" s="122" t="s">
        <v>97</v>
      </c>
      <c r="AS805" s="122" t="s">
        <v>96</v>
      </c>
      <c r="AT805" s="122" t="s">
        <v>97</v>
      </c>
      <c r="AU805" s="122"/>
      <c r="AV805" s="39" t="str">
        <f>IFERROR(_xlfn.XLOOKUP(Q805,wtd!$B:$B,wtd!$C:$C),"")</f>
        <v/>
      </c>
      <c r="AW805" s="141" t="b">
        <f>IFERROR(Q805=_xlfn.XLOOKUP(Q805,wtd!$B:$B,wtd!$B:$B),FALSE)</f>
        <v>0</v>
      </c>
      <c r="AX805" s="122" t="s">
        <v>89</v>
      </c>
      <c r="AY805" s="122"/>
      <c r="AZ805" s="122"/>
      <c r="BA805" s="122" t="b">
        <v>0</v>
      </c>
      <c r="BB805" s="122" t="b">
        <v>0</v>
      </c>
      <c r="BC805" s="122" t="b">
        <v>0</v>
      </c>
      <c r="BD805" s="122"/>
      <c r="BE805" s="122" t="s">
        <v>127</v>
      </c>
      <c r="BF805" s="122" t="s">
        <v>127</v>
      </c>
      <c r="BG805" s="122" t="s">
        <v>127</v>
      </c>
      <c r="BH805" s="197" t="s">
        <v>127</v>
      </c>
      <c r="BI805" s="197"/>
      <c r="BJ805" s="618" t="s">
        <v>2887</v>
      </c>
      <c r="BK805" s="534" t="s">
        <v>2887</v>
      </c>
      <c r="BL805" s="197"/>
      <c r="BN805" s="225">
        <v>999</v>
      </c>
      <c r="BQ805" s="639" t="s">
        <v>54</v>
      </c>
      <c r="BR805" s="639" t="s">
        <v>126</v>
      </c>
    </row>
    <row r="806" spans="1:72">
      <c r="A806">
        <v>805</v>
      </c>
      <c r="B806" s="158" t="str">
        <f>IFERROR(TEXT(AL806,"00"),"99")&amp;IFERROR(TEXT(W806,"00"),"99")&amp;IFERROR(TEXT(S806,"00"),"99")&amp;IFERROR(TEXT(BN806,"000"),"999")</f>
        <v>058011999</v>
      </c>
      <c r="C806" s="158" t="str">
        <f>IFERROR(TEXT(AL806,"00"),"99")&amp;IFERROR(TEXT(V806,"00"),"99")&amp;IFERROR(TEXT(R806,"000"),"999")</f>
        <v>0580107</v>
      </c>
      <c r="D806" s="29">
        <v>0</v>
      </c>
      <c r="E806" s="645">
        <f>IF(NOT(ISBLANK(L806)),1,0)</f>
        <v>0</v>
      </c>
      <c r="F806" s="645">
        <f>IF(NOT(ISBLANK(O806)),1,0)</f>
        <v>1</v>
      </c>
      <c r="G806" s="364" t="str">
        <f>IF(ISBLANK(H806), IF(OR(NOT(ISBLANK(L806)),NOT(ISBLANK(I806)), NOT(ISBLANK(O806))),"no oldname but should be",""),IF(H806=I806,"api",IF(H806=O806,"csv","no match or acs")))</f>
        <v>csv</v>
      </c>
      <c r="H806" t="s">
        <v>129</v>
      </c>
      <c r="J806" s="197"/>
      <c r="K806" s="122"/>
      <c r="L806" s="67"/>
      <c r="M806" s="633"/>
      <c r="N806" s="197" t="s">
        <v>129</v>
      </c>
      <c r="O806" s="122" t="s">
        <v>129</v>
      </c>
      <c r="P806" s="197" t="s">
        <v>129</v>
      </c>
      <c r="Q806" s="115" t="s">
        <v>128</v>
      </c>
      <c r="R806" s="147">
        <f>IFERROR(_xlfn.XLOOKUP(T806,sortorder!$E$62:$E$136,sortorder!$F$62:$F$136),999)</f>
        <v>107</v>
      </c>
      <c r="S806" s="147">
        <f>IFERROR(_xlfn.XLOOKUP(T806,sortorder!$E$62:$E$136,sortorder!$D$62:$D$136),99)</f>
        <v>11</v>
      </c>
      <c r="T806" s="127" t="s">
        <v>134</v>
      </c>
      <c r="U806" s="197" t="s">
        <v>133</v>
      </c>
      <c r="V806" s="152">
        <f>IFERROR(_xlfn.XLOOKUP(X806,sortorder!$E$4:$E$55,sortorder!$D$4:$D$55),99)</f>
        <v>80</v>
      </c>
      <c r="W806" s="152">
        <f>IFERROR(_xlfn.XLOOKUP(X806,sortorder!$E$4:$E$55,sortorder!$D$4:$D$55),99)</f>
        <v>80</v>
      </c>
      <c r="X806" s="198" t="s">
        <v>2852</v>
      </c>
      <c r="Y806" s="141">
        <f>IF(ISERROR(SEARCH(Y$1,$Q806)),0,1)</f>
        <v>0</v>
      </c>
      <c r="Z806" s="141">
        <f>IF(ISERROR(SEARCH(Z$1,$Q806)),0,1)</f>
        <v>0</v>
      </c>
      <c r="AA806" s="141">
        <f>IF(ISERROR(SEARCH(AA$1,$Q806)),0,1)</f>
        <v>0</v>
      </c>
      <c r="AB806" s="141">
        <f>IF(ISERROR(SEARCH(AB$1,$Q806)),0,1)</f>
        <v>0</v>
      </c>
      <c r="AC806" s="141">
        <f>IF(ISERROR(SEARCH(AC$1,$Q806)),0,1)</f>
        <v>0</v>
      </c>
      <c r="AD806" s="141">
        <f>IF(ISERROR(SEARCH(AD$1,$Q806)),0,1)</f>
        <v>1</v>
      </c>
      <c r="AE806" s="141">
        <f>IF(ISERROR(SEARCH(AE$1,$Q806)),0,1)</f>
        <v>1</v>
      </c>
      <c r="AF806" s="141">
        <f>IF(ISERROR(SEARCH(AF$1,$Q806)),0,1)</f>
        <v>0</v>
      </c>
      <c r="AG806" s="141">
        <f>IF(ISERROR(SEARCH(AG$1,$Q806)),0,1)</f>
        <v>1</v>
      </c>
      <c r="AH806" s="122"/>
      <c r="AI806" s="141">
        <f>_xlfn.XLOOKUP(I806,'api2.3'!B:B,'api2.3'!D:D,"")</f>
        <v>0</v>
      </c>
      <c r="AJ806" t="s">
        <v>84</v>
      </c>
      <c r="AK806" s="212" t="s">
        <v>84</v>
      </c>
      <c r="AL806" s="210">
        <f>_xlfn.XLOOKUP(AK806,sortorder!$I$15:$I$20,sortorder!$J$15:$J$20)</f>
        <v>5</v>
      </c>
      <c r="AM806" s="122" t="s">
        <v>423</v>
      </c>
      <c r="AN806" s="122" t="s">
        <v>423</v>
      </c>
      <c r="AO806" s="122" t="s">
        <v>424</v>
      </c>
      <c r="AP806" s="200">
        <v>1</v>
      </c>
      <c r="AQ806" s="122" t="s">
        <v>83</v>
      </c>
      <c r="AR806" s="122" t="s">
        <v>97</v>
      </c>
      <c r="AS806" s="122" t="s">
        <v>96</v>
      </c>
      <c r="AT806" s="122" t="s">
        <v>97</v>
      </c>
      <c r="AU806" s="122"/>
      <c r="AV806" s="39" t="str">
        <f>IFERROR(_xlfn.XLOOKUP(Q806,wtd!$B:$B,wtd!$C:$C),"")</f>
        <v/>
      </c>
      <c r="AW806" s="141" t="b">
        <f>IFERROR(Q806=_xlfn.XLOOKUP(Q806,wtd!$B:$B,wtd!$B:$B),FALSE)</f>
        <v>0</v>
      </c>
      <c r="AX806" s="122" t="s">
        <v>89</v>
      </c>
      <c r="AY806" s="122"/>
      <c r="AZ806" s="122"/>
      <c r="BA806" s="122" t="b">
        <v>0</v>
      </c>
      <c r="BB806" s="122" t="b">
        <v>0</v>
      </c>
      <c r="BC806" s="122" t="b">
        <v>0</v>
      </c>
      <c r="BD806" s="122"/>
      <c r="BE806" s="122" t="s">
        <v>5011</v>
      </c>
      <c r="BF806" s="122" t="s">
        <v>130</v>
      </c>
      <c r="BG806" s="122" t="s">
        <v>130</v>
      </c>
      <c r="BH806" s="197" t="s">
        <v>131</v>
      </c>
      <c r="BI806" s="197" t="s">
        <v>132</v>
      </c>
      <c r="BJ806" s="618" t="s">
        <v>2887</v>
      </c>
      <c r="BK806" s="534" t="s">
        <v>2887</v>
      </c>
      <c r="BL806" s="197"/>
      <c r="BN806" s="225">
        <v>999</v>
      </c>
      <c r="BQ806" s="639" t="s">
        <v>113</v>
      </c>
      <c r="BR806" s="639" t="s">
        <v>129</v>
      </c>
      <c r="BS806" s="639" t="s">
        <v>56</v>
      </c>
    </row>
    <row r="807" spans="1:72">
      <c r="A807">
        <v>806</v>
      </c>
      <c r="B807" s="158" t="str">
        <f>IFERROR(TEXT(AL807,"00"),"99")&amp;IFERROR(TEXT(W807,"00"),"99")&amp;IFERROR(TEXT(S807,"00"),"99")&amp;IFERROR(TEXT(BN807,"000"),"999")</f>
        <v>058011999</v>
      </c>
      <c r="C807" s="158" t="str">
        <f>IFERROR(TEXT(AL807,"00"),"99")&amp;IFERROR(TEXT(V807,"00"),"99")&amp;IFERROR(TEXT(R807,"000"),"999")</f>
        <v>0580107</v>
      </c>
      <c r="D807" s="29">
        <v>0</v>
      </c>
      <c r="E807" s="645">
        <f>IF(NOT(ISBLANK(L807)),1,0)</f>
        <v>0</v>
      </c>
      <c r="F807" s="645">
        <f>IF(NOT(ISBLANK(O807)),1,0)</f>
        <v>1</v>
      </c>
      <c r="G807" s="364" t="str">
        <f>IF(ISBLANK(H807), IF(OR(NOT(ISBLANK(L807)),NOT(ISBLANK(I807)), NOT(ISBLANK(O807))),"no oldname but should be",""),IF(H807=I807,"api",IF(H807=O807,"csv","no match or acs")))</f>
        <v>csv</v>
      </c>
      <c r="H807" t="s">
        <v>632</v>
      </c>
      <c r="J807" s="197"/>
      <c r="K807" s="122"/>
      <c r="L807" s="67"/>
      <c r="M807" s="633"/>
      <c r="N807" s="197" t="s">
        <v>632</v>
      </c>
      <c r="O807" s="122" t="s">
        <v>632</v>
      </c>
      <c r="P807" s="197" t="s">
        <v>632</v>
      </c>
      <c r="Q807" s="115" t="s">
        <v>631</v>
      </c>
      <c r="R807" s="147">
        <f>IFERROR(_xlfn.XLOOKUP(T807,sortorder!$E$62:$E$136,sortorder!$F$62:$F$136),999)</f>
        <v>107</v>
      </c>
      <c r="S807" s="147">
        <f>IFERROR(_xlfn.XLOOKUP(T807,sortorder!$E$62:$E$136,sortorder!$D$62:$D$136),99)</f>
        <v>11</v>
      </c>
      <c r="T807" s="196" t="s">
        <v>134</v>
      </c>
      <c r="U807" s="197"/>
      <c r="V807" s="152">
        <f>IFERROR(_xlfn.XLOOKUP(X807,sortorder!$E$4:$E$55,sortorder!$D$4:$D$55),99)</f>
        <v>80</v>
      </c>
      <c r="W807" s="152">
        <f>IFERROR(_xlfn.XLOOKUP(X807,sortorder!$E$4:$E$55,sortorder!$D$4:$D$55),99)</f>
        <v>80</v>
      </c>
      <c r="X807" s="198" t="s">
        <v>2853</v>
      </c>
      <c r="Y807" s="141">
        <f>IF(ISERROR(SEARCH(Y$1,$Q807)),0,1)</f>
        <v>0</v>
      </c>
      <c r="Z807" s="141">
        <f>IF(ISERROR(SEARCH(Z$1,$Q807)),0,1)</f>
        <v>0</v>
      </c>
      <c r="AA807" s="141">
        <f>IF(ISERROR(SEARCH(AA$1,$Q807)),0,1)</f>
        <v>1</v>
      </c>
      <c r="AB807" s="141">
        <f>IF(ISERROR(SEARCH(AB$1,$Q807)),0,1)</f>
        <v>1</v>
      </c>
      <c r="AC807" s="141">
        <f>IF(ISERROR(SEARCH(AC$1,$Q807)),0,1)</f>
        <v>0</v>
      </c>
      <c r="AD807" s="141">
        <f>IF(ISERROR(SEARCH(AD$1,$Q807)),0,1)</f>
        <v>0</v>
      </c>
      <c r="AE807" s="141">
        <f>IF(ISERROR(SEARCH(AE$1,$Q807)),0,1)</f>
        <v>1</v>
      </c>
      <c r="AF807" s="141">
        <f>IF(ISERROR(SEARCH(AF$1,$Q807)),0,1)</f>
        <v>0</v>
      </c>
      <c r="AG807" s="141">
        <f>IF(ISERROR(SEARCH(AG$1,$Q807)),0,1)</f>
        <v>0</v>
      </c>
      <c r="AH807" s="122"/>
      <c r="AI807" s="141">
        <f>_xlfn.XLOOKUP(I807,'api2.3'!B:B,'api2.3'!D:D,"")</f>
        <v>0</v>
      </c>
      <c r="AJ807" s="122" t="s">
        <v>84</v>
      </c>
      <c r="AK807" s="212" t="s">
        <v>84</v>
      </c>
      <c r="AL807" s="210">
        <f>_xlfn.XLOOKUP(AK807,sortorder!$I$15:$I$20,sortorder!$J$15:$J$20)</f>
        <v>5</v>
      </c>
      <c r="AM807" s="122" t="s">
        <v>423</v>
      </c>
      <c r="AN807" s="122" t="s">
        <v>423</v>
      </c>
      <c r="AO807" s="122" t="s">
        <v>424</v>
      </c>
      <c r="AP807" s="200">
        <v>1</v>
      </c>
      <c r="AQ807" s="122" t="s">
        <v>268</v>
      </c>
      <c r="AR807" s="122" t="s">
        <v>2800</v>
      </c>
      <c r="AS807" s="122" t="s">
        <v>515</v>
      </c>
      <c r="AT807" s="122" t="s">
        <v>516</v>
      </c>
      <c r="AU807" s="122"/>
      <c r="AV807" s="39" t="str">
        <f>IFERROR(_xlfn.XLOOKUP(Q807,wtd!$B:$B,wtd!$C:$C),"")</f>
        <v/>
      </c>
      <c r="AW807" s="141" t="b">
        <f>IFERROR(Q807=_xlfn.XLOOKUP(Q807,wtd!$B:$B,wtd!$B:$B),FALSE)</f>
        <v>0</v>
      </c>
      <c r="AX807" s="122" t="s">
        <v>1103</v>
      </c>
      <c r="AY807" s="122"/>
      <c r="AZ807" s="122"/>
      <c r="BA807" s="122" t="b">
        <v>0</v>
      </c>
      <c r="BB807" s="122" t="b">
        <v>0</v>
      </c>
      <c r="BC807" s="122" t="b">
        <v>0</v>
      </c>
      <c r="BD807" s="122"/>
      <c r="BE807" s="122" t="s">
        <v>633</v>
      </c>
      <c r="BF807" s="122" t="s">
        <v>633</v>
      </c>
      <c r="BG807" s="122" t="s">
        <v>633</v>
      </c>
      <c r="BH807" s="197" t="s">
        <v>633</v>
      </c>
      <c r="BI807" s="197"/>
      <c r="BJ807" s="618" t="s">
        <v>2887</v>
      </c>
      <c r="BK807" s="534" t="s">
        <v>2887</v>
      </c>
      <c r="BL807" s="197"/>
      <c r="BN807" s="225">
        <v>999</v>
      </c>
      <c r="BQ807" s="639" t="s">
        <v>634</v>
      </c>
      <c r="BR807" s="639" t="s">
        <v>632</v>
      </c>
    </row>
    <row r="808" spans="1:72">
      <c r="A808">
        <v>807</v>
      </c>
      <c r="B808" s="158" t="str">
        <f>IFERROR(TEXT(AL808,"00"),"99")&amp;IFERROR(TEXT(W808,"00"),"99")&amp;IFERROR(TEXT(S808,"00"),"99")&amp;IFERROR(TEXT(BN808,"000"),"999")</f>
        <v>058011999</v>
      </c>
      <c r="C808" s="158" t="str">
        <f>IFERROR(TEXT(AL808,"00"),"99")&amp;IFERROR(TEXT(V808,"00"),"99")&amp;IFERROR(TEXT(R808,"000"),"999")</f>
        <v>0580107</v>
      </c>
      <c r="D808" s="29">
        <v>0</v>
      </c>
      <c r="E808" s="645">
        <f>IF(NOT(ISBLANK(L808)),1,0)</f>
        <v>0</v>
      </c>
      <c r="F808" s="645">
        <f>IF(NOT(ISBLANK(O808)),1,0)</f>
        <v>1</v>
      </c>
      <c r="G808" s="364" t="str">
        <f>IF(ISBLANK(H808), IF(OR(NOT(ISBLANK(L808)),NOT(ISBLANK(I808)), NOT(ISBLANK(O808))),"no oldname but should be",""),IF(H808=I808,"api",IF(H808=O808,"csv","no match or acs")))</f>
        <v>csv</v>
      </c>
      <c r="H808" t="s">
        <v>779</v>
      </c>
      <c r="J808" s="197"/>
      <c r="K808" s="122"/>
      <c r="L808" s="67"/>
      <c r="M808" s="633"/>
      <c r="N808" s="197" t="s">
        <v>779</v>
      </c>
      <c r="O808" s="122" t="s">
        <v>779</v>
      </c>
      <c r="P808" s="197" t="s">
        <v>779</v>
      </c>
      <c r="Q808" s="115" t="s">
        <v>778</v>
      </c>
      <c r="R808" s="147">
        <f>IFERROR(_xlfn.XLOOKUP(T808,sortorder!$E$62:$E$136,sortorder!$F$62:$F$136),999)</f>
        <v>107</v>
      </c>
      <c r="S808" s="147">
        <f>IFERROR(_xlfn.XLOOKUP(T808,sortorder!$E$62:$E$136,sortorder!$D$62:$D$136),99)</f>
        <v>11</v>
      </c>
      <c r="T808" s="196" t="s">
        <v>134</v>
      </c>
      <c r="U808" s="197"/>
      <c r="V808" s="152">
        <f>IFERROR(_xlfn.XLOOKUP(X808,sortorder!$E$4:$E$55,sortorder!$D$4:$D$55),99)</f>
        <v>80</v>
      </c>
      <c r="W808" s="152">
        <f>IFERROR(_xlfn.XLOOKUP(X808,sortorder!$E$4:$E$55,sortorder!$D$4:$D$55),99)</f>
        <v>80</v>
      </c>
      <c r="X808" s="198" t="s">
        <v>2853</v>
      </c>
      <c r="Y808" s="141">
        <f>IF(ISERROR(SEARCH(Y$1,$Q808)),0,1)</f>
        <v>0</v>
      </c>
      <c r="Z808" s="141">
        <f>IF(ISERROR(SEARCH(Z$1,$Q808)),0,1)</f>
        <v>0</v>
      </c>
      <c r="AA808" s="141">
        <f>IF(ISERROR(SEARCH(AA$1,$Q808)),0,1)</f>
        <v>1</v>
      </c>
      <c r="AB808" s="141">
        <f>IF(ISERROR(SEARCH(AB$1,$Q808)),0,1)</f>
        <v>1</v>
      </c>
      <c r="AC808" s="141">
        <f>IF(ISERROR(SEARCH(AC$1,$Q808)),0,1)</f>
        <v>0</v>
      </c>
      <c r="AD808" s="141">
        <f>IF(ISERROR(SEARCH(AD$1,$Q808)),0,1)</f>
        <v>0</v>
      </c>
      <c r="AE808" s="141">
        <f>IF(ISERROR(SEARCH(AE$1,$Q808)),0,1)</f>
        <v>1</v>
      </c>
      <c r="AF808" s="141">
        <f>IF(ISERROR(SEARCH(AF$1,$Q808)),0,1)</f>
        <v>0</v>
      </c>
      <c r="AG808" s="141">
        <f>IF(ISERROR(SEARCH(AG$1,$Q808)),0,1)</f>
        <v>1</v>
      </c>
      <c r="AH808" s="122"/>
      <c r="AI808" s="141" t="str">
        <f>_xlfn.XLOOKUP(I808,'api2.3'!B:B,'api2.3'!D:D,"")</f>
        <v/>
      </c>
      <c r="AJ808" s="122" t="s">
        <v>84</v>
      </c>
      <c r="AK808" s="212" t="s">
        <v>84</v>
      </c>
      <c r="AL808" s="210">
        <f>_xlfn.XLOOKUP(AK808,sortorder!$I$15:$I$20,sortorder!$J$15:$J$20)</f>
        <v>5</v>
      </c>
      <c r="AM808" s="122" t="s">
        <v>423</v>
      </c>
      <c r="AN808" s="122" t="s">
        <v>423</v>
      </c>
      <c r="AO808" s="122" t="s">
        <v>424</v>
      </c>
      <c r="AP808" s="200">
        <v>1</v>
      </c>
      <c r="AQ808" s="122" t="s">
        <v>268</v>
      </c>
      <c r="AR808" s="122" t="s">
        <v>2800</v>
      </c>
      <c r="AS808" s="122" t="s">
        <v>515</v>
      </c>
      <c r="AT808" s="122" t="s">
        <v>516</v>
      </c>
      <c r="AU808" s="122"/>
      <c r="AV808" s="39" t="str">
        <f>IFERROR(_xlfn.XLOOKUP(Q808,wtd!$B:$B,wtd!$C:$C),"")</f>
        <v/>
      </c>
      <c r="AW808" s="141" t="b">
        <f>IFERROR(Q808=_xlfn.XLOOKUP(Q808,wtd!$B:$B,wtd!$B:$B),FALSE)</f>
        <v>0</v>
      </c>
      <c r="AX808" s="122" t="s">
        <v>1103</v>
      </c>
      <c r="AY808" s="122"/>
      <c r="AZ808" s="122"/>
      <c r="BA808" s="122" t="b">
        <v>0</v>
      </c>
      <c r="BB808" s="122" t="b">
        <v>0</v>
      </c>
      <c r="BC808" s="122" t="b">
        <v>0</v>
      </c>
      <c r="BD808" s="122"/>
      <c r="BE808" s="122" t="s">
        <v>5012</v>
      </c>
      <c r="BF808" s="122" t="s">
        <v>780</v>
      </c>
      <c r="BG808" s="122" t="s">
        <v>780</v>
      </c>
      <c r="BH808" s="197" t="s">
        <v>780</v>
      </c>
      <c r="BI808" s="197"/>
      <c r="BJ808" s="618" t="s">
        <v>2887</v>
      </c>
      <c r="BK808" s="534" t="s">
        <v>2887</v>
      </c>
      <c r="BL808" s="197"/>
      <c r="BN808" s="225">
        <v>999</v>
      </c>
      <c r="BQ808" s="639" t="s">
        <v>781</v>
      </c>
      <c r="BR808" s="639" t="s">
        <v>779</v>
      </c>
    </row>
    <row r="809" spans="1:72">
      <c r="A809">
        <v>808</v>
      </c>
      <c r="B809" s="158" t="str">
        <f>IFERROR(TEXT(AL809,"00"),"99")&amp;IFERROR(TEXT(W809,"00"),"99")&amp;IFERROR(TEXT(S809,"00"),"99")&amp;IFERROR(TEXT(BN809,"000"),"999")</f>
        <v>058011999</v>
      </c>
      <c r="C809" s="158" t="str">
        <f>IFERROR(TEXT(AL809,"00"),"99")&amp;IFERROR(TEXT(V809,"00"),"99")&amp;IFERROR(TEXT(R809,"000"),"999")</f>
        <v>0580107</v>
      </c>
      <c r="D809" s="29">
        <v>0</v>
      </c>
      <c r="E809" s="645">
        <f>IF(NOT(ISBLANK(L809)),1,0)</f>
        <v>0</v>
      </c>
      <c r="F809" s="645">
        <f>IF(NOT(ISBLANK(O809)),1,0)</f>
        <v>1</v>
      </c>
      <c r="G809" s="364" t="str">
        <f>IF(ISBLANK(H809), IF(OR(NOT(ISBLANK(L809)),NOT(ISBLANK(I809)), NOT(ISBLANK(O809))),"no oldname but should be",""),IF(H809=I809,"api",IF(H809=O809,"csv","no match or acs")))</f>
        <v>csv</v>
      </c>
      <c r="H809" t="s">
        <v>509</v>
      </c>
      <c r="J809" s="197"/>
      <c r="K809" s="122"/>
      <c r="L809" s="67"/>
      <c r="M809" s="633"/>
      <c r="N809" s="197" t="s">
        <v>509</v>
      </c>
      <c r="O809" s="122" t="s">
        <v>509</v>
      </c>
      <c r="P809" s="197" t="s">
        <v>509</v>
      </c>
      <c r="Q809" s="115" t="s">
        <v>508</v>
      </c>
      <c r="R809" s="147">
        <f>IFERROR(_xlfn.XLOOKUP(T809,sortorder!$E$62:$E$136,sortorder!$F$62:$F$136),999)</f>
        <v>107</v>
      </c>
      <c r="S809" s="147">
        <f>IFERROR(_xlfn.XLOOKUP(T809,sortorder!$E$62:$E$136,sortorder!$D$62:$D$136),99)</f>
        <v>11</v>
      </c>
      <c r="T809" s="196" t="s">
        <v>134</v>
      </c>
      <c r="U809" s="197"/>
      <c r="V809" s="152">
        <f>IFERROR(_xlfn.XLOOKUP(X809,sortorder!$E$4:$E$55,sortorder!$D$4:$D$55),99)</f>
        <v>80</v>
      </c>
      <c r="W809" s="152">
        <f>IFERROR(_xlfn.XLOOKUP(X809,sortorder!$E$4:$E$55,sortorder!$D$4:$D$55),99)</f>
        <v>80</v>
      </c>
      <c r="X809" s="198" t="s">
        <v>2852</v>
      </c>
      <c r="Y809" s="141">
        <f>IF(ISERROR(SEARCH(Y$1,$Q809)),0,1)</f>
        <v>0</v>
      </c>
      <c r="Z809" s="141">
        <f>IF(ISERROR(SEARCH(Z$1,$Q809)),0,1)</f>
        <v>1</v>
      </c>
      <c r="AA809" s="141">
        <f>IF(ISERROR(SEARCH(AA$1,$Q809)),0,1)</f>
        <v>0</v>
      </c>
      <c r="AB809" s="141">
        <f>IF(ISERROR(SEARCH(AB$1,$Q809)),0,1)</f>
        <v>0</v>
      </c>
      <c r="AC809" s="141">
        <f>IF(ISERROR(SEARCH(AC$1,$Q809)),0,1)</f>
        <v>0</v>
      </c>
      <c r="AD809" s="141">
        <f>IF(ISERROR(SEARCH(AD$1,$Q809)),0,1)</f>
        <v>1</v>
      </c>
      <c r="AE809" s="141">
        <f>IF(ISERROR(SEARCH(AE$1,$Q809)),0,1)</f>
        <v>1</v>
      </c>
      <c r="AF809" s="141">
        <f>IF(ISERROR(SEARCH(AF$1,$Q809)),0,1)</f>
        <v>0</v>
      </c>
      <c r="AG809" s="141">
        <f>IF(ISERROR(SEARCH(AG$1,$Q809)),0,1)</f>
        <v>0</v>
      </c>
      <c r="AH809" s="122"/>
      <c r="AI809" s="141" t="str">
        <f>_xlfn.XLOOKUP(I809,'api2.3'!B:B,'api2.3'!D:D,"")</f>
        <v/>
      </c>
      <c r="AJ809" s="122" t="s">
        <v>84</v>
      </c>
      <c r="AK809" s="41" t="s">
        <v>84</v>
      </c>
      <c r="AL809" s="210">
        <f>_xlfn.XLOOKUP(AK809,sortorder!$I$15:$I$20,sortorder!$J$15:$J$20)</f>
        <v>5</v>
      </c>
      <c r="AM809" s="122" t="s">
        <v>1784</v>
      </c>
      <c r="AN809" s="122" t="s">
        <v>1784</v>
      </c>
      <c r="AO809" s="122" t="s">
        <v>1785</v>
      </c>
      <c r="AP809" s="200">
        <v>3</v>
      </c>
      <c r="AQ809" s="122" t="s">
        <v>456</v>
      </c>
      <c r="AR809" s="122" t="s">
        <v>97</v>
      </c>
      <c r="AS809" s="122" t="s">
        <v>96</v>
      </c>
      <c r="AT809" s="122" t="s">
        <v>97</v>
      </c>
      <c r="AU809" s="122"/>
      <c r="AV809" s="39" t="str">
        <f>IFERROR(_xlfn.XLOOKUP(Q809,wtd!$B:$B,wtd!$C:$C),"")</f>
        <v/>
      </c>
      <c r="AW809" s="141" t="b">
        <f>IFERROR(Q809=_xlfn.XLOOKUP(Q809,wtd!$B:$B,wtd!$B:$B),FALSE)</f>
        <v>0</v>
      </c>
      <c r="AX809" s="122" t="s">
        <v>89</v>
      </c>
      <c r="AY809" s="122"/>
      <c r="AZ809" s="122"/>
      <c r="BA809" s="122" t="b">
        <v>0</v>
      </c>
      <c r="BB809" s="122" t="b">
        <v>0</v>
      </c>
      <c r="BC809" s="122" t="b">
        <v>0</v>
      </c>
      <c r="BD809" s="122"/>
      <c r="BE809" s="122" t="s">
        <v>510</v>
      </c>
      <c r="BF809" s="122" t="s">
        <v>510</v>
      </c>
      <c r="BG809" s="122" t="s">
        <v>510</v>
      </c>
      <c r="BH809" s="197" t="s">
        <v>510</v>
      </c>
      <c r="BI809" s="197"/>
      <c r="BJ809" s="618" t="s">
        <v>2887</v>
      </c>
      <c r="BK809" s="534" t="s">
        <v>2887</v>
      </c>
      <c r="BL809" s="197"/>
      <c r="BN809" s="225">
        <v>999</v>
      </c>
      <c r="BQ809" s="639" t="s">
        <v>54</v>
      </c>
      <c r="BR809" s="639" t="s">
        <v>509</v>
      </c>
    </row>
    <row r="810" spans="1:72">
      <c r="A810">
        <v>809</v>
      </c>
      <c r="B810" s="158" t="str">
        <f>IFERROR(TEXT(AL810,"00"),"99")&amp;IFERROR(TEXT(W810,"00"),"99")&amp;IFERROR(TEXT(S810,"00"),"99")&amp;IFERROR(TEXT(BN810,"000"),"999")</f>
        <v>058011999</v>
      </c>
      <c r="C810" s="158" t="str">
        <f>IFERROR(TEXT(AL810,"00"),"99")&amp;IFERROR(TEXT(V810,"00"),"99")&amp;IFERROR(TEXT(R810,"000"),"999")</f>
        <v>0580107</v>
      </c>
      <c r="D810" s="29">
        <v>0</v>
      </c>
      <c r="E810" s="645">
        <f>IF(NOT(ISBLANK(L810)),1,0)</f>
        <v>0</v>
      </c>
      <c r="F810" s="645">
        <f>IF(NOT(ISBLANK(O810)),1,0)</f>
        <v>1</v>
      </c>
      <c r="G810" s="364" t="str">
        <f>IF(ISBLANK(H810), IF(OR(NOT(ISBLANK(L810)),NOT(ISBLANK(I810)), NOT(ISBLANK(O810))),"no oldname but should be",""),IF(H810=I810,"api",IF(H810=O810,"csv","no match or acs")))</f>
        <v>csv</v>
      </c>
      <c r="H810" t="s">
        <v>817</v>
      </c>
      <c r="J810" s="197"/>
      <c r="K810" s="122"/>
      <c r="L810" s="67"/>
      <c r="M810" s="633"/>
      <c r="N810" s="197" t="s">
        <v>817</v>
      </c>
      <c r="O810" s="122" t="s">
        <v>817</v>
      </c>
      <c r="P810" s="197" t="s">
        <v>817</v>
      </c>
      <c r="Q810" s="115" t="s">
        <v>816</v>
      </c>
      <c r="R810" s="147">
        <f>IFERROR(_xlfn.XLOOKUP(T810,sortorder!$E$62:$E$136,sortorder!$F$62:$F$136),999)</f>
        <v>107</v>
      </c>
      <c r="S810" s="147">
        <f>IFERROR(_xlfn.XLOOKUP(T810,sortorder!$E$62:$E$136,sortorder!$D$62:$D$136),99)</f>
        <v>11</v>
      </c>
      <c r="T810" s="196" t="s">
        <v>134</v>
      </c>
      <c r="U810" s="197"/>
      <c r="V810" s="152">
        <f>IFERROR(_xlfn.XLOOKUP(X810,sortorder!$E$4:$E$55,sortorder!$D$4:$D$55),99)</f>
        <v>80</v>
      </c>
      <c r="W810" s="152">
        <f>IFERROR(_xlfn.XLOOKUP(X810,sortorder!$E$4:$E$55,sortorder!$D$4:$D$55),99)</f>
        <v>80</v>
      </c>
      <c r="X810" s="198" t="s">
        <v>2852</v>
      </c>
      <c r="Y810" s="141">
        <f>IF(ISERROR(SEARCH(Y$1,$Q810)),0,1)</f>
        <v>0</v>
      </c>
      <c r="Z810" s="141">
        <f>IF(ISERROR(SEARCH(Z$1,$Q810)),0,1)</f>
        <v>1</v>
      </c>
      <c r="AA810" s="141">
        <f>IF(ISERROR(SEARCH(AA$1,$Q810)),0,1)</f>
        <v>0</v>
      </c>
      <c r="AB810" s="141">
        <f>IF(ISERROR(SEARCH(AB$1,$Q810)),0,1)</f>
        <v>0</v>
      </c>
      <c r="AC810" s="141">
        <f>IF(ISERROR(SEARCH(AC$1,$Q810)),0,1)</f>
        <v>0</v>
      </c>
      <c r="AD810" s="141">
        <f>IF(ISERROR(SEARCH(AD$1,$Q810)),0,1)</f>
        <v>1</v>
      </c>
      <c r="AE810" s="141">
        <f>IF(ISERROR(SEARCH(AE$1,$Q810)),0,1)</f>
        <v>1</v>
      </c>
      <c r="AF810" s="141">
        <f>IF(ISERROR(SEARCH(AF$1,$Q810)),0,1)</f>
        <v>0</v>
      </c>
      <c r="AG810" s="141">
        <f>IF(ISERROR(SEARCH(AG$1,$Q810)),0,1)</f>
        <v>1</v>
      </c>
      <c r="AH810" s="122"/>
      <c r="AI810" s="141" t="str">
        <f>_xlfn.XLOOKUP(I810,'api2.3'!B:B,'api2.3'!D:D,"")</f>
        <v/>
      </c>
      <c r="AJ810" s="122" t="s">
        <v>84</v>
      </c>
      <c r="AK810" s="212" t="s">
        <v>84</v>
      </c>
      <c r="AL810" s="210">
        <f>_xlfn.XLOOKUP(AK810,sortorder!$I$15:$I$20,sortorder!$J$15:$J$20)</f>
        <v>5</v>
      </c>
      <c r="AM810" s="122" t="s">
        <v>1784</v>
      </c>
      <c r="AN810" s="122" t="s">
        <v>1784</v>
      </c>
      <c r="AO810" s="122" t="s">
        <v>1785</v>
      </c>
      <c r="AP810" s="200">
        <v>3</v>
      </c>
      <c r="AQ810" s="122" t="s">
        <v>456</v>
      </c>
      <c r="AR810" s="122" t="s">
        <v>97</v>
      </c>
      <c r="AS810" s="122" t="s">
        <v>96</v>
      </c>
      <c r="AT810" s="122" t="s">
        <v>97</v>
      </c>
      <c r="AU810" s="122"/>
      <c r="AV810" s="39" t="str">
        <f>IFERROR(_xlfn.XLOOKUP(Q810,wtd!$B:$B,wtd!$C:$C),"")</f>
        <v/>
      </c>
      <c r="AW810" s="141" t="b">
        <f>IFERROR(Q810=_xlfn.XLOOKUP(Q810,wtd!$B:$B,wtd!$B:$B),FALSE)</f>
        <v>0</v>
      </c>
      <c r="AX810" s="122" t="s">
        <v>89</v>
      </c>
      <c r="AY810" s="122"/>
      <c r="AZ810" s="122"/>
      <c r="BA810" s="122" t="b">
        <v>0</v>
      </c>
      <c r="BB810" s="122" t="b">
        <v>0</v>
      </c>
      <c r="BC810" s="122" t="b">
        <v>0</v>
      </c>
      <c r="BD810" s="122"/>
      <c r="BE810" s="122" t="s">
        <v>5013</v>
      </c>
      <c r="BF810" s="122" t="s">
        <v>818</v>
      </c>
      <c r="BG810" s="122" t="s">
        <v>818</v>
      </c>
      <c r="BH810" s="197" t="s">
        <v>818</v>
      </c>
      <c r="BI810" s="197"/>
      <c r="BJ810" s="618" t="s">
        <v>2887</v>
      </c>
      <c r="BK810" s="534" t="s">
        <v>2887</v>
      </c>
      <c r="BL810" s="197"/>
      <c r="BN810" s="225">
        <v>999</v>
      </c>
      <c r="BQ810" s="639" t="s">
        <v>113</v>
      </c>
      <c r="BR810" s="639" t="s">
        <v>817</v>
      </c>
    </row>
    <row r="811" spans="1:72">
      <c r="A811">
        <v>810</v>
      </c>
      <c r="B811" s="158" t="str">
        <f>IFERROR(TEXT(AL811,"00"),"99")&amp;IFERROR(TEXT(W811,"00"),"99")&amp;IFERROR(TEXT(S811,"00"),"99")&amp;IFERROR(TEXT(BN811,"000"),"999")</f>
        <v>058011999</v>
      </c>
      <c r="C811" s="158" t="str">
        <f>IFERROR(TEXT(AL811,"00"),"99")&amp;IFERROR(TEXT(V811,"00"),"99")&amp;IFERROR(TEXT(R811,"000"),"999")</f>
        <v>0580107</v>
      </c>
      <c r="D811" s="251">
        <v>0</v>
      </c>
      <c r="E811" s="645">
        <f>IF(NOT(ISBLANK(L811)),1,0)</f>
        <v>0</v>
      </c>
      <c r="F811" s="645">
        <f>IF(NOT(ISBLANK(O811)),1,0)</f>
        <v>1</v>
      </c>
      <c r="G811" s="364" t="str">
        <f>IF(ISBLANK(H811), IF(OR(NOT(ISBLANK(L811)),NOT(ISBLANK(I811)), NOT(ISBLANK(O811))),"no oldname but should be",""),IF(H811=I811,"api",IF(H811=O811,"csv","no match or acs")))</f>
        <v>csv</v>
      </c>
      <c r="H811" s="122" t="s">
        <v>1070</v>
      </c>
      <c r="I811" s="122"/>
      <c r="J811" s="197"/>
      <c r="K811" s="122"/>
      <c r="L811" s="67"/>
      <c r="M811" s="633"/>
      <c r="N811" s="197" t="s">
        <v>1070</v>
      </c>
      <c r="O811" s="122" t="s">
        <v>1070</v>
      </c>
      <c r="P811" s="197" t="s">
        <v>1070</v>
      </c>
      <c r="Q811" s="115" t="s">
        <v>1069</v>
      </c>
      <c r="R811" s="147">
        <f>IFERROR(_xlfn.XLOOKUP(T811,sortorder!$E$62:$E$136,sortorder!$F$62:$F$136),999)</f>
        <v>107</v>
      </c>
      <c r="S811" s="147">
        <f>IFERROR(_xlfn.XLOOKUP(T811,sortorder!$E$62:$E$136,sortorder!$D$62:$D$136),99)</f>
        <v>11</v>
      </c>
      <c r="T811" s="196" t="s">
        <v>134</v>
      </c>
      <c r="U811" s="197"/>
      <c r="V811" s="152">
        <f>IFERROR(_xlfn.XLOOKUP(X811,sortorder!$E$4:$E$55,sortorder!$D$4:$D$55),99)</f>
        <v>80</v>
      </c>
      <c r="W811" s="152">
        <f>IFERROR(_xlfn.XLOOKUP(X811,sortorder!$E$4:$E$55,sortorder!$D$4:$D$55),99)</f>
        <v>80</v>
      </c>
      <c r="X811" s="198" t="s">
        <v>2853</v>
      </c>
      <c r="Y811" s="141">
        <f>IF(ISERROR(SEARCH(Y$1,$Q811)),0,1)</f>
        <v>0</v>
      </c>
      <c r="Z811" s="141">
        <f>IF(ISERROR(SEARCH(Z$1,$Q811)),0,1)</f>
        <v>1</v>
      </c>
      <c r="AA811" s="141">
        <f>IF(ISERROR(SEARCH(AA$1,$Q811)),0,1)</f>
        <v>1</v>
      </c>
      <c r="AB811" s="141">
        <f>IF(ISERROR(SEARCH(AB$1,$Q811)),0,1)</f>
        <v>1</v>
      </c>
      <c r="AC811" s="141">
        <f>IF(ISERROR(SEARCH(AC$1,$Q811)),0,1)</f>
        <v>0</v>
      </c>
      <c r="AD811" s="141">
        <f>IF(ISERROR(SEARCH(AD$1,$Q811)),0,1)</f>
        <v>0</v>
      </c>
      <c r="AE811" s="141">
        <f>IF(ISERROR(SEARCH(AE$1,$Q811)),0,1)</f>
        <v>1</v>
      </c>
      <c r="AF811" s="141">
        <f>IF(ISERROR(SEARCH(AF$1,$Q811)),0,1)</f>
        <v>0</v>
      </c>
      <c r="AG811" s="141">
        <f>IF(ISERROR(SEARCH(AG$1,$Q811)),0,1)</f>
        <v>0</v>
      </c>
      <c r="AH811" s="122"/>
      <c r="AI811" s="141" t="str">
        <f>_xlfn.XLOOKUP(I811,'api2.3'!B:B,'api2.3'!D:D,"")</f>
        <v/>
      </c>
      <c r="AJ811" s="122" t="s">
        <v>84</v>
      </c>
      <c r="AK811" s="212" t="s">
        <v>84</v>
      </c>
      <c r="AL811" s="210">
        <f>_xlfn.XLOOKUP(AK811,sortorder!$I$15:$I$20,sortorder!$J$15:$J$20)</f>
        <v>5</v>
      </c>
      <c r="AM811" s="122" t="s">
        <v>1784</v>
      </c>
      <c r="AN811" s="122" t="s">
        <v>1784</v>
      </c>
      <c r="AO811" s="122" t="s">
        <v>1785</v>
      </c>
      <c r="AP811" s="200">
        <v>3</v>
      </c>
      <c r="AQ811" s="122" t="s">
        <v>757</v>
      </c>
      <c r="AR811" s="122" t="s">
        <v>2800</v>
      </c>
      <c r="AS811" s="122" t="s">
        <v>515</v>
      </c>
      <c r="AT811" s="122" t="s">
        <v>516</v>
      </c>
      <c r="AU811" s="122"/>
      <c r="AV811" s="39" t="str">
        <f>IFERROR(_xlfn.XLOOKUP(Q811,wtd!$B:$B,wtd!$C:$C),"")</f>
        <v/>
      </c>
      <c r="AW811" s="141" t="b">
        <f>IFERROR(Q811=_xlfn.XLOOKUP(Q811,wtd!$B:$B,wtd!$B:$B),FALSE)</f>
        <v>0</v>
      </c>
      <c r="AX811" s="122" t="s">
        <v>1103</v>
      </c>
      <c r="AY811" s="122"/>
      <c r="AZ811" s="122"/>
      <c r="BA811" s="122" t="b">
        <v>0</v>
      </c>
      <c r="BB811" s="122" t="b">
        <v>0</v>
      </c>
      <c r="BC811" s="122" t="b">
        <v>0</v>
      </c>
      <c r="BD811" s="122"/>
      <c r="BE811" s="122" t="s">
        <v>1071</v>
      </c>
      <c r="BF811" s="122" t="s">
        <v>1071</v>
      </c>
      <c r="BG811" s="122" t="s">
        <v>1071</v>
      </c>
      <c r="BH811" s="197" t="s">
        <v>1071</v>
      </c>
      <c r="BI811" s="197"/>
      <c r="BJ811" s="618" t="s">
        <v>2887</v>
      </c>
      <c r="BK811" s="534" t="s">
        <v>2887</v>
      </c>
      <c r="BL811" s="197"/>
      <c r="BM811" s="197"/>
      <c r="BN811" s="368">
        <v>999</v>
      </c>
      <c r="BO811" s="122"/>
      <c r="BP811" s="641"/>
      <c r="BQ811" s="641" t="s">
        <v>634</v>
      </c>
      <c r="BR811" s="641" t="s">
        <v>1070</v>
      </c>
      <c r="BS811" s="641"/>
      <c r="BT811" s="641"/>
    </row>
    <row r="812" spans="1:72">
      <c r="A812">
        <v>811</v>
      </c>
      <c r="B812" s="158" t="str">
        <f>IFERROR(TEXT(AL812,"00"),"99")&amp;IFERROR(TEXT(W812,"00"),"99")&amp;IFERROR(TEXT(S812,"00"),"99")&amp;IFERROR(TEXT(BN812,"000"),"999")</f>
        <v>058011999</v>
      </c>
      <c r="C812" s="158" t="str">
        <f>IFERROR(TEXT(AL812,"00"),"99")&amp;IFERROR(TEXT(V812,"00"),"99")&amp;IFERROR(TEXT(R812,"000"),"999")</f>
        <v>0580107</v>
      </c>
      <c r="D812" s="29">
        <v>0</v>
      </c>
      <c r="E812" s="645">
        <f>IF(NOT(ISBLANK(L812)),1,0)</f>
        <v>0</v>
      </c>
      <c r="F812" s="645">
        <f>IF(NOT(ISBLANK(O812)),1,0)</f>
        <v>1</v>
      </c>
      <c r="G812" s="364" t="str">
        <f>IF(ISBLANK(H812), IF(OR(NOT(ISBLANK(L812)),NOT(ISBLANK(I812)), NOT(ISBLANK(O812))),"no oldname but should be",""),IF(H812=I812,"api",IF(H812=O812,"csv","no match or acs")))</f>
        <v>csv</v>
      </c>
      <c r="H812" t="s">
        <v>1058</v>
      </c>
      <c r="K812" s="122"/>
      <c r="L812" s="67"/>
      <c r="M812" s="633"/>
      <c r="N812" s="197" t="s">
        <v>1058</v>
      </c>
      <c r="O812" s="122" t="s">
        <v>1058</v>
      </c>
      <c r="P812" s="197" t="s">
        <v>1058</v>
      </c>
      <c r="Q812" s="115" t="s">
        <v>1057</v>
      </c>
      <c r="R812" s="147">
        <f>IFERROR(_xlfn.XLOOKUP(T812,sortorder!$E$62:$E$136,sortorder!$F$62:$F$136),999)</f>
        <v>107</v>
      </c>
      <c r="S812" s="147">
        <f>IFERROR(_xlfn.XLOOKUP(T812,sortorder!$E$62:$E$136,sortorder!$D$62:$D$136),99)</f>
        <v>11</v>
      </c>
      <c r="T812" s="196" t="s">
        <v>134</v>
      </c>
      <c r="U812" s="197"/>
      <c r="V812" s="152">
        <f>IFERROR(_xlfn.XLOOKUP(X812,sortorder!$E$4:$E$55,sortorder!$D$4:$D$55),99)</f>
        <v>80</v>
      </c>
      <c r="W812" s="152">
        <f>IFERROR(_xlfn.XLOOKUP(X812,sortorder!$E$4:$E$55,sortorder!$D$4:$D$55),99)</f>
        <v>80</v>
      </c>
      <c r="X812" s="198" t="s">
        <v>2853</v>
      </c>
      <c r="Y812" s="141">
        <f>IF(ISERROR(SEARCH(Y$1,$Q812)),0,1)</f>
        <v>0</v>
      </c>
      <c r="Z812" s="141">
        <f>IF(ISERROR(SEARCH(Z$1,$Q812)),0,1)</f>
        <v>1</v>
      </c>
      <c r="AA812" s="141">
        <f>IF(ISERROR(SEARCH(AA$1,$Q812)),0,1)</f>
        <v>1</v>
      </c>
      <c r="AB812" s="141">
        <f>IF(ISERROR(SEARCH(AB$1,$Q812)),0,1)</f>
        <v>1</v>
      </c>
      <c r="AC812" s="141">
        <f>IF(ISERROR(SEARCH(AC$1,$Q812)),0,1)</f>
        <v>0</v>
      </c>
      <c r="AD812" s="141">
        <f>IF(ISERROR(SEARCH(AD$1,$Q812)),0,1)</f>
        <v>0</v>
      </c>
      <c r="AE812" s="141">
        <f>IF(ISERROR(SEARCH(AE$1,$Q812)),0,1)</f>
        <v>1</v>
      </c>
      <c r="AF812" s="141">
        <f>IF(ISERROR(SEARCH(AF$1,$Q812)),0,1)</f>
        <v>0</v>
      </c>
      <c r="AG812" s="141">
        <f>IF(ISERROR(SEARCH(AG$1,$Q812)),0,1)</f>
        <v>1</v>
      </c>
      <c r="AH812" s="122"/>
      <c r="AI812" s="141" t="str">
        <f>_xlfn.XLOOKUP(I812,'api2.3'!B:B,'api2.3'!D:D,"")</f>
        <v/>
      </c>
      <c r="AJ812" s="122" t="s">
        <v>84</v>
      </c>
      <c r="AK812" s="212" t="s">
        <v>84</v>
      </c>
      <c r="AL812" s="210">
        <f>_xlfn.XLOOKUP(AK812,sortorder!$I$15:$I$20,sortorder!$J$15:$J$20)</f>
        <v>5</v>
      </c>
      <c r="AM812" s="122" t="s">
        <v>1784</v>
      </c>
      <c r="AN812" s="122" t="s">
        <v>1784</v>
      </c>
      <c r="AO812" s="122" t="s">
        <v>1785</v>
      </c>
      <c r="AP812" s="200">
        <v>3</v>
      </c>
      <c r="AQ812" s="122" t="s">
        <v>757</v>
      </c>
      <c r="AR812" s="122" t="s">
        <v>2800</v>
      </c>
      <c r="AS812" s="122" t="s">
        <v>515</v>
      </c>
      <c r="AT812" s="122" t="s">
        <v>516</v>
      </c>
      <c r="AU812" s="122"/>
      <c r="AV812" s="39" t="str">
        <f>IFERROR(_xlfn.XLOOKUP(Q812,wtd!$B:$B,wtd!$C:$C),"")</f>
        <v/>
      </c>
      <c r="AW812" s="141" t="b">
        <f>IFERROR(Q812=_xlfn.XLOOKUP(Q812,wtd!$B:$B,wtd!$B:$B),FALSE)</f>
        <v>0</v>
      </c>
      <c r="AX812" s="122" t="s">
        <v>1103</v>
      </c>
      <c r="AY812" s="122"/>
      <c r="AZ812" s="122"/>
      <c r="BA812" s="122" t="b">
        <v>0</v>
      </c>
      <c r="BB812" s="122" t="b">
        <v>0</v>
      </c>
      <c r="BC812" s="122" t="b">
        <v>0</v>
      </c>
      <c r="BD812" s="122"/>
      <c r="BE812" s="122" t="s">
        <v>5014</v>
      </c>
      <c r="BF812" s="122" t="s">
        <v>1059</v>
      </c>
      <c r="BG812" s="122" t="s">
        <v>1059</v>
      </c>
      <c r="BH812" s="197" t="s">
        <v>1059</v>
      </c>
      <c r="BI812" s="197"/>
      <c r="BJ812" s="618" t="s">
        <v>2887</v>
      </c>
      <c r="BK812" s="534" t="s">
        <v>2887</v>
      </c>
      <c r="BL812" s="197"/>
      <c r="BN812" s="225">
        <v>999</v>
      </c>
      <c r="BQ812" s="639" t="s">
        <v>781</v>
      </c>
      <c r="BR812" s="639" t="s">
        <v>1058</v>
      </c>
    </row>
    <row r="813" spans="1:72">
      <c r="A813">
        <v>812</v>
      </c>
      <c r="B813" s="158" t="str">
        <f>IFERROR(TEXT(AL813,"00"),"99")&amp;IFERROR(TEXT(W813,"00"),"99")&amp;IFERROR(TEXT(S813,"00"),"99")&amp;IFERROR(TEXT(BN813,"000"),"999")</f>
        <v>058012999</v>
      </c>
      <c r="C813" s="158" t="str">
        <f>IFERROR(TEXT(AL813,"00"),"99")&amp;IFERROR(TEXT(V813,"00"),"99")&amp;IFERROR(TEXT(R813,"000"),"999")</f>
        <v>0580108</v>
      </c>
      <c r="D813" s="29">
        <v>0</v>
      </c>
      <c r="E813" s="645">
        <f>IF(NOT(ISBLANK(L813)),1,0)</f>
        <v>0</v>
      </c>
      <c r="F813" s="645">
        <f>IF(NOT(ISBLANK(O813)),1,0)</f>
        <v>1</v>
      </c>
      <c r="G813" s="364" t="str">
        <f>IF(ISBLANK(H813), IF(OR(NOT(ISBLANK(L813)),NOT(ISBLANK(I813)), NOT(ISBLANK(O813))),"no oldname but should be",""),IF(H813=I813,"api",IF(H813=O813,"csv","no match or acs")))</f>
        <v>csv</v>
      </c>
      <c r="H813" t="s">
        <v>236</v>
      </c>
      <c r="K813" s="122"/>
      <c r="L813" s="67"/>
      <c r="M813" s="633"/>
      <c r="N813" s="197" t="s">
        <v>236</v>
      </c>
      <c r="O813" s="122" t="s">
        <v>236</v>
      </c>
      <c r="P813" s="197" t="s">
        <v>236</v>
      </c>
      <c r="Q813" s="115" t="s">
        <v>235</v>
      </c>
      <c r="R813" s="147">
        <f>IFERROR(_xlfn.XLOOKUP(T813,sortorder!$E$62:$E$136,sortorder!$F$62:$F$136),999)</f>
        <v>108</v>
      </c>
      <c r="S813" s="147">
        <f>IFERROR(_xlfn.XLOOKUP(T813,sortorder!$E$62:$E$136,sortorder!$D$62:$D$136),99)</f>
        <v>12</v>
      </c>
      <c r="T813" s="196" t="s">
        <v>244</v>
      </c>
      <c r="U813" s="197"/>
      <c r="V813" s="152">
        <f>IFERROR(_xlfn.XLOOKUP(X813,sortorder!$E$4:$E$55,sortorder!$D$4:$D$55),99)</f>
        <v>80</v>
      </c>
      <c r="W813" s="152">
        <f>IFERROR(_xlfn.XLOOKUP(X813,sortorder!$E$4:$E$55,sortorder!$D$4:$D$55),99)</f>
        <v>80</v>
      </c>
      <c r="X813" s="198" t="s">
        <v>2852</v>
      </c>
      <c r="Y813" s="141">
        <f>IF(ISERROR(SEARCH(Y$1,$Q813)),0,1)</f>
        <v>0</v>
      </c>
      <c r="Z813" s="141">
        <f>IF(ISERROR(SEARCH(Z$1,$Q813)),0,1)</f>
        <v>0</v>
      </c>
      <c r="AA813" s="141">
        <f>IF(ISERROR(SEARCH(AA$1,$Q813)),0,1)</f>
        <v>0</v>
      </c>
      <c r="AB813" s="141">
        <f>IF(ISERROR(SEARCH(AB$1,$Q813)),0,1)</f>
        <v>0</v>
      </c>
      <c r="AC813" s="141">
        <f>IF(ISERROR(SEARCH(AC$1,$Q813)),0,1)</f>
        <v>0</v>
      </c>
      <c r="AD813" s="141">
        <f>IF(ISERROR(SEARCH(AD$1,$Q813)),0,1)</f>
        <v>1</v>
      </c>
      <c r="AE813" s="141">
        <f>IF(ISERROR(SEARCH(AE$1,$Q813)),0,1)</f>
        <v>1</v>
      </c>
      <c r="AF813" s="141">
        <f>IF(ISERROR(SEARCH(AF$1,$Q813)),0,1)</f>
        <v>0</v>
      </c>
      <c r="AG813" s="141">
        <f>IF(ISERROR(SEARCH(AG$1,$Q813)),0,1)</f>
        <v>0</v>
      </c>
      <c r="AH813" s="122"/>
      <c r="AI813" s="141" t="str">
        <f>_xlfn.XLOOKUP(I813,'api2.3'!B:B,'api2.3'!D:D,"")</f>
        <v/>
      </c>
      <c r="AJ813" s="122" t="s">
        <v>84</v>
      </c>
      <c r="AK813" s="212" t="s">
        <v>84</v>
      </c>
      <c r="AL813" s="210">
        <f>_xlfn.XLOOKUP(AK813,sortorder!$I$15:$I$20,sortorder!$J$15:$J$20)</f>
        <v>5</v>
      </c>
      <c r="AM813" s="122" t="s">
        <v>423</v>
      </c>
      <c r="AN813" s="122" t="s">
        <v>423</v>
      </c>
      <c r="AO813" s="122" t="s">
        <v>424</v>
      </c>
      <c r="AP813" s="200">
        <v>1</v>
      </c>
      <c r="AQ813" s="122" t="s">
        <v>83</v>
      </c>
      <c r="AR813" s="122" t="s">
        <v>97</v>
      </c>
      <c r="AS813" s="122" t="s">
        <v>96</v>
      </c>
      <c r="AT813" s="122" t="s">
        <v>97</v>
      </c>
      <c r="AU813" s="122"/>
      <c r="AV813" s="39" t="str">
        <f>IFERROR(_xlfn.XLOOKUP(Q813,wtd!$B:$B,wtd!$C:$C),"")</f>
        <v/>
      </c>
      <c r="AW813" s="141" t="b">
        <f>IFERROR(Q813=_xlfn.XLOOKUP(Q813,wtd!$B:$B,wtd!$B:$B),FALSE)</f>
        <v>0</v>
      </c>
      <c r="AX813" s="122" t="s">
        <v>89</v>
      </c>
      <c r="AY813" s="122"/>
      <c r="AZ813" s="122"/>
      <c r="BA813" s="122" t="b">
        <v>0</v>
      </c>
      <c r="BB813" s="122" t="b">
        <v>0</v>
      </c>
      <c r="BC813" s="122" t="b">
        <v>0</v>
      </c>
      <c r="BD813" s="122"/>
      <c r="BE813" s="122" t="s">
        <v>237</v>
      </c>
      <c r="BF813" s="122" t="s">
        <v>237</v>
      </c>
      <c r="BG813" s="122" t="s">
        <v>237</v>
      </c>
      <c r="BH813" s="197" t="s">
        <v>237</v>
      </c>
      <c r="BI813" s="197"/>
      <c r="BJ813" s="618" t="s">
        <v>2887</v>
      </c>
      <c r="BK813" s="534" t="s">
        <v>2887</v>
      </c>
      <c r="BL813" s="197"/>
      <c r="BN813" s="225">
        <v>999</v>
      </c>
      <c r="BQ813" s="639" t="s">
        <v>113</v>
      </c>
      <c r="BR813" s="639" t="s">
        <v>236</v>
      </c>
    </row>
    <row r="814" spans="1:72">
      <c r="A814">
        <v>813</v>
      </c>
      <c r="B814" s="158" t="str">
        <f>IFERROR(TEXT(AL814,"00"),"99")&amp;IFERROR(TEXT(W814,"00"),"99")&amp;IFERROR(TEXT(S814,"00"),"99")&amp;IFERROR(TEXT(BN814,"000"),"999")</f>
        <v>058012999</v>
      </c>
      <c r="C814" s="158" t="str">
        <f>IFERROR(TEXT(AL814,"00"),"99")&amp;IFERROR(TEXT(V814,"00"),"99")&amp;IFERROR(TEXT(R814,"000"),"999")</f>
        <v>0580108</v>
      </c>
      <c r="D814" s="29">
        <v>0</v>
      </c>
      <c r="E814" s="645">
        <f>IF(NOT(ISBLANK(L814)),1,0)</f>
        <v>0</v>
      </c>
      <c r="F814" s="645">
        <f>IF(NOT(ISBLANK(O814)),1,0)</f>
        <v>1</v>
      </c>
      <c r="G814" s="364" t="str">
        <f>IF(ISBLANK(H814), IF(OR(NOT(ISBLANK(L814)),NOT(ISBLANK(I814)), NOT(ISBLANK(O814))),"no oldname but should be",""),IF(H814=I814,"api",IF(H814=O814,"csv","no match or acs")))</f>
        <v>csv</v>
      </c>
      <c r="H814" t="s">
        <v>239</v>
      </c>
      <c r="K814" s="122"/>
      <c r="L814" s="68"/>
      <c r="M814" s="632"/>
      <c r="N814" s="197" t="s">
        <v>239</v>
      </c>
      <c r="O814" s="122" t="s">
        <v>239</v>
      </c>
      <c r="P814" s="197" t="s">
        <v>239</v>
      </c>
      <c r="Q814" s="116" t="s">
        <v>238</v>
      </c>
      <c r="R814" s="147">
        <f>IFERROR(_xlfn.XLOOKUP(T814,sortorder!$E$62:$E$136,sortorder!$F$62:$F$136),999)</f>
        <v>108</v>
      </c>
      <c r="S814" s="147">
        <f>IFERROR(_xlfn.XLOOKUP(T814,sortorder!$E$62:$E$136,sortorder!$D$62:$D$136),99)</f>
        <v>12</v>
      </c>
      <c r="T814" s="196" t="s">
        <v>244</v>
      </c>
      <c r="U814" s="197" t="s">
        <v>243</v>
      </c>
      <c r="V814" s="152">
        <f>IFERROR(_xlfn.XLOOKUP(X814,sortorder!$E$4:$E$55,sortorder!$D$4:$D$55),99)</f>
        <v>80</v>
      </c>
      <c r="W814" s="152">
        <f>IFERROR(_xlfn.XLOOKUP(X814,sortorder!$E$4:$E$55,sortorder!$D$4:$D$55),99)</f>
        <v>80</v>
      </c>
      <c r="X814" s="198" t="s">
        <v>2852</v>
      </c>
      <c r="Y814" s="141">
        <f>IF(ISERROR(SEARCH(Y$1,$Q814)),0,1)</f>
        <v>0</v>
      </c>
      <c r="Z814" s="141">
        <f>IF(ISERROR(SEARCH(Z$1,$Q814)),0,1)</f>
        <v>0</v>
      </c>
      <c r="AA814" s="141">
        <f>IF(ISERROR(SEARCH(AA$1,$Q814)),0,1)</f>
        <v>0</v>
      </c>
      <c r="AB814" s="141">
        <f>IF(ISERROR(SEARCH(AB$1,$Q814)),0,1)</f>
        <v>0</v>
      </c>
      <c r="AC814" s="141">
        <f>IF(ISERROR(SEARCH(AC$1,$Q814)),0,1)</f>
        <v>0</v>
      </c>
      <c r="AD814" s="141">
        <f>IF(ISERROR(SEARCH(AD$1,$Q814)),0,1)</f>
        <v>1</v>
      </c>
      <c r="AE814" s="141">
        <f>IF(ISERROR(SEARCH(AE$1,$Q814)),0,1)</f>
        <v>1</v>
      </c>
      <c r="AF814" s="141">
        <f>IF(ISERROR(SEARCH(AF$1,$Q814)),0,1)</f>
        <v>0</v>
      </c>
      <c r="AG814" s="141">
        <f>IF(ISERROR(SEARCH(AG$1,$Q814)),0,1)</f>
        <v>1</v>
      </c>
      <c r="AH814" s="122"/>
      <c r="AI814" s="141" t="str">
        <f>_xlfn.XLOOKUP(I814,'api2.3'!B:B,'api2.3'!D:D,"")</f>
        <v/>
      </c>
      <c r="AJ814" s="122" t="s">
        <v>84</v>
      </c>
      <c r="AK814" s="212" t="s">
        <v>84</v>
      </c>
      <c r="AL814" s="210">
        <f>_xlfn.XLOOKUP(AK814,sortorder!$I$15:$I$20,sortorder!$J$15:$J$20)</f>
        <v>5</v>
      </c>
      <c r="AM814" s="122" t="s">
        <v>423</v>
      </c>
      <c r="AN814" s="122" t="s">
        <v>423</v>
      </c>
      <c r="AO814" s="122" t="s">
        <v>424</v>
      </c>
      <c r="AP814" s="200">
        <v>1</v>
      </c>
      <c r="AQ814" s="122" t="s">
        <v>83</v>
      </c>
      <c r="AR814" s="122" t="s">
        <v>97</v>
      </c>
      <c r="AS814" s="122" t="s">
        <v>96</v>
      </c>
      <c r="AT814" s="122" t="s">
        <v>97</v>
      </c>
      <c r="AU814" s="122"/>
      <c r="AV814" s="39" t="str">
        <f>IFERROR(_xlfn.XLOOKUP(Q814,wtd!$B:$B,wtd!$C:$C),"")</f>
        <v/>
      </c>
      <c r="AW814" s="141" t="b">
        <f>IFERROR(Q814=_xlfn.XLOOKUP(Q814,wtd!$B:$B,wtd!$B:$B),FALSE)</f>
        <v>0</v>
      </c>
      <c r="AX814" s="122" t="s">
        <v>89</v>
      </c>
      <c r="AY814" s="122"/>
      <c r="AZ814" s="122"/>
      <c r="BA814" s="122" t="b">
        <v>0</v>
      </c>
      <c r="BB814" s="122" t="b">
        <v>0</v>
      </c>
      <c r="BC814" s="122" t="b">
        <v>0</v>
      </c>
      <c r="BD814" s="122"/>
      <c r="BE814" s="122" t="s">
        <v>5007</v>
      </c>
      <c r="BF814" s="122" t="s">
        <v>240</v>
      </c>
      <c r="BG814" s="122" t="s">
        <v>240</v>
      </c>
      <c r="BH814" s="197" t="s">
        <v>241</v>
      </c>
      <c r="BI814" s="197" t="s">
        <v>242</v>
      </c>
      <c r="BJ814" s="618" t="s">
        <v>2887</v>
      </c>
      <c r="BK814" s="534" t="s">
        <v>2887</v>
      </c>
      <c r="BL814" s="197"/>
      <c r="BN814" s="225">
        <v>999</v>
      </c>
      <c r="BQ814" s="639" t="s">
        <v>103</v>
      </c>
      <c r="BR814" s="639" t="s">
        <v>239</v>
      </c>
      <c r="BS814" s="639" t="s">
        <v>56</v>
      </c>
    </row>
    <row r="815" spans="1:72">
      <c r="A815">
        <v>814</v>
      </c>
      <c r="B815" s="158" t="str">
        <f>IFERROR(TEXT(AL815,"00"),"99")&amp;IFERROR(TEXT(W815,"00"),"99")&amp;IFERROR(TEXT(S815,"00"),"99")&amp;IFERROR(TEXT(BN815,"000"),"999")</f>
        <v>058012999</v>
      </c>
      <c r="C815" s="158" t="str">
        <f>IFERROR(TEXT(AL815,"00"),"99")&amp;IFERROR(TEXT(V815,"00"),"99")&amp;IFERROR(TEXT(R815,"000"),"999")</f>
        <v>0580108</v>
      </c>
      <c r="D815" s="251">
        <v>0</v>
      </c>
      <c r="E815" s="645">
        <f>IF(NOT(ISBLANK(L815)),1,0)</f>
        <v>0</v>
      </c>
      <c r="F815" s="645">
        <f>IF(NOT(ISBLANK(O815)),1,0)</f>
        <v>1</v>
      </c>
      <c r="G815" s="364" t="str">
        <f>IF(ISBLANK(H815), IF(OR(NOT(ISBLANK(L815)),NOT(ISBLANK(I815)), NOT(ISBLANK(O815))),"no oldname but should be",""),IF(H815=I815,"api",IF(H815=O815,"csv","no match or acs")))</f>
        <v>csv</v>
      </c>
      <c r="H815" s="122" t="s">
        <v>413</v>
      </c>
      <c r="I815" s="122"/>
      <c r="J815" s="197"/>
      <c r="K815" s="122"/>
      <c r="L815" s="68"/>
      <c r="M815" s="632"/>
      <c r="N815" s="197" t="s">
        <v>413</v>
      </c>
      <c r="O815" s="122" t="s">
        <v>413</v>
      </c>
      <c r="P815" s="197" t="s">
        <v>413</v>
      </c>
      <c r="Q815" s="116" t="s">
        <v>412</v>
      </c>
      <c r="R815" s="147">
        <f>IFERROR(_xlfn.XLOOKUP(T815,sortorder!$E$62:$E$136,sortorder!$F$62:$F$136),999)</f>
        <v>108</v>
      </c>
      <c r="S815" s="147">
        <f>IFERROR(_xlfn.XLOOKUP(T815,sortorder!$E$62:$E$136,sortorder!$D$62:$D$136),99)</f>
        <v>12</v>
      </c>
      <c r="T815" s="196" t="s">
        <v>244</v>
      </c>
      <c r="U815" s="197"/>
      <c r="V815" s="152">
        <f>IFERROR(_xlfn.XLOOKUP(X815,sortorder!$E$4:$E$55,sortorder!$D$4:$D$55),99)</f>
        <v>80</v>
      </c>
      <c r="W815" s="152">
        <f>IFERROR(_xlfn.XLOOKUP(X815,sortorder!$E$4:$E$55,sortorder!$D$4:$D$55),99)</f>
        <v>80</v>
      </c>
      <c r="X815" s="198" t="s">
        <v>2853</v>
      </c>
      <c r="Y815" s="141">
        <f>IF(ISERROR(SEARCH(Y$1,$Q815)),0,1)</f>
        <v>0</v>
      </c>
      <c r="Z815" s="141">
        <f>IF(ISERROR(SEARCH(Z$1,$Q815)),0,1)</f>
        <v>0</v>
      </c>
      <c r="AA815" s="141">
        <f>IF(ISERROR(SEARCH(AA$1,$Q815)),0,1)</f>
        <v>1</v>
      </c>
      <c r="AB815" s="141">
        <f>IF(ISERROR(SEARCH(AB$1,$Q815)),0,1)</f>
        <v>1</v>
      </c>
      <c r="AC815" s="141">
        <f>IF(ISERROR(SEARCH(AC$1,$Q815)),0,1)</f>
        <v>0</v>
      </c>
      <c r="AD815" s="141">
        <f>IF(ISERROR(SEARCH(AD$1,$Q815)),0,1)</f>
        <v>0</v>
      </c>
      <c r="AE815" s="141">
        <f>IF(ISERROR(SEARCH(AE$1,$Q815)),0,1)</f>
        <v>1</v>
      </c>
      <c r="AF815" s="141">
        <f>IF(ISERROR(SEARCH(AF$1,$Q815)),0,1)</f>
        <v>0</v>
      </c>
      <c r="AG815" s="141">
        <f>IF(ISERROR(SEARCH(AG$1,$Q815)),0,1)</f>
        <v>0</v>
      </c>
      <c r="AH815" s="122"/>
      <c r="AI815" s="141" t="str">
        <f>_xlfn.XLOOKUP(I815,'api2.3'!B:B,'api2.3'!D:D,"")</f>
        <v/>
      </c>
      <c r="AJ815" s="122" t="s">
        <v>84</v>
      </c>
      <c r="AK815" s="212" t="s">
        <v>84</v>
      </c>
      <c r="AL815" s="210">
        <f>_xlfn.XLOOKUP(AK815,sortorder!$I$15:$I$20,sortorder!$J$15:$J$20)</f>
        <v>5</v>
      </c>
      <c r="AM815" s="122" t="s">
        <v>423</v>
      </c>
      <c r="AN815" s="122" t="s">
        <v>423</v>
      </c>
      <c r="AO815" s="122" t="s">
        <v>424</v>
      </c>
      <c r="AP815" s="200">
        <v>1</v>
      </c>
      <c r="AQ815" s="122" t="s">
        <v>268</v>
      </c>
      <c r="AR815" s="122" t="s">
        <v>2800</v>
      </c>
      <c r="AS815" s="122" t="s">
        <v>515</v>
      </c>
      <c r="AT815" s="122" t="s">
        <v>516</v>
      </c>
      <c r="AU815" s="122"/>
      <c r="AV815" s="39" t="str">
        <f>IFERROR(_xlfn.XLOOKUP(Q815,wtd!$B:$B,wtd!$C:$C),"")</f>
        <v/>
      </c>
      <c r="AW815" s="141" t="b">
        <f>IFERROR(Q815=_xlfn.XLOOKUP(Q815,wtd!$B:$B,wtd!$B:$B),FALSE)</f>
        <v>0</v>
      </c>
      <c r="AX815" s="122" t="s">
        <v>1103</v>
      </c>
      <c r="AY815" s="122"/>
      <c r="AZ815" s="122"/>
      <c r="BA815" s="122" t="b">
        <v>0</v>
      </c>
      <c r="BB815" s="122" t="b">
        <v>0</v>
      </c>
      <c r="BC815" s="122" t="b">
        <v>0</v>
      </c>
      <c r="BD815" s="122"/>
      <c r="BE815" s="122" t="s">
        <v>414</v>
      </c>
      <c r="BF815" s="122" t="s">
        <v>414</v>
      </c>
      <c r="BG815" s="122" t="s">
        <v>414</v>
      </c>
      <c r="BH815" s="197" t="s">
        <v>414</v>
      </c>
      <c r="BI815" s="197"/>
      <c r="BJ815" s="618" t="s">
        <v>2887</v>
      </c>
      <c r="BK815" s="534" t="s">
        <v>2887</v>
      </c>
      <c r="BL815" s="197"/>
      <c r="BM815" s="197"/>
      <c r="BN815" s="368">
        <v>999</v>
      </c>
      <c r="BO815" s="122"/>
      <c r="BP815" s="641"/>
      <c r="BQ815" s="641" t="s">
        <v>415</v>
      </c>
      <c r="BR815" s="641" t="s">
        <v>413</v>
      </c>
      <c r="BS815" s="641"/>
      <c r="BT815" s="641"/>
    </row>
    <row r="816" spans="1:72" s="22" customFormat="1">
      <c r="A816">
        <v>815</v>
      </c>
      <c r="B816" s="158" t="str">
        <f>IFERROR(TEXT(AL816,"00"),"99")&amp;IFERROR(TEXT(W816,"00"),"99")&amp;IFERROR(TEXT(S816,"00"),"99")&amp;IFERROR(TEXT(BN816,"000"),"999")</f>
        <v>058012999</v>
      </c>
      <c r="C816" s="158" t="str">
        <f>IFERROR(TEXT(AL816,"00"),"99")&amp;IFERROR(TEXT(V816,"00"),"99")&amp;IFERROR(TEXT(R816,"000"),"999")</f>
        <v>0580108</v>
      </c>
      <c r="D816" s="29">
        <v>0</v>
      </c>
      <c r="E816" s="645">
        <f>IF(NOT(ISBLANK(L816)),1,0)</f>
        <v>0</v>
      </c>
      <c r="F816" s="645">
        <f>IF(NOT(ISBLANK(O816)),1,0)</f>
        <v>1</v>
      </c>
      <c r="G816" s="364" t="str">
        <f>IF(ISBLANK(H816), IF(OR(NOT(ISBLANK(L816)),NOT(ISBLANK(I816)), NOT(ISBLANK(O816))),"no oldname but should be",""),IF(H816=I816,"api",IF(H816=O816,"csv","no match or acs")))</f>
        <v>csv</v>
      </c>
      <c r="H816" t="s">
        <v>736</v>
      </c>
      <c r="I816"/>
      <c r="J816" s="59"/>
      <c r="K816" s="122"/>
      <c r="L816" s="122"/>
      <c r="M816" s="197"/>
      <c r="N816" s="197" t="s">
        <v>736</v>
      </c>
      <c r="O816" s="122" t="s">
        <v>736</v>
      </c>
      <c r="P816" s="197" t="s">
        <v>736</v>
      </c>
      <c r="Q816" s="123" t="s">
        <v>735</v>
      </c>
      <c r="R816" s="147">
        <f>IFERROR(_xlfn.XLOOKUP(T816,sortorder!$E$62:$E$136,sortorder!$F$62:$F$136),999)</f>
        <v>108</v>
      </c>
      <c r="S816" s="147">
        <f>IFERROR(_xlfn.XLOOKUP(T816,sortorder!$E$62:$E$136,sortorder!$D$62:$D$136),99)</f>
        <v>12</v>
      </c>
      <c r="T816" s="196" t="s">
        <v>244</v>
      </c>
      <c r="U816" s="197"/>
      <c r="V816" s="152">
        <f>IFERROR(_xlfn.XLOOKUP(X816,sortorder!$E$4:$E$55,sortorder!$D$4:$D$55),99)</f>
        <v>80</v>
      </c>
      <c r="W816" s="152">
        <f>IFERROR(_xlfn.XLOOKUP(X816,sortorder!$E$4:$E$55,sortorder!$D$4:$D$55),99)</f>
        <v>80</v>
      </c>
      <c r="X816" s="198" t="s">
        <v>2853</v>
      </c>
      <c r="Y816" s="141">
        <f>IF(ISERROR(SEARCH(Y$1,$Q816)),0,1)</f>
        <v>0</v>
      </c>
      <c r="Z816" s="141">
        <f>IF(ISERROR(SEARCH(Z$1,$Q816)),0,1)</f>
        <v>0</v>
      </c>
      <c r="AA816" s="141">
        <f>IF(ISERROR(SEARCH(AA$1,$Q816)),0,1)</f>
        <v>1</v>
      </c>
      <c r="AB816" s="141">
        <f>IF(ISERROR(SEARCH(AB$1,$Q816)),0,1)</f>
        <v>1</v>
      </c>
      <c r="AC816" s="141">
        <f>IF(ISERROR(SEARCH(AC$1,$Q816)),0,1)</f>
        <v>0</v>
      </c>
      <c r="AD816" s="141">
        <f>IF(ISERROR(SEARCH(AD$1,$Q816)),0,1)</f>
        <v>0</v>
      </c>
      <c r="AE816" s="141">
        <f>IF(ISERROR(SEARCH(AE$1,$Q816)),0,1)</f>
        <v>1</v>
      </c>
      <c r="AF816" s="141">
        <f>IF(ISERROR(SEARCH(AF$1,$Q816)),0,1)</f>
        <v>0</v>
      </c>
      <c r="AG816" s="141">
        <f>IF(ISERROR(SEARCH(AG$1,$Q816)),0,1)</f>
        <v>1</v>
      </c>
      <c r="AH816" s="122"/>
      <c r="AI816" s="141" t="str">
        <f>_xlfn.XLOOKUP(I816,'api2.3'!B:B,'api2.3'!D:D,"")</f>
        <v/>
      </c>
      <c r="AJ816" s="122" t="s">
        <v>84</v>
      </c>
      <c r="AK816" s="212" t="s">
        <v>84</v>
      </c>
      <c r="AL816" s="210">
        <f>_xlfn.XLOOKUP(AK816,sortorder!$I$15:$I$20,sortorder!$J$15:$J$20)</f>
        <v>5</v>
      </c>
      <c r="AM816" s="122" t="s">
        <v>423</v>
      </c>
      <c r="AN816" s="122" t="s">
        <v>423</v>
      </c>
      <c r="AO816" s="122" t="s">
        <v>424</v>
      </c>
      <c r="AP816" s="200">
        <v>1</v>
      </c>
      <c r="AQ816" s="122" t="s">
        <v>268</v>
      </c>
      <c r="AR816" s="122" t="s">
        <v>2800</v>
      </c>
      <c r="AS816" s="122" t="s">
        <v>515</v>
      </c>
      <c r="AT816" s="122" t="s">
        <v>516</v>
      </c>
      <c r="AU816" s="122"/>
      <c r="AV816" s="39" t="str">
        <f>IFERROR(_xlfn.XLOOKUP(Q816,wtd!$B:$B,wtd!$C:$C),"")</f>
        <v/>
      </c>
      <c r="AW816" s="141" t="b">
        <f>IFERROR(Q816=_xlfn.XLOOKUP(Q816,wtd!$B:$B,wtd!$B:$B),FALSE)</f>
        <v>0</v>
      </c>
      <c r="AX816" s="122" t="s">
        <v>1103</v>
      </c>
      <c r="AY816" s="122"/>
      <c r="AZ816" s="122"/>
      <c r="BA816" s="122" t="b">
        <v>0</v>
      </c>
      <c r="BB816" s="122" t="b">
        <v>0</v>
      </c>
      <c r="BC816" s="122" t="b">
        <v>0</v>
      </c>
      <c r="BD816" s="122"/>
      <c r="BE816" s="122" t="s">
        <v>5008</v>
      </c>
      <c r="BF816" s="122" t="s">
        <v>737</v>
      </c>
      <c r="BG816" s="122" t="s">
        <v>737</v>
      </c>
      <c r="BH816" s="197" t="s">
        <v>737</v>
      </c>
      <c r="BI816" s="197"/>
      <c r="BJ816" s="618" t="s">
        <v>2887</v>
      </c>
      <c r="BK816" s="534" t="s">
        <v>2887</v>
      </c>
      <c r="BL816" s="197"/>
      <c r="BM816" s="59"/>
      <c r="BN816" s="225">
        <v>999</v>
      </c>
      <c r="BO816"/>
      <c r="BP816" s="639"/>
      <c r="BQ816" s="639" t="s">
        <v>738</v>
      </c>
      <c r="BR816" s="639" t="s">
        <v>736</v>
      </c>
      <c r="BS816" s="639"/>
      <c r="BT816" s="639"/>
    </row>
    <row r="817" spans="1:72" s="22" customFormat="1">
      <c r="A817">
        <v>816</v>
      </c>
      <c r="B817" s="158" t="str">
        <f>IFERROR(TEXT(AL817,"00"),"99")&amp;IFERROR(TEXT(W817,"00"),"99")&amp;IFERROR(TEXT(S817,"00"),"99")&amp;IFERROR(TEXT(BN817,"000"),"999")</f>
        <v>058012999</v>
      </c>
      <c r="C817" s="158" t="str">
        <f>IFERROR(TEXT(AL817,"00"),"99")&amp;IFERROR(TEXT(V817,"00"),"99")&amp;IFERROR(TEXT(R817,"000"),"999")</f>
        <v>0580108</v>
      </c>
      <c r="D817" s="29">
        <v>0</v>
      </c>
      <c r="E817" s="645">
        <f>IF(NOT(ISBLANK(L817)),1,0)</f>
        <v>0</v>
      </c>
      <c r="F817" s="645">
        <f>IF(NOT(ISBLANK(O817)),1,0)</f>
        <v>1</v>
      </c>
      <c r="G817" s="364" t="str">
        <f>IF(ISBLANK(H817), IF(OR(NOT(ISBLANK(L817)),NOT(ISBLANK(I817)), NOT(ISBLANK(O817))),"no oldname but should be",""),IF(H817=I817,"api",IF(H817=O817,"csv","no match or acs")))</f>
        <v>csv</v>
      </c>
      <c r="H817" t="s">
        <v>465</v>
      </c>
      <c r="I817"/>
      <c r="J817" s="59"/>
      <c r="K817" s="122"/>
      <c r="L817" s="122"/>
      <c r="M817" s="197"/>
      <c r="N817" s="197" t="s">
        <v>465</v>
      </c>
      <c r="O817" s="122" t="s">
        <v>465</v>
      </c>
      <c r="P817" s="197" t="s">
        <v>465</v>
      </c>
      <c r="Q817" s="123" t="s">
        <v>464</v>
      </c>
      <c r="R817" s="147">
        <f>IFERROR(_xlfn.XLOOKUP(T817,sortorder!$E$62:$E$136,sortorder!$F$62:$F$136),999)</f>
        <v>108</v>
      </c>
      <c r="S817" s="147">
        <f>IFERROR(_xlfn.XLOOKUP(T817,sortorder!$E$62:$E$136,sortorder!$D$62:$D$136),99)</f>
        <v>12</v>
      </c>
      <c r="T817" s="196" t="s">
        <v>244</v>
      </c>
      <c r="U817" s="197"/>
      <c r="V817" s="152">
        <f>IFERROR(_xlfn.XLOOKUP(X817,sortorder!$E$4:$E$55,sortorder!$D$4:$D$55),99)</f>
        <v>80</v>
      </c>
      <c r="W817" s="152">
        <f>IFERROR(_xlfn.XLOOKUP(X817,sortorder!$E$4:$E$55,sortorder!$D$4:$D$55),99)</f>
        <v>80</v>
      </c>
      <c r="X817" s="198" t="s">
        <v>2852</v>
      </c>
      <c r="Y817" s="141">
        <f>IF(ISERROR(SEARCH(Y$1,$Q817)),0,1)</f>
        <v>0</v>
      </c>
      <c r="Z817" s="141">
        <f>IF(ISERROR(SEARCH(Z$1,$Q817)),0,1)</f>
        <v>1</v>
      </c>
      <c r="AA817" s="141">
        <f>IF(ISERROR(SEARCH(AA$1,$Q817)),0,1)</f>
        <v>0</v>
      </c>
      <c r="AB817" s="141">
        <f>IF(ISERROR(SEARCH(AB$1,$Q817)),0,1)</f>
        <v>0</v>
      </c>
      <c r="AC817" s="141">
        <f>IF(ISERROR(SEARCH(AC$1,$Q817)),0,1)</f>
        <v>0</v>
      </c>
      <c r="AD817" s="141">
        <f>IF(ISERROR(SEARCH(AD$1,$Q817)),0,1)</f>
        <v>1</v>
      </c>
      <c r="AE817" s="141">
        <f>IF(ISERROR(SEARCH(AE$1,$Q817)),0,1)</f>
        <v>1</v>
      </c>
      <c r="AF817" s="141">
        <f>IF(ISERROR(SEARCH(AF$1,$Q817)),0,1)</f>
        <v>0</v>
      </c>
      <c r="AG817" s="141">
        <f>IF(ISERROR(SEARCH(AG$1,$Q817)),0,1)</f>
        <v>0</v>
      </c>
      <c r="AH817" s="122"/>
      <c r="AI817" s="141" t="str">
        <f>_xlfn.XLOOKUP(I817,'api2.3'!B:B,'api2.3'!D:D,"")</f>
        <v/>
      </c>
      <c r="AJ817" s="122" t="s">
        <v>84</v>
      </c>
      <c r="AK817" s="212" t="s">
        <v>84</v>
      </c>
      <c r="AL817" s="210">
        <f>_xlfn.XLOOKUP(AK817,sortorder!$I$15:$I$20,sortorder!$J$15:$J$20)</f>
        <v>5</v>
      </c>
      <c r="AM817" s="122" t="s">
        <v>1784</v>
      </c>
      <c r="AN817" s="122" t="s">
        <v>1784</v>
      </c>
      <c r="AO817" s="122" t="s">
        <v>1785</v>
      </c>
      <c r="AP817" s="200">
        <v>3</v>
      </c>
      <c r="AQ817" s="122" t="s">
        <v>456</v>
      </c>
      <c r="AR817" s="122" t="s">
        <v>97</v>
      </c>
      <c r="AS817" s="122" t="s">
        <v>96</v>
      </c>
      <c r="AT817" s="122" t="s">
        <v>97</v>
      </c>
      <c r="AU817" s="122"/>
      <c r="AV817" s="39" t="str">
        <f>IFERROR(_xlfn.XLOOKUP(Q817,wtd!$B:$B,wtd!$C:$C),"")</f>
        <v/>
      </c>
      <c r="AW817" s="141" t="b">
        <f>IFERROR(Q817=_xlfn.XLOOKUP(Q817,wtd!$B:$B,wtd!$B:$B),FALSE)</f>
        <v>0</v>
      </c>
      <c r="AX817" s="122" t="s">
        <v>89</v>
      </c>
      <c r="AY817" s="122"/>
      <c r="AZ817" s="122"/>
      <c r="BA817" s="122" t="b">
        <v>0</v>
      </c>
      <c r="BB817" s="122" t="b">
        <v>0</v>
      </c>
      <c r="BC817" s="122" t="b">
        <v>0</v>
      </c>
      <c r="BD817" s="122"/>
      <c r="BE817" s="122" t="s">
        <v>466</v>
      </c>
      <c r="BF817" s="122" t="s">
        <v>466</v>
      </c>
      <c r="BG817" s="122" t="s">
        <v>466</v>
      </c>
      <c r="BH817" s="197" t="s">
        <v>466</v>
      </c>
      <c r="BI817" s="197"/>
      <c r="BJ817" s="618" t="s">
        <v>2887</v>
      </c>
      <c r="BK817" s="534" t="s">
        <v>2887</v>
      </c>
      <c r="BL817" s="197"/>
      <c r="BM817" s="59"/>
      <c r="BN817" s="225">
        <v>999</v>
      </c>
      <c r="BO817"/>
      <c r="BP817" s="639"/>
      <c r="BQ817" s="639" t="s">
        <v>113</v>
      </c>
      <c r="BR817" s="639" t="s">
        <v>465</v>
      </c>
      <c r="BS817" s="639"/>
      <c r="BT817" s="639"/>
    </row>
    <row r="818" spans="1:72">
      <c r="A818">
        <v>817</v>
      </c>
      <c r="B818" s="158" t="str">
        <f>IFERROR(TEXT(AL818,"00"),"99")&amp;IFERROR(TEXT(W818,"00"),"99")&amp;IFERROR(TEXT(S818,"00"),"99")&amp;IFERROR(TEXT(BN818,"000"),"999")</f>
        <v>058012999</v>
      </c>
      <c r="C818" s="158" t="str">
        <f>IFERROR(TEXT(AL818,"00"),"99")&amp;IFERROR(TEXT(V818,"00"),"99")&amp;IFERROR(TEXT(R818,"000"),"999")</f>
        <v>0580108</v>
      </c>
      <c r="D818" s="29">
        <v>0</v>
      </c>
      <c r="E818" s="645">
        <f>IF(NOT(ISBLANK(L818)),1,0)</f>
        <v>0</v>
      </c>
      <c r="F818" s="645">
        <f>IF(NOT(ISBLANK(O818)),1,0)</f>
        <v>1</v>
      </c>
      <c r="G818" s="364" t="str">
        <f>IF(ISBLANK(H818), IF(OR(NOT(ISBLANK(L818)),NOT(ISBLANK(I818)), NOT(ISBLANK(O818))),"no oldname but should be",""),IF(H818=I818,"api",IF(H818=O818,"csv","no match or acs")))</f>
        <v>csv</v>
      </c>
      <c r="H818" t="s">
        <v>468</v>
      </c>
      <c r="K818" s="122"/>
      <c r="L818" s="122"/>
      <c r="M818" s="197"/>
      <c r="N818" s="197" t="s">
        <v>468</v>
      </c>
      <c r="O818" s="122" t="s">
        <v>468</v>
      </c>
      <c r="P818" s="197" t="s">
        <v>468</v>
      </c>
      <c r="Q818" s="123" t="s">
        <v>467</v>
      </c>
      <c r="R818" s="147">
        <f>IFERROR(_xlfn.XLOOKUP(T818,sortorder!$E$62:$E$136,sortorder!$F$62:$F$136),999)</f>
        <v>108</v>
      </c>
      <c r="S818" s="147">
        <f>IFERROR(_xlfn.XLOOKUP(T818,sortorder!$E$62:$E$136,sortorder!$D$62:$D$136),99)</f>
        <v>12</v>
      </c>
      <c r="T818" s="196" t="s">
        <v>244</v>
      </c>
      <c r="U818" s="197"/>
      <c r="V818" s="152">
        <f>IFERROR(_xlfn.XLOOKUP(X818,sortorder!$E$4:$E$55,sortorder!$D$4:$D$55),99)</f>
        <v>80</v>
      </c>
      <c r="W818" s="152">
        <f>IFERROR(_xlfn.XLOOKUP(X818,sortorder!$E$4:$E$55,sortorder!$D$4:$D$55),99)</f>
        <v>80</v>
      </c>
      <c r="X818" s="198" t="s">
        <v>2852</v>
      </c>
      <c r="Y818" s="141">
        <f>IF(ISERROR(SEARCH(Y$1,$Q818)),0,1)</f>
        <v>0</v>
      </c>
      <c r="Z818" s="141">
        <f>IF(ISERROR(SEARCH(Z$1,$Q818)),0,1)</f>
        <v>1</v>
      </c>
      <c r="AA818" s="141">
        <f>IF(ISERROR(SEARCH(AA$1,$Q818)),0,1)</f>
        <v>0</v>
      </c>
      <c r="AB818" s="141">
        <f>IF(ISERROR(SEARCH(AB$1,$Q818)),0,1)</f>
        <v>0</v>
      </c>
      <c r="AC818" s="141">
        <f>IF(ISERROR(SEARCH(AC$1,$Q818)),0,1)</f>
        <v>0</v>
      </c>
      <c r="AD818" s="141">
        <f>IF(ISERROR(SEARCH(AD$1,$Q818)),0,1)</f>
        <v>1</v>
      </c>
      <c r="AE818" s="141">
        <f>IF(ISERROR(SEARCH(AE$1,$Q818)),0,1)</f>
        <v>1</v>
      </c>
      <c r="AF818" s="141">
        <f>IF(ISERROR(SEARCH(AF$1,$Q818)),0,1)</f>
        <v>0</v>
      </c>
      <c r="AG818" s="141">
        <f>IF(ISERROR(SEARCH(AG$1,$Q818)),0,1)</f>
        <v>1</v>
      </c>
      <c r="AH818" s="122"/>
      <c r="AI818" s="141" t="str">
        <f>_xlfn.XLOOKUP(I818,'api2.3'!B:B,'api2.3'!D:D,"")</f>
        <v/>
      </c>
      <c r="AJ818" s="122" t="s">
        <v>84</v>
      </c>
      <c r="AK818" s="41" t="s">
        <v>84</v>
      </c>
      <c r="AL818" s="210">
        <f>_xlfn.XLOOKUP(AK818,sortorder!$I$15:$I$20,sortorder!$J$15:$J$20)</f>
        <v>5</v>
      </c>
      <c r="AM818" s="122" t="s">
        <v>1784</v>
      </c>
      <c r="AN818" s="122" t="s">
        <v>1784</v>
      </c>
      <c r="AO818" s="122" t="s">
        <v>1785</v>
      </c>
      <c r="AP818" s="200">
        <v>3</v>
      </c>
      <c r="AQ818" s="122" t="s">
        <v>456</v>
      </c>
      <c r="AR818" s="122" t="s">
        <v>97</v>
      </c>
      <c r="AS818" s="122" t="s">
        <v>96</v>
      </c>
      <c r="AT818" s="122" t="s">
        <v>97</v>
      </c>
      <c r="AU818" s="122"/>
      <c r="AV818" s="39" t="str">
        <f>IFERROR(_xlfn.XLOOKUP(Q818,wtd!$B:$B,wtd!$C:$C),"")</f>
        <v/>
      </c>
      <c r="AW818" s="141" t="b">
        <f>IFERROR(Q818=_xlfn.XLOOKUP(Q818,wtd!$B:$B,wtd!$B:$B),FALSE)</f>
        <v>0</v>
      </c>
      <c r="AX818" s="122" t="s">
        <v>89</v>
      </c>
      <c r="AY818" s="122"/>
      <c r="AZ818" s="122"/>
      <c r="BA818" s="122" t="b">
        <v>0</v>
      </c>
      <c r="BB818" s="122" t="b">
        <v>0</v>
      </c>
      <c r="BC818" s="122" t="b">
        <v>0</v>
      </c>
      <c r="BD818" s="122"/>
      <c r="BE818" s="122" t="s">
        <v>5009</v>
      </c>
      <c r="BF818" s="122" t="s">
        <v>469</v>
      </c>
      <c r="BG818" s="122" t="s">
        <v>469</v>
      </c>
      <c r="BH818" s="197" t="s">
        <v>469</v>
      </c>
      <c r="BI818" s="197"/>
      <c r="BJ818" s="618" t="s">
        <v>2887</v>
      </c>
      <c r="BK818" s="534" t="s">
        <v>2887</v>
      </c>
      <c r="BL818" s="197"/>
      <c r="BN818" s="225">
        <v>999</v>
      </c>
      <c r="BQ818" s="639" t="s">
        <v>103</v>
      </c>
      <c r="BR818" s="639" t="s">
        <v>468</v>
      </c>
    </row>
    <row r="819" spans="1:72">
      <c r="A819">
        <v>818</v>
      </c>
      <c r="B819" s="158" t="str">
        <f>IFERROR(TEXT(AL819,"00"),"99")&amp;IFERROR(TEXT(W819,"00"),"99")&amp;IFERROR(TEXT(S819,"00"),"99")&amp;IFERROR(TEXT(BN819,"000"),"999")</f>
        <v>058012999</v>
      </c>
      <c r="C819" s="158" t="str">
        <f>IFERROR(TEXT(AL819,"00"),"99")&amp;IFERROR(TEXT(V819,"00"),"99")&amp;IFERROR(TEXT(R819,"000"),"999")</f>
        <v>0580108</v>
      </c>
      <c r="D819" s="29">
        <v>0</v>
      </c>
      <c r="E819" s="645">
        <f>IF(NOT(ISBLANK(L819)),1,0)</f>
        <v>0</v>
      </c>
      <c r="F819" s="645">
        <f>IF(NOT(ISBLANK(O819)),1,0)</f>
        <v>1</v>
      </c>
      <c r="G819" s="364" t="str">
        <f>IF(ISBLANK(H819), IF(OR(NOT(ISBLANK(L819)),NOT(ISBLANK(I819)), NOT(ISBLANK(O819))),"no oldname but should be",""),IF(H819=I819,"api",IF(H819=O819,"csv","no match or acs")))</f>
        <v>csv</v>
      </c>
      <c r="H819" t="s">
        <v>773</v>
      </c>
      <c r="K819" s="122"/>
      <c r="L819" s="122"/>
      <c r="M819" s="197"/>
      <c r="N819" s="197" t="s">
        <v>773</v>
      </c>
      <c r="O819" s="122" t="s">
        <v>773</v>
      </c>
      <c r="P819" s="197" t="s">
        <v>773</v>
      </c>
      <c r="Q819" s="123" t="s">
        <v>772</v>
      </c>
      <c r="R819" s="147">
        <f>IFERROR(_xlfn.XLOOKUP(T819,sortorder!$E$62:$E$136,sortorder!$F$62:$F$136),999)</f>
        <v>108</v>
      </c>
      <c r="S819" s="147">
        <f>IFERROR(_xlfn.XLOOKUP(T819,sortorder!$E$62:$E$136,sortorder!$D$62:$D$136),99)</f>
        <v>12</v>
      </c>
      <c r="T819" s="196" t="s">
        <v>244</v>
      </c>
      <c r="U819" s="197"/>
      <c r="V819" s="152">
        <f>IFERROR(_xlfn.XLOOKUP(X819,sortorder!$E$4:$E$55,sortorder!$D$4:$D$55),99)</f>
        <v>80</v>
      </c>
      <c r="W819" s="152">
        <f>IFERROR(_xlfn.XLOOKUP(X819,sortorder!$E$4:$E$55,sortorder!$D$4:$D$55),99)</f>
        <v>80</v>
      </c>
      <c r="X819" s="198" t="s">
        <v>2853</v>
      </c>
      <c r="Y819" s="141">
        <f>IF(ISERROR(SEARCH(Y$1,$Q819)),0,1)</f>
        <v>0</v>
      </c>
      <c r="Z819" s="141">
        <f>IF(ISERROR(SEARCH(Z$1,$Q819)),0,1)</f>
        <v>1</v>
      </c>
      <c r="AA819" s="141">
        <f>IF(ISERROR(SEARCH(AA$1,$Q819)),0,1)</f>
        <v>1</v>
      </c>
      <c r="AB819" s="141">
        <f>IF(ISERROR(SEARCH(AB$1,$Q819)),0,1)</f>
        <v>1</v>
      </c>
      <c r="AC819" s="141">
        <f>IF(ISERROR(SEARCH(AC$1,$Q819)),0,1)</f>
        <v>0</v>
      </c>
      <c r="AD819" s="141">
        <f>IF(ISERROR(SEARCH(AD$1,$Q819)),0,1)</f>
        <v>0</v>
      </c>
      <c r="AE819" s="141">
        <f>IF(ISERROR(SEARCH(AE$1,$Q819)),0,1)</f>
        <v>1</v>
      </c>
      <c r="AF819" s="141">
        <f>IF(ISERROR(SEARCH(AF$1,$Q819)),0,1)</f>
        <v>0</v>
      </c>
      <c r="AG819" s="141">
        <f>IF(ISERROR(SEARCH(AG$1,$Q819)),0,1)</f>
        <v>0</v>
      </c>
      <c r="AH819" s="122"/>
      <c r="AI819" s="141" t="str">
        <f>_xlfn.XLOOKUP(I819,'api2.3'!B:B,'api2.3'!D:D,"")</f>
        <v/>
      </c>
      <c r="AJ819" s="122" t="s">
        <v>84</v>
      </c>
      <c r="AK819" s="41" t="s">
        <v>84</v>
      </c>
      <c r="AL819" s="210">
        <f>_xlfn.XLOOKUP(AK819,sortorder!$I$15:$I$20,sortorder!$J$15:$J$20)</f>
        <v>5</v>
      </c>
      <c r="AM819" s="122" t="s">
        <v>1784</v>
      </c>
      <c r="AN819" s="122" t="s">
        <v>1784</v>
      </c>
      <c r="AO819" s="122" t="s">
        <v>1785</v>
      </c>
      <c r="AP819" s="200">
        <v>3</v>
      </c>
      <c r="AQ819" s="122" t="s">
        <v>757</v>
      </c>
      <c r="AR819" s="122" t="s">
        <v>2800</v>
      </c>
      <c r="AS819" s="122" t="s">
        <v>515</v>
      </c>
      <c r="AT819" s="122" t="s">
        <v>516</v>
      </c>
      <c r="AU819" s="122"/>
      <c r="AV819" s="39" t="str">
        <f>IFERROR(_xlfn.XLOOKUP(Q819,wtd!$B:$B,wtd!$C:$C),"")</f>
        <v/>
      </c>
      <c r="AW819" s="141" t="b">
        <f>IFERROR(Q819=_xlfn.XLOOKUP(Q819,wtd!$B:$B,wtd!$B:$B),FALSE)</f>
        <v>0</v>
      </c>
      <c r="AX819" s="122" t="s">
        <v>1103</v>
      </c>
      <c r="AY819" s="122"/>
      <c r="AZ819" s="122"/>
      <c r="BA819" s="122" t="b">
        <v>0</v>
      </c>
      <c r="BB819" s="122" t="b">
        <v>0</v>
      </c>
      <c r="BC819" s="122" t="b">
        <v>0</v>
      </c>
      <c r="BD819" s="122"/>
      <c r="BE819" s="122" t="s">
        <v>774</v>
      </c>
      <c r="BF819" s="122" t="s">
        <v>774</v>
      </c>
      <c r="BG819" s="122" t="s">
        <v>774</v>
      </c>
      <c r="BH819" s="197" t="s">
        <v>774</v>
      </c>
      <c r="BI819" s="197"/>
      <c r="BJ819" s="618" t="s">
        <v>2887</v>
      </c>
      <c r="BK819" s="534" t="s">
        <v>2887</v>
      </c>
      <c r="BL819" s="197"/>
      <c r="BN819" s="225">
        <v>999</v>
      </c>
      <c r="BQ819" s="639" t="s">
        <v>415</v>
      </c>
      <c r="BR819" s="639" t="s">
        <v>773</v>
      </c>
    </row>
    <row r="820" spans="1:72">
      <c r="A820">
        <v>819</v>
      </c>
      <c r="B820" s="158" t="str">
        <f>IFERROR(TEXT(AL820,"00"),"99")&amp;IFERROR(TEXT(W820,"00"),"99")&amp;IFERROR(TEXT(S820,"00"),"99")&amp;IFERROR(TEXT(BN820,"000"),"999")</f>
        <v>058012999</v>
      </c>
      <c r="C820" s="158" t="str">
        <f>IFERROR(TEXT(AL820,"00"),"99")&amp;IFERROR(TEXT(V820,"00"),"99")&amp;IFERROR(TEXT(R820,"000"),"999")</f>
        <v>0580108</v>
      </c>
      <c r="D820" s="29">
        <v>0</v>
      </c>
      <c r="E820" s="645">
        <f>IF(NOT(ISBLANK(L820)),1,0)</f>
        <v>0</v>
      </c>
      <c r="F820" s="645">
        <f>IF(NOT(ISBLANK(O820)),1,0)</f>
        <v>1</v>
      </c>
      <c r="G820" s="364" t="str">
        <f>IF(ISBLANK(H820), IF(OR(NOT(ISBLANK(L820)),NOT(ISBLANK(I820)), NOT(ISBLANK(O820))),"no oldname but should be",""),IF(H820=I820,"api",IF(H820=O820,"csv","no match or acs")))</f>
        <v>csv</v>
      </c>
      <c r="H820" t="s">
        <v>776</v>
      </c>
      <c r="K820" s="122"/>
      <c r="L820" s="122"/>
      <c r="M820" s="197"/>
      <c r="N820" s="197" t="s">
        <v>776</v>
      </c>
      <c r="O820" s="122" t="s">
        <v>776</v>
      </c>
      <c r="P820" s="197" t="s">
        <v>776</v>
      </c>
      <c r="Q820" s="123" t="s">
        <v>775</v>
      </c>
      <c r="R820" s="147">
        <f>IFERROR(_xlfn.XLOOKUP(T820,sortorder!$E$62:$E$136,sortorder!$F$62:$F$136),999)</f>
        <v>108</v>
      </c>
      <c r="S820" s="147">
        <f>IFERROR(_xlfn.XLOOKUP(T820,sortorder!$E$62:$E$136,sortorder!$D$62:$D$136),99)</f>
        <v>12</v>
      </c>
      <c r="T820" s="196" t="s">
        <v>244</v>
      </c>
      <c r="U820" s="197"/>
      <c r="V820" s="152">
        <f>IFERROR(_xlfn.XLOOKUP(X820,sortorder!$E$4:$E$55,sortorder!$D$4:$D$55),99)</f>
        <v>80</v>
      </c>
      <c r="W820" s="152">
        <f>IFERROR(_xlfn.XLOOKUP(X820,sortorder!$E$4:$E$55,sortorder!$D$4:$D$55),99)</f>
        <v>80</v>
      </c>
      <c r="X820" s="198" t="s">
        <v>2853</v>
      </c>
      <c r="Y820" s="141">
        <f>IF(ISERROR(SEARCH(Y$1,$Q820)),0,1)</f>
        <v>0</v>
      </c>
      <c r="Z820" s="141">
        <f>IF(ISERROR(SEARCH(Z$1,$Q820)),0,1)</f>
        <v>1</v>
      </c>
      <c r="AA820" s="141">
        <f>IF(ISERROR(SEARCH(AA$1,$Q820)),0,1)</f>
        <v>1</v>
      </c>
      <c r="AB820" s="141">
        <f>IF(ISERROR(SEARCH(AB$1,$Q820)),0,1)</f>
        <v>1</v>
      </c>
      <c r="AC820" s="141">
        <f>IF(ISERROR(SEARCH(AC$1,$Q820)),0,1)</f>
        <v>0</v>
      </c>
      <c r="AD820" s="141">
        <f>IF(ISERROR(SEARCH(AD$1,$Q820)),0,1)</f>
        <v>0</v>
      </c>
      <c r="AE820" s="141">
        <f>IF(ISERROR(SEARCH(AE$1,$Q820)),0,1)</f>
        <v>1</v>
      </c>
      <c r="AF820" s="141">
        <f>IF(ISERROR(SEARCH(AF$1,$Q820)),0,1)</f>
        <v>0</v>
      </c>
      <c r="AG820" s="141">
        <f>IF(ISERROR(SEARCH(AG$1,$Q820)),0,1)</f>
        <v>1</v>
      </c>
      <c r="AH820" s="122"/>
      <c r="AI820" s="141" t="str">
        <f>_xlfn.XLOOKUP(I820,'api2.3'!B:B,'api2.3'!D:D,"")</f>
        <v/>
      </c>
      <c r="AJ820" s="122" t="s">
        <v>84</v>
      </c>
      <c r="AK820" s="41" t="s">
        <v>84</v>
      </c>
      <c r="AL820" s="210">
        <f>_xlfn.XLOOKUP(AK820,sortorder!$I$15:$I$20,sortorder!$J$15:$J$20)</f>
        <v>5</v>
      </c>
      <c r="AM820" s="122" t="s">
        <v>1784</v>
      </c>
      <c r="AN820" s="122" t="s">
        <v>1784</v>
      </c>
      <c r="AO820" s="122" t="s">
        <v>1785</v>
      </c>
      <c r="AP820" s="200">
        <v>3</v>
      </c>
      <c r="AQ820" s="122" t="s">
        <v>757</v>
      </c>
      <c r="AR820" s="122" t="s">
        <v>2800</v>
      </c>
      <c r="AS820" s="122" t="s">
        <v>515</v>
      </c>
      <c r="AT820" s="122" t="s">
        <v>516</v>
      </c>
      <c r="AU820" s="122"/>
      <c r="AV820" s="39" t="str">
        <f>IFERROR(_xlfn.XLOOKUP(Q820,wtd!$B:$B,wtd!$C:$C),"")</f>
        <v/>
      </c>
      <c r="AW820" s="141" t="b">
        <f>IFERROR(Q820=_xlfn.XLOOKUP(Q820,wtd!$B:$B,wtd!$B:$B),FALSE)</f>
        <v>0</v>
      </c>
      <c r="AX820" s="122" t="s">
        <v>1103</v>
      </c>
      <c r="AY820" s="122"/>
      <c r="AZ820" s="122"/>
      <c r="BA820" s="122" t="b">
        <v>0</v>
      </c>
      <c r="BB820" s="122" t="b">
        <v>0</v>
      </c>
      <c r="BC820" s="122" t="b">
        <v>0</v>
      </c>
      <c r="BD820" s="122"/>
      <c r="BE820" s="122" t="s">
        <v>5010</v>
      </c>
      <c r="BF820" s="122" t="s">
        <v>777</v>
      </c>
      <c r="BG820" s="122" t="s">
        <v>777</v>
      </c>
      <c r="BH820" s="197" t="s">
        <v>777</v>
      </c>
      <c r="BI820" s="197"/>
      <c r="BJ820" s="618" t="s">
        <v>2887</v>
      </c>
      <c r="BK820" s="534">
        <v>0</v>
      </c>
      <c r="BL820" s="197"/>
      <c r="BN820" s="225">
        <v>999</v>
      </c>
      <c r="BQ820" s="639" t="s">
        <v>738</v>
      </c>
      <c r="BR820" s="639" t="s">
        <v>776</v>
      </c>
    </row>
    <row r="821" spans="1:72">
      <c r="A821">
        <v>820</v>
      </c>
      <c r="B821" s="158" t="str">
        <f>IFERROR(TEXT(AL821,"00"),"99")&amp;IFERROR(TEXT(W821,"00"),"99")&amp;IFERROR(TEXT(S821,"00"),"99")&amp;IFERROR(TEXT(BN821,"000"),"999")</f>
        <v>997068001</v>
      </c>
      <c r="C821" s="158" t="str">
        <f>IFERROR(TEXT(AL821,"00"),"99")&amp;IFERROR(TEXT(V821,"00"),"99")&amp;IFERROR(TEXT(R821,"000"),"999")</f>
        <v>9970000</v>
      </c>
      <c r="D821" s="29">
        <v>1</v>
      </c>
      <c r="E821" s="645">
        <f>IF(NOT(ISBLANK(L821)),1,0)</f>
        <v>0</v>
      </c>
      <c r="F821" s="645">
        <f>IF(NOT(ISBLANK(O821)),1,0)</f>
        <v>0</v>
      </c>
      <c r="G821" s="364" t="str">
        <f>IF(ISBLANK(H821), IF(OR(NOT(ISBLANK(L821)),NOT(ISBLANK(I821)), NOT(ISBLANK(O821))),"no oldname but should be",""),IF(H821=I821,"api",IF(H821=O821,"csv","no match or acs")))</f>
        <v>api</v>
      </c>
      <c r="H821" t="s">
        <v>2270</v>
      </c>
      <c r="I821" s="122" t="s">
        <v>2270</v>
      </c>
      <c r="J821" s="59" t="s">
        <v>2270</v>
      </c>
      <c r="L821" s="122"/>
      <c r="M821" s="197"/>
      <c r="Q821" s="123" t="s">
        <v>2269</v>
      </c>
      <c r="R821" s="147">
        <f>IFERROR(_xlfn.XLOOKUP(T821,sortorder!$E$62:$E$136,sortorder!$F$62:$F$136),999)</f>
        <v>0</v>
      </c>
      <c r="S821" s="147">
        <f>IFERROR(_xlfn.XLOOKUP(T821,sortorder!$E$62:$E$136,sortorder!$D$62:$D$136),99)</f>
        <v>68</v>
      </c>
      <c r="U821" s="59" t="s">
        <v>2269</v>
      </c>
      <c r="V821" s="152">
        <f>IFERROR(_xlfn.XLOOKUP(X821,sortorder!$E$4:$E$55,sortorder!$D$4:$D$55),99)</f>
        <v>70</v>
      </c>
      <c r="W821" s="152">
        <f>IFERROR(_xlfn.XLOOKUP(X821,sortorder!$E$4:$E$55,sortorder!$D$4:$D$55),99)</f>
        <v>70</v>
      </c>
      <c r="X821" s="22" t="s">
        <v>2854</v>
      </c>
      <c r="Y821" s="141">
        <f>IF(ISERROR(SEARCH(Y$1,$Q821)),0,1)</f>
        <v>0</v>
      </c>
      <c r="Z821" s="141">
        <f>IF(ISERROR(SEARCH(Z$1,$Q821)),0,1)</f>
        <v>0</v>
      </c>
      <c r="AA821" s="141">
        <f>IF(ISERROR(SEARCH(AA$1,$Q821)),0,1)</f>
        <v>0</v>
      </c>
      <c r="AB821" s="141">
        <f>IF(ISERROR(SEARCH(AB$1,$Q821)),0,1)</f>
        <v>0</v>
      </c>
      <c r="AC821" s="141">
        <f>IF(ISERROR(SEARCH(AC$1,$Q821)),0,1)</f>
        <v>0</v>
      </c>
      <c r="AD821" s="141">
        <f>IF(ISERROR(SEARCH(AD$1,$Q821)),0,1)</f>
        <v>0</v>
      </c>
      <c r="AE821" s="141">
        <f>IF(ISERROR(SEARCH(AE$1,$Q821)),0,1)</f>
        <v>0</v>
      </c>
      <c r="AF821" s="141">
        <f>IF(ISERROR(SEARCH(AF$1,$Q821)),0,1)</f>
        <v>0</v>
      </c>
      <c r="AG821" s="141">
        <f>IF(ISERROR(SEARCH(AG$1,$Q821)),0,1)</f>
        <v>0</v>
      </c>
      <c r="AH821" t="s">
        <v>1075</v>
      </c>
      <c r="AI821" s="141" t="str">
        <f>_xlfn.XLOOKUP(I821,'api2.3'!B:B,'api2.3'!D:D,"")</f>
        <v>General information</v>
      </c>
      <c r="AJ821" t="s">
        <v>60</v>
      </c>
      <c r="AK821" s="41" t="s">
        <v>60</v>
      </c>
      <c r="AL821" s="210">
        <f>_xlfn.XLOOKUP(AK821,sortorder!$I$15:$I$20,sortorder!$J$15:$J$20)</f>
        <v>99</v>
      </c>
      <c r="AP821" s="30">
        <v>0</v>
      </c>
      <c r="AQ821" t="s">
        <v>43</v>
      </c>
      <c r="AR821" t="s">
        <v>43</v>
      </c>
      <c r="AS821" t="s">
        <v>64</v>
      </c>
      <c r="AT821" t="s">
        <v>64</v>
      </c>
      <c r="AV821" s="39" t="str">
        <f>IFERROR(_xlfn.XLOOKUP(Q821,wtd!$B:$B,wtd!$C:$C),"")</f>
        <v/>
      </c>
      <c r="AW821" s="141" t="b">
        <f>IFERROR(Q821=_xlfn.XLOOKUP(Q821,wtd!$B:$B,wtd!$B:$B),FALSE)</f>
        <v>0</v>
      </c>
      <c r="AX821" t="s">
        <v>2797</v>
      </c>
      <c r="AZ821">
        <v>2</v>
      </c>
      <c r="BA821" t="b">
        <v>0</v>
      </c>
      <c r="BB821" t="b">
        <v>0</v>
      </c>
      <c r="BC821" t="b">
        <v>0</v>
      </c>
      <c r="BE821" t="s">
        <v>2271</v>
      </c>
      <c r="BF821" t="s">
        <v>2271</v>
      </c>
      <c r="BG821" t="s">
        <v>2271</v>
      </c>
      <c r="BJ821" s="618" t="s">
        <v>2887</v>
      </c>
      <c r="BK821" s="534" t="s">
        <v>2215</v>
      </c>
      <c r="BL821" s="59" t="s">
        <v>2272</v>
      </c>
      <c r="BN821" s="222">
        <v>1</v>
      </c>
      <c r="BO821" t="s">
        <v>2273</v>
      </c>
      <c r="BP821" s="639" t="s">
        <v>53</v>
      </c>
      <c r="BS821" s="639" t="s">
        <v>411</v>
      </c>
    </row>
    <row r="822" spans="1:72" ht="15" thickBot="1">
      <c r="A822">
        <v>821</v>
      </c>
      <c r="B822" s="158" t="str">
        <f>IFERROR(TEXT(AL822,"00"),"99")&amp;IFERROR(TEXT(W822,"00"),"99")&amp;IFERROR(TEXT(S822,"00"),"99")&amp;IFERROR(TEXT(BN822,"000"),"999")</f>
        <v>997068003</v>
      </c>
      <c r="C822" s="158" t="str">
        <f>IFERROR(TEXT(AL822,"00"),"99")&amp;IFERROR(TEXT(V822,"00"),"99")&amp;IFERROR(TEXT(R822,"000"),"999")</f>
        <v>9970000</v>
      </c>
      <c r="D822" s="29">
        <v>1</v>
      </c>
      <c r="E822" s="645">
        <f>IF(NOT(ISBLANK(L822)),1,0)</f>
        <v>0</v>
      </c>
      <c r="F822" s="645">
        <f>IF(NOT(ISBLANK(O822)),1,0)</f>
        <v>0</v>
      </c>
      <c r="G822" s="364" t="str">
        <f>IF(ISBLANK(H822), IF(OR(NOT(ISBLANK(L822)),NOT(ISBLANK(I822)), NOT(ISBLANK(O822))),"no oldname but should be",""),IF(H822=I822,"api",IF(H822=O822,"csv","no match or acs")))</f>
        <v>api</v>
      </c>
      <c r="H822" t="s">
        <v>1091</v>
      </c>
      <c r="I822" t="s">
        <v>1091</v>
      </c>
      <c r="J822" s="59" t="s">
        <v>1091</v>
      </c>
      <c r="L822" s="122"/>
      <c r="M822" s="197"/>
      <c r="Q822" s="123" t="s">
        <v>1091</v>
      </c>
      <c r="R822" s="147">
        <f>IFERROR(_xlfn.XLOOKUP(T822,sortorder!$E$62:$E$136,sortorder!$F$62:$F$136),999)</f>
        <v>0</v>
      </c>
      <c r="S822" s="147">
        <f>IFERROR(_xlfn.XLOOKUP(T822,sortorder!$E$62:$E$136,sortorder!$D$62:$D$136),99)</f>
        <v>68</v>
      </c>
      <c r="U822" s="59" t="s">
        <v>1091</v>
      </c>
      <c r="V822" s="152">
        <f>IFERROR(_xlfn.XLOOKUP(X822,sortorder!$E$4:$E$55,sortorder!$D$4:$D$55),99)</f>
        <v>70</v>
      </c>
      <c r="W822" s="152">
        <f>IFERROR(_xlfn.XLOOKUP(X822,sortorder!$E$4:$E$55,sortorder!$D$4:$D$55),99)</f>
        <v>70</v>
      </c>
      <c r="X822" s="22" t="s">
        <v>2854</v>
      </c>
      <c r="Y822" s="141">
        <f>IF(ISERROR(SEARCH(Y$1,$Q822)),0,1)</f>
        <v>0</v>
      </c>
      <c r="Z822" s="141">
        <f>IF(ISERROR(SEARCH(Z$1,$Q822)),0,1)</f>
        <v>0</v>
      </c>
      <c r="AA822" s="141">
        <f>IF(ISERROR(SEARCH(AA$1,$Q822)),0,1)</f>
        <v>0</v>
      </c>
      <c r="AB822" s="141">
        <f>IF(ISERROR(SEARCH(AB$1,$Q822)),0,1)</f>
        <v>0</v>
      </c>
      <c r="AC822" s="141">
        <f>IF(ISERROR(SEARCH(AC$1,$Q822)),0,1)</f>
        <v>0</v>
      </c>
      <c r="AD822" s="141">
        <f>IF(ISERROR(SEARCH(AD$1,$Q822)),0,1)</f>
        <v>0</v>
      </c>
      <c r="AE822" s="141">
        <f>IF(ISERROR(SEARCH(AE$1,$Q822)),0,1)</f>
        <v>0</v>
      </c>
      <c r="AF822" s="141">
        <f>IF(ISERROR(SEARCH(AF$1,$Q822)),0,1)</f>
        <v>0</v>
      </c>
      <c r="AG822" s="141">
        <f>IF(ISERROR(SEARCH(AG$1,$Q822)),0,1)</f>
        <v>0</v>
      </c>
      <c r="AH822" t="s">
        <v>1075</v>
      </c>
      <c r="AI822" s="141" t="str">
        <f>_xlfn.XLOOKUP(I822,'api2.3'!B:B,'api2.3'!D:D,"")</f>
        <v>General information</v>
      </c>
      <c r="AJ822" t="s">
        <v>60</v>
      </c>
      <c r="AK822" s="41" t="s">
        <v>60</v>
      </c>
      <c r="AL822" s="210">
        <f>_xlfn.XLOOKUP(AK822,sortorder!$I$15:$I$20,sortorder!$J$15:$J$20)</f>
        <v>99</v>
      </c>
      <c r="AP822" s="30">
        <v>0</v>
      </c>
      <c r="AQ822" t="s">
        <v>59</v>
      </c>
      <c r="AR822" t="s">
        <v>59</v>
      </c>
      <c r="AS822" t="s">
        <v>64</v>
      </c>
      <c r="AT822" t="s">
        <v>64</v>
      </c>
      <c r="AV822" s="39" t="str">
        <f>IFERROR(_xlfn.XLOOKUP(Q822,wtd!$B:$B,wtd!$C:$C),"")</f>
        <v/>
      </c>
      <c r="AW822" s="141" t="b">
        <f>IFERROR(Q822=_xlfn.XLOOKUP(Q822,wtd!$B:$B,wtd!$B:$B),FALSE)</f>
        <v>0</v>
      </c>
      <c r="AX822" t="s">
        <v>45</v>
      </c>
      <c r="BA822" t="b">
        <v>0</v>
      </c>
      <c r="BB822" t="b">
        <v>0</v>
      </c>
      <c r="BC822" t="b">
        <v>0</v>
      </c>
      <c r="BE822" t="s">
        <v>1092</v>
      </c>
      <c r="BF822" t="s">
        <v>1093</v>
      </c>
      <c r="BG822" t="s">
        <v>1093</v>
      </c>
      <c r="BJ822" s="618" t="s">
        <v>2887</v>
      </c>
      <c r="BK822" s="534" t="s">
        <v>1094</v>
      </c>
      <c r="BL822" s="59" t="s">
        <v>1095</v>
      </c>
      <c r="BN822" s="222">
        <v>3</v>
      </c>
      <c r="BP822" s="639" t="s">
        <v>1096</v>
      </c>
      <c r="BS822" s="639" t="s">
        <v>411</v>
      </c>
    </row>
    <row r="823" spans="1:72" s="283" customFormat="1" ht="15" thickTop="1">
      <c r="A823">
        <v>822</v>
      </c>
      <c r="B823" s="158" t="str">
        <f>IFERROR(TEXT(AL823,"00"),"99")&amp;IFERROR(TEXT(W823,"00"),"99")&amp;IFERROR(TEXT(S823,"00"),"99")&amp;IFERROR(TEXT(BN823,"000"),"999")</f>
        <v>997068209</v>
      </c>
      <c r="C823" s="158" t="str">
        <f>IFERROR(TEXT(AL823,"00"),"99")&amp;IFERROR(TEXT(V823,"00"),"99")&amp;IFERROR(TEXT(R823,"000"),"999")</f>
        <v>9970000</v>
      </c>
      <c r="D823" s="281">
        <v>1</v>
      </c>
      <c r="E823" s="645">
        <f>IF(NOT(ISBLANK(L823)),1,0)</f>
        <v>0</v>
      </c>
      <c r="F823" s="645">
        <f>IF(NOT(ISBLANK(O823)),1,0)</f>
        <v>0</v>
      </c>
      <c r="G823" s="364" t="str">
        <f>IF(ISBLANK(H823), IF(OR(NOT(ISBLANK(L823)),NOT(ISBLANK(I823)), NOT(ISBLANK(O823))),"no oldname but should be",""),IF(H823=I823,"api",IF(H823=O823,"csv","no match or acs")))</f>
        <v>api</v>
      </c>
      <c r="H823" s="283" t="s">
        <v>2612</v>
      </c>
      <c r="I823" s="283" t="s">
        <v>2612</v>
      </c>
      <c r="J823" s="288" t="s">
        <v>2612</v>
      </c>
      <c r="M823" s="288"/>
      <c r="N823" s="288"/>
      <c r="P823" s="288"/>
      <c r="Q823" s="283" t="s">
        <v>4869</v>
      </c>
      <c r="R823" s="147">
        <f>IFERROR(_xlfn.XLOOKUP(T823,sortorder!$E$62:$E$136,sortorder!$F$62:$F$136),999)</f>
        <v>0</v>
      </c>
      <c r="S823" s="147">
        <f>IFERROR(_xlfn.XLOOKUP(T823,sortorder!$E$62:$E$136,sortorder!$D$62:$D$136),99)</f>
        <v>68</v>
      </c>
      <c r="T823" s="287"/>
      <c r="U823" s="288"/>
      <c r="V823" s="152">
        <f>IFERROR(_xlfn.XLOOKUP(X823,sortorder!$E$4:$E$55,sortorder!$D$4:$D$55),99)</f>
        <v>70</v>
      </c>
      <c r="W823" s="152">
        <f>IFERROR(_xlfn.XLOOKUP(X823,sortorder!$E$4:$E$55,sortorder!$D$4:$D$55),99)</f>
        <v>70</v>
      </c>
      <c r="X823" s="291" t="s">
        <v>2854</v>
      </c>
      <c r="Y823" s="141">
        <f>IF(ISERROR(SEARCH(Y$1,$Q823)),0,1)</f>
        <v>0</v>
      </c>
      <c r="Z823" s="141">
        <f>IF(ISERROR(SEARCH(Z$1,$Q823)),0,1)</f>
        <v>0</v>
      </c>
      <c r="AA823" s="141">
        <f>IF(ISERROR(SEARCH(AA$1,$Q823)),0,1)</f>
        <v>0</v>
      </c>
      <c r="AB823" s="141">
        <f>IF(ISERROR(SEARCH(AB$1,$Q823)),0,1)</f>
        <v>0</v>
      </c>
      <c r="AC823" s="141">
        <f>IF(ISERROR(SEARCH(AC$1,$Q823)),0,1)</f>
        <v>0</v>
      </c>
      <c r="AD823" s="141">
        <f>IF(ISERROR(SEARCH(AD$1,$Q823)),0,1)</f>
        <v>0</v>
      </c>
      <c r="AE823" s="141">
        <f>IF(ISERROR(SEARCH(AE$1,$Q823)),0,1)</f>
        <v>0</v>
      </c>
      <c r="AF823" s="141">
        <f>IF(ISERROR(SEARCH(AF$1,$Q823)),0,1)</f>
        <v>0</v>
      </c>
      <c r="AG823" s="141">
        <f>IF(ISERROR(SEARCH(AG$1,$Q823)),0,1)</f>
        <v>0</v>
      </c>
      <c r="AH823" s="283" t="s">
        <v>1075</v>
      </c>
      <c r="AI823" s="141" t="str">
        <f>_xlfn.XLOOKUP(I823,'api2.3'!B:B,'api2.3'!D:D,"")</f>
        <v>General information</v>
      </c>
      <c r="AJ823" s="283" t="s">
        <v>60</v>
      </c>
      <c r="AK823" s="526" t="s">
        <v>60</v>
      </c>
      <c r="AL823" s="210">
        <f>_xlfn.XLOOKUP(AK823,sortorder!$I$15:$I$20,sortorder!$J$15:$J$20)</f>
        <v>99</v>
      </c>
      <c r="AP823" s="527">
        <v>0</v>
      </c>
      <c r="AQ823" s="283" t="s">
        <v>43</v>
      </c>
      <c r="AR823" s="283" t="s">
        <v>43</v>
      </c>
      <c r="AV823" s="39" t="str">
        <f>IFERROR(_xlfn.XLOOKUP(Q823,wtd!$B:$B,wtd!$C:$C),"")</f>
        <v/>
      </c>
      <c r="AW823" s="141" t="b">
        <f>IFERROR(Q823=_xlfn.XLOOKUP(Q823,wtd!$B:$B,wtd!$B:$B),FALSE)</f>
        <v>0</v>
      </c>
      <c r="AX823" s="283" t="s">
        <v>2796</v>
      </c>
      <c r="AZ823" s="283">
        <v>0</v>
      </c>
      <c r="BA823" s="283" t="b">
        <v>0</v>
      </c>
      <c r="BB823" s="283" t="b">
        <v>0</v>
      </c>
      <c r="BC823" s="283" t="b">
        <v>0</v>
      </c>
      <c r="BE823" s="283" t="s">
        <v>2613</v>
      </c>
      <c r="BF823" s="283" t="s">
        <v>2613</v>
      </c>
      <c r="BG823" s="283" t="s">
        <v>2613</v>
      </c>
      <c r="BH823" s="288"/>
      <c r="BI823" s="288"/>
      <c r="BJ823" s="618" t="s">
        <v>2887</v>
      </c>
      <c r="BK823" s="534" t="s">
        <v>2613</v>
      </c>
      <c r="BL823" s="288" t="s">
        <v>2614</v>
      </c>
      <c r="BM823" s="288"/>
      <c r="BN823" s="297">
        <v>209</v>
      </c>
      <c r="BP823" s="642" t="s">
        <v>55</v>
      </c>
      <c r="BQ823" s="642"/>
      <c r="BR823" s="642"/>
      <c r="BS823" s="642"/>
      <c r="BT823" s="642"/>
    </row>
    <row r="824" spans="1:72" s="122" customFormat="1">
      <c r="A824">
        <v>823</v>
      </c>
      <c r="B824" s="158" t="str">
        <f>IFERROR(TEXT(AL824,"00"),"99")&amp;IFERROR(TEXT(W824,"00"),"99")&amp;IFERROR(TEXT(S824,"00"),"99")&amp;IFERROR(TEXT(BN824,"000"),"999")</f>
        <v>997068210</v>
      </c>
      <c r="C824" s="158" t="str">
        <f>IFERROR(TEXT(AL824,"00"),"99")&amp;IFERROR(TEXT(V824,"00"),"99")&amp;IFERROR(TEXT(R824,"000"),"999")</f>
        <v>9970000</v>
      </c>
      <c r="D824" s="29">
        <v>1</v>
      </c>
      <c r="E824" s="645">
        <f>IF(NOT(ISBLANK(L824)),1,0)</f>
        <v>0</v>
      </c>
      <c r="F824" s="645">
        <f>IF(NOT(ISBLANK(O824)),1,0)</f>
        <v>0</v>
      </c>
      <c r="G824" s="364" t="str">
        <f>IF(ISBLANK(H824), IF(OR(NOT(ISBLANK(L824)),NOT(ISBLANK(I824)), NOT(ISBLANK(O824))),"no oldname but should be",""),IF(H824=I824,"api",IF(H824=O824,"csv","no match or acs")))</f>
        <v>api</v>
      </c>
      <c r="H824" t="s">
        <v>2615</v>
      </c>
      <c r="I824" t="s">
        <v>2615</v>
      </c>
      <c r="J824" s="197" t="s">
        <v>2615</v>
      </c>
      <c r="M824" s="197"/>
      <c r="N824" s="197"/>
      <c r="P824" s="197"/>
      <c r="Q824" s="122" t="s">
        <v>4870</v>
      </c>
      <c r="R824" s="147">
        <f>IFERROR(_xlfn.XLOOKUP(T824,sortorder!$E$62:$E$136,sortorder!$F$62:$F$136),999)</f>
        <v>0</v>
      </c>
      <c r="S824" s="147">
        <f>IFERROR(_xlfn.XLOOKUP(T824,sortorder!$E$62:$E$136,sortorder!$D$62:$D$136),99)</f>
        <v>68</v>
      </c>
      <c r="T824" s="196"/>
      <c r="U824" s="197"/>
      <c r="V824" s="152">
        <f>IFERROR(_xlfn.XLOOKUP(X824,sortorder!$E$4:$E$55,sortorder!$D$4:$D$55),99)</f>
        <v>70</v>
      </c>
      <c r="W824" s="152">
        <f>IFERROR(_xlfn.XLOOKUP(X824,sortorder!$E$4:$E$55,sortorder!$D$4:$D$55),99)</f>
        <v>70</v>
      </c>
      <c r="X824" s="198" t="s">
        <v>2854</v>
      </c>
      <c r="Y824" s="141">
        <f>IF(ISERROR(SEARCH(Y$1,$Q824)),0,1)</f>
        <v>0</v>
      </c>
      <c r="Z824" s="141">
        <f>IF(ISERROR(SEARCH(Z$1,$Q824)),0,1)</f>
        <v>0</v>
      </c>
      <c r="AA824" s="141">
        <f>IF(ISERROR(SEARCH(AA$1,$Q824)),0,1)</f>
        <v>0</v>
      </c>
      <c r="AB824" s="141">
        <f>IF(ISERROR(SEARCH(AB$1,$Q824)),0,1)</f>
        <v>0</v>
      </c>
      <c r="AC824" s="141">
        <f>IF(ISERROR(SEARCH(AC$1,$Q824)),0,1)</f>
        <v>0</v>
      </c>
      <c r="AD824" s="141">
        <f>IF(ISERROR(SEARCH(AD$1,$Q824)),0,1)</f>
        <v>0</v>
      </c>
      <c r="AE824" s="141">
        <f>IF(ISERROR(SEARCH(AE$1,$Q824)),0,1)</f>
        <v>0</v>
      </c>
      <c r="AF824" s="141">
        <f>IF(ISERROR(SEARCH(AF$1,$Q824)),0,1)</f>
        <v>0</v>
      </c>
      <c r="AG824" s="141">
        <f>IF(ISERROR(SEARCH(AG$1,$Q824)),0,1)</f>
        <v>0</v>
      </c>
      <c r="AH824" s="122" t="s">
        <v>1075</v>
      </c>
      <c r="AI824" s="141" t="str">
        <f>_xlfn.XLOOKUP(I824,'api2.3'!B:B,'api2.3'!D:D,"")</f>
        <v>General information</v>
      </c>
      <c r="AJ824" s="122" t="s">
        <v>60</v>
      </c>
      <c r="AK824" s="214" t="s">
        <v>60</v>
      </c>
      <c r="AL824" s="210">
        <f>_xlfn.XLOOKUP(AK824,sortorder!$I$15:$I$20,sortorder!$J$15:$J$20)</f>
        <v>99</v>
      </c>
      <c r="AP824" s="201">
        <v>0</v>
      </c>
      <c r="AQ824" s="122" t="s">
        <v>43</v>
      </c>
      <c r="AR824" s="122" t="s">
        <v>43</v>
      </c>
      <c r="AV824" s="39" t="str">
        <f>IFERROR(_xlfn.XLOOKUP(Q824,wtd!$B:$B,wtd!$C:$C),"")</f>
        <v/>
      </c>
      <c r="AW824" s="141" t="b">
        <f>IFERROR(Q824=_xlfn.XLOOKUP(Q824,wtd!$B:$B,wtd!$B:$B),FALSE)</f>
        <v>0</v>
      </c>
      <c r="AX824" s="122" t="s">
        <v>2796</v>
      </c>
      <c r="AZ824" s="122">
        <v>0</v>
      </c>
      <c r="BA824" s="122" t="b">
        <v>0</v>
      </c>
      <c r="BB824" s="122" t="b">
        <v>0</v>
      </c>
      <c r="BC824" s="122" t="b">
        <v>0</v>
      </c>
      <c r="BE824" s="122" t="s">
        <v>2616</v>
      </c>
      <c r="BF824" s="122" t="s">
        <v>2616</v>
      </c>
      <c r="BG824" s="122" t="s">
        <v>2616</v>
      </c>
      <c r="BH824" s="197"/>
      <c r="BI824" s="197"/>
      <c r="BJ824" s="618" t="s">
        <v>2887</v>
      </c>
      <c r="BK824" s="534" t="s">
        <v>2616</v>
      </c>
      <c r="BL824" s="197" t="s">
        <v>2617</v>
      </c>
      <c r="BM824" s="59"/>
      <c r="BN824" s="222">
        <v>210</v>
      </c>
      <c r="BO824"/>
      <c r="BP824" s="639" t="s">
        <v>55</v>
      </c>
      <c r="BQ824" s="639"/>
      <c r="BR824" s="639"/>
      <c r="BS824" s="639"/>
      <c r="BT824" s="639"/>
    </row>
    <row r="825" spans="1:72" s="122" customFormat="1">
      <c r="A825">
        <v>824</v>
      </c>
      <c r="B825" s="158" t="str">
        <f>IFERROR(TEXT(AL825,"00"),"99")&amp;IFERROR(TEXT(W825,"00"),"99")&amp;IFERROR(TEXT(S825,"00"),"99")&amp;IFERROR(TEXT(BN825,"000"),"999")</f>
        <v>997068211</v>
      </c>
      <c r="C825" s="158" t="str">
        <f>IFERROR(TEXT(AL825,"00"),"99")&amp;IFERROR(TEXT(V825,"00"),"99")&amp;IFERROR(TEXT(R825,"000"),"999")</f>
        <v>9970000</v>
      </c>
      <c r="D825" s="29">
        <v>1</v>
      </c>
      <c r="E825" s="645">
        <f>IF(NOT(ISBLANK(L825)),1,0)</f>
        <v>0</v>
      </c>
      <c r="F825" s="645">
        <f>IF(NOT(ISBLANK(O825)),1,0)</f>
        <v>0</v>
      </c>
      <c r="G825" s="364" t="str">
        <f>IF(ISBLANK(H825), IF(OR(NOT(ISBLANK(L825)),NOT(ISBLANK(I825)), NOT(ISBLANK(O825))),"no oldname but should be",""),IF(H825=I825,"api",IF(H825=O825,"csv","no match or acs")))</f>
        <v>api</v>
      </c>
      <c r="H825" t="s">
        <v>2618</v>
      </c>
      <c r="I825" t="s">
        <v>2618</v>
      </c>
      <c r="J825" s="59" t="s">
        <v>2618</v>
      </c>
      <c r="M825" s="197"/>
      <c r="N825" s="197"/>
      <c r="P825" s="197"/>
      <c r="Q825" s="122" t="s">
        <v>4871</v>
      </c>
      <c r="R825" s="147">
        <f>IFERROR(_xlfn.XLOOKUP(T825,sortorder!$E$62:$E$136,sortorder!$F$62:$F$136),999)</f>
        <v>0</v>
      </c>
      <c r="S825" s="147">
        <f>IFERROR(_xlfn.XLOOKUP(T825,sortorder!$E$62:$E$136,sortorder!$D$62:$D$136),99)</f>
        <v>68</v>
      </c>
      <c r="T825" s="196"/>
      <c r="U825" s="197"/>
      <c r="V825" s="152">
        <f>IFERROR(_xlfn.XLOOKUP(X825,sortorder!$E$4:$E$55,sortorder!$D$4:$D$55),99)</f>
        <v>70</v>
      </c>
      <c r="W825" s="152">
        <f>IFERROR(_xlfn.XLOOKUP(X825,sortorder!$E$4:$E$55,sortorder!$D$4:$D$55),99)</f>
        <v>70</v>
      </c>
      <c r="X825" s="198" t="s">
        <v>2854</v>
      </c>
      <c r="Y825" s="141">
        <f>IF(ISERROR(SEARCH(Y$1,$Q825)),0,1)</f>
        <v>0</v>
      </c>
      <c r="Z825" s="141">
        <f>IF(ISERROR(SEARCH(Z$1,$Q825)),0,1)</f>
        <v>0</v>
      </c>
      <c r="AA825" s="141">
        <f>IF(ISERROR(SEARCH(AA$1,$Q825)),0,1)</f>
        <v>0</v>
      </c>
      <c r="AB825" s="141">
        <f>IF(ISERROR(SEARCH(AB$1,$Q825)),0,1)</f>
        <v>0</v>
      </c>
      <c r="AC825" s="141">
        <f>IF(ISERROR(SEARCH(AC$1,$Q825)),0,1)</f>
        <v>0</v>
      </c>
      <c r="AD825" s="141">
        <f>IF(ISERROR(SEARCH(AD$1,$Q825)),0,1)</f>
        <v>0</v>
      </c>
      <c r="AE825" s="141">
        <f>IF(ISERROR(SEARCH(AE$1,$Q825)),0,1)</f>
        <v>0</v>
      </c>
      <c r="AF825" s="141">
        <f>IF(ISERROR(SEARCH(AF$1,$Q825)),0,1)</f>
        <v>0</v>
      </c>
      <c r="AG825" s="141">
        <f>IF(ISERROR(SEARCH(AG$1,$Q825)),0,1)</f>
        <v>0</v>
      </c>
      <c r="AH825" s="122" t="s">
        <v>1075</v>
      </c>
      <c r="AI825" s="141" t="str">
        <f>_xlfn.XLOOKUP(I825,'api2.3'!B:B,'api2.3'!D:D,"")</f>
        <v>General information</v>
      </c>
      <c r="AJ825" s="122" t="s">
        <v>60</v>
      </c>
      <c r="AK825" s="214" t="s">
        <v>60</v>
      </c>
      <c r="AL825" s="210">
        <f>_xlfn.XLOOKUP(AK825,sortorder!$I$15:$I$20,sortorder!$J$15:$J$20)</f>
        <v>99</v>
      </c>
      <c r="AP825" s="201">
        <v>0</v>
      </c>
      <c r="AQ825" s="122" t="s">
        <v>43</v>
      </c>
      <c r="AR825" s="122" t="s">
        <v>43</v>
      </c>
      <c r="AV825" s="39" t="str">
        <f>IFERROR(_xlfn.XLOOKUP(Q825,wtd!$B:$B,wtd!$C:$C),"")</f>
        <v/>
      </c>
      <c r="AW825" s="141" t="b">
        <f>IFERROR(Q825=_xlfn.XLOOKUP(Q825,wtd!$B:$B,wtd!$B:$B),FALSE)</f>
        <v>0</v>
      </c>
      <c r="AX825" s="122" t="s">
        <v>2796</v>
      </c>
      <c r="AZ825" s="122">
        <v>0</v>
      </c>
      <c r="BA825" s="122" t="b">
        <v>0</v>
      </c>
      <c r="BB825" s="122" t="b">
        <v>0</v>
      </c>
      <c r="BC825" s="122" t="b">
        <v>0</v>
      </c>
      <c r="BE825" s="122" t="s">
        <v>2619</v>
      </c>
      <c r="BF825" s="122" t="s">
        <v>2619</v>
      </c>
      <c r="BG825" s="122" t="s">
        <v>2619</v>
      </c>
      <c r="BH825" s="197"/>
      <c r="BI825" s="197"/>
      <c r="BJ825" s="618" t="s">
        <v>2887</v>
      </c>
      <c r="BK825" s="534" t="s">
        <v>2619</v>
      </c>
      <c r="BL825" s="197" t="s">
        <v>2620</v>
      </c>
      <c r="BM825" s="59"/>
      <c r="BN825" s="222">
        <v>211</v>
      </c>
      <c r="BO825"/>
      <c r="BP825" s="639" t="s">
        <v>55</v>
      </c>
      <c r="BQ825" s="639"/>
      <c r="BR825" s="639"/>
      <c r="BS825" s="639"/>
      <c r="BT825" s="639"/>
    </row>
    <row r="826" spans="1:72" s="122" customFormat="1">
      <c r="A826">
        <v>825</v>
      </c>
      <c r="B826" s="158" t="str">
        <f>IFERROR(TEXT(AL826,"00"),"99")&amp;IFERROR(TEXT(W826,"00"),"99")&amp;IFERROR(TEXT(S826,"00"),"99")&amp;IFERROR(TEXT(BN826,"000"),"999")</f>
        <v>997068215</v>
      </c>
      <c r="C826" s="158" t="str">
        <f>IFERROR(TEXT(AL826,"00"),"99")&amp;IFERROR(TEXT(V826,"00"),"99")&amp;IFERROR(TEXT(R826,"000"),"999")</f>
        <v>9970000</v>
      </c>
      <c r="D826" s="29">
        <v>1</v>
      </c>
      <c r="E826" s="645">
        <f>IF(NOT(ISBLANK(L826)),1,0)</f>
        <v>0</v>
      </c>
      <c r="F826" s="645">
        <f>IF(NOT(ISBLANK(O826)),1,0)</f>
        <v>0</v>
      </c>
      <c r="G826" s="364" t="str">
        <f>IF(ISBLANK(H826), IF(OR(NOT(ISBLANK(L826)),NOT(ISBLANK(I826)), NOT(ISBLANK(O826))),"no oldname but should be",""),IF(H826=I826,"api",IF(H826=O826,"csv","no match or acs")))</f>
        <v>api</v>
      </c>
      <c r="H826" t="s">
        <v>2632</v>
      </c>
      <c r="I826" t="s">
        <v>2632</v>
      </c>
      <c r="J826" s="59" t="s">
        <v>2632</v>
      </c>
      <c r="K826"/>
      <c r="M826" s="197"/>
      <c r="N826" s="59"/>
      <c r="O826"/>
      <c r="P826" s="59"/>
      <c r="Q826" s="123" t="s">
        <v>4925</v>
      </c>
      <c r="R826" s="147">
        <f>IFERROR(_xlfn.XLOOKUP(T826,sortorder!$E$62:$E$136,sortorder!$F$62:$F$136),999)</f>
        <v>0</v>
      </c>
      <c r="S826" s="147">
        <f>IFERROR(_xlfn.XLOOKUP(T826,sortorder!$E$62:$E$136,sortorder!$D$62:$D$136),99)</f>
        <v>68</v>
      </c>
      <c r="T826" s="127"/>
      <c r="U826" s="59"/>
      <c r="V826" s="152">
        <f>IFERROR(_xlfn.XLOOKUP(X826,sortorder!$E$4:$E$55,sortorder!$D$4:$D$55),99)</f>
        <v>70</v>
      </c>
      <c r="W826" s="152">
        <f>IFERROR(_xlfn.XLOOKUP(X826,sortorder!$E$4:$E$55,sortorder!$D$4:$D$55),99)</f>
        <v>70</v>
      </c>
      <c r="X826" s="22" t="s">
        <v>2854</v>
      </c>
      <c r="Y826" s="141">
        <f>IF(ISERROR(SEARCH(Y$1,$Q826)),0,1)</f>
        <v>0</v>
      </c>
      <c r="Z826" s="141">
        <f>IF(ISERROR(SEARCH(Z$1,$Q826)),0,1)</f>
        <v>0</v>
      </c>
      <c r="AA826" s="141">
        <f>IF(ISERROR(SEARCH(AA$1,$Q826)),0,1)</f>
        <v>0</v>
      </c>
      <c r="AB826" s="141">
        <f>IF(ISERROR(SEARCH(AB$1,$Q826)),0,1)</f>
        <v>0</v>
      </c>
      <c r="AC826" s="141">
        <f>IF(ISERROR(SEARCH(AC$1,$Q826)),0,1)</f>
        <v>0</v>
      </c>
      <c r="AD826" s="141">
        <f>IF(ISERROR(SEARCH(AD$1,$Q826)),0,1)</f>
        <v>0</v>
      </c>
      <c r="AE826" s="141">
        <f>IF(ISERROR(SEARCH(AE$1,$Q826)),0,1)</f>
        <v>0</v>
      </c>
      <c r="AF826" s="141">
        <f>IF(ISERROR(SEARCH(AF$1,$Q826)),0,1)</f>
        <v>0</v>
      </c>
      <c r="AG826" s="141">
        <f>IF(ISERROR(SEARCH(AG$1,$Q826)),0,1)</f>
        <v>0</v>
      </c>
      <c r="AH826" t="s">
        <v>1075</v>
      </c>
      <c r="AI826" s="141" t="str">
        <f>_xlfn.XLOOKUP(I826,'api2.3'!B:B,'api2.3'!D:D,"")</f>
        <v>General information</v>
      </c>
      <c r="AJ826" t="s">
        <v>60</v>
      </c>
      <c r="AK826" s="41" t="s">
        <v>60</v>
      </c>
      <c r="AL826" s="210">
        <f>_xlfn.XLOOKUP(AK826,sortorder!$I$15:$I$20,sortorder!$J$15:$J$20)</f>
        <v>99</v>
      </c>
      <c r="AM826"/>
      <c r="AN826"/>
      <c r="AO826"/>
      <c r="AP826" s="30">
        <v>0</v>
      </c>
      <c r="AQ826" t="s">
        <v>43</v>
      </c>
      <c r="AR826" t="s">
        <v>43</v>
      </c>
      <c r="AS826" t="s">
        <v>64</v>
      </c>
      <c r="AT826" t="s">
        <v>64</v>
      </c>
      <c r="AU826"/>
      <c r="AV826" s="39" t="str">
        <f>IFERROR(_xlfn.XLOOKUP(Q826,wtd!$B:$B,wtd!$C:$C),"")</f>
        <v/>
      </c>
      <c r="AW826" s="141" t="b">
        <f>IFERROR(Q826=_xlfn.XLOOKUP(Q826,wtd!$B:$B,wtd!$B:$B),FALSE)</f>
        <v>0</v>
      </c>
      <c r="AX826" t="s">
        <v>3035</v>
      </c>
      <c r="AY826"/>
      <c r="AZ826"/>
      <c r="BA826" t="b">
        <v>0</v>
      </c>
      <c r="BB826" t="b">
        <v>0</v>
      </c>
      <c r="BC826" t="b">
        <v>0</v>
      </c>
      <c r="BD826"/>
      <c r="BE826" t="s">
        <v>5530</v>
      </c>
      <c r="BF826" t="s">
        <v>2633</v>
      </c>
      <c r="BG826" t="s">
        <v>2633</v>
      </c>
      <c r="BH826" s="59"/>
      <c r="BI826" s="59"/>
      <c r="BJ826" s="618" t="s">
        <v>2887</v>
      </c>
      <c r="BK826" s="534" t="s">
        <v>2633</v>
      </c>
      <c r="BL826" s="59" t="s">
        <v>2634</v>
      </c>
      <c r="BM826" s="59"/>
      <c r="BN826" s="222">
        <v>215</v>
      </c>
      <c r="BO826"/>
      <c r="BP826" s="639" t="s">
        <v>2624</v>
      </c>
      <c r="BQ826" s="639"/>
      <c r="BR826" s="639"/>
      <c r="BS826" s="639"/>
      <c r="BT826" s="639"/>
    </row>
    <row r="827" spans="1:72" s="122" customFormat="1">
      <c r="A827">
        <v>826</v>
      </c>
      <c r="B827" s="158" t="str">
        <f>IFERROR(TEXT(AL827,"00"),"99")&amp;IFERROR(TEXT(W827,"00"),"99")&amp;IFERROR(TEXT(S827,"00"),"99")&amp;IFERROR(TEXT(BN827,"000"),"999")</f>
        <v>997068216</v>
      </c>
      <c r="C827" s="158" t="str">
        <f>IFERROR(TEXT(AL827,"00"),"99")&amp;IFERROR(TEXT(V827,"00"),"99")&amp;IFERROR(TEXT(R827,"000"),"999")</f>
        <v>9970000</v>
      </c>
      <c r="D827" s="29">
        <v>1</v>
      </c>
      <c r="E827" s="645">
        <f>IF(NOT(ISBLANK(L827)),1,0)</f>
        <v>0</v>
      </c>
      <c r="F827" s="645">
        <f>IF(NOT(ISBLANK(O827)),1,0)</f>
        <v>0</v>
      </c>
      <c r="G827" s="364" t="str">
        <f>IF(ISBLANK(H827), IF(OR(NOT(ISBLANK(L827)),NOT(ISBLANK(I827)), NOT(ISBLANK(O827))),"no oldname but should be",""),IF(H827=I827,"api",IF(H827=O827,"csv","no match or acs")))</f>
        <v>api</v>
      </c>
      <c r="H827" t="s">
        <v>2635</v>
      </c>
      <c r="I827" t="s">
        <v>2635</v>
      </c>
      <c r="J827" s="59" t="s">
        <v>2635</v>
      </c>
      <c r="K827"/>
      <c r="M827" s="197"/>
      <c r="N827" s="59"/>
      <c r="O827"/>
      <c r="P827" s="59"/>
      <c r="Q827" s="123" t="s">
        <v>4926</v>
      </c>
      <c r="R827" s="147">
        <f>IFERROR(_xlfn.XLOOKUP(T827,sortorder!$E$62:$E$136,sortorder!$F$62:$F$136),999)</f>
        <v>0</v>
      </c>
      <c r="S827" s="147">
        <f>IFERROR(_xlfn.XLOOKUP(T827,sortorder!$E$62:$E$136,sortorder!$D$62:$D$136),99)</f>
        <v>68</v>
      </c>
      <c r="T827" s="127"/>
      <c r="U827" s="59"/>
      <c r="V827" s="152">
        <f>IFERROR(_xlfn.XLOOKUP(X827,sortorder!$E$4:$E$55,sortorder!$D$4:$D$55),99)</f>
        <v>70</v>
      </c>
      <c r="W827" s="152">
        <f>IFERROR(_xlfn.XLOOKUP(X827,sortorder!$E$4:$E$55,sortorder!$D$4:$D$55),99)</f>
        <v>70</v>
      </c>
      <c r="X827" s="22" t="s">
        <v>2854</v>
      </c>
      <c r="Y827" s="141">
        <f>IF(ISERROR(SEARCH(Y$1,$Q827)),0,1)</f>
        <v>0</v>
      </c>
      <c r="Z827" s="141">
        <f>IF(ISERROR(SEARCH(Z$1,$Q827)),0,1)</f>
        <v>0</v>
      </c>
      <c r="AA827" s="141">
        <f>IF(ISERROR(SEARCH(AA$1,$Q827)),0,1)</f>
        <v>0</v>
      </c>
      <c r="AB827" s="141">
        <f>IF(ISERROR(SEARCH(AB$1,$Q827)),0,1)</f>
        <v>0</v>
      </c>
      <c r="AC827" s="141">
        <f>IF(ISERROR(SEARCH(AC$1,$Q827)),0,1)</f>
        <v>0</v>
      </c>
      <c r="AD827" s="141">
        <f>IF(ISERROR(SEARCH(AD$1,$Q827)),0,1)</f>
        <v>0</v>
      </c>
      <c r="AE827" s="141">
        <f>IF(ISERROR(SEARCH(AE$1,$Q827)),0,1)</f>
        <v>0</v>
      </c>
      <c r="AF827" s="141">
        <f>IF(ISERROR(SEARCH(AF$1,$Q827)),0,1)</f>
        <v>0</v>
      </c>
      <c r="AG827" s="141">
        <f>IF(ISERROR(SEARCH(AG$1,$Q827)),0,1)</f>
        <v>0</v>
      </c>
      <c r="AH827" t="s">
        <v>1075</v>
      </c>
      <c r="AI827" s="141" t="str">
        <f>_xlfn.XLOOKUP(I827,'api2.3'!B:B,'api2.3'!D:D,"")</f>
        <v>General information</v>
      </c>
      <c r="AJ827" t="s">
        <v>60</v>
      </c>
      <c r="AK827" s="41" t="s">
        <v>60</v>
      </c>
      <c r="AL827" s="210">
        <f>_xlfn.XLOOKUP(AK827,sortorder!$I$15:$I$20,sortorder!$J$15:$J$20)</f>
        <v>99</v>
      </c>
      <c r="AM827"/>
      <c r="AN827"/>
      <c r="AO827"/>
      <c r="AP827" s="30">
        <v>0</v>
      </c>
      <c r="AQ827" t="s">
        <v>43</v>
      </c>
      <c r="AR827" t="s">
        <v>43</v>
      </c>
      <c r="AS827" t="s">
        <v>64</v>
      </c>
      <c r="AT827" t="s">
        <v>64</v>
      </c>
      <c r="AU827"/>
      <c r="AV827" s="39" t="str">
        <f>IFERROR(_xlfn.XLOOKUP(Q827,wtd!$B:$B,wtd!$C:$C),"")</f>
        <v/>
      </c>
      <c r="AW827" s="141" t="b">
        <f>IFERROR(Q827=_xlfn.XLOOKUP(Q827,wtd!$B:$B,wtd!$B:$B),FALSE)</f>
        <v>0</v>
      </c>
      <c r="AX827" t="s">
        <v>3035</v>
      </c>
      <c r="AY827"/>
      <c r="AZ827"/>
      <c r="BA827" t="b">
        <v>0</v>
      </c>
      <c r="BB827" t="b">
        <v>0</v>
      </c>
      <c r="BC827" t="b">
        <v>0</v>
      </c>
      <c r="BD827"/>
      <c r="BE827" t="s">
        <v>5529</v>
      </c>
      <c r="BF827" t="s">
        <v>2636</v>
      </c>
      <c r="BG827" t="s">
        <v>2636</v>
      </c>
      <c r="BH827" s="59"/>
      <c r="BI827" s="59"/>
      <c r="BJ827" s="618" t="s">
        <v>2887</v>
      </c>
      <c r="BK827" s="534" t="s">
        <v>2636</v>
      </c>
      <c r="BL827" s="59" t="s">
        <v>2637</v>
      </c>
      <c r="BM827" s="59"/>
      <c r="BN827" s="222">
        <v>216</v>
      </c>
      <c r="BO827"/>
      <c r="BP827" s="639" t="s">
        <v>2624</v>
      </c>
      <c r="BQ827" s="639"/>
      <c r="BR827" s="639"/>
      <c r="BS827" s="639"/>
      <c r="BT827" s="639"/>
    </row>
    <row r="828" spans="1:72" s="122" customFormat="1">
      <c r="A828">
        <v>827</v>
      </c>
      <c r="B828" s="158" t="str">
        <f>IFERROR(TEXT(AL828,"00"),"99")&amp;IFERROR(TEXT(W828,"00"),"99")&amp;IFERROR(TEXT(S828,"00"),"99")&amp;IFERROR(TEXT(BN828,"000"),"999")</f>
        <v>997068252</v>
      </c>
      <c r="C828" s="158" t="str">
        <f>IFERROR(TEXT(AL828,"00"),"99")&amp;IFERROR(TEXT(V828,"00"),"99")&amp;IFERROR(TEXT(R828,"000"),"999")</f>
        <v>9970000</v>
      </c>
      <c r="D828" s="29">
        <v>1</v>
      </c>
      <c r="E828" s="645">
        <f>IF(NOT(ISBLANK(L828)),1,0)</f>
        <v>0</v>
      </c>
      <c r="F828" s="645">
        <f>IF(NOT(ISBLANK(O828)),1,0)</f>
        <v>0</v>
      </c>
      <c r="G828" s="364" t="str">
        <f>IF(ISBLANK(H828), IF(OR(NOT(ISBLANK(L828)),NOT(ISBLANK(I828)), NOT(ISBLANK(O828))),"no oldname but should be",""),IF(H828=I828,"api",IF(H828=O828,"csv","no match or acs")))</f>
        <v>api</v>
      </c>
      <c r="H828" t="s">
        <v>2715</v>
      </c>
      <c r="I828" t="s">
        <v>2715</v>
      </c>
      <c r="J828" s="59" t="s">
        <v>2715</v>
      </c>
      <c r="K828"/>
      <c r="M828" s="197"/>
      <c r="N828" s="59"/>
      <c r="O828"/>
      <c r="P828" s="59"/>
      <c r="Q828" s="123" t="s">
        <v>4897</v>
      </c>
      <c r="R828" s="147">
        <f>IFERROR(_xlfn.XLOOKUP(T828,sortorder!$E$62:$E$136,sortorder!$F$62:$F$136),999)</f>
        <v>0</v>
      </c>
      <c r="S828" s="147">
        <f>IFERROR(_xlfn.XLOOKUP(T828,sortorder!$E$62:$E$136,sortorder!$D$62:$D$136),99)</f>
        <v>68</v>
      </c>
      <c r="T828" s="127"/>
      <c r="U828" s="59"/>
      <c r="V828" s="152">
        <f>IFERROR(_xlfn.XLOOKUP(X828,sortorder!$E$4:$E$55,sortorder!$D$4:$D$55),99)</f>
        <v>70</v>
      </c>
      <c r="W828" s="152">
        <f>IFERROR(_xlfn.XLOOKUP(X828,sortorder!$E$4:$E$55,sortorder!$D$4:$D$55),99)</f>
        <v>70</v>
      </c>
      <c r="X828" s="22" t="s">
        <v>2854</v>
      </c>
      <c r="Y828" s="141">
        <f>IF(ISERROR(SEARCH(Y$1,$Q828)),0,1)</f>
        <v>0</v>
      </c>
      <c r="Z828" s="141">
        <f>IF(ISERROR(SEARCH(Z$1,$Q828)),0,1)</f>
        <v>0</v>
      </c>
      <c r="AA828" s="141">
        <f>IF(ISERROR(SEARCH(AA$1,$Q828)),0,1)</f>
        <v>0</v>
      </c>
      <c r="AB828" s="141">
        <f>IF(ISERROR(SEARCH(AB$1,$Q828)),0,1)</f>
        <v>0</v>
      </c>
      <c r="AC828" s="141">
        <f>IF(ISERROR(SEARCH(AC$1,$Q828)),0,1)</f>
        <v>0</v>
      </c>
      <c r="AD828" s="141">
        <f>IF(ISERROR(SEARCH(AD$1,$Q828)),0,1)</f>
        <v>0</v>
      </c>
      <c r="AE828" s="141">
        <f>IF(ISERROR(SEARCH(AE$1,$Q828)),0,1)</f>
        <v>0</v>
      </c>
      <c r="AF828" s="141">
        <f>IF(ISERROR(SEARCH(AF$1,$Q828)),0,1)</f>
        <v>0</v>
      </c>
      <c r="AG828" s="141">
        <f>IF(ISERROR(SEARCH(AG$1,$Q828)),0,1)</f>
        <v>0</v>
      </c>
      <c r="AH828" t="s">
        <v>2266</v>
      </c>
      <c r="AI828" s="141" t="str">
        <f>_xlfn.XLOOKUP(I828,'api2.3'!B:B,'api2.3'!D:D,"")</f>
        <v>Critical Service Gaps Indicators</v>
      </c>
      <c r="AJ828" t="s">
        <v>60</v>
      </c>
      <c r="AK828" s="41" t="s">
        <v>60</v>
      </c>
      <c r="AL828" s="210">
        <f>_xlfn.XLOOKUP(AK828,sortorder!$I$15:$I$20,sortorder!$J$15:$J$20)</f>
        <v>99</v>
      </c>
      <c r="AM828"/>
      <c r="AN828"/>
      <c r="AO828"/>
      <c r="AP828" s="30">
        <v>0</v>
      </c>
      <c r="AQ828" t="s">
        <v>43</v>
      </c>
      <c r="AR828" t="s">
        <v>43</v>
      </c>
      <c r="AS828"/>
      <c r="AT828"/>
      <c r="AU828">
        <v>1</v>
      </c>
      <c r="AV828" s="39" t="str">
        <f>IFERROR(_xlfn.XLOOKUP(Q828,wtd!$B:$B,wtd!$C:$C),"")</f>
        <v/>
      </c>
      <c r="AW828" s="141" t="b">
        <f>IFERROR(Q828=_xlfn.XLOOKUP(Q828,wtd!$B:$B,wtd!$B:$B),FALSE)</f>
        <v>0</v>
      </c>
      <c r="AX828" t="s">
        <v>45</v>
      </c>
      <c r="AY828"/>
      <c r="AZ828">
        <v>0</v>
      </c>
      <c r="BA828" t="b">
        <v>0</v>
      </c>
      <c r="BB828" t="b">
        <v>0</v>
      </c>
      <c r="BC828" t="b">
        <v>0</v>
      </c>
      <c r="BD828"/>
      <c r="BE828" t="s">
        <v>5286</v>
      </c>
      <c r="BF828" t="s">
        <v>2717</v>
      </c>
      <c r="BG828" t="s">
        <v>2717</v>
      </c>
      <c r="BH828" s="59"/>
      <c r="BI828" s="59"/>
      <c r="BJ828" s="618" t="s">
        <v>2887</v>
      </c>
      <c r="BK828" s="534" t="s">
        <v>2717</v>
      </c>
      <c r="BL828" s="59" t="s">
        <v>2718</v>
      </c>
      <c r="BM828" s="59"/>
      <c r="BN828" s="222">
        <v>252</v>
      </c>
      <c r="BO828"/>
      <c r="BP828" s="639" t="s">
        <v>2314</v>
      </c>
      <c r="BQ828" s="639"/>
      <c r="BR828" s="639"/>
      <c r="BS828" s="639"/>
      <c r="BT828" s="639"/>
    </row>
    <row r="829" spans="1:72" s="122" customFormat="1">
      <c r="A829">
        <v>828</v>
      </c>
      <c r="B829" s="158" t="str">
        <f>IFERROR(TEXT(AL829,"00"),"99")&amp;IFERROR(TEXT(W829,"00"),"99")&amp;IFERROR(TEXT(S829,"00"),"99")&amp;IFERROR(TEXT(BN829,"000"),"999")</f>
        <v>997068253</v>
      </c>
      <c r="C829" s="158" t="str">
        <f>IFERROR(TEXT(AL829,"00"),"99")&amp;IFERROR(TEXT(V829,"00"),"99")&amp;IFERROR(TEXT(R829,"000"),"999")</f>
        <v>9970000</v>
      </c>
      <c r="D829" s="29">
        <v>1</v>
      </c>
      <c r="E829" s="645">
        <f>IF(NOT(ISBLANK(L829)),1,0)</f>
        <v>0</v>
      </c>
      <c r="F829" s="645">
        <f>IF(NOT(ISBLANK(O829)),1,0)</f>
        <v>0</v>
      </c>
      <c r="G829" s="364" t="str">
        <f>IF(ISBLANK(H829), IF(OR(NOT(ISBLANK(L829)),NOT(ISBLANK(I829)), NOT(ISBLANK(O829))),"no oldname but should be",""),IF(H829=I829,"api",IF(H829=O829,"csv","no match or acs")))</f>
        <v>api</v>
      </c>
      <c r="H829" t="s">
        <v>2719</v>
      </c>
      <c r="I829" t="s">
        <v>2719</v>
      </c>
      <c r="J829" s="197" t="s">
        <v>2719</v>
      </c>
      <c r="M829" s="197"/>
      <c r="N829" s="197"/>
      <c r="P829" s="197"/>
      <c r="Q829" s="123" t="s">
        <v>4898</v>
      </c>
      <c r="R829" s="147">
        <f>IFERROR(_xlfn.XLOOKUP(T829,sortorder!$E$62:$E$136,sortorder!$F$62:$F$136),999)</f>
        <v>0</v>
      </c>
      <c r="S829" s="147">
        <f>IFERROR(_xlfn.XLOOKUP(T829,sortorder!$E$62:$E$136,sortorder!$D$62:$D$136),99)</f>
        <v>68</v>
      </c>
      <c r="T829" s="127"/>
      <c r="U829" s="59"/>
      <c r="V829" s="152">
        <f>IFERROR(_xlfn.XLOOKUP(X829,sortorder!$E$4:$E$55,sortorder!$D$4:$D$55),99)</f>
        <v>70</v>
      </c>
      <c r="W829" s="152">
        <f>IFERROR(_xlfn.XLOOKUP(X829,sortorder!$E$4:$E$55,sortorder!$D$4:$D$55),99)</f>
        <v>70</v>
      </c>
      <c r="X829" s="22" t="s">
        <v>2854</v>
      </c>
      <c r="Y829" s="141">
        <f>IF(ISERROR(SEARCH(Y$1,$Q829)),0,1)</f>
        <v>0</v>
      </c>
      <c r="Z829" s="141">
        <f>IF(ISERROR(SEARCH(Z$1,$Q829)),0,1)</f>
        <v>0</v>
      </c>
      <c r="AA829" s="141">
        <f>IF(ISERROR(SEARCH(AA$1,$Q829)),0,1)</f>
        <v>0</v>
      </c>
      <c r="AB829" s="141">
        <f>IF(ISERROR(SEARCH(AB$1,$Q829)),0,1)</f>
        <v>0</v>
      </c>
      <c r="AC829" s="141">
        <f>IF(ISERROR(SEARCH(AC$1,$Q829)),0,1)</f>
        <v>0</v>
      </c>
      <c r="AD829" s="141">
        <f>IF(ISERROR(SEARCH(AD$1,$Q829)),0,1)</f>
        <v>0</v>
      </c>
      <c r="AE829" s="141">
        <f>IF(ISERROR(SEARCH(AE$1,$Q829)),0,1)</f>
        <v>0</v>
      </c>
      <c r="AF829" s="141">
        <f>IF(ISERROR(SEARCH(AF$1,$Q829)),0,1)</f>
        <v>0</v>
      </c>
      <c r="AG829" s="141">
        <f>IF(ISERROR(SEARCH(AG$1,$Q829)),0,1)</f>
        <v>0</v>
      </c>
      <c r="AH829" t="s">
        <v>2266</v>
      </c>
      <c r="AI829" s="141" t="str">
        <f>_xlfn.XLOOKUP(I829,'api2.3'!B:B,'api2.3'!D:D,"")</f>
        <v>Critical Service Gaps Indicators</v>
      </c>
      <c r="AJ829" t="s">
        <v>60</v>
      </c>
      <c r="AK829" s="41" t="s">
        <v>60</v>
      </c>
      <c r="AL829" s="210">
        <f>_xlfn.XLOOKUP(AK829,sortorder!$I$15:$I$20,sortorder!$J$15:$J$20)</f>
        <v>99</v>
      </c>
      <c r="AM829"/>
      <c r="AN829"/>
      <c r="AO829"/>
      <c r="AP829" s="30">
        <v>0</v>
      </c>
      <c r="AQ829" t="s">
        <v>43</v>
      </c>
      <c r="AR829" t="s">
        <v>43</v>
      </c>
      <c r="AS829"/>
      <c r="AT829"/>
      <c r="AU829">
        <v>1</v>
      </c>
      <c r="AV829" s="39" t="str">
        <f>IFERROR(_xlfn.XLOOKUP(Q829,wtd!$B:$B,wtd!$C:$C),"")</f>
        <v/>
      </c>
      <c r="AW829" s="141" t="b">
        <f>IFERROR(Q829=_xlfn.XLOOKUP(Q829,wtd!$B:$B,wtd!$B:$B),FALSE)</f>
        <v>0</v>
      </c>
      <c r="AX829" t="s">
        <v>45</v>
      </c>
      <c r="AY829"/>
      <c r="AZ829">
        <v>0</v>
      </c>
      <c r="BA829" t="b">
        <v>0</v>
      </c>
      <c r="BB829" t="b">
        <v>0</v>
      </c>
      <c r="BC829" t="b">
        <v>0</v>
      </c>
      <c r="BD829"/>
      <c r="BE829" s="122" t="s">
        <v>5287</v>
      </c>
      <c r="BF829" s="122" t="s">
        <v>2720</v>
      </c>
      <c r="BG829" s="122" t="s">
        <v>2720</v>
      </c>
      <c r="BH829" s="59"/>
      <c r="BI829" s="59"/>
      <c r="BJ829" s="618" t="s">
        <v>2887</v>
      </c>
      <c r="BK829" s="534" t="s">
        <v>2720</v>
      </c>
      <c r="BL829" s="59" t="s">
        <v>2721</v>
      </c>
      <c r="BM829" s="59"/>
      <c r="BN829" s="222">
        <v>253</v>
      </c>
      <c r="BO829"/>
      <c r="BP829" s="639" t="s">
        <v>1633</v>
      </c>
      <c r="BQ829" s="639"/>
      <c r="BR829" s="639"/>
      <c r="BS829" s="639"/>
      <c r="BT829" s="639"/>
    </row>
    <row r="830" spans="1:72" s="122" customFormat="1">
      <c r="A830">
        <v>829</v>
      </c>
      <c r="B830" s="158" t="str">
        <f>IFERROR(TEXT(AL830,"00"),"99")&amp;IFERROR(TEXT(W830,"00"),"99")&amp;IFERROR(TEXT(S830,"00"),"99")&amp;IFERROR(TEXT(BN830,"000"),"999")</f>
        <v>997068254</v>
      </c>
      <c r="C830" s="158" t="str">
        <f>IFERROR(TEXT(AL830,"00"),"99")&amp;IFERROR(TEXT(V830,"00"),"99")&amp;IFERROR(TEXT(R830,"000"),"999")</f>
        <v>9970000</v>
      </c>
      <c r="D830" s="29">
        <v>1</v>
      </c>
      <c r="E830" s="645">
        <f>IF(NOT(ISBLANK(L830)),1,0)</f>
        <v>0</v>
      </c>
      <c r="F830" s="645">
        <f>IF(NOT(ISBLANK(O830)),1,0)</f>
        <v>0</v>
      </c>
      <c r="G830" s="364" t="str">
        <f>IF(ISBLANK(H830), IF(OR(NOT(ISBLANK(L830)),NOT(ISBLANK(I830)), NOT(ISBLANK(O830))),"no oldname but should be",""),IF(H830=I830,"api",IF(H830=O830,"csv","no match or acs")))</f>
        <v>api</v>
      </c>
      <c r="H830" t="s">
        <v>2722</v>
      </c>
      <c r="I830" t="s">
        <v>2722</v>
      </c>
      <c r="J830" s="197" t="s">
        <v>2722</v>
      </c>
      <c r="K830"/>
      <c r="M830" s="197"/>
      <c r="N830" s="59"/>
      <c r="O830"/>
      <c r="P830" s="59"/>
      <c r="Q830" s="123" t="s">
        <v>4899</v>
      </c>
      <c r="R830" s="147">
        <f>IFERROR(_xlfn.XLOOKUP(T830,sortorder!$E$62:$E$136,sortorder!$F$62:$F$136),999)</f>
        <v>0</v>
      </c>
      <c r="S830" s="147">
        <f>IFERROR(_xlfn.XLOOKUP(T830,sortorder!$E$62:$E$136,sortorder!$D$62:$D$136),99)</f>
        <v>68</v>
      </c>
      <c r="T830" s="127"/>
      <c r="U830" s="59"/>
      <c r="V830" s="152">
        <f>IFERROR(_xlfn.XLOOKUP(X830,sortorder!$E$4:$E$55,sortorder!$D$4:$D$55),99)</f>
        <v>70</v>
      </c>
      <c r="W830" s="152">
        <f>IFERROR(_xlfn.XLOOKUP(X830,sortorder!$E$4:$E$55,sortorder!$D$4:$D$55),99)</f>
        <v>70</v>
      </c>
      <c r="X830" s="22" t="s">
        <v>2854</v>
      </c>
      <c r="Y830" s="141">
        <f>IF(ISERROR(SEARCH(Y$1,$Q830)),0,1)</f>
        <v>0</v>
      </c>
      <c r="Z830" s="141">
        <f>IF(ISERROR(SEARCH(Z$1,$Q830)),0,1)</f>
        <v>0</v>
      </c>
      <c r="AA830" s="141">
        <f>IF(ISERROR(SEARCH(AA$1,$Q830)),0,1)</f>
        <v>0</v>
      </c>
      <c r="AB830" s="141">
        <f>IF(ISERROR(SEARCH(AB$1,$Q830)),0,1)</f>
        <v>0</v>
      </c>
      <c r="AC830" s="141">
        <f>IF(ISERROR(SEARCH(AC$1,$Q830)),0,1)</f>
        <v>0</v>
      </c>
      <c r="AD830" s="141">
        <f>IF(ISERROR(SEARCH(AD$1,$Q830)),0,1)</f>
        <v>0</v>
      </c>
      <c r="AE830" s="141">
        <f>IF(ISERROR(SEARCH(AE$1,$Q830)),0,1)</f>
        <v>0</v>
      </c>
      <c r="AF830" s="141">
        <f>IF(ISERROR(SEARCH(AF$1,$Q830)),0,1)</f>
        <v>0</v>
      </c>
      <c r="AG830" s="141">
        <f>IF(ISERROR(SEARCH(AG$1,$Q830)),0,1)</f>
        <v>0</v>
      </c>
      <c r="AH830" t="s">
        <v>2266</v>
      </c>
      <c r="AI830" s="141" t="str">
        <f>_xlfn.XLOOKUP(I830,'api2.3'!B:B,'api2.3'!D:D,"")</f>
        <v>Critical Service Gaps Indicators</v>
      </c>
      <c r="AJ830" t="s">
        <v>60</v>
      </c>
      <c r="AK830" s="41" t="s">
        <v>60</v>
      </c>
      <c r="AL830" s="210">
        <f>_xlfn.XLOOKUP(AK830,sortorder!$I$15:$I$20,sortorder!$J$15:$J$20)</f>
        <v>99</v>
      </c>
      <c r="AM830" t="s">
        <v>1784</v>
      </c>
      <c r="AN830" t="s">
        <v>1785</v>
      </c>
      <c r="AO830" t="s">
        <v>1785</v>
      </c>
      <c r="AP830" s="32">
        <v>3</v>
      </c>
      <c r="AQ830" t="s">
        <v>1795</v>
      </c>
      <c r="AR830" t="s">
        <v>1132</v>
      </c>
      <c r="AS830" t="s">
        <v>1126</v>
      </c>
      <c r="AT830" t="s">
        <v>1132</v>
      </c>
      <c r="AU830"/>
      <c r="AV830" s="39" t="str">
        <f>IFERROR(_xlfn.XLOOKUP(Q830,wtd!$B:$B,wtd!$C:$C),"")</f>
        <v/>
      </c>
      <c r="AW830" s="141" t="b">
        <f>IFERROR(Q830=_xlfn.XLOOKUP(Q830,wtd!$B:$B,wtd!$B:$B),FALSE)</f>
        <v>0</v>
      </c>
      <c r="AX830" t="s">
        <v>2797</v>
      </c>
      <c r="AY830"/>
      <c r="AZ830">
        <v>0</v>
      </c>
      <c r="BA830" t="b">
        <v>0</v>
      </c>
      <c r="BB830" t="b">
        <v>0</v>
      </c>
      <c r="BC830" t="b">
        <v>0</v>
      </c>
      <c r="BD830"/>
      <c r="BE830" s="122" t="s">
        <v>5288</v>
      </c>
      <c r="BF830" t="s">
        <v>2723</v>
      </c>
      <c r="BG830" s="122" t="s">
        <v>2723</v>
      </c>
      <c r="BH830" s="59"/>
      <c r="BI830" s="59"/>
      <c r="BJ830" s="618" t="s">
        <v>2887</v>
      </c>
      <c r="BK830" s="534" t="s">
        <v>2723</v>
      </c>
      <c r="BL830" s="59" t="s">
        <v>2718</v>
      </c>
      <c r="BM830" s="59"/>
      <c r="BN830" s="222">
        <v>254</v>
      </c>
      <c r="BO830"/>
      <c r="BP830" s="639" t="s">
        <v>1188</v>
      </c>
      <c r="BQ830" s="639"/>
      <c r="BR830" s="639"/>
      <c r="BS830" s="639"/>
      <c r="BT830" s="639"/>
    </row>
    <row r="831" spans="1:72" s="122" customFormat="1">
      <c r="A831">
        <v>830</v>
      </c>
      <c r="B831" s="158" t="str">
        <f>IFERROR(TEXT(AL831,"00"),"99")&amp;IFERROR(TEXT(W831,"00"),"99")&amp;IFERROR(TEXT(S831,"00"),"99")&amp;IFERROR(TEXT(BN831,"000"),"999")</f>
        <v>997068255</v>
      </c>
      <c r="C831" s="158" t="str">
        <f>IFERROR(TEXT(AL831,"00"),"99")&amp;IFERROR(TEXT(V831,"00"),"99")&amp;IFERROR(TEXT(R831,"000"),"999")</f>
        <v>9970000</v>
      </c>
      <c r="D831" s="29">
        <v>1</v>
      </c>
      <c r="E831" s="645">
        <f>IF(NOT(ISBLANK(L831)),1,0)</f>
        <v>0</v>
      </c>
      <c r="F831" s="645">
        <f>IF(NOT(ISBLANK(O831)),1,0)</f>
        <v>0</v>
      </c>
      <c r="G831" s="364" t="str">
        <f>IF(ISBLANK(H831), IF(OR(NOT(ISBLANK(L831)),NOT(ISBLANK(I831)), NOT(ISBLANK(O831))),"no oldname but should be",""),IF(H831=I831,"api",IF(H831=O831,"csv","no match or acs")))</f>
        <v>api</v>
      </c>
      <c r="H831" t="s">
        <v>2724</v>
      </c>
      <c r="I831" t="s">
        <v>2724</v>
      </c>
      <c r="J831" s="197" t="s">
        <v>2724</v>
      </c>
      <c r="K831"/>
      <c r="M831" s="197"/>
      <c r="N831" s="59"/>
      <c r="O831"/>
      <c r="P831" s="59"/>
      <c r="Q831" s="123" t="s">
        <v>4900</v>
      </c>
      <c r="R831" s="147">
        <f>IFERROR(_xlfn.XLOOKUP(T831,sortorder!$E$62:$E$136,sortorder!$F$62:$F$136),999)</f>
        <v>0</v>
      </c>
      <c r="S831" s="147">
        <f>IFERROR(_xlfn.XLOOKUP(T831,sortorder!$E$62:$E$136,sortorder!$D$62:$D$136),99)</f>
        <v>68</v>
      </c>
      <c r="T831" s="127"/>
      <c r="U831" s="59"/>
      <c r="V831" s="152">
        <f>IFERROR(_xlfn.XLOOKUP(X831,sortorder!$E$4:$E$55,sortorder!$D$4:$D$55),99)</f>
        <v>70</v>
      </c>
      <c r="W831" s="152">
        <f>IFERROR(_xlfn.XLOOKUP(X831,sortorder!$E$4:$E$55,sortorder!$D$4:$D$55),99)</f>
        <v>70</v>
      </c>
      <c r="X831" s="22" t="s">
        <v>2854</v>
      </c>
      <c r="Y831" s="141">
        <f>IF(ISERROR(SEARCH(Y$1,$Q831)),0,1)</f>
        <v>0</v>
      </c>
      <c r="Z831" s="141">
        <f>IF(ISERROR(SEARCH(Z$1,$Q831)),0,1)</f>
        <v>0</v>
      </c>
      <c r="AA831" s="141">
        <f>IF(ISERROR(SEARCH(AA$1,$Q831)),0,1)</f>
        <v>0</v>
      </c>
      <c r="AB831" s="141">
        <f>IF(ISERROR(SEARCH(AB$1,$Q831)),0,1)</f>
        <v>0</v>
      </c>
      <c r="AC831" s="141">
        <f>IF(ISERROR(SEARCH(AC$1,$Q831)),0,1)</f>
        <v>0</v>
      </c>
      <c r="AD831" s="141">
        <f>IF(ISERROR(SEARCH(AD$1,$Q831)),0,1)</f>
        <v>0</v>
      </c>
      <c r="AE831" s="141">
        <f>IF(ISERROR(SEARCH(AE$1,$Q831)),0,1)</f>
        <v>0</v>
      </c>
      <c r="AF831" s="141">
        <f>IF(ISERROR(SEARCH(AF$1,$Q831)),0,1)</f>
        <v>0</v>
      </c>
      <c r="AG831" s="141">
        <f>IF(ISERROR(SEARCH(AG$1,$Q831)),0,1)</f>
        <v>0</v>
      </c>
      <c r="AH831" t="s">
        <v>2266</v>
      </c>
      <c r="AI831" s="141" t="str">
        <f>_xlfn.XLOOKUP(I831,'api2.3'!B:B,'api2.3'!D:D,"")</f>
        <v>Critical Service Gaps Indicators</v>
      </c>
      <c r="AJ831" t="s">
        <v>60</v>
      </c>
      <c r="AK831" s="41" t="s">
        <v>60</v>
      </c>
      <c r="AL831" s="210">
        <f>_xlfn.XLOOKUP(AK831,sortorder!$I$15:$I$20,sortorder!$J$15:$J$20)</f>
        <v>99</v>
      </c>
      <c r="AM831" t="s">
        <v>1784</v>
      </c>
      <c r="AN831" t="s">
        <v>1785</v>
      </c>
      <c r="AO831" t="s">
        <v>1785</v>
      </c>
      <c r="AP831" s="32">
        <v>3</v>
      </c>
      <c r="AQ831" t="s">
        <v>1795</v>
      </c>
      <c r="AR831" t="s">
        <v>1132</v>
      </c>
      <c r="AS831" t="s">
        <v>1126</v>
      </c>
      <c r="AT831" t="s">
        <v>1132</v>
      </c>
      <c r="AU831"/>
      <c r="AV831" s="39" t="str">
        <f>IFERROR(_xlfn.XLOOKUP(Q831,wtd!$B:$B,wtd!$C:$C),"")</f>
        <v/>
      </c>
      <c r="AW831" s="141" t="b">
        <f>IFERROR(Q831=_xlfn.XLOOKUP(Q831,wtd!$B:$B,wtd!$B:$B),FALSE)</f>
        <v>0</v>
      </c>
      <c r="AX831" t="s">
        <v>2797</v>
      </c>
      <c r="AY831"/>
      <c r="AZ831">
        <v>0</v>
      </c>
      <c r="BA831" t="b">
        <v>0</v>
      </c>
      <c r="BB831" t="b">
        <v>0</v>
      </c>
      <c r="BC831" t="b">
        <v>0</v>
      </c>
      <c r="BD831"/>
      <c r="BE831" s="122" t="s">
        <v>5289</v>
      </c>
      <c r="BF831" t="s">
        <v>2725</v>
      </c>
      <c r="BG831" s="122" t="s">
        <v>2725</v>
      </c>
      <c r="BH831" s="59"/>
      <c r="BI831" s="59"/>
      <c r="BJ831" s="618" t="s">
        <v>2887</v>
      </c>
      <c r="BK831" s="534" t="s">
        <v>2725</v>
      </c>
      <c r="BL831" s="59" t="s">
        <v>2721</v>
      </c>
      <c r="BM831" s="59"/>
      <c r="BN831" s="222">
        <v>255</v>
      </c>
      <c r="BO831"/>
      <c r="BP831" s="639" t="s">
        <v>2726</v>
      </c>
      <c r="BQ831" s="639"/>
      <c r="BR831" s="639"/>
      <c r="BS831" s="639"/>
      <c r="BT831" s="639"/>
    </row>
    <row r="832" spans="1:72" s="122" customFormat="1">
      <c r="A832">
        <v>831</v>
      </c>
      <c r="B832" s="158" t="str">
        <f>IFERROR(TEXT(AL832,"00"),"99")&amp;IFERROR(TEXT(W832,"00"),"99")&amp;IFERROR(TEXT(S832,"00"),"99")&amp;IFERROR(TEXT(BN832,"000"),"999")</f>
        <v>997068256</v>
      </c>
      <c r="C832" s="158" t="str">
        <f>IFERROR(TEXT(AL832,"00"),"99")&amp;IFERROR(TEXT(V832,"00"),"99")&amp;IFERROR(TEXT(R832,"000"),"999")</f>
        <v>9970000</v>
      </c>
      <c r="D832" s="29">
        <v>1</v>
      </c>
      <c r="E832" s="645">
        <f>IF(NOT(ISBLANK(L832)),1,0)</f>
        <v>0</v>
      </c>
      <c r="F832" s="645">
        <f>IF(NOT(ISBLANK(O832)),1,0)</f>
        <v>0</v>
      </c>
      <c r="G832" s="364" t="str">
        <f>IF(ISBLANK(H832), IF(OR(NOT(ISBLANK(L832)),NOT(ISBLANK(I832)), NOT(ISBLANK(O832))),"no oldname but should be",""),IF(H832=I832,"api",IF(H832=O832,"csv","no match or acs")))</f>
        <v>api</v>
      </c>
      <c r="H832" t="s">
        <v>2727</v>
      </c>
      <c r="I832" t="s">
        <v>2727</v>
      </c>
      <c r="J832" s="197" t="s">
        <v>2727</v>
      </c>
      <c r="M832" s="197"/>
      <c r="N832" s="197"/>
      <c r="P832" s="197"/>
      <c r="Q832" s="123" t="s">
        <v>4901</v>
      </c>
      <c r="R832" s="147">
        <f>IFERROR(_xlfn.XLOOKUP(T832,sortorder!$E$62:$E$136,sortorder!$F$62:$F$136),999)</f>
        <v>0</v>
      </c>
      <c r="S832" s="147">
        <f>IFERROR(_xlfn.XLOOKUP(T832,sortorder!$E$62:$E$136,sortorder!$D$62:$D$136),99)</f>
        <v>68</v>
      </c>
      <c r="T832" s="127"/>
      <c r="U832" s="59"/>
      <c r="V832" s="152">
        <f>IFERROR(_xlfn.XLOOKUP(X832,sortorder!$E$4:$E$55,sortorder!$D$4:$D$55),99)</f>
        <v>70</v>
      </c>
      <c r="W832" s="152">
        <f>IFERROR(_xlfn.XLOOKUP(X832,sortorder!$E$4:$E$55,sortorder!$D$4:$D$55),99)</f>
        <v>70</v>
      </c>
      <c r="X832" s="22" t="s">
        <v>2854</v>
      </c>
      <c r="Y832" s="141">
        <f>IF(ISERROR(SEARCH(Y$1,$Q832)),0,1)</f>
        <v>0</v>
      </c>
      <c r="Z832" s="141">
        <f>IF(ISERROR(SEARCH(Z$1,$Q832)),0,1)</f>
        <v>0</v>
      </c>
      <c r="AA832" s="141">
        <f>IF(ISERROR(SEARCH(AA$1,$Q832)),0,1)</f>
        <v>0</v>
      </c>
      <c r="AB832" s="141">
        <f>IF(ISERROR(SEARCH(AB$1,$Q832)),0,1)</f>
        <v>0</v>
      </c>
      <c r="AC832" s="141">
        <f>IF(ISERROR(SEARCH(AC$1,$Q832)),0,1)</f>
        <v>0</v>
      </c>
      <c r="AD832" s="141">
        <f>IF(ISERROR(SEARCH(AD$1,$Q832)),0,1)</f>
        <v>0</v>
      </c>
      <c r="AE832" s="141">
        <f>IF(ISERROR(SEARCH(AE$1,$Q832)),0,1)</f>
        <v>0</v>
      </c>
      <c r="AF832" s="141">
        <f>IF(ISERROR(SEARCH(AF$1,$Q832)),0,1)</f>
        <v>0</v>
      </c>
      <c r="AG832" s="141">
        <f>IF(ISERROR(SEARCH(AG$1,$Q832)),0,1)</f>
        <v>0</v>
      </c>
      <c r="AH832" t="s">
        <v>2266</v>
      </c>
      <c r="AI832" s="141" t="str">
        <f>_xlfn.XLOOKUP(I832,'api2.3'!B:B,'api2.3'!D:D,"")</f>
        <v>Critical Service Gaps Indicators</v>
      </c>
      <c r="AJ832" t="s">
        <v>60</v>
      </c>
      <c r="AK832" s="41" t="s">
        <v>60</v>
      </c>
      <c r="AL832" s="210">
        <f>_xlfn.XLOOKUP(AK832,sortorder!$I$15:$I$20,sortorder!$J$15:$J$20)</f>
        <v>99</v>
      </c>
      <c r="AM832" t="s">
        <v>1784</v>
      </c>
      <c r="AN832" t="s">
        <v>1785</v>
      </c>
      <c r="AO832" t="s">
        <v>1785</v>
      </c>
      <c r="AP832" s="32">
        <v>3</v>
      </c>
      <c r="AQ832" t="s">
        <v>1779</v>
      </c>
      <c r="AR832" t="s">
        <v>1111</v>
      </c>
      <c r="AS832" t="s">
        <v>1102</v>
      </c>
      <c r="AT832" t="s">
        <v>1111</v>
      </c>
      <c r="AU832"/>
      <c r="AV832" s="39" t="str">
        <f>IFERROR(_xlfn.XLOOKUP(Q832,wtd!$B:$B,wtd!$C:$C),"")</f>
        <v/>
      </c>
      <c r="AW832" s="141" t="b">
        <f>IFERROR(Q832=_xlfn.XLOOKUP(Q832,wtd!$B:$B,wtd!$B:$B),FALSE)</f>
        <v>0</v>
      </c>
      <c r="AX832" t="s">
        <v>1103</v>
      </c>
      <c r="AY832">
        <v>2</v>
      </c>
      <c r="AZ832">
        <v>0</v>
      </c>
      <c r="BA832" t="b">
        <v>0</v>
      </c>
      <c r="BB832" t="b">
        <v>0</v>
      </c>
      <c r="BC832" t="b">
        <v>0</v>
      </c>
      <c r="BD832"/>
      <c r="BE832" s="122" t="s">
        <v>5290</v>
      </c>
      <c r="BF832" s="122" t="s">
        <v>2728</v>
      </c>
      <c r="BG832" s="122" t="s">
        <v>2728</v>
      </c>
      <c r="BH832" s="59"/>
      <c r="BI832" s="59"/>
      <c r="BJ832" s="618" t="s">
        <v>2887</v>
      </c>
      <c r="BK832" s="534" t="s">
        <v>2728</v>
      </c>
      <c r="BL832" s="59" t="s">
        <v>2718</v>
      </c>
      <c r="BM832" s="59"/>
      <c r="BN832" s="222">
        <v>256</v>
      </c>
      <c r="BO832"/>
      <c r="BP832" s="639" t="s">
        <v>1421</v>
      </c>
      <c r="BQ832" s="639"/>
      <c r="BR832" s="639"/>
      <c r="BS832" s="639"/>
      <c r="BT832" s="639"/>
    </row>
    <row r="833" spans="1:72" s="122" customFormat="1">
      <c r="A833">
        <v>832</v>
      </c>
      <c r="B833" s="158" t="str">
        <f>IFERROR(TEXT(AL833,"00"),"99")&amp;IFERROR(TEXT(W833,"00"),"99")&amp;IFERROR(TEXT(S833,"00"),"99")&amp;IFERROR(TEXT(BN833,"000"),"999")</f>
        <v>997068257</v>
      </c>
      <c r="C833" s="158" t="str">
        <f>IFERROR(TEXT(AL833,"00"),"99")&amp;IFERROR(TEXT(V833,"00"),"99")&amp;IFERROR(TEXT(R833,"000"),"999")</f>
        <v>9970000</v>
      </c>
      <c r="D833" s="29">
        <v>1</v>
      </c>
      <c r="E833" s="645">
        <f>IF(NOT(ISBLANK(L833)),1,0)</f>
        <v>0</v>
      </c>
      <c r="F833" s="645">
        <f>IF(NOT(ISBLANK(O833)),1,0)</f>
        <v>0</v>
      </c>
      <c r="G833" s="364" t="str">
        <f>IF(ISBLANK(H833), IF(OR(NOT(ISBLANK(L833)),NOT(ISBLANK(I833)), NOT(ISBLANK(O833))),"no oldname but should be",""),IF(H833=I833,"api",IF(H833=O833,"csv","no match or acs")))</f>
        <v>api</v>
      </c>
      <c r="H833" t="s">
        <v>2729</v>
      </c>
      <c r="I833" t="s">
        <v>2729</v>
      </c>
      <c r="J833" s="59" t="s">
        <v>2729</v>
      </c>
      <c r="M833" s="197"/>
      <c r="N833" s="197"/>
      <c r="P833" s="197"/>
      <c r="Q833" s="123" t="s">
        <v>4902</v>
      </c>
      <c r="R833" s="147">
        <f>IFERROR(_xlfn.XLOOKUP(T833,sortorder!$E$62:$E$136,sortorder!$F$62:$F$136),999)</f>
        <v>0</v>
      </c>
      <c r="S833" s="147">
        <f>IFERROR(_xlfn.XLOOKUP(T833,sortorder!$E$62:$E$136,sortorder!$D$62:$D$136),99)</f>
        <v>68</v>
      </c>
      <c r="T833" s="196"/>
      <c r="U833" s="197"/>
      <c r="V833" s="152">
        <f>IFERROR(_xlfn.XLOOKUP(X833,sortorder!$E$4:$E$55,sortorder!$D$4:$D$55),99)</f>
        <v>70</v>
      </c>
      <c r="W833" s="152">
        <f>IFERROR(_xlfn.XLOOKUP(X833,sortorder!$E$4:$E$55,sortorder!$D$4:$D$55),99)</f>
        <v>70</v>
      </c>
      <c r="X833" s="198" t="s">
        <v>2854</v>
      </c>
      <c r="Y833" s="141">
        <f>IF(ISERROR(SEARCH(Y$1,$Q833)),0,1)</f>
        <v>0</v>
      </c>
      <c r="Z833" s="141">
        <f>IF(ISERROR(SEARCH(Z$1,$Q833)),0,1)</f>
        <v>0</v>
      </c>
      <c r="AA833" s="141">
        <f>IF(ISERROR(SEARCH(AA$1,$Q833)),0,1)</f>
        <v>0</v>
      </c>
      <c r="AB833" s="141">
        <f>IF(ISERROR(SEARCH(AB$1,$Q833)),0,1)</f>
        <v>0</v>
      </c>
      <c r="AC833" s="141">
        <f>IF(ISERROR(SEARCH(AC$1,$Q833)),0,1)</f>
        <v>0</v>
      </c>
      <c r="AD833" s="141">
        <f>IF(ISERROR(SEARCH(AD$1,$Q833)),0,1)</f>
        <v>0</v>
      </c>
      <c r="AE833" s="141">
        <f>IF(ISERROR(SEARCH(AE$1,$Q833)),0,1)</f>
        <v>0</v>
      </c>
      <c r="AF833" s="141">
        <f>IF(ISERROR(SEARCH(AF$1,$Q833)),0,1)</f>
        <v>0</v>
      </c>
      <c r="AG833" s="141">
        <f>IF(ISERROR(SEARCH(AG$1,$Q833)),0,1)</f>
        <v>0</v>
      </c>
      <c r="AH833" s="122" t="s">
        <v>2266</v>
      </c>
      <c r="AI833" s="141" t="str">
        <f>_xlfn.XLOOKUP(I833,'api2.3'!B:B,'api2.3'!D:D,"")</f>
        <v>Critical Service Gaps Indicators</v>
      </c>
      <c r="AJ833" s="122" t="s">
        <v>60</v>
      </c>
      <c r="AK833" s="212" t="s">
        <v>60</v>
      </c>
      <c r="AL833" s="210">
        <f>_xlfn.XLOOKUP(AK833,sortorder!$I$15:$I$20,sortorder!$J$15:$J$20)</f>
        <v>99</v>
      </c>
      <c r="AM833" s="122" t="s">
        <v>1784</v>
      </c>
      <c r="AN833" s="122" t="s">
        <v>1785</v>
      </c>
      <c r="AO833" s="122" t="s">
        <v>1785</v>
      </c>
      <c r="AP833" s="200">
        <v>3</v>
      </c>
      <c r="AQ833" s="122" t="s">
        <v>1779</v>
      </c>
      <c r="AR833" s="122" t="s">
        <v>1111</v>
      </c>
      <c r="AS833" s="122" t="s">
        <v>1102</v>
      </c>
      <c r="AT833" s="122" t="s">
        <v>1111</v>
      </c>
      <c r="AV833" s="39" t="str">
        <f>IFERROR(_xlfn.XLOOKUP(Q833,wtd!$B:$B,wtd!$C:$C),"")</f>
        <v/>
      </c>
      <c r="AW833" s="141" t="b">
        <f>IFERROR(Q833=_xlfn.XLOOKUP(Q833,wtd!$B:$B,wtd!$B:$B),FALSE)</f>
        <v>0</v>
      </c>
      <c r="AX833" s="122" t="s">
        <v>1103</v>
      </c>
      <c r="AY833" s="122">
        <v>2</v>
      </c>
      <c r="AZ833" s="122">
        <v>0</v>
      </c>
      <c r="BA833" s="122" t="b">
        <v>0</v>
      </c>
      <c r="BB833" s="122" t="b">
        <v>0</v>
      </c>
      <c r="BC833" s="122" t="b">
        <v>0</v>
      </c>
      <c r="BE833" s="122" t="s">
        <v>5291</v>
      </c>
      <c r="BF833" s="122" t="s">
        <v>2730</v>
      </c>
      <c r="BG833" s="122" t="s">
        <v>2730</v>
      </c>
      <c r="BH833" s="197"/>
      <c r="BI833" s="197"/>
      <c r="BJ833" s="618" t="s">
        <v>2887</v>
      </c>
      <c r="BK833" s="534" t="s">
        <v>2730</v>
      </c>
      <c r="BL833" s="197" t="s">
        <v>2721</v>
      </c>
      <c r="BM833" s="59"/>
      <c r="BN833" s="222">
        <v>257</v>
      </c>
      <c r="BO833"/>
      <c r="BP833" s="639" t="s">
        <v>1581</v>
      </c>
      <c r="BQ833" s="639"/>
      <c r="BR833" s="639"/>
      <c r="BS833" s="639"/>
      <c r="BT833" s="639"/>
    </row>
    <row r="834" spans="1:72" s="122" customFormat="1">
      <c r="A834">
        <v>833</v>
      </c>
      <c r="B834" s="158" t="str">
        <f>IFERROR(TEXT(AL834,"00"),"99")&amp;IFERROR(TEXT(W834,"00"),"99")&amp;IFERROR(TEXT(S834,"00"),"99")&amp;IFERROR(TEXT(BN834,"000"),"999")</f>
        <v>997068258</v>
      </c>
      <c r="C834" s="158" t="str">
        <f>IFERROR(TEXT(AL834,"00"),"99")&amp;IFERROR(TEXT(V834,"00"),"99")&amp;IFERROR(TEXT(R834,"000"),"999")</f>
        <v>9970000</v>
      </c>
      <c r="D834" s="29">
        <v>1</v>
      </c>
      <c r="E834" s="645">
        <f>IF(NOT(ISBLANK(L834)),1,0)</f>
        <v>0</v>
      </c>
      <c r="F834" s="645">
        <f>IF(NOT(ISBLANK(O834)),1,0)</f>
        <v>0</v>
      </c>
      <c r="G834" s="364" t="str">
        <f>IF(ISBLANK(H834), IF(OR(NOT(ISBLANK(L834)),NOT(ISBLANK(I834)), NOT(ISBLANK(O834))),"no oldname but should be",""),IF(H834=I834,"api",IF(H834=O834,"csv","no match or acs")))</f>
        <v>api</v>
      </c>
      <c r="H834" t="s">
        <v>2731</v>
      </c>
      <c r="I834" t="s">
        <v>2731</v>
      </c>
      <c r="J834" s="59" t="s">
        <v>2731</v>
      </c>
      <c r="M834" s="197"/>
      <c r="N834" s="197"/>
      <c r="P834" s="197"/>
      <c r="Q834" s="123" t="s">
        <v>4903</v>
      </c>
      <c r="R834" s="147">
        <f>IFERROR(_xlfn.XLOOKUP(T834,sortorder!$E$62:$E$136,sortorder!$F$62:$F$136),999)</f>
        <v>0</v>
      </c>
      <c r="S834" s="147">
        <f>IFERROR(_xlfn.XLOOKUP(T834,sortorder!$E$62:$E$136,sortorder!$D$62:$D$136),99)</f>
        <v>68</v>
      </c>
      <c r="T834" s="196"/>
      <c r="U834" s="197"/>
      <c r="V834" s="152">
        <f>IFERROR(_xlfn.XLOOKUP(X834,sortorder!$E$4:$E$55,sortorder!$D$4:$D$55),99)</f>
        <v>70</v>
      </c>
      <c r="W834" s="152">
        <f>IFERROR(_xlfn.XLOOKUP(X834,sortorder!$E$4:$E$55,sortorder!$D$4:$D$55),99)</f>
        <v>70</v>
      </c>
      <c r="X834" s="198" t="s">
        <v>2854</v>
      </c>
      <c r="Y834" s="141">
        <f>IF(ISERROR(SEARCH(Y$1,$Q834)),0,1)</f>
        <v>0</v>
      </c>
      <c r="Z834" s="141">
        <f>IF(ISERROR(SEARCH(Z$1,$Q834)),0,1)</f>
        <v>0</v>
      </c>
      <c r="AA834" s="141">
        <f>IF(ISERROR(SEARCH(AA$1,$Q834)),0,1)</f>
        <v>0</v>
      </c>
      <c r="AB834" s="141">
        <f>IF(ISERROR(SEARCH(AB$1,$Q834)),0,1)</f>
        <v>0</v>
      </c>
      <c r="AC834" s="141">
        <f>IF(ISERROR(SEARCH(AC$1,$Q834)),0,1)</f>
        <v>0</v>
      </c>
      <c r="AD834" s="141">
        <f>IF(ISERROR(SEARCH(AD$1,$Q834)),0,1)</f>
        <v>0</v>
      </c>
      <c r="AE834" s="141">
        <f>IF(ISERROR(SEARCH(AE$1,$Q834)),0,1)</f>
        <v>0</v>
      </c>
      <c r="AF834" s="141">
        <f>IF(ISERROR(SEARCH(AF$1,$Q834)),0,1)</f>
        <v>0</v>
      </c>
      <c r="AG834" s="141">
        <f>IF(ISERROR(SEARCH(AG$1,$Q834)),0,1)</f>
        <v>0</v>
      </c>
      <c r="AH834" s="122" t="s">
        <v>2266</v>
      </c>
      <c r="AI834" s="141" t="str">
        <f>_xlfn.XLOOKUP(I834,'api2.3'!B:B,'api2.3'!D:D,"")</f>
        <v>Critical Service Gaps Indicators</v>
      </c>
      <c r="AJ834" s="122" t="s">
        <v>60</v>
      </c>
      <c r="AK834" s="212" t="s">
        <v>60</v>
      </c>
      <c r="AL834" s="210">
        <f>_xlfn.XLOOKUP(AK834,sortorder!$I$15:$I$20,sortorder!$J$15:$J$20)</f>
        <v>99</v>
      </c>
      <c r="AM834" s="122" t="s">
        <v>423</v>
      </c>
      <c r="AN834" s="122" t="s">
        <v>423</v>
      </c>
      <c r="AO834" s="122" t="s">
        <v>424</v>
      </c>
      <c r="AP834" s="199">
        <v>1</v>
      </c>
      <c r="AQ834" s="122" t="s">
        <v>1125</v>
      </c>
      <c r="AR834" s="122" t="s">
        <v>1132</v>
      </c>
      <c r="AS834" s="122" t="s">
        <v>1126</v>
      </c>
      <c r="AT834" s="122" t="s">
        <v>1132</v>
      </c>
      <c r="AV834" s="39" t="str">
        <f>IFERROR(_xlfn.XLOOKUP(Q834,wtd!$B:$B,wtd!$C:$C),"")</f>
        <v/>
      </c>
      <c r="AW834" s="141" t="b">
        <f>IFERROR(Q834=_xlfn.XLOOKUP(Q834,wtd!$B:$B,wtd!$B:$B),FALSE)</f>
        <v>0</v>
      </c>
      <c r="AX834" s="122" t="s">
        <v>2797</v>
      </c>
      <c r="AZ834" s="122">
        <v>0</v>
      </c>
      <c r="BA834" s="122" t="b">
        <v>0</v>
      </c>
      <c r="BB834" s="122" t="b">
        <v>0</v>
      </c>
      <c r="BC834" s="122" t="b">
        <v>0</v>
      </c>
      <c r="BE834" s="122" t="s">
        <v>5292</v>
      </c>
      <c r="BF834" s="122" t="s">
        <v>2732</v>
      </c>
      <c r="BG834" s="122" t="s">
        <v>2732</v>
      </c>
      <c r="BH834" s="197"/>
      <c r="BI834" s="197"/>
      <c r="BJ834" s="618" t="s">
        <v>2887</v>
      </c>
      <c r="BK834" s="534" t="s">
        <v>2732</v>
      </c>
      <c r="BL834" s="197" t="s">
        <v>2718</v>
      </c>
      <c r="BM834" s="59"/>
      <c r="BN834" s="222">
        <v>258</v>
      </c>
      <c r="BO834"/>
      <c r="BP834" s="639" t="s">
        <v>2246</v>
      </c>
      <c r="BQ834" s="639"/>
      <c r="BR834" s="639"/>
      <c r="BS834" s="639"/>
      <c r="BT834" s="639"/>
    </row>
    <row r="835" spans="1:72" s="122" customFormat="1">
      <c r="A835">
        <v>834</v>
      </c>
      <c r="B835" s="158" t="str">
        <f>IFERROR(TEXT(AL835,"00"),"99")&amp;IFERROR(TEXT(W835,"00"),"99")&amp;IFERROR(TEXT(S835,"00"),"99")&amp;IFERROR(TEXT(BN835,"000"),"999")</f>
        <v>997068259</v>
      </c>
      <c r="C835" s="158" t="str">
        <f>IFERROR(TEXT(AL835,"00"),"99")&amp;IFERROR(TEXT(V835,"00"),"99")&amp;IFERROR(TEXT(R835,"000"),"999")</f>
        <v>9970000</v>
      </c>
      <c r="D835" s="251">
        <v>1</v>
      </c>
      <c r="E835" s="645">
        <f>IF(NOT(ISBLANK(L835)),1,0)</f>
        <v>0</v>
      </c>
      <c r="F835" s="645">
        <f>IF(NOT(ISBLANK(O835)),1,0)</f>
        <v>0</v>
      </c>
      <c r="G835" s="364" t="str">
        <f>IF(ISBLANK(H835), IF(OR(NOT(ISBLANK(L835)),NOT(ISBLANK(I835)), NOT(ISBLANK(O835))),"no oldname but should be",""),IF(H835=I835,"api",IF(H835=O835,"csv","no match or acs")))</f>
        <v>api</v>
      </c>
      <c r="H835" s="122" t="s">
        <v>2733</v>
      </c>
      <c r="I835" s="122" t="s">
        <v>2733</v>
      </c>
      <c r="J835" s="197" t="s">
        <v>2733</v>
      </c>
      <c r="M835" s="197"/>
      <c r="N835" s="197"/>
      <c r="P835" s="197"/>
      <c r="Q835" s="123" t="s">
        <v>4904</v>
      </c>
      <c r="R835" s="147">
        <f>IFERROR(_xlfn.XLOOKUP(T835,sortorder!$E$62:$E$136,sortorder!$F$62:$F$136),999)</f>
        <v>0</v>
      </c>
      <c r="S835" s="147">
        <f>IFERROR(_xlfn.XLOOKUP(T835,sortorder!$E$62:$E$136,sortorder!$D$62:$D$136),99)</f>
        <v>68</v>
      </c>
      <c r="T835" s="196"/>
      <c r="U835" s="197"/>
      <c r="V835" s="152">
        <f>IFERROR(_xlfn.XLOOKUP(X835,sortorder!$E$4:$E$55,sortorder!$D$4:$D$55),99)</f>
        <v>70</v>
      </c>
      <c r="W835" s="152">
        <f>IFERROR(_xlfn.XLOOKUP(X835,sortorder!$E$4:$E$55,sortorder!$D$4:$D$55),99)</f>
        <v>70</v>
      </c>
      <c r="X835" s="198" t="s">
        <v>2854</v>
      </c>
      <c r="Y835" s="141">
        <f>IF(ISERROR(SEARCH(Y$1,$Q835)),0,1)</f>
        <v>0</v>
      </c>
      <c r="Z835" s="141">
        <f>IF(ISERROR(SEARCH(Z$1,$Q835)),0,1)</f>
        <v>0</v>
      </c>
      <c r="AA835" s="141">
        <f>IF(ISERROR(SEARCH(AA$1,$Q835)),0,1)</f>
        <v>0</v>
      </c>
      <c r="AB835" s="141">
        <f>IF(ISERROR(SEARCH(AB$1,$Q835)),0,1)</f>
        <v>0</v>
      </c>
      <c r="AC835" s="141">
        <f>IF(ISERROR(SEARCH(AC$1,$Q835)),0,1)</f>
        <v>0</v>
      </c>
      <c r="AD835" s="141">
        <f>IF(ISERROR(SEARCH(AD$1,$Q835)),0,1)</f>
        <v>0</v>
      </c>
      <c r="AE835" s="141">
        <f>IF(ISERROR(SEARCH(AE$1,$Q835)),0,1)</f>
        <v>0</v>
      </c>
      <c r="AF835" s="141">
        <f>IF(ISERROR(SEARCH(AF$1,$Q835)),0,1)</f>
        <v>0</v>
      </c>
      <c r="AG835" s="141">
        <f>IF(ISERROR(SEARCH(AG$1,$Q835)),0,1)</f>
        <v>0</v>
      </c>
      <c r="AH835" s="122" t="s">
        <v>2266</v>
      </c>
      <c r="AI835" s="141" t="str">
        <f>_xlfn.XLOOKUP(I835,'api2.3'!B:B,'api2.3'!D:D,"")</f>
        <v>Critical Service Gaps Indicators</v>
      </c>
      <c r="AJ835" s="122" t="s">
        <v>60</v>
      </c>
      <c r="AK835" s="212" t="s">
        <v>60</v>
      </c>
      <c r="AL835" s="210">
        <f>_xlfn.XLOOKUP(AK835,sortorder!$I$15:$I$20,sortorder!$J$15:$J$20)</f>
        <v>99</v>
      </c>
      <c r="AM835" s="122" t="s">
        <v>423</v>
      </c>
      <c r="AN835" s="122" t="s">
        <v>423</v>
      </c>
      <c r="AO835" s="122" t="s">
        <v>424</v>
      </c>
      <c r="AP835" s="199">
        <v>1</v>
      </c>
      <c r="AQ835" s="122" t="s">
        <v>1125</v>
      </c>
      <c r="AR835" s="122" t="s">
        <v>1132</v>
      </c>
      <c r="AS835" s="122" t="s">
        <v>1126</v>
      </c>
      <c r="AT835" s="122" t="s">
        <v>1132</v>
      </c>
      <c r="AV835" s="39" t="str">
        <f>IFERROR(_xlfn.XLOOKUP(Q835,wtd!$B:$B,wtd!$C:$C),"")</f>
        <v/>
      </c>
      <c r="AW835" s="141" t="b">
        <f>IFERROR(Q835=_xlfn.XLOOKUP(Q835,wtd!$B:$B,wtd!$B:$B),FALSE)</f>
        <v>0</v>
      </c>
      <c r="AX835" s="122" t="s">
        <v>2797</v>
      </c>
      <c r="AZ835" s="122">
        <v>0</v>
      </c>
      <c r="BA835" s="122" t="b">
        <v>0</v>
      </c>
      <c r="BB835" s="122" t="b">
        <v>0</v>
      </c>
      <c r="BC835" s="122" t="b">
        <v>0</v>
      </c>
      <c r="BE835" s="122" t="s">
        <v>5293</v>
      </c>
      <c r="BF835" s="122" t="s">
        <v>2734</v>
      </c>
      <c r="BG835" s="122" t="s">
        <v>2734</v>
      </c>
      <c r="BH835" s="197"/>
      <c r="BI835" s="197"/>
      <c r="BJ835" s="618" t="s">
        <v>2887</v>
      </c>
      <c r="BK835" s="534" t="s">
        <v>2734</v>
      </c>
      <c r="BL835" s="197" t="s">
        <v>2721</v>
      </c>
      <c r="BM835" s="197"/>
      <c r="BN835" s="260">
        <v>259</v>
      </c>
      <c r="BP835" s="641" t="s">
        <v>1667</v>
      </c>
      <c r="BQ835" s="641"/>
      <c r="BR835" s="641"/>
      <c r="BS835" s="641"/>
      <c r="BT835" s="641"/>
    </row>
    <row r="836" spans="1:72" s="122" customFormat="1">
      <c r="A836">
        <v>835</v>
      </c>
      <c r="B836" s="158" t="str">
        <f>IFERROR(TEXT(AL836,"00"),"99")&amp;IFERROR(TEXT(W836,"00"),"99")&amp;IFERROR(TEXT(S836,"00"),"99")&amp;IFERROR(TEXT(BN836,"000"),"999")</f>
        <v>997068260</v>
      </c>
      <c r="C836" s="158" t="str">
        <f>IFERROR(TEXT(AL836,"00"),"99")&amp;IFERROR(TEXT(V836,"00"),"99")&amp;IFERROR(TEXT(R836,"000"),"999")</f>
        <v>9970000</v>
      </c>
      <c r="D836" s="251">
        <v>1</v>
      </c>
      <c r="E836" s="645">
        <f>IF(NOT(ISBLANK(L836)),1,0)</f>
        <v>0</v>
      </c>
      <c r="F836" s="645">
        <f>IF(NOT(ISBLANK(O836)),1,0)</f>
        <v>0</v>
      </c>
      <c r="G836" s="364" t="str">
        <f>IF(ISBLANK(H836), IF(OR(NOT(ISBLANK(L836)),NOT(ISBLANK(I836)), NOT(ISBLANK(O836))),"no oldname but should be",""),IF(H836=I836,"api",IF(H836=O836,"csv","no match or acs")))</f>
        <v>api</v>
      </c>
      <c r="H836" s="122" t="s">
        <v>2735</v>
      </c>
      <c r="I836" s="122" t="s">
        <v>2735</v>
      </c>
      <c r="J836" s="197" t="s">
        <v>2735</v>
      </c>
      <c r="M836" s="197"/>
      <c r="N836" s="197"/>
      <c r="P836" s="197"/>
      <c r="Q836" s="123" t="s">
        <v>4905</v>
      </c>
      <c r="R836" s="147">
        <f>IFERROR(_xlfn.XLOOKUP(T836,sortorder!$E$62:$E$136,sortorder!$F$62:$F$136),999)</f>
        <v>0</v>
      </c>
      <c r="S836" s="147">
        <f>IFERROR(_xlfn.XLOOKUP(T836,sortorder!$E$62:$E$136,sortorder!$D$62:$D$136),99)</f>
        <v>68</v>
      </c>
      <c r="T836" s="196"/>
      <c r="U836" s="197"/>
      <c r="V836" s="152">
        <f>IFERROR(_xlfn.XLOOKUP(X836,sortorder!$E$4:$E$55,sortorder!$D$4:$D$55),99)</f>
        <v>70</v>
      </c>
      <c r="W836" s="152">
        <f>IFERROR(_xlfn.XLOOKUP(X836,sortorder!$E$4:$E$55,sortorder!$D$4:$D$55),99)</f>
        <v>70</v>
      </c>
      <c r="X836" s="198" t="s">
        <v>2854</v>
      </c>
      <c r="Y836" s="141">
        <f>IF(ISERROR(SEARCH(Y$1,$Q836)),0,1)</f>
        <v>0</v>
      </c>
      <c r="Z836" s="141">
        <f>IF(ISERROR(SEARCH(Z$1,$Q836)),0,1)</f>
        <v>0</v>
      </c>
      <c r="AA836" s="141">
        <f>IF(ISERROR(SEARCH(AA$1,$Q836)),0,1)</f>
        <v>0</v>
      </c>
      <c r="AB836" s="141">
        <f>IF(ISERROR(SEARCH(AB$1,$Q836)),0,1)</f>
        <v>0</v>
      </c>
      <c r="AC836" s="141">
        <f>IF(ISERROR(SEARCH(AC$1,$Q836)),0,1)</f>
        <v>0</v>
      </c>
      <c r="AD836" s="141">
        <f>IF(ISERROR(SEARCH(AD$1,$Q836)),0,1)</f>
        <v>0</v>
      </c>
      <c r="AE836" s="141">
        <f>IF(ISERROR(SEARCH(AE$1,$Q836)),0,1)</f>
        <v>0</v>
      </c>
      <c r="AF836" s="141">
        <f>IF(ISERROR(SEARCH(AF$1,$Q836)),0,1)</f>
        <v>0</v>
      </c>
      <c r="AG836" s="141">
        <f>IF(ISERROR(SEARCH(AG$1,$Q836)),0,1)</f>
        <v>0</v>
      </c>
      <c r="AH836" s="122" t="s">
        <v>2266</v>
      </c>
      <c r="AI836" s="141" t="str">
        <f>_xlfn.XLOOKUP(I836,'api2.3'!B:B,'api2.3'!D:D,"")</f>
        <v>Critical Service Gaps Indicators</v>
      </c>
      <c r="AJ836" s="122" t="s">
        <v>60</v>
      </c>
      <c r="AK836" s="212" t="s">
        <v>60</v>
      </c>
      <c r="AL836" s="210">
        <f>_xlfn.XLOOKUP(AK836,sortorder!$I$15:$I$20,sortorder!$J$15:$J$20)</f>
        <v>99</v>
      </c>
      <c r="AM836" s="122" t="s">
        <v>423</v>
      </c>
      <c r="AN836" s="122" t="s">
        <v>423</v>
      </c>
      <c r="AO836" s="122" t="s">
        <v>424</v>
      </c>
      <c r="AP836" s="199">
        <v>1</v>
      </c>
      <c r="AQ836" s="122" t="s">
        <v>1101</v>
      </c>
      <c r="AR836" s="122" t="s">
        <v>1111</v>
      </c>
      <c r="AS836" s="122" t="s">
        <v>1102</v>
      </c>
      <c r="AT836" s="122" t="s">
        <v>1111</v>
      </c>
      <c r="AV836" s="39" t="str">
        <f>IFERROR(_xlfn.XLOOKUP(Q836,wtd!$B:$B,wtd!$C:$C),"")</f>
        <v/>
      </c>
      <c r="AW836" s="141" t="b">
        <f>IFERROR(Q836=_xlfn.XLOOKUP(Q836,wtd!$B:$B,wtd!$B:$B),FALSE)</f>
        <v>0</v>
      </c>
      <c r="AX836" s="122" t="s">
        <v>1103</v>
      </c>
      <c r="AY836" s="122">
        <v>2</v>
      </c>
      <c r="AZ836" s="122">
        <v>0</v>
      </c>
      <c r="BA836" s="122" t="b">
        <v>0</v>
      </c>
      <c r="BB836" s="122" t="b">
        <v>0</v>
      </c>
      <c r="BC836" s="122" t="b">
        <v>0</v>
      </c>
      <c r="BE836" s="122" t="s">
        <v>5294</v>
      </c>
      <c r="BF836" s="122" t="s">
        <v>2736</v>
      </c>
      <c r="BG836" s="122" t="s">
        <v>2736</v>
      </c>
      <c r="BH836" s="197"/>
      <c r="BI836" s="197"/>
      <c r="BJ836" s="618" t="s">
        <v>2887</v>
      </c>
      <c r="BK836" s="534" t="s">
        <v>2736</v>
      </c>
      <c r="BL836" s="197" t="s">
        <v>2718</v>
      </c>
      <c r="BM836" s="197"/>
      <c r="BN836" s="260">
        <v>260</v>
      </c>
      <c r="BP836" s="641" t="s">
        <v>1855</v>
      </c>
      <c r="BQ836" s="641"/>
      <c r="BR836" s="641"/>
      <c r="BS836" s="641"/>
      <c r="BT836" s="641"/>
    </row>
    <row r="837" spans="1:72" s="174" customFormat="1" ht="15" thickBot="1">
      <c r="A837">
        <v>836</v>
      </c>
      <c r="B837" s="158" t="str">
        <f>IFERROR(TEXT(AL837,"00"),"99")&amp;IFERROR(TEXT(W837,"00"),"99")&amp;IFERROR(TEXT(S837,"00"),"99")&amp;IFERROR(TEXT(BN837,"000"),"999")</f>
        <v>997068261</v>
      </c>
      <c r="C837" s="158" t="str">
        <f>IFERROR(TEXT(AL837,"00"),"99")&amp;IFERROR(TEXT(V837,"00"),"99")&amp;IFERROR(TEXT(R837,"000"),"999")</f>
        <v>9970000</v>
      </c>
      <c r="D837" s="263">
        <v>1</v>
      </c>
      <c r="E837" s="645">
        <f>IF(NOT(ISBLANK(L837)),1,0)</f>
        <v>0</v>
      </c>
      <c r="F837" s="645">
        <f>IF(NOT(ISBLANK(O837)),1,0)</f>
        <v>0</v>
      </c>
      <c r="G837" s="364" t="str">
        <f>IF(ISBLANK(H837), IF(OR(NOT(ISBLANK(L837)),NOT(ISBLANK(I837)), NOT(ISBLANK(O837))),"no oldname but should be",""),IF(H837=I837,"api",IF(H837=O837,"csv","no match or acs")))</f>
        <v>api</v>
      </c>
      <c r="H837" s="174" t="s">
        <v>2737</v>
      </c>
      <c r="I837" s="174" t="s">
        <v>2737</v>
      </c>
      <c r="J837" s="269" t="s">
        <v>2737</v>
      </c>
      <c r="M837" s="269"/>
      <c r="N837" s="269"/>
      <c r="P837" s="269"/>
      <c r="Q837" s="265" t="s">
        <v>4906</v>
      </c>
      <c r="R837" s="147">
        <f>IFERROR(_xlfn.XLOOKUP(T837,sortorder!$E$62:$E$136,sortorder!$F$62:$F$136),999)</f>
        <v>0</v>
      </c>
      <c r="S837" s="147">
        <f>IFERROR(_xlfn.XLOOKUP(T837,sortorder!$E$62:$E$136,sortorder!$D$62:$D$136),99)</f>
        <v>68</v>
      </c>
      <c r="T837" s="268"/>
      <c r="U837" s="269"/>
      <c r="V837" s="152">
        <f>IFERROR(_xlfn.XLOOKUP(X837,sortorder!$E$4:$E$55,sortorder!$D$4:$D$55),99)</f>
        <v>70</v>
      </c>
      <c r="W837" s="152">
        <f>IFERROR(_xlfn.XLOOKUP(X837,sortorder!$E$4:$E$55,sortorder!$D$4:$D$55),99)</f>
        <v>70</v>
      </c>
      <c r="X837" s="272" t="s">
        <v>2854</v>
      </c>
      <c r="Y837" s="141">
        <f>IF(ISERROR(SEARCH(Y$1,$Q837)),0,1)</f>
        <v>0</v>
      </c>
      <c r="Z837" s="141">
        <f>IF(ISERROR(SEARCH(Z$1,$Q837)),0,1)</f>
        <v>0</v>
      </c>
      <c r="AA837" s="141">
        <f>IF(ISERROR(SEARCH(AA$1,$Q837)),0,1)</f>
        <v>0</v>
      </c>
      <c r="AB837" s="141">
        <f>IF(ISERROR(SEARCH(AB$1,$Q837)),0,1)</f>
        <v>0</v>
      </c>
      <c r="AC837" s="141">
        <f>IF(ISERROR(SEARCH(AC$1,$Q837)),0,1)</f>
        <v>0</v>
      </c>
      <c r="AD837" s="141">
        <f>IF(ISERROR(SEARCH(AD$1,$Q837)),0,1)</f>
        <v>0</v>
      </c>
      <c r="AE837" s="141">
        <f>IF(ISERROR(SEARCH(AE$1,$Q837)),0,1)</f>
        <v>0</v>
      </c>
      <c r="AF837" s="141">
        <f>IF(ISERROR(SEARCH(AF$1,$Q837)),0,1)</f>
        <v>0</v>
      </c>
      <c r="AG837" s="141">
        <f>IF(ISERROR(SEARCH(AG$1,$Q837)),0,1)</f>
        <v>0</v>
      </c>
      <c r="AH837" s="174" t="s">
        <v>2266</v>
      </c>
      <c r="AI837" s="141" t="str">
        <f>_xlfn.XLOOKUP(I837,'api2.3'!B:B,'api2.3'!D:D,"")</f>
        <v>Critical Service Gaps Indicators</v>
      </c>
      <c r="AJ837" s="174" t="s">
        <v>60</v>
      </c>
      <c r="AK837" s="274" t="s">
        <v>60</v>
      </c>
      <c r="AL837" s="210">
        <f>_xlfn.XLOOKUP(AK837,sortorder!$I$15:$I$20,sortorder!$J$15:$J$20)</f>
        <v>99</v>
      </c>
      <c r="AM837" s="174" t="s">
        <v>423</v>
      </c>
      <c r="AN837" s="174" t="s">
        <v>423</v>
      </c>
      <c r="AO837" s="174" t="s">
        <v>424</v>
      </c>
      <c r="AP837" s="360">
        <v>1</v>
      </c>
      <c r="AQ837" s="174" t="s">
        <v>1101</v>
      </c>
      <c r="AR837" s="174" t="s">
        <v>1111</v>
      </c>
      <c r="AS837" s="174" t="s">
        <v>1102</v>
      </c>
      <c r="AT837" s="174" t="s">
        <v>1111</v>
      </c>
      <c r="AV837" s="39" t="str">
        <f>IFERROR(_xlfn.XLOOKUP(Q837,wtd!$B:$B,wtd!$C:$C),"")</f>
        <v/>
      </c>
      <c r="AW837" s="141" t="b">
        <f>IFERROR(Q837=_xlfn.XLOOKUP(Q837,wtd!$B:$B,wtd!$B:$B),FALSE)</f>
        <v>0</v>
      </c>
      <c r="AX837" s="174" t="s">
        <v>1103</v>
      </c>
      <c r="AY837" s="174">
        <v>2</v>
      </c>
      <c r="AZ837" s="174">
        <v>0</v>
      </c>
      <c r="BA837" s="174" t="b">
        <v>0</v>
      </c>
      <c r="BB837" s="174" t="b">
        <v>0</v>
      </c>
      <c r="BC837" s="174" t="b">
        <v>0</v>
      </c>
      <c r="BE837" s="174" t="s">
        <v>5295</v>
      </c>
      <c r="BF837" s="174" t="s">
        <v>2738</v>
      </c>
      <c r="BG837" s="174" t="s">
        <v>2738</v>
      </c>
      <c r="BH837" s="269"/>
      <c r="BI837" s="269"/>
      <c r="BJ837" s="618" t="s">
        <v>2887</v>
      </c>
      <c r="BK837" s="534" t="s">
        <v>2738</v>
      </c>
      <c r="BL837" s="269" t="s">
        <v>2721</v>
      </c>
      <c r="BM837" s="269"/>
      <c r="BN837" s="278">
        <v>261</v>
      </c>
      <c r="BP837" s="643" t="s">
        <v>1196</v>
      </c>
      <c r="BQ837" s="643"/>
      <c r="BR837" s="643"/>
      <c r="BS837" s="643"/>
      <c r="BT837" s="643"/>
    </row>
    <row r="838" spans="1:72" s="173" customFormat="1">
      <c r="A838">
        <v>837</v>
      </c>
      <c r="B838" s="158" t="str">
        <f>IFERROR(TEXT(AL838,"00"),"99")&amp;IFERROR(TEXT(W838,"00"),"99")&amp;IFERROR(TEXT(S838,"00"),"99")&amp;IFERROR(TEXT(BN838,"000"),"999")</f>
        <v>997068262</v>
      </c>
      <c r="C838" s="158" t="str">
        <f>IFERROR(TEXT(AL838,"00"),"99")&amp;IFERROR(TEXT(V838,"00"),"99")&amp;IFERROR(TEXT(R838,"000"),"999")</f>
        <v>9970000</v>
      </c>
      <c r="D838" s="341">
        <v>1</v>
      </c>
      <c r="E838" s="645">
        <f>IF(NOT(ISBLANK(L838)),1,0)</f>
        <v>0</v>
      </c>
      <c r="F838" s="645">
        <f>IF(NOT(ISBLANK(O838)),1,0)</f>
        <v>0</v>
      </c>
      <c r="G838" s="364" t="str">
        <f>IF(ISBLANK(H838), IF(OR(NOT(ISBLANK(L838)),NOT(ISBLANK(I838)), NOT(ISBLANK(O838))),"no oldname but should be",""),IF(H838=I838,"api",IF(H838=O838,"csv","no match or acs")))</f>
        <v>api</v>
      </c>
      <c r="H838" s="173" t="s">
        <v>2739</v>
      </c>
      <c r="I838" s="173" t="s">
        <v>2739</v>
      </c>
      <c r="J838" s="305" t="s">
        <v>2739</v>
      </c>
      <c r="M838" s="305"/>
      <c r="N838" s="305"/>
      <c r="P838" s="305"/>
      <c r="Q838" s="309" t="s">
        <v>4927</v>
      </c>
      <c r="R838" s="147">
        <f>IFERROR(_xlfn.XLOOKUP(T838,sortorder!$E$62:$E$136,sortorder!$F$62:$F$136),999)</f>
        <v>0</v>
      </c>
      <c r="S838" s="147">
        <f>IFERROR(_xlfn.XLOOKUP(T838,sortorder!$E$62:$E$136,sortorder!$D$62:$D$136),99)</f>
        <v>68</v>
      </c>
      <c r="T838" s="344"/>
      <c r="U838" s="305"/>
      <c r="V838" s="152">
        <f>IFERROR(_xlfn.XLOOKUP(X838,sortorder!$E$4:$E$55,sortorder!$D$4:$D$55),99)</f>
        <v>70</v>
      </c>
      <c r="W838" s="152">
        <f>IFERROR(_xlfn.XLOOKUP(X838,sortorder!$E$4:$E$55,sortorder!$D$4:$D$55),99)</f>
        <v>70</v>
      </c>
      <c r="X838" s="306" t="s">
        <v>2854</v>
      </c>
      <c r="Y838" s="141">
        <f>IF(ISERROR(SEARCH(Y$1,$Q838)),0,1)</f>
        <v>0</v>
      </c>
      <c r="Z838" s="141">
        <f>IF(ISERROR(SEARCH(Z$1,$Q838)),0,1)</f>
        <v>0</v>
      </c>
      <c r="AA838" s="141">
        <f>IF(ISERROR(SEARCH(AA$1,$Q838)),0,1)</f>
        <v>0</v>
      </c>
      <c r="AB838" s="141">
        <f>IF(ISERROR(SEARCH(AB$1,$Q838)),0,1)</f>
        <v>0</v>
      </c>
      <c r="AC838" s="141">
        <f>IF(ISERROR(SEARCH(AC$1,$Q838)),0,1)</f>
        <v>0</v>
      </c>
      <c r="AD838" s="141">
        <f>IF(ISERROR(SEARCH(AD$1,$Q838)),0,1)</f>
        <v>0</v>
      </c>
      <c r="AE838" s="141">
        <f>IF(ISERROR(SEARCH(AE$1,$Q838)),0,1)</f>
        <v>0</v>
      </c>
      <c r="AF838" s="141">
        <f>IF(ISERROR(SEARCH(AF$1,$Q838)),0,1)</f>
        <v>0</v>
      </c>
      <c r="AG838" s="141">
        <f>IF(ISERROR(SEARCH(AG$1,$Q838)),0,1)</f>
        <v>0</v>
      </c>
      <c r="AH838" s="173" t="s">
        <v>1075</v>
      </c>
      <c r="AI838" s="141" t="str">
        <f>_xlfn.XLOOKUP(I838,'api2.3'!B:B,'api2.3'!D:D,"")</f>
        <v>General information</v>
      </c>
      <c r="AJ838" s="173" t="s">
        <v>60</v>
      </c>
      <c r="AK838" s="301" t="s">
        <v>60</v>
      </c>
      <c r="AL838" s="210">
        <f>_xlfn.XLOOKUP(AK838,sortorder!$I$15:$I$20,sortorder!$J$15:$J$20)</f>
        <v>99</v>
      </c>
      <c r="AP838" s="359">
        <v>0</v>
      </c>
      <c r="AQ838" s="173" t="s">
        <v>43</v>
      </c>
      <c r="AR838" s="173" t="s">
        <v>43</v>
      </c>
      <c r="AS838" s="173" t="s">
        <v>64</v>
      </c>
      <c r="AT838" s="173" t="s">
        <v>64</v>
      </c>
      <c r="AV838" s="39" t="str">
        <f>IFERROR(_xlfn.XLOOKUP(Q838,wtd!$B:$B,wtd!$C:$C),"")</f>
        <v/>
      </c>
      <c r="AW838" s="141" t="b">
        <f>IFERROR(Q838=_xlfn.XLOOKUP(Q838,wtd!$B:$B,wtd!$B:$B),FALSE)</f>
        <v>0</v>
      </c>
      <c r="AX838" s="173" t="s">
        <v>3035</v>
      </c>
      <c r="BA838" s="173" t="b">
        <v>0</v>
      </c>
      <c r="BB838" s="173" t="b">
        <v>0</v>
      </c>
      <c r="BC838" s="173" t="b">
        <v>0</v>
      </c>
      <c r="BE838" s="173" t="s">
        <v>5532</v>
      </c>
      <c r="BF838" s="173" t="s">
        <v>2740</v>
      </c>
      <c r="BG838" s="173" t="s">
        <v>2740</v>
      </c>
      <c r="BH838" s="305"/>
      <c r="BI838" s="305"/>
      <c r="BJ838" s="618" t="s">
        <v>2887</v>
      </c>
      <c r="BK838" s="534" t="s">
        <v>2740</v>
      </c>
      <c r="BL838" s="305" t="s">
        <v>2741</v>
      </c>
      <c r="BM838" s="305"/>
      <c r="BN838" s="351">
        <v>262</v>
      </c>
      <c r="BO838" s="173" t="s">
        <v>2742</v>
      </c>
      <c r="BP838" s="644" t="s">
        <v>2624</v>
      </c>
      <c r="BQ838" s="644"/>
      <c r="BR838" s="644"/>
      <c r="BS838" s="644"/>
      <c r="BT838" s="644"/>
    </row>
    <row r="839" spans="1:72" s="122" customFormat="1">
      <c r="A839">
        <v>838</v>
      </c>
      <c r="B839" s="158" t="str">
        <f>IFERROR(TEXT(AL839,"00"),"99")&amp;IFERROR(TEXT(W839,"00"),"99")&amp;IFERROR(TEXT(S839,"00"),"99")&amp;IFERROR(TEXT(BN839,"000"),"999")</f>
        <v>997068263</v>
      </c>
      <c r="C839" s="158" t="str">
        <f>IFERROR(TEXT(AL839,"00"),"99")&amp;IFERROR(TEXT(V839,"00"),"99")&amp;IFERROR(TEXT(R839,"000"),"999")</f>
        <v>9970000</v>
      </c>
      <c r="D839" s="29">
        <v>1</v>
      </c>
      <c r="E839" s="645">
        <f>IF(NOT(ISBLANK(L839)),1,0)</f>
        <v>0</v>
      </c>
      <c r="F839" s="645">
        <f>IF(NOT(ISBLANK(O839)),1,0)</f>
        <v>0</v>
      </c>
      <c r="G839" s="364" t="str">
        <f>IF(ISBLANK(H839), IF(OR(NOT(ISBLANK(L839)),NOT(ISBLANK(I839)), NOT(ISBLANK(O839))),"no oldname but should be",""),IF(H839=I839,"api",IF(H839=O839,"csv","no match or acs")))</f>
        <v>api</v>
      </c>
      <c r="H839" s="122" t="s">
        <v>2743</v>
      </c>
      <c r="I839" s="122" t="s">
        <v>2743</v>
      </c>
      <c r="J839" s="197" t="s">
        <v>2743</v>
      </c>
      <c r="M839" s="197"/>
      <c r="N839" s="197"/>
      <c r="P839" s="197"/>
      <c r="Q839" s="123" t="s">
        <v>4928</v>
      </c>
      <c r="R839" s="147">
        <f>IFERROR(_xlfn.XLOOKUP(T839,sortorder!$E$62:$E$136,sortorder!$F$62:$F$136),999)</f>
        <v>0</v>
      </c>
      <c r="S839" s="147">
        <f>IFERROR(_xlfn.XLOOKUP(T839,sortorder!$E$62:$E$136,sortorder!$D$62:$D$136),99)</f>
        <v>68</v>
      </c>
      <c r="T839" s="196"/>
      <c r="U839" s="197"/>
      <c r="V839" s="152">
        <f>IFERROR(_xlfn.XLOOKUP(X839,sortorder!$E$4:$E$55,sortorder!$D$4:$D$55),99)</f>
        <v>70</v>
      </c>
      <c r="W839" s="152">
        <f>IFERROR(_xlfn.XLOOKUP(X839,sortorder!$E$4:$E$55,sortorder!$D$4:$D$55),99)</f>
        <v>70</v>
      </c>
      <c r="X839" s="198" t="s">
        <v>2854</v>
      </c>
      <c r="Y839" s="141">
        <f>IF(ISERROR(SEARCH(Y$1,$Q839)),0,1)</f>
        <v>0</v>
      </c>
      <c r="Z839" s="141">
        <f>IF(ISERROR(SEARCH(Z$1,$Q839)),0,1)</f>
        <v>0</v>
      </c>
      <c r="AA839" s="141">
        <f>IF(ISERROR(SEARCH(AA$1,$Q839)),0,1)</f>
        <v>0</v>
      </c>
      <c r="AB839" s="141">
        <f>IF(ISERROR(SEARCH(AB$1,$Q839)),0,1)</f>
        <v>0</v>
      </c>
      <c r="AC839" s="141">
        <f>IF(ISERROR(SEARCH(AC$1,$Q839)),0,1)</f>
        <v>0</v>
      </c>
      <c r="AD839" s="141">
        <f>IF(ISERROR(SEARCH(AD$1,$Q839)),0,1)</f>
        <v>0</v>
      </c>
      <c r="AE839" s="141">
        <f>IF(ISERROR(SEARCH(AE$1,$Q839)),0,1)</f>
        <v>0</v>
      </c>
      <c r="AF839" s="141">
        <f>IF(ISERROR(SEARCH(AF$1,$Q839)),0,1)</f>
        <v>0</v>
      </c>
      <c r="AG839" s="141">
        <f>IF(ISERROR(SEARCH(AG$1,$Q839)),0,1)</f>
        <v>0</v>
      </c>
      <c r="AH839" s="122" t="s">
        <v>1075</v>
      </c>
      <c r="AI839" s="141" t="str">
        <f>_xlfn.XLOOKUP(I839,'api2.3'!B:B,'api2.3'!D:D,"")</f>
        <v>General information</v>
      </c>
      <c r="AJ839" s="122" t="s">
        <v>60</v>
      </c>
      <c r="AK839" s="212" t="s">
        <v>60</v>
      </c>
      <c r="AL839" s="210">
        <f>_xlfn.XLOOKUP(AK839,sortorder!$I$15:$I$20,sortorder!$J$15:$J$20)</f>
        <v>99</v>
      </c>
      <c r="AP839" s="201">
        <v>0</v>
      </c>
      <c r="AQ839" s="122" t="s">
        <v>43</v>
      </c>
      <c r="AR839" s="122" t="s">
        <v>43</v>
      </c>
      <c r="AS839" s="122" t="s">
        <v>64</v>
      </c>
      <c r="AT839" s="122" t="s">
        <v>64</v>
      </c>
      <c r="AV839" s="39" t="str">
        <f>IFERROR(_xlfn.XLOOKUP(Q839,wtd!$B:$B,wtd!$C:$C),"")</f>
        <v/>
      </c>
      <c r="AW839" s="141" t="b">
        <f>IFERROR(Q839=_xlfn.XLOOKUP(Q839,wtd!$B:$B,wtd!$B:$B),FALSE)</f>
        <v>0</v>
      </c>
      <c r="AX839" s="122" t="s">
        <v>3035</v>
      </c>
      <c r="BA839" s="122" t="b">
        <v>0</v>
      </c>
      <c r="BB839" s="122" t="b">
        <v>0</v>
      </c>
      <c r="BC839" s="122" t="b">
        <v>0</v>
      </c>
      <c r="BE839" s="122" t="s">
        <v>5528</v>
      </c>
      <c r="BF839" s="122" t="s">
        <v>2744</v>
      </c>
      <c r="BG839" s="122" t="s">
        <v>2744</v>
      </c>
      <c r="BH839" s="197"/>
      <c r="BI839" s="197"/>
      <c r="BJ839" s="618" t="s">
        <v>2887</v>
      </c>
      <c r="BK839" s="534" t="s">
        <v>2744</v>
      </c>
      <c r="BL839" s="197" t="s">
        <v>2745</v>
      </c>
      <c r="BM839" s="59"/>
      <c r="BN839" s="222">
        <v>263</v>
      </c>
      <c r="BO839" t="s">
        <v>2742</v>
      </c>
      <c r="BP839" s="639" t="s">
        <v>2628</v>
      </c>
      <c r="BQ839" s="639"/>
      <c r="BR839" s="639"/>
      <c r="BS839" s="639"/>
      <c r="BT839" s="639"/>
    </row>
    <row r="840" spans="1:72" s="122" customFormat="1">
      <c r="A840">
        <v>839</v>
      </c>
      <c r="B840" s="158" t="str">
        <f>IFERROR(TEXT(AL840,"00"),"99")&amp;IFERROR(TEXT(W840,"00"),"99")&amp;IFERROR(TEXT(S840,"00"),"99")&amp;IFERROR(TEXT(BN840,"000"),"999")</f>
        <v>997068264</v>
      </c>
      <c r="C840" s="158" t="str">
        <f>IFERROR(TEXT(AL840,"00"),"99")&amp;IFERROR(TEXT(V840,"00"),"99")&amp;IFERROR(TEXT(R840,"000"),"999")</f>
        <v>9970000</v>
      </c>
      <c r="D840" s="29">
        <v>1</v>
      </c>
      <c r="E840" s="645">
        <f>IF(NOT(ISBLANK(L840)),1,0)</f>
        <v>0</v>
      </c>
      <c r="F840" s="645">
        <f>IF(NOT(ISBLANK(O840)),1,0)</f>
        <v>0</v>
      </c>
      <c r="G840" s="364" t="str">
        <f>IF(ISBLANK(H840), IF(OR(NOT(ISBLANK(L840)),NOT(ISBLANK(I840)), NOT(ISBLANK(O840))),"no oldname but should be",""),IF(H840=I840,"api",IF(H840=O840,"csv","no match or acs")))</f>
        <v>api</v>
      </c>
      <c r="H840" s="122" t="s">
        <v>2746</v>
      </c>
      <c r="I840" s="122" t="s">
        <v>2746</v>
      </c>
      <c r="J840" s="197" t="s">
        <v>2746</v>
      </c>
      <c r="M840" s="197"/>
      <c r="N840" s="197"/>
      <c r="P840" s="197"/>
      <c r="Q840" s="123" t="s">
        <v>4929</v>
      </c>
      <c r="R840" s="147">
        <f>IFERROR(_xlfn.XLOOKUP(T840,sortorder!$E$62:$E$136,sortorder!$F$62:$F$136),999)</f>
        <v>0</v>
      </c>
      <c r="S840" s="147">
        <f>IFERROR(_xlfn.XLOOKUP(T840,sortorder!$E$62:$E$136,sortorder!$D$62:$D$136),99)</f>
        <v>68</v>
      </c>
      <c r="T840" s="196"/>
      <c r="U840" s="197"/>
      <c r="V840" s="152">
        <f>IFERROR(_xlfn.XLOOKUP(X840,sortorder!$E$4:$E$55,sortorder!$D$4:$D$55),99)</f>
        <v>70</v>
      </c>
      <c r="W840" s="152">
        <f>IFERROR(_xlfn.XLOOKUP(X840,sortorder!$E$4:$E$55,sortorder!$D$4:$D$55),99)</f>
        <v>70</v>
      </c>
      <c r="X840" s="198" t="s">
        <v>2854</v>
      </c>
      <c r="Y840" s="141">
        <f>IF(ISERROR(SEARCH(Y$1,$Q840)),0,1)</f>
        <v>0</v>
      </c>
      <c r="Z840" s="141">
        <f>IF(ISERROR(SEARCH(Z$1,$Q840)),0,1)</f>
        <v>0</v>
      </c>
      <c r="AA840" s="141">
        <f>IF(ISERROR(SEARCH(AA$1,$Q840)),0,1)</f>
        <v>0</v>
      </c>
      <c r="AB840" s="141">
        <f>IF(ISERROR(SEARCH(AB$1,$Q840)),0,1)</f>
        <v>0</v>
      </c>
      <c r="AC840" s="141">
        <f>IF(ISERROR(SEARCH(AC$1,$Q840)),0,1)</f>
        <v>0</v>
      </c>
      <c r="AD840" s="141">
        <f>IF(ISERROR(SEARCH(AD$1,$Q840)),0,1)</f>
        <v>0</v>
      </c>
      <c r="AE840" s="141">
        <f>IF(ISERROR(SEARCH(AE$1,$Q840)),0,1)</f>
        <v>0</v>
      </c>
      <c r="AF840" s="141">
        <f>IF(ISERROR(SEARCH(AF$1,$Q840)),0,1)</f>
        <v>0</v>
      </c>
      <c r="AG840" s="141">
        <f>IF(ISERROR(SEARCH(AG$1,$Q840)),0,1)</f>
        <v>0</v>
      </c>
      <c r="AH840" s="122" t="s">
        <v>1075</v>
      </c>
      <c r="AI840" s="141" t="str">
        <f>_xlfn.XLOOKUP(I840,'api2.3'!B:B,'api2.3'!D:D,"")</f>
        <v>General information</v>
      </c>
      <c r="AJ840" s="122" t="s">
        <v>60</v>
      </c>
      <c r="AK840" s="41" t="s">
        <v>60</v>
      </c>
      <c r="AL840" s="210">
        <f>_xlfn.XLOOKUP(AK840,sortorder!$I$15:$I$20,sortorder!$J$15:$J$20)</f>
        <v>99</v>
      </c>
      <c r="AP840" s="201">
        <v>0</v>
      </c>
      <c r="AQ840" s="122" t="s">
        <v>43</v>
      </c>
      <c r="AR840" s="122" t="s">
        <v>43</v>
      </c>
      <c r="AS840" s="122" t="s">
        <v>64</v>
      </c>
      <c r="AT840" s="122" t="s">
        <v>64</v>
      </c>
      <c r="AV840" s="39" t="str">
        <f>IFERROR(_xlfn.XLOOKUP(Q840,wtd!$B:$B,wtd!$C:$C),"")</f>
        <v/>
      </c>
      <c r="AW840" s="141" t="b">
        <f>IFERROR(Q840=_xlfn.XLOOKUP(Q840,wtd!$B:$B,wtd!$B:$B),FALSE)</f>
        <v>0</v>
      </c>
      <c r="AX840" s="122" t="s">
        <v>3035</v>
      </c>
      <c r="BA840" s="122" t="b">
        <v>0</v>
      </c>
      <c r="BB840" s="122" t="b">
        <v>0</v>
      </c>
      <c r="BC840" s="122" t="b">
        <v>0</v>
      </c>
      <c r="BE840" s="122" t="s">
        <v>5527</v>
      </c>
      <c r="BF840" s="122" t="s">
        <v>2747</v>
      </c>
      <c r="BG840" s="122" t="s">
        <v>2747</v>
      </c>
      <c r="BH840" s="197"/>
      <c r="BI840" s="197"/>
      <c r="BJ840" s="618" t="s">
        <v>2887</v>
      </c>
      <c r="BK840" s="534" t="s">
        <v>2747</v>
      </c>
      <c r="BL840" s="197" t="s">
        <v>2748</v>
      </c>
      <c r="BM840" s="59"/>
      <c r="BN840" s="222">
        <v>264</v>
      </c>
      <c r="BO840" t="s">
        <v>2742</v>
      </c>
      <c r="BP840" s="639" t="s">
        <v>2624</v>
      </c>
      <c r="BQ840" s="639"/>
      <c r="BR840" s="639"/>
      <c r="BS840" s="639"/>
      <c r="BT840" s="639"/>
    </row>
    <row r="841" spans="1:72" s="122" customFormat="1">
      <c r="A841">
        <v>840</v>
      </c>
      <c r="B841" s="158" t="str">
        <f>IFERROR(TEXT(AL841,"00"),"99")&amp;IFERROR(TEXT(W841,"00"),"99")&amp;IFERROR(TEXT(S841,"00"),"99")&amp;IFERROR(TEXT(BN841,"000"),"999")</f>
        <v>997068999</v>
      </c>
      <c r="C841" s="158" t="str">
        <f>IFERROR(TEXT(AL841,"00"),"99")&amp;IFERROR(TEXT(V841,"00"),"99")&amp;IFERROR(TEXT(R841,"000"),"999")</f>
        <v>9970000</v>
      </c>
      <c r="D841" s="29">
        <v>0</v>
      </c>
      <c r="E841" s="645">
        <f>IF(NOT(ISBLANK(L841)),1,0)</f>
        <v>1</v>
      </c>
      <c r="F841" s="645">
        <f>IF(NOT(ISBLANK(O841)),1,0)</f>
        <v>1</v>
      </c>
      <c r="G841" s="364" t="str">
        <f>IF(ISBLANK(H841), IF(OR(NOT(ISBLANK(L841)),NOT(ISBLANK(I841)), NOT(ISBLANK(O841))),"no oldname but should be",""),IF(H841=I841,"api",IF(H841=O841,"csv","no match or acs")))</f>
        <v>csv</v>
      </c>
      <c r="H841" t="s">
        <v>58</v>
      </c>
      <c r="I841"/>
      <c r="J841" s="59"/>
      <c r="L841" s="122" t="s">
        <v>58</v>
      </c>
      <c r="M841" s="197" t="s">
        <v>58</v>
      </c>
      <c r="N841" s="197" t="s">
        <v>58</v>
      </c>
      <c r="O841" s="122" t="s">
        <v>58</v>
      </c>
      <c r="P841" s="197" t="s">
        <v>58</v>
      </c>
      <c r="Q841" s="123" t="s">
        <v>57</v>
      </c>
      <c r="R841" s="147">
        <f>IFERROR(_xlfn.XLOOKUP(T841,sortorder!$E$62:$E$136,sortorder!$F$62:$F$136),999)</f>
        <v>0</v>
      </c>
      <c r="S841" s="147">
        <f>IFERROR(_xlfn.XLOOKUP(T841,sortorder!$E$62:$E$136,sortorder!$D$62:$D$136),99)</f>
        <v>68</v>
      </c>
      <c r="T841" s="196"/>
      <c r="U841" s="197" t="s">
        <v>57</v>
      </c>
      <c r="V841" s="152">
        <f>IFERROR(_xlfn.XLOOKUP(X841,sortorder!$E$4:$E$55,sortorder!$D$4:$D$55),99)</f>
        <v>70</v>
      </c>
      <c r="W841" s="152">
        <f>IFERROR(_xlfn.XLOOKUP(X841,sortorder!$E$4:$E$55,sortorder!$D$4:$D$55),99)</f>
        <v>70</v>
      </c>
      <c r="X841" s="198" t="s">
        <v>2854</v>
      </c>
      <c r="Y841" s="141">
        <f>IF(ISERROR(SEARCH(Y$1,$Q841)),0,1)</f>
        <v>0</v>
      </c>
      <c r="Z841" s="141">
        <f>IF(ISERROR(SEARCH(Z$1,$Q841)),0,1)</f>
        <v>0</v>
      </c>
      <c r="AA841" s="141">
        <f>IF(ISERROR(SEARCH(AA$1,$Q841)),0,1)</f>
        <v>0</v>
      </c>
      <c r="AB841" s="141">
        <f>IF(ISERROR(SEARCH(AB$1,$Q841)),0,1)</f>
        <v>0</v>
      </c>
      <c r="AC841" s="141">
        <f>IF(ISERROR(SEARCH(AC$1,$Q841)),0,1)</f>
        <v>0</v>
      </c>
      <c r="AD841" s="141">
        <f>IF(ISERROR(SEARCH(AD$1,$Q841)),0,1)</f>
        <v>0</v>
      </c>
      <c r="AE841" s="141">
        <f>IF(ISERROR(SEARCH(AE$1,$Q841)),0,1)</f>
        <v>0</v>
      </c>
      <c r="AF841" s="141">
        <f>IF(ISERROR(SEARCH(AF$1,$Q841)),0,1)</f>
        <v>0</v>
      </c>
      <c r="AG841" s="141">
        <f>IF(ISERROR(SEARCH(AG$1,$Q841)),0,1)</f>
        <v>0</v>
      </c>
      <c r="AI841" s="141" t="str">
        <f>_xlfn.XLOOKUP(I841,'api2.3'!B:B,'api2.3'!D:D,"")</f>
        <v/>
      </c>
      <c r="AJ841" t="s">
        <v>60</v>
      </c>
      <c r="AK841" s="41" t="s">
        <v>60</v>
      </c>
      <c r="AL841" s="210">
        <f>_xlfn.XLOOKUP(AK841,sortorder!$I$15:$I$20,sortorder!$J$15:$J$20)</f>
        <v>99</v>
      </c>
      <c r="AP841" s="201">
        <v>0</v>
      </c>
      <c r="AQ841" s="122" t="s">
        <v>59</v>
      </c>
      <c r="AR841" s="122" t="s">
        <v>59</v>
      </c>
      <c r="AS841" s="122" t="s">
        <v>64</v>
      </c>
      <c r="AT841" s="122" t="s">
        <v>64</v>
      </c>
      <c r="AV841" s="39" t="str">
        <f>IFERROR(_xlfn.XLOOKUP(Q841,wtd!$B:$B,wtd!$C:$C),"")</f>
        <v/>
      </c>
      <c r="AW841" s="141" t="b">
        <f>IFERROR(Q841=_xlfn.XLOOKUP(Q841,wtd!$B:$B,wtd!$B:$B),FALSE)</f>
        <v>0</v>
      </c>
      <c r="AX841" s="122" t="s">
        <v>45</v>
      </c>
      <c r="BA841" s="122" t="b">
        <v>0</v>
      </c>
      <c r="BB841" s="122" t="b">
        <v>0</v>
      </c>
      <c r="BC841" s="122" t="b">
        <v>0</v>
      </c>
      <c r="BE841" s="122" t="s">
        <v>61</v>
      </c>
      <c r="BF841" s="122" t="s">
        <v>61</v>
      </c>
      <c r="BG841" t="s">
        <v>61</v>
      </c>
      <c r="BH841" s="197" t="s">
        <v>62</v>
      </c>
      <c r="BI841" s="197" t="s">
        <v>62</v>
      </c>
      <c r="BJ841" s="618" t="s">
        <v>58</v>
      </c>
      <c r="BK841" s="534" t="s">
        <v>2887</v>
      </c>
      <c r="BL841" s="197"/>
      <c r="BM841" s="59"/>
      <c r="BN841" s="225">
        <v>999</v>
      </c>
      <c r="BO841"/>
      <c r="BP841" s="639"/>
      <c r="BQ841" s="639" t="s">
        <v>63</v>
      </c>
      <c r="BR841" s="639" t="s">
        <v>58</v>
      </c>
      <c r="BS841" s="639"/>
      <c r="BT841" s="639"/>
    </row>
    <row r="842" spans="1:72" s="122" customFormat="1">
      <c r="A842">
        <v>841</v>
      </c>
      <c r="B842" s="158" t="str">
        <f>IFERROR(TEXT(AL842,"00"),"99")&amp;IFERROR(TEXT(W842,"00"),"99")&amp;IFERROR(TEXT(S842,"00"),"99")&amp;IFERROR(TEXT(BN842,"000"),"999")</f>
        <v>997068999</v>
      </c>
      <c r="C842" s="158" t="str">
        <f>IFERROR(TEXT(AL842,"00"),"99")&amp;IFERROR(TEXT(V842,"00"),"99")&amp;IFERROR(TEXT(R842,"000"),"999")</f>
        <v>9970000</v>
      </c>
      <c r="D842" s="29">
        <v>1</v>
      </c>
      <c r="E842" s="645">
        <f>IF(NOT(ISBLANK(L842)),1,0)</f>
        <v>0</v>
      </c>
      <c r="F842" s="645">
        <f>IF(NOT(ISBLANK(O842)),1,0)</f>
        <v>0</v>
      </c>
      <c r="G842" s="364" t="str">
        <f>IF(ISBLANK(H842), IF(OR(NOT(ISBLANK(L842)),NOT(ISBLANK(I842)), NOT(ISBLANK(O842))),"no oldname but should be",""),IF(H842=I842,"api",IF(H842=O842,"csv","no match or acs")))</f>
        <v>api</v>
      </c>
      <c r="H842" t="s">
        <v>2766</v>
      </c>
      <c r="I842" t="s">
        <v>2766</v>
      </c>
      <c r="J842" s="59" t="s">
        <v>2766</v>
      </c>
      <c r="M842" s="197"/>
      <c r="N842" s="197"/>
      <c r="P842" s="197"/>
      <c r="Q842" s="123" t="s">
        <v>2766</v>
      </c>
      <c r="R842" s="147">
        <f>IFERROR(_xlfn.XLOOKUP(T842,sortorder!$E$62:$E$136,sortorder!$F$62:$F$136),999)</f>
        <v>0</v>
      </c>
      <c r="S842" s="147">
        <f>IFERROR(_xlfn.XLOOKUP(T842,sortorder!$E$62:$E$136,sortorder!$D$62:$D$136),99)</f>
        <v>68</v>
      </c>
      <c r="T842" s="196"/>
      <c r="U842" s="197"/>
      <c r="V842" s="152">
        <f>IFERROR(_xlfn.XLOOKUP(X842,sortorder!$E$4:$E$55,sortorder!$D$4:$D$55),99)</f>
        <v>70</v>
      </c>
      <c r="W842" s="152">
        <f>IFERROR(_xlfn.XLOOKUP(X842,sortorder!$E$4:$E$55,sortorder!$D$4:$D$55),99)</f>
        <v>70</v>
      </c>
      <c r="X842" s="198" t="s">
        <v>2854</v>
      </c>
      <c r="Y842" s="141">
        <f>IF(ISERROR(SEARCH(Y$1,$Q842)),0,1)</f>
        <v>0</v>
      </c>
      <c r="Z842" s="141">
        <f>IF(ISERROR(SEARCH(Z$1,$Q842)),0,1)</f>
        <v>0</v>
      </c>
      <c r="AA842" s="141">
        <f>IF(ISERROR(SEARCH(AA$1,$Q842)),0,1)</f>
        <v>0</v>
      </c>
      <c r="AB842" s="141">
        <f>IF(ISERROR(SEARCH(AB$1,$Q842)),0,1)</f>
        <v>0</v>
      </c>
      <c r="AC842" s="141">
        <f>IF(ISERROR(SEARCH(AC$1,$Q842)),0,1)</f>
        <v>0</v>
      </c>
      <c r="AD842" s="141">
        <f>IF(ISERROR(SEARCH(AD$1,$Q842)),0,1)</f>
        <v>0</v>
      </c>
      <c r="AE842" s="141">
        <f>IF(ISERROR(SEARCH(AE$1,$Q842)),0,1)</f>
        <v>0</v>
      </c>
      <c r="AF842" s="141">
        <f>IF(ISERROR(SEARCH(AF$1,$Q842)),0,1)</f>
        <v>0</v>
      </c>
      <c r="AG842" s="141">
        <f>IF(ISERROR(SEARCH(AG$1,$Q842)),0,1)</f>
        <v>0</v>
      </c>
      <c r="AH842" s="122" t="s">
        <v>1075</v>
      </c>
      <c r="AI842" s="141" t="str">
        <f>_xlfn.XLOOKUP(I842,'api2.3'!B:B,'api2.3'!D:D,"")</f>
        <v>General information</v>
      </c>
      <c r="AJ842" s="122" t="s">
        <v>60</v>
      </c>
      <c r="AK842" s="41" t="s">
        <v>60</v>
      </c>
      <c r="AL842" s="210">
        <f>_xlfn.XLOOKUP(AK842,sortorder!$I$15:$I$20,sortorder!$J$15:$J$20)</f>
        <v>99</v>
      </c>
      <c r="AP842" s="201">
        <v>0</v>
      </c>
      <c r="AQ842" s="122" t="s">
        <v>59</v>
      </c>
      <c r="AR842" s="122" t="s">
        <v>59</v>
      </c>
      <c r="AV842" s="39" t="str">
        <f>IFERROR(_xlfn.XLOOKUP(Q842,wtd!$B:$B,wtd!$C:$C),"")</f>
        <v/>
      </c>
      <c r="AW842" s="141" t="b">
        <f>IFERROR(Q842=_xlfn.XLOOKUP(Q842,wtd!$B:$B,wtd!$B:$B),FALSE)</f>
        <v>0</v>
      </c>
      <c r="AX842" s="122" t="s">
        <v>2797</v>
      </c>
      <c r="BA842" s="122" t="b">
        <v>0</v>
      </c>
      <c r="BB842" s="122" t="b">
        <v>0</v>
      </c>
      <c r="BC842" s="122" t="b">
        <v>0</v>
      </c>
      <c r="BE842" s="122" t="s">
        <v>2846</v>
      </c>
      <c r="BF842" s="122" t="s">
        <v>2846</v>
      </c>
      <c r="BG842" s="122" t="s">
        <v>2846</v>
      </c>
      <c r="BH842" s="197"/>
      <c r="BI842" s="197"/>
      <c r="BJ842" s="618" t="s">
        <v>2887</v>
      </c>
      <c r="BK842" s="534" t="s">
        <v>2215</v>
      </c>
      <c r="BL842" s="197"/>
      <c r="BM842" s="59"/>
      <c r="BN842" s="225">
        <v>999</v>
      </c>
      <c r="BO842"/>
      <c r="BP842" s="639" t="s">
        <v>2765</v>
      </c>
      <c r="BQ842" s="639"/>
      <c r="BR842" s="639"/>
      <c r="BS842" s="639"/>
      <c r="BT842" s="639"/>
    </row>
    <row r="843" spans="1:72" s="122" customFormat="1">
      <c r="A843">
        <v>842</v>
      </c>
      <c r="B843" s="158" t="str">
        <f>IFERROR(TEXT(AL843,"00"),"99")&amp;IFERROR(TEXT(W843,"00"),"99")&amp;IFERROR(TEXT(S843,"00"),"99")&amp;IFERROR(TEXT(BN843,"000"),"999")</f>
        <v>997068999</v>
      </c>
      <c r="C843" s="158" t="str">
        <f>IFERROR(TEXT(AL843,"00"),"99")&amp;IFERROR(TEXT(V843,"00"),"99")&amp;IFERROR(TEXT(R843,"000"),"999")</f>
        <v>9970000</v>
      </c>
      <c r="D843" s="29">
        <v>0</v>
      </c>
      <c r="E843" s="645">
        <f>IF(NOT(ISBLANK(L843)),1,0)</f>
        <v>0</v>
      </c>
      <c r="F843" s="645">
        <f>IF(NOT(ISBLANK(O843)),1,0)</f>
        <v>1</v>
      </c>
      <c r="G843" s="364" t="str">
        <f>IF(ISBLANK(H843), IF(OR(NOT(ISBLANK(L843)),NOT(ISBLANK(I843)), NOT(ISBLANK(O843))),"no oldname but should be",""),IF(H843=I843,"api",IF(H843=O843,"csv","no match or acs")))</f>
        <v>csv</v>
      </c>
      <c r="H843" t="s">
        <v>66</v>
      </c>
      <c r="I843"/>
      <c r="J843" s="59"/>
      <c r="K843"/>
      <c r="M843" s="197"/>
      <c r="N843" s="59" t="s">
        <v>66</v>
      </c>
      <c r="O843" t="s">
        <v>66</v>
      </c>
      <c r="P843" s="59" t="s">
        <v>66</v>
      </c>
      <c r="Q843" s="123" t="s">
        <v>65</v>
      </c>
      <c r="R843" s="147">
        <f>IFERROR(_xlfn.XLOOKUP(T843,sortorder!$E$62:$E$136,sortorder!$F$62:$F$136),999)</f>
        <v>0</v>
      </c>
      <c r="S843" s="147">
        <f>IFERROR(_xlfn.XLOOKUP(T843,sortorder!$E$62:$E$136,sortorder!$D$62:$D$136),99)</f>
        <v>68</v>
      </c>
      <c r="T843" s="127"/>
      <c r="U843" s="59" t="s">
        <v>65</v>
      </c>
      <c r="V843" s="152">
        <f>IFERROR(_xlfn.XLOOKUP(X843,sortorder!$E$4:$E$55,sortorder!$D$4:$D$55),99)</f>
        <v>70</v>
      </c>
      <c r="W843" s="152">
        <f>IFERROR(_xlfn.XLOOKUP(X843,sortorder!$E$4:$E$55,sortorder!$D$4:$D$55),99)</f>
        <v>70</v>
      </c>
      <c r="X843" s="22" t="s">
        <v>2854</v>
      </c>
      <c r="Y843" s="141">
        <f>IF(ISERROR(SEARCH(Y$1,$Q843)),0,1)</f>
        <v>0</v>
      </c>
      <c r="Z843" s="141">
        <f>IF(ISERROR(SEARCH(Z$1,$Q843)),0,1)</f>
        <v>0</v>
      </c>
      <c r="AA843" s="141">
        <f>IF(ISERROR(SEARCH(AA$1,$Q843)),0,1)</f>
        <v>0</v>
      </c>
      <c r="AB843" s="141">
        <f>IF(ISERROR(SEARCH(AB$1,$Q843)),0,1)</f>
        <v>0</v>
      </c>
      <c r="AC843" s="141">
        <f>IF(ISERROR(SEARCH(AC$1,$Q843)),0,1)</f>
        <v>0</v>
      </c>
      <c r="AD843" s="141">
        <f>IF(ISERROR(SEARCH(AD$1,$Q843)),0,1)</f>
        <v>0</v>
      </c>
      <c r="AE843" s="141">
        <f>IF(ISERROR(SEARCH(AE$1,$Q843)),0,1)</f>
        <v>0</v>
      </c>
      <c r="AF843" s="141">
        <f>IF(ISERROR(SEARCH(AF$1,$Q843)),0,1)</f>
        <v>0</v>
      </c>
      <c r="AG843" s="141">
        <f>IF(ISERROR(SEARCH(AG$1,$Q843)),0,1)</f>
        <v>0</v>
      </c>
      <c r="AH843"/>
      <c r="AI843" s="141" t="str">
        <f>_xlfn.XLOOKUP(I843,'api2.3'!B:B,'api2.3'!D:D,"")</f>
        <v/>
      </c>
      <c r="AJ843" t="s">
        <v>60</v>
      </c>
      <c r="AK843" s="41" t="s">
        <v>60</v>
      </c>
      <c r="AL843" s="210">
        <f>_xlfn.XLOOKUP(AK843,sortorder!$I$15:$I$20,sortorder!$J$15:$J$20)</f>
        <v>99</v>
      </c>
      <c r="AM843"/>
      <c r="AN843"/>
      <c r="AO843"/>
      <c r="AP843" s="30">
        <v>0</v>
      </c>
      <c r="AQ843" t="s">
        <v>59</v>
      </c>
      <c r="AR843" t="s">
        <v>59</v>
      </c>
      <c r="AS843" t="s">
        <v>64</v>
      </c>
      <c r="AT843" t="s">
        <v>64</v>
      </c>
      <c r="AU843"/>
      <c r="AV843" s="39" t="str">
        <f>IFERROR(_xlfn.XLOOKUP(Q843,wtd!$B:$B,wtd!$C:$C),"")</f>
        <v/>
      </c>
      <c r="AW843" s="141" t="b">
        <f>IFERROR(Q843=_xlfn.XLOOKUP(Q843,wtd!$B:$B,wtd!$B:$B),FALSE)</f>
        <v>0</v>
      </c>
      <c r="AX843" t="s">
        <v>45</v>
      </c>
      <c r="AY843"/>
      <c r="AZ843"/>
      <c r="BA843" t="b">
        <v>0</v>
      </c>
      <c r="BB843" t="b">
        <v>0</v>
      </c>
      <c r="BC843" t="b">
        <v>0</v>
      </c>
      <c r="BD843"/>
      <c r="BE843" t="s">
        <v>67</v>
      </c>
      <c r="BF843" t="s">
        <v>67</v>
      </c>
      <c r="BG843" t="s">
        <v>67</v>
      </c>
      <c r="BH843" s="59" t="s">
        <v>68</v>
      </c>
      <c r="BI843" s="59" t="s">
        <v>68</v>
      </c>
      <c r="BJ843" s="618" t="s">
        <v>2887</v>
      </c>
      <c r="BK843" s="534" t="s">
        <v>2887</v>
      </c>
      <c r="BL843" s="59"/>
      <c r="BM843" s="59"/>
      <c r="BN843" s="225">
        <v>999</v>
      </c>
      <c r="BO843"/>
      <c r="BP843" s="639"/>
      <c r="BQ843" s="639" t="s">
        <v>69</v>
      </c>
      <c r="BR843" s="639" t="s">
        <v>66</v>
      </c>
      <c r="BS843" s="639"/>
      <c r="BT843" s="639"/>
    </row>
    <row r="844" spans="1:72" s="122" customFormat="1">
      <c r="A844">
        <v>843</v>
      </c>
      <c r="B844" s="158" t="str">
        <f>IFERROR(TEXT(AL844,"00"),"99")&amp;IFERROR(TEXT(W844,"00"),"99")&amp;IFERROR(TEXT(S844,"00"),"99")&amp;IFERROR(TEXT(BN844,"000"),"999")</f>
        <v>997068999</v>
      </c>
      <c r="C844" s="158" t="str">
        <f>IFERROR(TEXT(AL844,"00"),"99")&amp;IFERROR(TEXT(V844,"00"),"99")&amp;IFERROR(TEXT(R844,"000"),"999")</f>
        <v>9970000</v>
      </c>
      <c r="D844" s="29">
        <v>1</v>
      </c>
      <c r="E844" s="645">
        <f>IF(NOT(ISBLANK(L844)),1,0)</f>
        <v>0</v>
      </c>
      <c r="F844" s="645">
        <f>IF(NOT(ISBLANK(O844)),1,0)</f>
        <v>0</v>
      </c>
      <c r="G844" s="364" t="str">
        <f>IF(ISBLANK(H844), IF(OR(NOT(ISBLANK(L844)),NOT(ISBLANK(I844)), NOT(ISBLANK(O844))),"no oldname but should be",""),IF(H844=I844,"api",IF(H844=O844,"csv","no match or acs")))</f>
        <v>api</v>
      </c>
      <c r="H844" t="s">
        <v>2767</v>
      </c>
      <c r="I844" t="s">
        <v>2767</v>
      </c>
      <c r="J844" s="59" t="s">
        <v>2767</v>
      </c>
      <c r="K844"/>
      <c r="M844" s="197"/>
      <c r="N844" s="59"/>
      <c r="O844"/>
      <c r="P844" s="59"/>
      <c r="Q844" s="123" t="s">
        <v>2767</v>
      </c>
      <c r="R844" s="147">
        <f>IFERROR(_xlfn.XLOOKUP(T844,sortorder!$E$62:$E$136,sortorder!$F$62:$F$136),999)</f>
        <v>0</v>
      </c>
      <c r="S844" s="147">
        <f>IFERROR(_xlfn.XLOOKUP(T844,sortorder!$E$62:$E$136,sortorder!$D$62:$D$136),99)</f>
        <v>68</v>
      </c>
      <c r="T844" s="127"/>
      <c r="U844" s="59"/>
      <c r="V844" s="152">
        <f>IFERROR(_xlfn.XLOOKUP(X844,sortorder!$E$4:$E$55,sortorder!$D$4:$D$55),99)</f>
        <v>70</v>
      </c>
      <c r="W844" s="152">
        <f>IFERROR(_xlfn.XLOOKUP(X844,sortorder!$E$4:$E$55,sortorder!$D$4:$D$55),99)</f>
        <v>70</v>
      </c>
      <c r="X844" s="22" t="s">
        <v>2854</v>
      </c>
      <c r="Y844" s="141">
        <f>IF(ISERROR(SEARCH(Y$1,$Q844)),0,1)</f>
        <v>0</v>
      </c>
      <c r="Z844" s="141">
        <f>IF(ISERROR(SEARCH(Z$1,$Q844)),0,1)</f>
        <v>0</v>
      </c>
      <c r="AA844" s="141">
        <f>IF(ISERROR(SEARCH(AA$1,$Q844)),0,1)</f>
        <v>0</v>
      </c>
      <c r="AB844" s="141">
        <f>IF(ISERROR(SEARCH(AB$1,$Q844)),0,1)</f>
        <v>0</v>
      </c>
      <c r="AC844" s="141">
        <f>IF(ISERROR(SEARCH(AC$1,$Q844)),0,1)</f>
        <v>0</v>
      </c>
      <c r="AD844" s="141">
        <f>IF(ISERROR(SEARCH(AD$1,$Q844)),0,1)</f>
        <v>0</v>
      </c>
      <c r="AE844" s="141">
        <f>IF(ISERROR(SEARCH(AE$1,$Q844)),0,1)</f>
        <v>0</v>
      </c>
      <c r="AF844" s="141">
        <f>IF(ISERROR(SEARCH(AF$1,$Q844)),0,1)</f>
        <v>0</v>
      </c>
      <c r="AG844" s="141">
        <f>IF(ISERROR(SEARCH(AG$1,$Q844)),0,1)</f>
        <v>0</v>
      </c>
      <c r="AH844" t="s">
        <v>1075</v>
      </c>
      <c r="AI844" s="141" t="str">
        <f>_xlfn.XLOOKUP(I844,'api2.3'!B:B,'api2.3'!D:D,"")</f>
        <v>General information</v>
      </c>
      <c r="AJ844" t="s">
        <v>60</v>
      </c>
      <c r="AK844" s="41" t="s">
        <v>60</v>
      </c>
      <c r="AL844" s="210">
        <f>_xlfn.XLOOKUP(AK844,sortorder!$I$15:$I$20,sortorder!$J$15:$J$20)</f>
        <v>99</v>
      </c>
      <c r="AM844"/>
      <c r="AN844"/>
      <c r="AO844"/>
      <c r="AP844" s="30">
        <v>0</v>
      </c>
      <c r="AQ844" t="s">
        <v>59</v>
      </c>
      <c r="AR844" t="s">
        <v>59</v>
      </c>
      <c r="AS844"/>
      <c r="AT844"/>
      <c r="AU844"/>
      <c r="AV844" s="39" t="str">
        <f>IFERROR(_xlfn.XLOOKUP(Q844,wtd!$B:$B,wtd!$C:$C),"")</f>
        <v/>
      </c>
      <c r="AW844" s="141" t="b">
        <f>IFERROR(Q844=_xlfn.XLOOKUP(Q844,wtd!$B:$B,wtd!$B:$B),FALSE)</f>
        <v>0</v>
      </c>
      <c r="AX844" t="s">
        <v>2797</v>
      </c>
      <c r="AY844"/>
      <c r="AZ844"/>
      <c r="BA844" t="b">
        <v>0</v>
      </c>
      <c r="BB844" t="b">
        <v>0</v>
      </c>
      <c r="BC844" t="b">
        <v>0</v>
      </c>
      <c r="BD844"/>
      <c r="BE844" t="s">
        <v>2850</v>
      </c>
      <c r="BF844" t="s">
        <v>2850</v>
      </c>
      <c r="BG844" t="s">
        <v>2850</v>
      </c>
      <c r="BH844" s="59"/>
      <c r="BI844" s="59"/>
      <c r="BJ844" s="618" t="s">
        <v>2887</v>
      </c>
      <c r="BK844" s="534" t="s">
        <v>2215</v>
      </c>
      <c r="BL844" s="59"/>
      <c r="BM844" s="59"/>
      <c r="BN844" s="225">
        <v>999</v>
      </c>
      <c r="BO844"/>
      <c r="BP844" s="639" t="s">
        <v>2765</v>
      </c>
      <c r="BQ844" s="639"/>
      <c r="BR844" s="639"/>
      <c r="BS844" s="639"/>
      <c r="BT844" s="639"/>
    </row>
    <row r="845" spans="1:72" s="122" customFormat="1">
      <c r="A845">
        <v>844</v>
      </c>
      <c r="B845" s="158" t="str">
        <f>IFERROR(TEXT(AL845,"00"),"99")&amp;IFERROR(TEXT(W845,"00"),"99")&amp;IFERROR(TEXT(S845,"00"),"99")&amp;IFERROR(TEXT(BN845,"000"),"999")</f>
        <v>997068999</v>
      </c>
      <c r="C845" s="158" t="str">
        <f>IFERROR(TEXT(AL845,"00"),"99")&amp;IFERROR(TEXT(V845,"00"),"99")&amp;IFERROR(TEXT(R845,"000"),"999")</f>
        <v>9970000</v>
      </c>
      <c r="D845" s="29">
        <v>0</v>
      </c>
      <c r="E845" s="645">
        <f>IF(NOT(ISBLANK(L845)),1,0)</f>
        <v>0</v>
      </c>
      <c r="F845" s="645">
        <f>IF(NOT(ISBLANK(O845)),1,0)</f>
        <v>1</v>
      </c>
      <c r="G845" s="364" t="str">
        <f>IF(ISBLANK(H845), IF(OR(NOT(ISBLANK(L845)),NOT(ISBLANK(I845)), NOT(ISBLANK(O845))),"no oldname but should be",""),IF(H845=I845,"api",IF(H845=O845,"csv","no match or acs")))</f>
        <v>csv</v>
      </c>
      <c r="H845" t="s">
        <v>71</v>
      </c>
      <c r="I845"/>
      <c r="J845" s="59"/>
      <c r="K845"/>
      <c r="M845" s="197"/>
      <c r="N845" s="59" t="s">
        <v>71</v>
      </c>
      <c r="O845" t="s">
        <v>71</v>
      </c>
      <c r="P845" s="59" t="s">
        <v>71</v>
      </c>
      <c r="Q845" s="123" t="s">
        <v>70</v>
      </c>
      <c r="R845" s="147">
        <f>IFERROR(_xlfn.XLOOKUP(T845,sortorder!$E$62:$E$136,sortorder!$F$62:$F$136),999)</f>
        <v>0</v>
      </c>
      <c r="S845" s="147">
        <f>IFERROR(_xlfn.XLOOKUP(T845,sortorder!$E$62:$E$136,sortorder!$D$62:$D$136),99)</f>
        <v>68</v>
      </c>
      <c r="T845" s="127"/>
      <c r="U845" s="59" t="s">
        <v>70</v>
      </c>
      <c r="V845" s="152">
        <f>IFERROR(_xlfn.XLOOKUP(X845,sortorder!$E$4:$E$55,sortorder!$D$4:$D$55),99)</f>
        <v>70</v>
      </c>
      <c r="W845" s="152">
        <f>IFERROR(_xlfn.XLOOKUP(X845,sortorder!$E$4:$E$55,sortorder!$D$4:$D$55),99)</f>
        <v>70</v>
      </c>
      <c r="X845" s="22" t="s">
        <v>2854</v>
      </c>
      <c r="Y845" s="141">
        <f>IF(ISERROR(SEARCH(Y$1,$Q845)),0,1)</f>
        <v>0</v>
      </c>
      <c r="Z845" s="141">
        <f>IF(ISERROR(SEARCH(Z$1,$Q845)),0,1)</f>
        <v>0</v>
      </c>
      <c r="AA845" s="141">
        <f>IF(ISERROR(SEARCH(AA$1,$Q845)),0,1)</f>
        <v>0</v>
      </c>
      <c r="AB845" s="141">
        <f>IF(ISERROR(SEARCH(AB$1,$Q845)),0,1)</f>
        <v>0</v>
      </c>
      <c r="AC845" s="141">
        <f>IF(ISERROR(SEARCH(AC$1,$Q845)),0,1)</f>
        <v>0</v>
      </c>
      <c r="AD845" s="141">
        <f>IF(ISERROR(SEARCH(AD$1,$Q845)),0,1)</f>
        <v>0</v>
      </c>
      <c r="AE845" s="141">
        <f>IF(ISERROR(SEARCH(AE$1,$Q845)),0,1)</f>
        <v>0</v>
      </c>
      <c r="AF845" s="141">
        <f>IF(ISERROR(SEARCH(AF$1,$Q845)),0,1)</f>
        <v>0</v>
      </c>
      <c r="AG845" s="141">
        <f>IF(ISERROR(SEARCH(AG$1,$Q845)),0,1)</f>
        <v>0</v>
      </c>
      <c r="AH845"/>
      <c r="AI845" s="141" t="str">
        <f>_xlfn.XLOOKUP(I845,'api2.3'!B:B,'api2.3'!D:D,"")</f>
        <v/>
      </c>
      <c r="AJ845" t="s">
        <v>60</v>
      </c>
      <c r="AK845" s="41" t="s">
        <v>60</v>
      </c>
      <c r="AL845" s="210">
        <f>_xlfn.XLOOKUP(AK845,sortorder!$I$15:$I$20,sortorder!$J$15:$J$20)</f>
        <v>99</v>
      </c>
      <c r="AM845"/>
      <c r="AN845"/>
      <c r="AO845"/>
      <c r="AP845" s="30">
        <v>0</v>
      </c>
      <c r="AQ845" t="s">
        <v>59</v>
      </c>
      <c r="AR845" t="s">
        <v>59</v>
      </c>
      <c r="AS845" t="s">
        <v>64</v>
      </c>
      <c r="AT845" t="s">
        <v>64</v>
      </c>
      <c r="AU845"/>
      <c r="AV845" s="39" t="str">
        <f>IFERROR(_xlfn.XLOOKUP(Q845,wtd!$B:$B,wtd!$C:$C),"")</f>
        <v/>
      </c>
      <c r="AW845" s="141" t="b">
        <f>IFERROR(Q845=_xlfn.XLOOKUP(Q845,wtd!$B:$B,wtd!$B:$B),FALSE)</f>
        <v>0</v>
      </c>
      <c r="AX845" t="s">
        <v>45</v>
      </c>
      <c r="AY845"/>
      <c r="AZ845"/>
      <c r="BA845" t="b">
        <v>0</v>
      </c>
      <c r="BB845" t="b">
        <v>0</v>
      </c>
      <c r="BC845" t="b">
        <v>0</v>
      </c>
      <c r="BD845"/>
      <c r="BE845" t="s">
        <v>72</v>
      </c>
      <c r="BF845" t="s">
        <v>72</v>
      </c>
      <c r="BG845" t="s">
        <v>72</v>
      </c>
      <c r="BH845" s="59" t="s">
        <v>73</v>
      </c>
      <c r="BI845" s="59" t="s">
        <v>73</v>
      </c>
      <c r="BJ845" s="618" t="s">
        <v>2887</v>
      </c>
      <c r="BK845" s="534" t="s">
        <v>2887</v>
      </c>
      <c r="BL845" s="59"/>
      <c r="BM845" s="59"/>
      <c r="BN845" s="225">
        <v>999</v>
      </c>
      <c r="BO845"/>
      <c r="BP845" s="639"/>
      <c r="BQ845" s="639" t="s">
        <v>74</v>
      </c>
      <c r="BR845" s="639" t="s">
        <v>71</v>
      </c>
      <c r="BS845" s="639"/>
      <c r="BT845" s="639"/>
    </row>
    <row r="846" spans="1:72" s="122" customFormat="1">
      <c r="A846">
        <v>845</v>
      </c>
      <c r="B846" s="158" t="str">
        <f>IFERROR(TEXT(AL846,"00"),"99")&amp;IFERROR(TEXT(W846,"00"),"99")&amp;IFERROR(TEXT(S846,"00"),"99")&amp;IFERROR(TEXT(BN846,"000"),"999")</f>
        <v>997068999</v>
      </c>
      <c r="C846" s="158" t="str">
        <f>IFERROR(TEXT(AL846,"00"),"99")&amp;IFERROR(TEXT(V846,"00"),"99")&amp;IFERROR(TEXT(R846,"000"),"999")</f>
        <v>9970000</v>
      </c>
      <c r="D846" s="29">
        <v>1</v>
      </c>
      <c r="E846" s="645">
        <f>IF(NOT(ISBLANK(L846)),1,0)</f>
        <v>0</v>
      </c>
      <c r="F846" s="645">
        <f>IF(NOT(ISBLANK(O846)),1,0)</f>
        <v>0</v>
      </c>
      <c r="G846" s="364" t="str">
        <f>IF(ISBLANK(H846), IF(OR(NOT(ISBLANK(L846)),NOT(ISBLANK(I846)), NOT(ISBLANK(O846))),"no oldname but should be",""),IF(H846=I846,"api",IF(H846=O846,"csv","no match or acs")))</f>
        <v>api</v>
      </c>
      <c r="H846" t="s">
        <v>2212</v>
      </c>
      <c r="I846" t="s">
        <v>2212</v>
      </c>
      <c r="J846" s="59" t="s">
        <v>2212</v>
      </c>
      <c r="K846"/>
      <c r="M846" s="197"/>
      <c r="N846" s="59"/>
      <c r="O846"/>
      <c r="P846" s="59"/>
      <c r="Q846" s="123" t="s">
        <v>2211</v>
      </c>
      <c r="R846" s="147">
        <f>IFERROR(_xlfn.XLOOKUP(T846,sortorder!$E$62:$E$136,sortorder!$F$62:$F$136),999)</f>
        <v>0</v>
      </c>
      <c r="S846" s="147">
        <f>IFERROR(_xlfn.XLOOKUP(T846,sortorder!$E$62:$E$136,sortorder!$D$62:$D$136),99)</f>
        <v>68</v>
      </c>
      <c r="T846" s="127"/>
      <c r="U846" s="59" t="s">
        <v>2211</v>
      </c>
      <c r="V846" s="152">
        <f>IFERROR(_xlfn.XLOOKUP(X846,sortorder!$E$4:$E$55,sortorder!$D$4:$D$55),99)</f>
        <v>70</v>
      </c>
      <c r="W846" s="152">
        <f>IFERROR(_xlfn.XLOOKUP(X846,sortorder!$E$4:$E$55,sortorder!$D$4:$D$55),99)</f>
        <v>70</v>
      </c>
      <c r="X846" s="22" t="s">
        <v>2854</v>
      </c>
      <c r="Y846" s="141">
        <f>IF(ISERROR(SEARCH(Y$1,$Q846)),0,1)</f>
        <v>0</v>
      </c>
      <c r="Z846" s="141">
        <f>IF(ISERROR(SEARCH(Z$1,$Q846)),0,1)</f>
        <v>0</v>
      </c>
      <c r="AA846" s="141">
        <f>IF(ISERROR(SEARCH(AA$1,$Q846)),0,1)</f>
        <v>0</v>
      </c>
      <c r="AB846" s="141">
        <f>IF(ISERROR(SEARCH(AB$1,$Q846)),0,1)</f>
        <v>0</v>
      </c>
      <c r="AC846" s="141">
        <f>IF(ISERROR(SEARCH(AC$1,$Q846)),0,1)</f>
        <v>0</v>
      </c>
      <c r="AD846" s="141">
        <f>IF(ISERROR(SEARCH(AD$1,$Q846)),0,1)</f>
        <v>0</v>
      </c>
      <c r="AE846" s="141">
        <f>IF(ISERROR(SEARCH(AE$1,$Q846)),0,1)</f>
        <v>0</v>
      </c>
      <c r="AF846" s="141">
        <f>IF(ISERROR(SEARCH(AF$1,$Q846)),0,1)</f>
        <v>0</v>
      </c>
      <c r="AG846" s="141">
        <f>IF(ISERROR(SEARCH(AG$1,$Q846)),0,1)</f>
        <v>0</v>
      </c>
      <c r="AH846" t="s">
        <v>1075</v>
      </c>
      <c r="AI846" s="141" t="str">
        <f>_xlfn.XLOOKUP(I846,'api2.3'!B:B,'api2.3'!D:D,"")</f>
        <v>General information</v>
      </c>
      <c r="AJ846" t="s">
        <v>60</v>
      </c>
      <c r="AK846" s="41" t="s">
        <v>60</v>
      </c>
      <c r="AL846" s="210">
        <f>_xlfn.XLOOKUP(AK846,sortorder!$I$15:$I$20,sortorder!$J$15:$J$20)</f>
        <v>99</v>
      </c>
      <c r="AM846"/>
      <c r="AN846"/>
      <c r="AO846"/>
      <c r="AP846" s="30">
        <v>0</v>
      </c>
      <c r="AQ846" t="s">
        <v>43</v>
      </c>
      <c r="AR846" t="s">
        <v>43</v>
      </c>
      <c r="AS846" t="s">
        <v>64</v>
      </c>
      <c r="AT846" t="s">
        <v>64</v>
      </c>
      <c r="AU846"/>
      <c r="AV846" s="39" t="str">
        <f>IFERROR(_xlfn.XLOOKUP(Q846,wtd!$B:$B,wtd!$C:$C),"")</f>
        <v/>
      </c>
      <c r="AW846" s="141" t="b">
        <f>IFERROR(Q846=_xlfn.XLOOKUP(Q846,wtd!$B:$B,wtd!$B:$B),FALSE)</f>
        <v>0</v>
      </c>
      <c r="AX846" t="s">
        <v>2796</v>
      </c>
      <c r="AY846"/>
      <c r="AZ846">
        <v>0</v>
      </c>
      <c r="BA846" t="b">
        <v>0</v>
      </c>
      <c r="BB846" t="b">
        <v>0</v>
      </c>
      <c r="BC846" t="b">
        <v>0</v>
      </c>
      <c r="BD846"/>
      <c r="BE846" t="s">
        <v>2213</v>
      </c>
      <c r="BF846" t="s">
        <v>2214</v>
      </c>
      <c r="BG846" t="s">
        <v>2214</v>
      </c>
      <c r="BH846" s="59"/>
      <c r="BI846" s="59"/>
      <c r="BJ846" s="618" t="s">
        <v>2887</v>
      </c>
      <c r="BK846" s="534" t="s">
        <v>2215</v>
      </c>
      <c r="BL846" s="59"/>
      <c r="BM846" s="59" t="s">
        <v>2213</v>
      </c>
      <c r="BN846" s="225">
        <v>999</v>
      </c>
      <c r="BO846"/>
      <c r="BP846" s="639" t="s">
        <v>53</v>
      </c>
      <c r="BQ846" s="639"/>
      <c r="BR846" s="639"/>
      <c r="BS846" s="639" t="s">
        <v>411</v>
      </c>
      <c r="BT846" s="639"/>
    </row>
    <row r="847" spans="1:72" s="122" customFormat="1">
      <c r="A847">
        <v>846</v>
      </c>
      <c r="B847" s="158" t="str">
        <f>IFERROR(TEXT(AL847,"00"),"99")&amp;IFERROR(TEXT(W847,"00"),"99")&amp;IFERROR(TEXT(S847,"00"),"99")&amp;IFERROR(TEXT(BN847,"000"),"999")</f>
        <v>997068999</v>
      </c>
      <c r="C847" s="158" t="str">
        <f>IFERROR(TEXT(AL847,"00"),"99")&amp;IFERROR(TEXT(V847,"00"),"99")&amp;IFERROR(TEXT(R847,"000"),"999")</f>
        <v>9970000</v>
      </c>
      <c r="D847" s="29">
        <v>1</v>
      </c>
      <c r="E847" s="645">
        <f>IF(NOT(ISBLANK(L847)),1,0)</f>
        <v>0</v>
      </c>
      <c r="F847" s="645">
        <f>IF(NOT(ISBLANK(O847)),1,0)</f>
        <v>0</v>
      </c>
      <c r="G847" s="364" t="str">
        <f>IF(ISBLANK(H847), IF(OR(NOT(ISBLANK(L847)),NOT(ISBLANK(I847)), NOT(ISBLANK(O847))),"no oldname but should be",""),IF(H847=I847,"api",IF(H847=O847,"csv","no match or acs")))</f>
        <v>api</v>
      </c>
      <c r="H847" t="s">
        <v>2217</v>
      </c>
      <c r="I847" t="s">
        <v>2217</v>
      </c>
      <c r="J847" s="59" t="s">
        <v>2217</v>
      </c>
      <c r="K847"/>
      <c r="M847" s="197"/>
      <c r="N847" s="59"/>
      <c r="O847"/>
      <c r="P847" s="59"/>
      <c r="Q847" s="123" t="s">
        <v>2216</v>
      </c>
      <c r="R847" s="147">
        <f>IFERROR(_xlfn.XLOOKUP(T847,sortorder!$E$62:$E$136,sortorder!$F$62:$F$136),999)</f>
        <v>0</v>
      </c>
      <c r="S847" s="147">
        <f>IFERROR(_xlfn.XLOOKUP(T847,sortorder!$E$62:$E$136,sortorder!$D$62:$D$136),99)</f>
        <v>68</v>
      </c>
      <c r="T847" s="127"/>
      <c r="U847" s="59" t="s">
        <v>2216</v>
      </c>
      <c r="V847" s="152">
        <f>IFERROR(_xlfn.XLOOKUP(X847,sortorder!$E$4:$E$55,sortorder!$D$4:$D$55),99)</f>
        <v>70</v>
      </c>
      <c r="W847" s="152">
        <f>IFERROR(_xlfn.XLOOKUP(X847,sortorder!$E$4:$E$55,sortorder!$D$4:$D$55),99)</f>
        <v>70</v>
      </c>
      <c r="X847" s="22" t="s">
        <v>2854</v>
      </c>
      <c r="Y847" s="141">
        <f>IF(ISERROR(SEARCH(Y$1,$Q847)),0,1)</f>
        <v>0</v>
      </c>
      <c r="Z847" s="141">
        <f>IF(ISERROR(SEARCH(Z$1,$Q847)),0,1)</f>
        <v>0</v>
      </c>
      <c r="AA847" s="141">
        <f>IF(ISERROR(SEARCH(AA$1,$Q847)),0,1)</f>
        <v>0</v>
      </c>
      <c r="AB847" s="141">
        <f>IF(ISERROR(SEARCH(AB$1,$Q847)),0,1)</f>
        <v>0</v>
      </c>
      <c r="AC847" s="141">
        <f>IF(ISERROR(SEARCH(AC$1,$Q847)),0,1)</f>
        <v>0</v>
      </c>
      <c r="AD847" s="141">
        <f>IF(ISERROR(SEARCH(AD$1,$Q847)),0,1)</f>
        <v>0</v>
      </c>
      <c r="AE847" s="141">
        <f>IF(ISERROR(SEARCH(AE$1,$Q847)),0,1)</f>
        <v>0</v>
      </c>
      <c r="AF847" s="141">
        <f>IF(ISERROR(SEARCH(AF$1,$Q847)),0,1)</f>
        <v>0</v>
      </c>
      <c r="AG847" s="141">
        <f>IF(ISERROR(SEARCH(AG$1,$Q847)),0,1)</f>
        <v>0</v>
      </c>
      <c r="AH847" t="s">
        <v>1075</v>
      </c>
      <c r="AI847" s="141" t="str">
        <f>_xlfn.XLOOKUP(I847,'api2.3'!B:B,'api2.3'!D:D,"")</f>
        <v>General information</v>
      </c>
      <c r="AJ847" t="s">
        <v>60</v>
      </c>
      <c r="AK847" s="41" t="s">
        <v>60</v>
      </c>
      <c r="AL847" s="210">
        <f>_xlfn.XLOOKUP(AK847,sortorder!$I$15:$I$20,sortorder!$J$15:$J$20)</f>
        <v>99</v>
      </c>
      <c r="AM847"/>
      <c r="AN847"/>
      <c r="AO847"/>
      <c r="AP847" s="30">
        <v>0</v>
      </c>
      <c r="AQ847" t="s">
        <v>43</v>
      </c>
      <c r="AR847" t="s">
        <v>43</v>
      </c>
      <c r="AS847" t="s">
        <v>64</v>
      </c>
      <c r="AT847" t="s">
        <v>64</v>
      </c>
      <c r="AU847"/>
      <c r="AV847" s="39" t="str">
        <f>IFERROR(_xlfn.XLOOKUP(Q847,wtd!$B:$B,wtd!$C:$C),"")</f>
        <v/>
      </c>
      <c r="AW847" s="141" t="b">
        <f>IFERROR(Q847=_xlfn.XLOOKUP(Q847,wtd!$B:$B,wtd!$B:$B),FALSE)</f>
        <v>0</v>
      </c>
      <c r="AX847" t="s">
        <v>2796</v>
      </c>
      <c r="AY847"/>
      <c r="AZ847">
        <v>0</v>
      </c>
      <c r="BA847" t="b">
        <v>0</v>
      </c>
      <c r="BB847" t="b">
        <v>0</v>
      </c>
      <c r="BC847" t="b">
        <v>0</v>
      </c>
      <c r="BD847"/>
      <c r="BE847" t="s">
        <v>2218</v>
      </c>
      <c r="BF847" t="s">
        <v>2219</v>
      </c>
      <c r="BG847" t="s">
        <v>2219</v>
      </c>
      <c r="BH847" s="59"/>
      <c r="BI847" s="59"/>
      <c r="BJ847" s="618" t="s">
        <v>2887</v>
      </c>
      <c r="BK847" s="534" t="s">
        <v>2215</v>
      </c>
      <c r="BL847" s="59"/>
      <c r="BM847" s="59"/>
      <c r="BN847" s="225">
        <v>999</v>
      </c>
      <c r="BO847"/>
      <c r="BP847" s="639" t="s">
        <v>55</v>
      </c>
      <c r="BQ847" s="639"/>
      <c r="BR847" s="639"/>
      <c r="BS847" s="639" t="s">
        <v>411</v>
      </c>
      <c r="BT847" s="639"/>
    </row>
    <row r="848" spans="1:72" s="122" customFormat="1">
      <c r="A848">
        <v>847</v>
      </c>
      <c r="B848" s="158" t="str">
        <f>IFERROR(TEXT(AL848,"00"),"99")&amp;IFERROR(TEXT(W848,"00"),"99")&amp;IFERROR(TEXT(S848,"00"),"99")&amp;IFERROR(TEXT(BN848,"000"),"999")</f>
        <v>997068999</v>
      </c>
      <c r="C848" s="158" t="str">
        <f>IFERROR(TEXT(AL848,"00"),"99")&amp;IFERROR(TEXT(V848,"00"),"99")&amp;IFERROR(TEXT(R848,"000"),"999")</f>
        <v>9970000</v>
      </c>
      <c r="D848" s="29">
        <v>1</v>
      </c>
      <c r="E848" s="645">
        <f>IF(NOT(ISBLANK(L848)),1,0)</f>
        <v>0</v>
      </c>
      <c r="F848" s="645">
        <f>IF(NOT(ISBLANK(O848)),1,0)</f>
        <v>0</v>
      </c>
      <c r="G848" s="364" t="str">
        <f>IF(ISBLANK(H848), IF(OR(NOT(ISBLANK(L848)),NOT(ISBLANK(I848)), NOT(ISBLANK(O848))),"no oldname but should be",""),IF(H848=I848,"api",IF(H848=O848,"csv","no match or acs")))</f>
        <v>api</v>
      </c>
      <c r="H848" t="s">
        <v>2236</v>
      </c>
      <c r="I848" t="s">
        <v>2236</v>
      </c>
      <c r="J848" s="59" t="s">
        <v>2236</v>
      </c>
      <c r="K848"/>
      <c r="M848" s="197"/>
      <c r="N848" s="59"/>
      <c r="O848"/>
      <c r="P848" s="59"/>
      <c r="Q848" s="123" t="s">
        <v>2235</v>
      </c>
      <c r="R848" s="147">
        <f>IFERROR(_xlfn.XLOOKUP(T848,sortorder!$E$62:$E$136,sortorder!$F$62:$F$136),999)</f>
        <v>0</v>
      </c>
      <c r="S848" s="147">
        <f>IFERROR(_xlfn.XLOOKUP(T848,sortorder!$E$62:$E$136,sortorder!$D$62:$D$136),99)</f>
        <v>68</v>
      </c>
      <c r="T848" s="127"/>
      <c r="U848" s="59" t="s">
        <v>2235</v>
      </c>
      <c r="V848" s="152">
        <f>IFERROR(_xlfn.XLOOKUP(X848,sortorder!$E$4:$E$55,sortorder!$D$4:$D$55),99)</f>
        <v>70</v>
      </c>
      <c r="W848" s="152">
        <f>IFERROR(_xlfn.XLOOKUP(X848,sortorder!$E$4:$E$55,sortorder!$D$4:$D$55),99)</f>
        <v>70</v>
      </c>
      <c r="X848" s="22" t="s">
        <v>2854</v>
      </c>
      <c r="Y848" s="141">
        <f>IF(ISERROR(SEARCH(Y$1,$Q848)),0,1)</f>
        <v>0</v>
      </c>
      <c r="Z848" s="141">
        <f>IF(ISERROR(SEARCH(Z$1,$Q848)),0,1)</f>
        <v>0</v>
      </c>
      <c r="AA848" s="141">
        <f>IF(ISERROR(SEARCH(AA$1,$Q848)),0,1)</f>
        <v>0</v>
      </c>
      <c r="AB848" s="141">
        <f>IF(ISERROR(SEARCH(AB$1,$Q848)),0,1)</f>
        <v>0</v>
      </c>
      <c r="AC848" s="141">
        <f>IF(ISERROR(SEARCH(AC$1,$Q848)),0,1)</f>
        <v>0</v>
      </c>
      <c r="AD848" s="141">
        <f>IF(ISERROR(SEARCH(AD$1,$Q848)),0,1)</f>
        <v>0</v>
      </c>
      <c r="AE848" s="141">
        <f>IF(ISERROR(SEARCH(AE$1,$Q848)),0,1)</f>
        <v>0</v>
      </c>
      <c r="AF848" s="141">
        <f>IF(ISERROR(SEARCH(AF$1,$Q848)),0,1)</f>
        <v>0</v>
      </c>
      <c r="AG848" s="141">
        <f>IF(ISERROR(SEARCH(AG$1,$Q848)),0,1)</f>
        <v>0</v>
      </c>
      <c r="AH848" t="s">
        <v>1075</v>
      </c>
      <c r="AI848" s="141" t="str">
        <f>_xlfn.XLOOKUP(I848,'api2.3'!B:B,'api2.3'!D:D,"")</f>
        <v>General information</v>
      </c>
      <c r="AJ848" t="s">
        <v>60</v>
      </c>
      <c r="AK848" s="41" t="s">
        <v>60</v>
      </c>
      <c r="AL848" s="210">
        <f>_xlfn.XLOOKUP(AK848,sortorder!$I$15:$I$20,sortorder!$J$15:$J$20)</f>
        <v>99</v>
      </c>
      <c r="AM848"/>
      <c r="AN848"/>
      <c r="AO848"/>
      <c r="AP848" s="30">
        <v>0</v>
      </c>
      <c r="AQ848" t="s">
        <v>43</v>
      </c>
      <c r="AR848" t="s">
        <v>43</v>
      </c>
      <c r="AS848" t="s">
        <v>286</v>
      </c>
      <c r="AT848" t="s">
        <v>43</v>
      </c>
      <c r="AU848"/>
      <c r="AV848" s="39" t="str">
        <f>IFERROR(_xlfn.XLOOKUP(Q848,wtd!$B:$B,wtd!$C:$C),"")</f>
        <v/>
      </c>
      <c r="AW848" s="141" t="b">
        <f>IFERROR(Q848=_xlfn.XLOOKUP(Q848,wtd!$B:$B,wtd!$B:$B),FALSE)</f>
        <v>0</v>
      </c>
      <c r="AX848" t="s">
        <v>2796</v>
      </c>
      <c r="AY848"/>
      <c r="AZ848">
        <v>0</v>
      </c>
      <c r="BA848" t="b">
        <v>0</v>
      </c>
      <c r="BB848" t="b">
        <v>0</v>
      </c>
      <c r="BC848" t="b">
        <v>0</v>
      </c>
      <c r="BD848"/>
      <c r="BE848" t="s">
        <v>2237</v>
      </c>
      <c r="BF848" t="s">
        <v>2238</v>
      </c>
      <c r="BG848" t="s">
        <v>2238</v>
      </c>
      <c r="BH848" s="59"/>
      <c r="BI848" s="59"/>
      <c r="BJ848" s="618" t="s">
        <v>2887</v>
      </c>
      <c r="BK848" s="534" t="s">
        <v>2215</v>
      </c>
      <c r="BL848" s="59"/>
      <c r="BM848" s="59" t="s">
        <v>2237</v>
      </c>
      <c r="BN848" s="225">
        <v>999</v>
      </c>
      <c r="BO848"/>
      <c r="BP848" s="639" t="s">
        <v>53</v>
      </c>
      <c r="BQ848" s="639"/>
      <c r="BR848" s="639"/>
      <c r="BS848" s="639" t="s">
        <v>411</v>
      </c>
      <c r="BT848" s="639"/>
    </row>
    <row r="849" spans="1:72" s="122" customFormat="1">
      <c r="A849">
        <v>848</v>
      </c>
      <c r="B849" s="158" t="str">
        <f>IFERROR(TEXT(AL849,"00"),"99")&amp;IFERROR(TEXT(W849,"00"),"99")&amp;IFERROR(TEXT(S849,"00"),"99")&amp;IFERROR(TEXT(BN849,"000"),"999")</f>
        <v>997068999</v>
      </c>
      <c r="C849" s="158" t="str">
        <f>IFERROR(TEXT(AL849,"00"),"99")&amp;IFERROR(TEXT(V849,"00"),"99")&amp;IFERROR(TEXT(R849,"000"),"999")</f>
        <v>9970000</v>
      </c>
      <c r="D849" s="251">
        <v>0</v>
      </c>
      <c r="E849" s="645">
        <f>IF(NOT(ISBLANK(L849)),1,0)</f>
        <v>0</v>
      </c>
      <c r="F849" s="645">
        <f>IF(NOT(ISBLANK(O849)),1,0)</f>
        <v>1</v>
      </c>
      <c r="G849" s="364" t="str">
        <f>IF(ISBLANK(H849), IF(OR(NOT(ISBLANK(L849)),NOT(ISBLANK(I849)), NOT(ISBLANK(O849))),"no oldname but should be",""),IF(H849=I849,"api",IF(H849=O849,"csv","no match or acs")))</f>
        <v>csv</v>
      </c>
      <c r="H849" s="122" t="s">
        <v>446</v>
      </c>
      <c r="J849" s="197"/>
      <c r="M849" s="197"/>
      <c r="N849" s="197" t="s">
        <v>446</v>
      </c>
      <c r="O849" s="122" t="s">
        <v>446</v>
      </c>
      <c r="P849" s="197" t="s">
        <v>446</v>
      </c>
      <c r="Q849" s="123" t="s">
        <v>445</v>
      </c>
      <c r="R849" s="147">
        <f>IFERROR(_xlfn.XLOOKUP(T849,sortorder!$E$62:$E$136,sortorder!$F$62:$F$136),999)</f>
        <v>0</v>
      </c>
      <c r="S849" s="147">
        <f>IFERROR(_xlfn.XLOOKUP(T849,sortorder!$E$62:$E$136,sortorder!$D$62:$D$136),99)</f>
        <v>68</v>
      </c>
      <c r="T849" s="196"/>
      <c r="U849" s="197" t="s">
        <v>445</v>
      </c>
      <c r="V849" s="152">
        <f>IFERROR(_xlfn.XLOOKUP(X849,sortorder!$E$4:$E$55,sortorder!$D$4:$D$55),99)</f>
        <v>70</v>
      </c>
      <c r="W849" s="152">
        <f>IFERROR(_xlfn.XLOOKUP(X849,sortorder!$E$4:$E$55,sortorder!$D$4:$D$55),99)</f>
        <v>70</v>
      </c>
      <c r="X849" s="198" t="s">
        <v>2854</v>
      </c>
      <c r="Y849" s="141">
        <f>IF(ISERROR(SEARCH(Y$1,$Q849)),0,1)</f>
        <v>0</v>
      </c>
      <c r="Z849" s="141">
        <f>IF(ISERROR(SEARCH(Z$1,$Q849)),0,1)</f>
        <v>0</v>
      </c>
      <c r="AA849" s="141">
        <f>IF(ISERROR(SEARCH(AA$1,$Q849)),0,1)</f>
        <v>0</v>
      </c>
      <c r="AB849" s="141">
        <f>IF(ISERROR(SEARCH(AB$1,$Q849)),0,1)</f>
        <v>0</v>
      </c>
      <c r="AC849" s="141">
        <f>IF(ISERROR(SEARCH(AC$1,$Q849)),0,1)</f>
        <v>0</v>
      </c>
      <c r="AD849" s="141">
        <f>IF(ISERROR(SEARCH(AD$1,$Q849)),0,1)</f>
        <v>0</v>
      </c>
      <c r="AE849" s="141">
        <f>IF(ISERROR(SEARCH(AE$1,$Q849)),0,1)</f>
        <v>0</v>
      </c>
      <c r="AF849" s="141">
        <f>IF(ISERROR(SEARCH(AF$1,$Q849)),0,1)</f>
        <v>0</v>
      </c>
      <c r="AG849" s="141">
        <f>IF(ISERROR(SEARCH(AG$1,$Q849)),0,1)</f>
        <v>0</v>
      </c>
      <c r="AI849" s="141" t="str">
        <f>_xlfn.XLOOKUP(I849,'api2.3'!B:B,'api2.3'!D:D,"")</f>
        <v/>
      </c>
      <c r="AJ849" s="122" t="s">
        <v>60</v>
      </c>
      <c r="AK849" s="212" t="s">
        <v>60</v>
      </c>
      <c r="AL849" s="210">
        <f>_xlfn.XLOOKUP(AK849,sortorder!$I$15:$I$20,sortorder!$J$15:$J$20)</f>
        <v>99</v>
      </c>
      <c r="AP849" s="201">
        <v>0</v>
      </c>
      <c r="AQ849" s="122" t="s">
        <v>59</v>
      </c>
      <c r="AR849" s="122" t="s">
        <v>59</v>
      </c>
      <c r="AS849" s="122" t="s">
        <v>64</v>
      </c>
      <c r="AT849" s="122" t="s">
        <v>64</v>
      </c>
      <c r="AV849" s="39" t="str">
        <f>IFERROR(_xlfn.XLOOKUP(Q849,wtd!$B:$B,wtd!$C:$C),"")</f>
        <v/>
      </c>
      <c r="AW849" s="141" t="b">
        <f>IFERROR(Q849=_xlfn.XLOOKUP(Q849,wtd!$B:$B,wtd!$B:$B),FALSE)</f>
        <v>0</v>
      </c>
      <c r="AX849" s="122" t="s">
        <v>2797</v>
      </c>
      <c r="BA849" s="122" t="b">
        <v>0</v>
      </c>
      <c r="BB849" s="122" t="b">
        <v>0</v>
      </c>
      <c r="BC849" s="122" t="b">
        <v>0</v>
      </c>
      <c r="BE849" s="122" t="s">
        <v>447</v>
      </c>
      <c r="BF849" s="122" t="s">
        <v>447</v>
      </c>
      <c r="BG849" s="122" t="s">
        <v>447</v>
      </c>
      <c r="BH849" s="197" t="s">
        <v>448</v>
      </c>
      <c r="BI849" s="197" t="s">
        <v>448</v>
      </c>
      <c r="BJ849" s="618" t="s">
        <v>2887</v>
      </c>
      <c r="BK849" s="534" t="s">
        <v>2887</v>
      </c>
      <c r="BL849" s="197"/>
      <c r="BM849" s="197"/>
      <c r="BN849" s="368">
        <v>999</v>
      </c>
      <c r="BP849" s="641"/>
      <c r="BQ849" s="641" t="s">
        <v>449</v>
      </c>
      <c r="BR849" s="641" t="s">
        <v>446</v>
      </c>
      <c r="BS849" s="641"/>
      <c r="BT849" s="641"/>
    </row>
    <row r="850" spans="1:72" s="122" customFormat="1">
      <c r="A850">
        <v>849</v>
      </c>
      <c r="B850" s="158" t="str">
        <f>IFERROR(TEXT(AL850,"00"),"99")&amp;IFERROR(TEXT(W850,"00"),"99")&amp;IFERROR(TEXT(S850,"00"),"99")&amp;IFERROR(TEXT(BN850,"000"),"999")</f>
        <v>997068999</v>
      </c>
      <c r="C850" s="158" t="str">
        <f>IFERROR(TEXT(AL850,"00"),"99")&amp;IFERROR(TEXT(V850,"00"),"99")&amp;IFERROR(TEXT(R850,"000"),"999")</f>
        <v>9970000</v>
      </c>
      <c r="D850" s="251">
        <v>1</v>
      </c>
      <c r="E850" s="645">
        <f>IF(NOT(ISBLANK(L850)),1,0)</f>
        <v>0</v>
      </c>
      <c r="F850" s="645">
        <f>IF(NOT(ISBLANK(O850)),1,0)</f>
        <v>0</v>
      </c>
      <c r="G850" s="364" t="str">
        <f>IF(ISBLANK(H850), IF(OR(NOT(ISBLANK(L850)),NOT(ISBLANK(I850)), NOT(ISBLANK(O850))),"no oldname but should be",""),IF(H850=I850,"api",IF(H850=O850,"csv","no match or acs")))</f>
        <v>api</v>
      </c>
      <c r="H850" s="122" t="s">
        <v>2764</v>
      </c>
      <c r="I850" s="122" t="s">
        <v>2764</v>
      </c>
      <c r="J850" s="197" t="s">
        <v>2764</v>
      </c>
      <c r="M850" s="197"/>
      <c r="N850" s="197"/>
      <c r="P850" s="197"/>
      <c r="Q850" s="123" t="s">
        <v>2764</v>
      </c>
      <c r="R850" s="147">
        <f>IFERROR(_xlfn.XLOOKUP(T850,sortorder!$E$62:$E$136,sortorder!$F$62:$F$136),999)</f>
        <v>0</v>
      </c>
      <c r="S850" s="147">
        <f>IFERROR(_xlfn.XLOOKUP(T850,sortorder!$E$62:$E$136,sortorder!$D$62:$D$136),99)</f>
        <v>68</v>
      </c>
      <c r="T850" s="196"/>
      <c r="U850" s="197"/>
      <c r="V850" s="152">
        <f>IFERROR(_xlfn.XLOOKUP(X850,sortorder!$E$4:$E$55,sortorder!$D$4:$D$55),99)</f>
        <v>70</v>
      </c>
      <c r="W850" s="152">
        <f>IFERROR(_xlfn.XLOOKUP(X850,sortorder!$E$4:$E$55,sortorder!$D$4:$D$55),99)</f>
        <v>70</v>
      </c>
      <c r="X850" s="198" t="s">
        <v>2854</v>
      </c>
      <c r="Y850" s="141">
        <f>IF(ISERROR(SEARCH(Y$1,$Q850)),0,1)</f>
        <v>0</v>
      </c>
      <c r="Z850" s="141">
        <f>IF(ISERROR(SEARCH(Z$1,$Q850)),0,1)</f>
        <v>0</v>
      </c>
      <c r="AA850" s="141">
        <f>IF(ISERROR(SEARCH(AA$1,$Q850)),0,1)</f>
        <v>0</v>
      </c>
      <c r="AB850" s="141">
        <f>IF(ISERROR(SEARCH(AB$1,$Q850)),0,1)</f>
        <v>0</v>
      </c>
      <c r="AC850" s="141">
        <f>IF(ISERROR(SEARCH(AC$1,$Q850)),0,1)</f>
        <v>0</v>
      </c>
      <c r="AD850" s="141">
        <f>IF(ISERROR(SEARCH(AD$1,$Q850)),0,1)</f>
        <v>0</v>
      </c>
      <c r="AE850" s="141">
        <f>IF(ISERROR(SEARCH(AE$1,$Q850)),0,1)</f>
        <v>0</v>
      </c>
      <c r="AF850" s="141">
        <f>IF(ISERROR(SEARCH(AF$1,$Q850)),0,1)</f>
        <v>0</v>
      </c>
      <c r="AG850" s="141">
        <f>IF(ISERROR(SEARCH(AG$1,$Q850)),0,1)</f>
        <v>0</v>
      </c>
      <c r="AH850" s="122" t="s">
        <v>1075</v>
      </c>
      <c r="AI850" s="141" t="str">
        <f>_xlfn.XLOOKUP(I850,'api2.3'!B:B,'api2.3'!D:D,"")</f>
        <v>General information</v>
      </c>
      <c r="AJ850" s="122" t="s">
        <v>60</v>
      </c>
      <c r="AK850" s="212" t="s">
        <v>60</v>
      </c>
      <c r="AL850" s="210">
        <f>_xlfn.XLOOKUP(AK850,sortorder!$I$15:$I$20,sortorder!$J$15:$J$20)</f>
        <v>99</v>
      </c>
      <c r="AP850" s="201">
        <v>0</v>
      </c>
      <c r="AQ850" s="122" t="s">
        <v>59</v>
      </c>
      <c r="AR850" s="122" t="s">
        <v>59</v>
      </c>
      <c r="AS850" s="122" t="s">
        <v>64</v>
      </c>
      <c r="AT850" s="122" t="s">
        <v>64</v>
      </c>
      <c r="AV850" s="39" t="str">
        <f>IFERROR(_xlfn.XLOOKUP(Q850,wtd!$B:$B,wtd!$C:$C),"")</f>
        <v/>
      </c>
      <c r="AW850" s="141" t="b">
        <f>IFERROR(Q850=_xlfn.XLOOKUP(Q850,wtd!$B:$B,wtd!$B:$B),FALSE)</f>
        <v>0</v>
      </c>
      <c r="AX850" s="122" t="s">
        <v>2797</v>
      </c>
      <c r="BA850" s="122" t="b">
        <v>0</v>
      </c>
      <c r="BB850" s="122" t="b">
        <v>0</v>
      </c>
      <c r="BC850" s="122" t="b">
        <v>0</v>
      </c>
      <c r="BE850" s="122" t="s">
        <v>2849</v>
      </c>
      <c r="BF850" s="122" t="s">
        <v>2849</v>
      </c>
      <c r="BG850" s="122" t="s">
        <v>2849</v>
      </c>
      <c r="BH850" s="197"/>
      <c r="BI850" s="197"/>
      <c r="BJ850" s="618" t="s">
        <v>2887</v>
      </c>
      <c r="BK850" s="534" t="s">
        <v>2215</v>
      </c>
      <c r="BL850" s="197"/>
      <c r="BM850" s="197"/>
      <c r="BN850" s="368">
        <v>999</v>
      </c>
      <c r="BP850" s="641" t="s">
        <v>2765</v>
      </c>
      <c r="BQ850" s="641"/>
      <c r="BR850" s="641"/>
      <c r="BS850" s="641"/>
      <c r="BT850" s="641"/>
    </row>
    <row r="851" spans="1:72" s="122" customFormat="1">
      <c r="A851">
        <v>850</v>
      </c>
      <c r="B851" s="158" t="str">
        <f>IFERROR(TEXT(AL851,"00"),"99")&amp;IFERROR(TEXT(W851,"00"),"99")&amp;IFERROR(TEXT(S851,"00"),"99")&amp;IFERROR(TEXT(BN851,"000"),"999")</f>
        <v>997068999</v>
      </c>
      <c r="C851" s="158" t="str">
        <f>IFERROR(TEXT(AL851,"00"),"99")&amp;IFERROR(TEXT(V851,"00"),"99")&amp;IFERROR(TEXT(R851,"000"),"999")</f>
        <v>9970000</v>
      </c>
      <c r="D851" s="251">
        <v>1</v>
      </c>
      <c r="E851" s="645">
        <f>IF(NOT(ISBLANK(L851)),1,0)</f>
        <v>0</v>
      </c>
      <c r="F851" s="645">
        <f>IF(NOT(ISBLANK(O851)),1,0)</f>
        <v>0</v>
      </c>
      <c r="G851" s="364" t="str">
        <f>IF(ISBLANK(H851), IF(OR(NOT(ISBLANK(L851)),NOT(ISBLANK(I851)), NOT(ISBLANK(O851))),"no oldname but should be",""),IF(H851=I851,"api",IF(H851=O851,"csv","no match or acs")))</f>
        <v>api</v>
      </c>
      <c r="H851" s="194" t="s">
        <v>3029</v>
      </c>
      <c r="I851" s="194" t="s">
        <v>3029</v>
      </c>
      <c r="J851" s="197" t="s">
        <v>2749</v>
      </c>
      <c r="K851" s="122" t="s">
        <v>2749</v>
      </c>
      <c r="M851" s="197"/>
      <c r="N851" s="197"/>
      <c r="P851" s="197"/>
      <c r="Q851" s="123" t="s">
        <v>2749</v>
      </c>
      <c r="R851" s="147">
        <f>IFERROR(_xlfn.XLOOKUP(T851,sortorder!$E$62:$E$136,sortorder!$F$62:$F$136),999)</f>
        <v>0</v>
      </c>
      <c r="S851" s="147">
        <f>IFERROR(_xlfn.XLOOKUP(T851,sortorder!$E$62:$E$136,sortorder!$D$62:$D$136),99)</f>
        <v>68</v>
      </c>
      <c r="T851" s="196"/>
      <c r="U851" s="197"/>
      <c r="V851" s="152">
        <f>IFERROR(_xlfn.XLOOKUP(X851,sortorder!$E$4:$E$55,sortorder!$D$4:$D$55),99)</f>
        <v>70</v>
      </c>
      <c r="W851" s="152">
        <f>IFERROR(_xlfn.XLOOKUP(X851,sortorder!$E$4:$E$55,sortorder!$D$4:$D$55),99)</f>
        <v>70</v>
      </c>
      <c r="X851" s="198" t="s">
        <v>2854</v>
      </c>
      <c r="Y851" s="141">
        <f>IF(ISERROR(SEARCH(Y$1,$Q851)),0,1)</f>
        <v>0</v>
      </c>
      <c r="Z851" s="141">
        <f>IF(ISERROR(SEARCH(Z$1,$Q851)),0,1)</f>
        <v>0</v>
      </c>
      <c r="AA851" s="141">
        <f>IF(ISERROR(SEARCH(AA$1,$Q851)),0,1)</f>
        <v>0</v>
      </c>
      <c r="AB851" s="141">
        <f>IF(ISERROR(SEARCH(AB$1,$Q851)),0,1)</f>
        <v>0</v>
      </c>
      <c r="AC851" s="141">
        <f>IF(ISERROR(SEARCH(AC$1,$Q851)),0,1)</f>
        <v>0</v>
      </c>
      <c r="AD851" s="141">
        <f>IF(ISERROR(SEARCH(AD$1,$Q851)),0,1)</f>
        <v>0</v>
      </c>
      <c r="AE851" s="141">
        <f>IF(ISERROR(SEARCH(AE$1,$Q851)),0,1)</f>
        <v>0</v>
      </c>
      <c r="AF851" s="141">
        <f>IF(ISERROR(SEARCH(AF$1,$Q851)),0,1)</f>
        <v>0</v>
      </c>
      <c r="AG851" s="141">
        <f>IF(ISERROR(SEARCH(AG$1,$Q851)),0,1)</f>
        <v>0</v>
      </c>
      <c r="AH851" s="122" t="s">
        <v>2750</v>
      </c>
      <c r="AI851" s="141" t="str">
        <f>_xlfn.XLOOKUP(I851,'api2.3'!B:B,'api2.3'!D:D,"")</f>
        <v/>
      </c>
      <c r="AJ851" s="122" t="s">
        <v>60</v>
      </c>
      <c r="AK851" s="212" t="s">
        <v>60</v>
      </c>
      <c r="AL851" s="210">
        <f>_xlfn.XLOOKUP(AK851,sortorder!$I$15:$I$20,sortorder!$J$15:$J$20)</f>
        <v>99</v>
      </c>
      <c r="AP851" s="201">
        <v>0</v>
      </c>
      <c r="AQ851" s="122" t="s">
        <v>59</v>
      </c>
      <c r="AR851" s="122" t="s">
        <v>59</v>
      </c>
      <c r="AS851" s="122" t="s">
        <v>64</v>
      </c>
      <c r="AT851" s="122" t="s">
        <v>64</v>
      </c>
      <c r="AV851" s="39" t="str">
        <f>IFERROR(_xlfn.XLOOKUP(Q851,wtd!$B:$B,wtd!$C:$C),"")</f>
        <v/>
      </c>
      <c r="AW851" s="141" t="b">
        <f>IFERROR(Q851=_xlfn.XLOOKUP(Q851,wtd!$B:$B,wtd!$B:$B),FALSE)</f>
        <v>0</v>
      </c>
      <c r="AX851" s="122" t="s">
        <v>2797</v>
      </c>
      <c r="BA851" s="122" t="b">
        <v>0</v>
      </c>
      <c r="BB851" s="122" t="b">
        <v>0</v>
      </c>
      <c r="BC851" s="122" t="b">
        <v>0</v>
      </c>
      <c r="BE851" s="122" t="s">
        <v>2851</v>
      </c>
      <c r="BF851" s="122" t="s">
        <v>2851</v>
      </c>
      <c r="BG851" s="122" t="s">
        <v>2851</v>
      </c>
      <c r="BH851" s="197" t="s">
        <v>2851</v>
      </c>
      <c r="BI851" s="197"/>
      <c r="BJ851" s="618" t="s">
        <v>2887</v>
      </c>
      <c r="BK851" s="534" t="s">
        <v>2887</v>
      </c>
      <c r="BL851" s="197"/>
      <c r="BM851" s="197"/>
      <c r="BN851" s="368">
        <v>999</v>
      </c>
      <c r="BO851" s="122" t="s">
        <v>2751</v>
      </c>
      <c r="BP851" s="641" t="s">
        <v>2752</v>
      </c>
      <c r="BQ851" s="641"/>
      <c r="BR851" s="641"/>
      <c r="BS851" s="641"/>
      <c r="BT851" s="641"/>
    </row>
    <row r="852" spans="1:72" s="174" customFormat="1" ht="15" thickBot="1">
      <c r="A852">
        <v>851</v>
      </c>
      <c r="B852" s="158" t="str">
        <f>IFERROR(TEXT(AL852,"00"),"99")&amp;IFERROR(TEXT(W852,"00"),"99")&amp;IFERROR(TEXT(S852,"00"),"99")&amp;IFERROR(TEXT(BN852,"000"),"999")</f>
        <v>997068999</v>
      </c>
      <c r="C852" s="158" t="str">
        <f>IFERROR(TEXT(AL852,"00"),"99")&amp;IFERROR(TEXT(V852,"00"),"99")&amp;IFERROR(TEXT(R852,"000"),"999")</f>
        <v>9970000</v>
      </c>
      <c r="D852" s="263">
        <v>0</v>
      </c>
      <c r="E852" s="645">
        <f>IF(NOT(ISBLANK(L852)),1,0)</f>
        <v>0</v>
      </c>
      <c r="F852" s="645">
        <f>IF(NOT(ISBLANK(O852)),1,0)</f>
        <v>1</v>
      </c>
      <c r="G852" s="364" t="str">
        <f>IF(ISBLANK(H852), IF(OR(NOT(ISBLANK(L852)),NOT(ISBLANK(I852)), NOT(ISBLANK(O852))),"no oldname but should be",""),IF(H852=I852,"api",IF(H852=O852,"csv","no match or acs")))</f>
        <v>csv</v>
      </c>
      <c r="H852" s="174" t="s">
        <v>563</v>
      </c>
      <c r="J852" s="269"/>
      <c r="M852" s="269"/>
      <c r="N852" s="269" t="s">
        <v>563</v>
      </c>
      <c r="O852" s="174" t="s">
        <v>563</v>
      </c>
      <c r="P852" s="269" t="s">
        <v>563</v>
      </c>
      <c r="Q852" s="265" t="s">
        <v>562</v>
      </c>
      <c r="R852" s="147">
        <f>IFERROR(_xlfn.XLOOKUP(T852,sortorder!$E$62:$E$136,sortorder!$F$62:$F$136),999)</f>
        <v>0</v>
      </c>
      <c r="S852" s="147">
        <f>IFERROR(_xlfn.XLOOKUP(T852,sortorder!$E$62:$E$136,sortorder!$D$62:$D$136),99)</f>
        <v>68</v>
      </c>
      <c r="T852" s="268"/>
      <c r="U852" s="269" t="s">
        <v>562</v>
      </c>
      <c r="V852" s="152">
        <f>IFERROR(_xlfn.XLOOKUP(X852,sortorder!$E$4:$E$55,sortorder!$D$4:$D$55),99)</f>
        <v>70</v>
      </c>
      <c r="W852" s="152">
        <f>IFERROR(_xlfn.XLOOKUP(X852,sortorder!$E$4:$E$55,sortorder!$D$4:$D$55),99)</f>
        <v>70</v>
      </c>
      <c r="X852" s="272" t="s">
        <v>2854</v>
      </c>
      <c r="Y852" s="141">
        <f>IF(ISERROR(SEARCH(Y$1,$Q852)),0,1)</f>
        <v>0</v>
      </c>
      <c r="Z852" s="141">
        <f>IF(ISERROR(SEARCH(Z$1,$Q852)),0,1)</f>
        <v>0</v>
      </c>
      <c r="AA852" s="141">
        <f>IF(ISERROR(SEARCH(AA$1,$Q852)),0,1)</f>
        <v>0</v>
      </c>
      <c r="AB852" s="141">
        <f>IF(ISERROR(SEARCH(AB$1,$Q852)),0,1)</f>
        <v>0</v>
      </c>
      <c r="AC852" s="141">
        <f>IF(ISERROR(SEARCH(AC$1,$Q852)),0,1)</f>
        <v>0</v>
      </c>
      <c r="AD852" s="141">
        <f>IF(ISERROR(SEARCH(AD$1,$Q852)),0,1)</f>
        <v>0</v>
      </c>
      <c r="AE852" s="141">
        <f>IF(ISERROR(SEARCH(AE$1,$Q852)),0,1)</f>
        <v>0</v>
      </c>
      <c r="AF852" s="141">
        <f>IF(ISERROR(SEARCH(AF$1,$Q852)),0,1)</f>
        <v>0</v>
      </c>
      <c r="AG852" s="141">
        <f>IF(ISERROR(SEARCH(AG$1,$Q852)),0,1)</f>
        <v>0</v>
      </c>
      <c r="AI852" s="141" t="str">
        <f>_xlfn.XLOOKUP(I852,'api2.3'!B:B,'api2.3'!D:D,"")</f>
        <v/>
      </c>
      <c r="AJ852" s="174" t="s">
        <v>60</v>
      </c>
      <c r="AK852" s="274" t="s">
        <v>60</v>
      </c>
      <c r="AL852" s="210">
        <f>_xlfn.XLOOKUP(AK852,sortorder!$I$15:$I$20,sortorder!$J$15:$J$20)</f>
        <v>99</v>
      </c>
      <c r="AP852" s="361">
        <v>0</v>
      </c>
      <c r="AQ852" s="174" t="s">
        <v>59</v>
      </c>
      <c r="AR852" s="174" t="s">
        <v>59</v>
      </c>
      <c r="AS852" s="174" t="s">
        <v>64</v>
      </c>
      <c r="AT852" s="174" t="s">
        <v>64</v>
      </c>
      <c r="AV852" s="39" t="str">
        <f>IFERROR(_xlfn.XLOOKUP(Q852,wtd!$B:$B,wtd!$C:$C),"")</f>
        <v/>
      </c>
      <c r="AW852" s="141" t="b">
        <f>IFERROR(Q852=_xlfn.XLOOKUP(Q852,wtd!$B:$B,wtd!$B:$B),FALSE)</f>
        <v>0</v>
      </c>
      <c r="AX852" s="174" t="s">
        <v>2797</v>
      </c>
      <c r="BA852" s="174" t="b">
        <v>0</v>
      </c>
      <c r="BB852" s="174" t="b">
        <v>0</v>
      </c>
      <c r="BC852" s="174" t="b">
        <v>0</v>
      </c>
      <c r="BE852" s="174" t="s">
        <v>564</v>
      </c>
      <c r="BF852" s="174" t="s">
        <v>564</v>
      </c>
      <c r="BG852" s="174" t="s">
        <v>564</v>
      </c>
      <c r="BH852" s="269" t="s">
        <v>565</v>
      </c>
      <c r="BI852" s="269" t="s">
        <v>565</v>
      </c>
      <c r="BJ852" s="618" t="s">
        <v>2887</v>
      </c>
      <c r="BK852" s="534">
        <v>0</v>
      </c>
      <c r="BL852" s="269"/>
      <c r="BM852" s="269"/>
      <c r="BN852" s="362">
        <v>999</v>
      </c>
      <c r="BP852" s="643"/>
      <c r="BQ852" s="643" t="s">
        <v>566</v>
      </c>
      <c r="BR852" s="643" t="s">
        <v>563</v>
      </c>
      <c r="BS852" s="643" t="s">
        <v>56</v>
      </c>
      <c r="BT852" s="643" t="s">
        <v>563</v>
      </c>
    </row>
    <row r="853" spans="1:72">
      <c r="A853">
        <v>852</v>
      </c>
      <c r="B853" s="158" t="str">
        <f>IFERROR(TEXT(AL853,"00"),"99")&amp;IFERROR(TEXT(W853,"00"),"99")&amp;IFERROR(TEXT(S853,"00"),"99")&amp;IFERROR(TEXT(BN853,"000"),"999")</f>
        <v>997068999</v>
      </c>
      <c r="C853" s="158" t="str">
        <f>IFERROR(TEXT(AL853,"00"),"99")&amp;IFERROR(TEXT(V853,"00"),"99")&amp;IFERROR(TEXT(R853,"000"),"999")</f>
        <v>9970000</v>
      </c>
      <c r="D853" s="29">
        <v>1</v>
      </c>
      <c r="E853" s="645">
        <f>IF(NOT(ISBLANK(L853)),1,0)</f>
        <v>0</v>
      </c>
      <c r="F853" s="645">
        <f>IF(NOT(ISBLANK(O853)),1,0)</f>
        <v>0</v>
      </c>
      <c r="G853" s="364" t="str">
        <f>IF(ISBLANK(H853), IF(OR(NOT(ISBLANK(L853)),NOT(ISBLANK(I853)), NOT(ISBLANK(O853))),"no oldname but should be",""),IF(H853=I853,"api",IF(H853=O853,"csv","no match or acs")))</f>
        <v>api</v>
      </c>
      <c r="H853" t="s">
        <v>2539</v>
      </c>
      <c r="I853" t="s">
        <v>2539</v>
      </c>
      <c r="J853" s="59" t="s">
        <v>2539</v>
      </c>
      <c r="K853" t="s">
        <v>2540</v>
      </c>
      <c r="L853" s="122"/>
      <c r="M853" s="197"/>
      <c r="Q853" s="123" t="s">
        <v>2538</v>
      </c>
      <c r="R853" s="147">
        <f>IFERROR(_xlfn.XLOOKUP(T853,sortorder!$E$62:$E$136,sortorder!$F$62:$F$136),999)</f>
        <v>0</v>
      </c>
      <c r="S853" s="147">
        <f>IFERROR(_xlfn.XLOOKUP(T853,sortorder!$E$62:$E$136,sortorder!$D$62:$D$136),99)</f>
        <v>68</v>
      </c>
      <c r="V853" s="152">
        <f>IFERROR(_xlfn.XLOOKUP(X853,sortorder!$E$4:$E$55,sortorder!$D$4:$D$55),99)</f>
        <v>70</v>
      </c>
      <c r="W853" s="152">
        <f>IFERROR(_xlfn.XLOOKUP(X853,sortorder!$E$4:$E$55,sortorder!$D$4:$D$55),99)</f>
        <v>70</v>
      </c>
      <c r="X853" s="22" t="s">
        <v>2854</v>
      </c>
      <c r="Y853" s="141">
        <f>IF(ISERROR(SEARCH(Y$1,$Q853)),0,1)</f>
        <v>0</v>
      </c>
      <c r="Z853" s="141">
        <f>IF(ISERROR(SEARCH(Z$1,$Q853)),0,1)</f>
        <v>0</v>
      </c>
      <c r="AA853" s="141">
        <f>IF(ISERROR(SEARCH(AA$1,$Q853)),0,1)</f>
        <v>0</v>
      </c>
      <c r="AB853" s="141">
        <f>IF(ISERROR(SEARCH(AB$1,$Q853)),0,1)</f>
        <v>0</v>
      </c>
      <c r="AC853" s="141">
        <f>IF(ISERROR(SEARCH(AC$1,$Q853)),0,1)</f>
        <v>0</v>
      </c>
      <c r="AD853" s="141">
        <f>IF(ISERROR(SEARCH(AD$1,$Q853)),0,1)</f>
        <v>0</v>
      </c>
      <c r="AE853" s="141">
        <f>IF(ISERROR(SEARCH(AE$1,$Q853)),0,1)</f>
        <v>0</v>
      </c>
      <c r="AF853" s="141">
        <f>IF(ISERROR(SEARCH(AF$1,$Q853)),0,1)</f>
        <v>0</v>
      </c>
      <c r="AG853" s="141">
        <f>IF(ISERROR(SEARCH(AG$1,$Q853)),0,1)</f>
        <v>0</v>
      </c>
      <c r="AH853" t="s">
        <v>64</v>
      </c>
      <c r="AI853" s="141" t="str">
        <f>_xlfn.XLOOKUP(I853,'api2.3'!B:B,'api2.3'!D:D,"")</f>
        <v/>
      </c>
      <c r="AJ853" t="s">
        <v>60</v>
      </c>
      <c r="AK853" s="41" t="s">
        <v>60</v>
      </c>
      <c r="AL853" s="210">
        <f>_xlfn.XLOOKUP(AK853,sortorder!$I$15:$I$20,sortorder!$J$15:$J$20)</f>
        <v>99</v>
      </c>
      <c r="AP853" s="30">
        <v>0</v>
      </c>
      <c r="AQ853" t="s">
        <v>59</v>
      </c>
      <c r="AR853" t="s">
        <v>59</v>
      </c>
      <c r="AS853" t="s">
        <v>64</v>
      </c>
      <c r="AT853" t="s">
        <v>64</v>
      </c>
      <c r="AV853" s="39" t="str">
        <f>IFERROR(_xlfn.XLOOKUP(Q853,wtd!$B:$B,wtd!$C:$C),"")</f>
        <v/>
      </c>
      <c r="AW853" s="141" t="b">
        <f>IFERROR(Q853=_xlfn.XLOOKUP(Q853,wtd!$B:$B,wtd!$B:$B),FALSE)</f>
        <v>0</v>
      </c>
      <c r="AX853" t="s">
        <v>2797</v>
      </c>
      <c r="BA853" t="b">
        <v>0</v>
      </c>
      <c r="BB853" t="b">
        <v>0</v>
      </c>
      <c r="BC853" t="b">
        <v>0</v>
      </c>
      <c r="BE853" t="s">
        <v>2847</v>
      </c>
      <c r="BF853" t="s">
        <v>2847</v>
      </c>
      <c r="BG853" t="s">
        <v>2847</v>
      </c>
      <c r="BJ853" s="618" t="s">
        <v>2887</v>
      </c>
      <c r="BK853" s="534" t="s">
        <v>2887</v>
      </c>
      <c r="BN853" s="225">
        <v>999</v>
      </c>
    </row>
    <row r="854" spans="1:72" s="241" customFormat="1">
      <c r="A854">
        <v>853</v>
      </c>
      <c r="B854" s="158" t="str">
        <f>IFERROR(TEXT(AL854,"00"),"99")&amp;IFERROR(TEXT(W854,"00"),"99")&amp;IFERROR(TEXT(S854,"00"),"99")&amp;IFERROR(TEXT(BN854,"000"),"999")</f>
        <v>997068999</v>
      </c>
      <c r="C854" s="158" t="str">
        <f>IFERROR(TEXT(AL854,"00"),"99")&amp;IFERROR(TEXT(V854,"00"),"99")&amp;IFERROR(TEXT(R854,"000"),"999")</f>
        <v>9970000</v>
      </c>
      <c r="D854" s="29">
        <v>1</v>
      </c>
      <c r="E854" s="645">
        <f>IF(NOT(ISBLANK(L854)),1,0)</f>
        <v>0</v>
      </c>
      <c r="F854" s="645">
        <f>IF(NOT(ISBLANK(O854)),1,0)</f>
        <v>0</v>
      </c>
      <c r="G854" s="364" t="str">
        <f>IF(ISBLANK(H854), IF(OR(NOT(ISBLANK(L854)),NOT(ISBLANK(I854)), NOT(ISBLANK(O854))),"no oldname but should be",""),IF(H854=I854,"api",IF(H854=O854,"csv","no match or acs")))</f>
        <v>api</v>
      </c>
      <c r="H854" t="s">
        <v>2536</v>
      </c>
      <c r="I854" t="s">
        <v>2536</v>
      </c>
      <c r="J854" s="59" t="s">
        <v>2536</v>
      </c>
      <c r="K854" t="s">
        <v>2537</v>
      </c>
      <c r="L854" s="122"/>
      <c r="M854" s="197"/>
      <c r="N854" s="59"/>
      <c r="O854"/>
      <c r="P854" s="59"/>
      <c r="Q854" s="123" t="s">
        <v>2535</v>
      </c>
      <c r="R854" s="147">
        <f>IFERROR(_xlfn.XLOOKUP(T854,sortorder!$E$62:$E$136,sortorder!$F$62:$F$136),999)</f>
        <v>0</v>
      </c>
      <c r="S854" s="147">
        <f>IFERROR(_xlfn.XLOOKUP(T854,sortorder!$E$62:$E$136,sortorder!$D$62:$D$136),99)</f>
        <v>68</v>
      </c>
      <c r="T854" s="127"/>
      <c r="U854" s="59"/>
      <c r="V854" s="152">
        <f>IFERROR(_xlfn.XLOOKUP(X854,sortorder!$E$4:$E$55,sortorder!$D$4:$D$55),99)</f>
        <v>70</v>
      </c>
      <c r="W854" s="152">
        <f>IFERROR(_xlfn.XLOOKUP(X854,sortorder!$E$4:$E$55,sortorder!$D$4:$D$55),99)</f>
        <v>70</v>
      </c>
      <c r="X854" s="22" t="s">
        <v>2854</v>
      </c>
      <c r="Y854" s="141">
        <f>IF(ISERROR(SEARCH(Y$1,$Q854)),0,1)</f>
        <v>0</v>
      </c>
      <c r="Z854" s="141">
        <f>IF(ISERROR(SEARCH(Z$1,$Q854)),0,1)</f>
        <v>0</v>
      </c>
      <c r="AA854" s="141">
        <f>IF(ISERROR(SEARCH(AA$1,$Q854)),0,1)</f>
        <v>0</v>
      </c>
      <c r="AB854" s="141">
        <f>IF(ISERROR(SEARCH(AB$1,$Q854)),0,1)</f>
        <v>0</v>
      </c>
      <c r="AC854" s="141">
        <f>IF(ISERROR(SEARCH(AC$1,$Q854)),0,1)</f>
        <v>0</v>
      </c>
      <c r="AD854" s="141">
        <f>IF(ISERROR(SEARCH(AD$1,$Q854)),0,1)</f>
        <v>0</v>
      </c>
      <c r="AE854" s="141">
        <f>IF(ISERROR(SEARCH(AE$1,$Q854)),0,1)</f>
        <v>0</v>
      </c>
      <c r="AF854" s="141">
        <f>IF(ISERROR(SEARCH(AF$1,$Q854)),0,1)</f>
        <v>0</v>
      </c>
      <c r="AG854" s="141">
        <f>IF(ISERROR(SEARCH(AG$1,$Q854)),0,1)</f>
        <v>0</v>
      </c>
      <c r="AH854" t="s">
        <v>64</v>
      </c>
      <c r="AI854" s="141" t="str">
        <f>_xlfn.XLOOKUP(I854,'api2.3'!B:B,'api2.3'!D:D,"")</f>
        <v/>
      </c>
      <c r="AJ854" t="s">
        <v>60</v>
      </c>
      <c r="AK854" s="41" t="s">
        <v>60</v>
      </c>
      <c r="AL854" s="210">
        <f>_xlfn.XLOOKUP(AK854,sortorder!$I$15:$I$20,sortorder!$J$15:$J$20)</f>
        <v>99</v>
      </c>
      <c r="AM854"/>
      <c r="AN854"/>
      <c r="AO854"/>
      <c r="AP854" s="30">
        <v>0</v>
      </c>
      <c r="AQ854" t="s">
        <v>59</v>
      </c>
      <c r="AR854" t="s">
        <v>59</v>
      </c>
      <c r="AS854" t="s">
        <v>64</v>
      </c>
      <c r="AT854" t="s">
        <v>64</v>
      </c>
      <c r="AU854"/>
      <c r="AV854" s="39" t="str">
        <f>IFERROR(_xlfn.XLOOKUP(Q854,wtd!$B:$B,wtd!$C:$C),"")</f>
        <v/>
      </c>
      <c r="AW854" s="141" t="b">
        <f>IFERROR(Q854=_xlfn.XLOOKUP(Q854,wtd!$B:$B,wtd!$B:$B),FALSE)</f>
        <v>0</v>
      </c>
      <c r="AX854" t="s">
        <v>2797</v>
      </c>
      <c r="AY854"/>
      <c r="AZ854"/>
      <c r="BA854" t="b">
        <v>0</v>
      </c>
      <c r="BB854" t="b">
        <v>0</v>
      </c>
      <c r="BC854" t="b">
        <v>0</v>
      </c>
      <c r="BD854"/>
      <c r="BE854" t="s">
        <v>2848</v>
      </c>
      <c r="BF854" s="122" t="s">
        <v>2848</v>
      </c>
      <c r="BG854" t="s">
        <v>2848</v>
      </c>
      <c r="BH854" s="59"/>
      <c r="BI854" s="59"/>
      <c r="BJ854" s="618" t="s">
        <v>2887</v>
      </c>
      <c r="BK854" s="534" t="s">
        <v>2887</v>
      </c>
      <c r="BL854" s="59"/>
      <c r="BM854" s="59"/>
      <c r="BN854" s="225">
        <v>999</v>
      </c>
      <c r="BO854"/>
      <c r="BP854" s="639"/>
      <c r="BQ854" s="639"/>
      <c r="BR854" s="639"/>
      <c r="BS854" s="639"/>
      <c r="BT854" s="639"/>
    </row>
    <row r="855" spans="1:72">
      <c r="A855">
        <v>854</v>
      </c>
      <c r="B855" s="158" t="str">
        <f>IFERROR(TEXT(AL855,"00"),"99")&amp;IFERROR(TEXT(W855,"00"),"99")&amp;IFERROR(TEXT(S855,"00"),"99")&amp;IFERROR(TEXT(BN855,"000"),"999")</f>
        <v>997068999</v>
      </c>
      <c r="C855" s="158" t="str">
        <f>IFERROR(TEXT(AL855,"00"),"99")&amp;IFERROR(TEXT(V855,"00"),"99")&amp;IFERROR(TEXT(R855,"000"),"999")</f>
        <v>9970000</v>
      </c>
      <c r="D855" s="29">
        <v>0</v>
      </c>
      <c r="E855" s="645">
        <f>IF(NOT(ISBLANK(L855)),1,0)</f>
        <v>0</v>
      </c>
      <c r="F855" s="645">
        <f>IF(NOT(ISBLANK(O855)),1,0)</f>
        <v>1</v>
      </c>
      <c r="G855" s="364" t="str">
        <f>IF(ISBLANK(H855), IF(OR(NOT(ISBLANK(L855)),NOT(ISBLANK(I855)), NOT(ISBLANK(O855))),"no oldname but should be",""),IF(H855=I855,"api",IF(H855=O855,"csv","no match or acs")))</f>
        <v>csv</v>
      </c>
      <c r="H855" t="s">
        <v>599</v>
      </c>
      <c r="L855" s="122"/>
      <c r="M855" s="197"/>
      <c r="N855" s="59" t="s">
        <v>599</v>
      </c>
      <c r="O855" t="s">
        <v>599</v>
      </c>
      <c r="P855" s="59" t="s">
        <v>599</v>
      </c>
      <c r="Q855" s="123" t="s">
        <v>598</v>
      </c>
      <c r="R855" s="147">
        <f>IFERROR(_xlfn.XLOOKUP(T855,sortorder!$E$62:$E$136,sortorder!$F$62:$F$136),999)</f>
        <v>0</v>
      </c>
      <c r="S855" s="147">
        <f>IFERROR(_xlfn.XLOOKUP(T855,sortorder!$E$62:$E$136,sortorder!$D$62:$D$136),99)</f>
        <v>68</v>
      </c>
      <c r="U855" s="59" t="s">
        <v>598</v>
      </c>
      <c r="V855" s="152">
        <f>IFERROR(_xlfn.XLOOKUP(X855,sortorder!$E$4:$E$55,sortorder!$D$4:$D$55),99)</f>
        <v>70</v>
      </c>
      <c r="W855" s="152">
        <f>IFERROR(_xlfn.XLOOKUP(X855,sortorder!$E$4:$E$55,sortorder!$D$4:$D$55),99)</f>
        <v>70</v>
      </c>
      <c r="X855" s="22" t="s">
        <v>2854</v>
      </c>
      <c r="Y855" s="141">
        <f>IF(ISERROR(SEARCH(Y$1,$Q855)),0,1)</f>
        <v>0</v>
      </c>
      <c r="Z855" s="141">
        <f>IF(ISERROR(SEARCH(Z$1,$Q855)),0,1)</f>
        <v>0</v>
      </c>
      <c r="AA855" s="141">
        <f>IF(ISERROR(SEARCH(AA$1,$Q855)),0,1)</f>
        <v>0</v>
      </c>
      <c r="AB855" s="141">
        <f>IF(ISERROR(SEARCH(AB$1,$Q855)),0,1)</f>
        <v>0</v>
      </c>
      <c r="AC855" s="141">
        <f>IF(ISERROR(SEARCH(AC$1,$Q855)),0,1)</f>
        <v>0</v>
      </c>
      <c r="AD855" s="141">
        <f>IF(ISERROR(SEARCH(AD$1,$Q855)),0,1)</f>
        <v>0</v>
      </c>
      <c r="AE855" s="141">
        <f>IF(ISERROR(SEARCH(AE$1,$Q855)),0,1)</f>
        <v>0</v>
      </c>
      <c r="AF855" s="141">
        <f>IF(ISERROR(SEARCH(AF$1,$Q855)),0,1)</f>
        <v>0</v>
      </c>
      <c r="AG855" s="141">
        <f>IF(ISERROR(SEARCH(AG$1,$Q855)),0,1)</f>
        <v>0</v>
      </c>
      <c r="AI855" s="141">
        <f>_xlfn.XLOOKUP(I855,'api2.3'!B:B,'api2.3'!D:D,"")</f>
        <v>0</v>
      </c>
      <c r="AJ855" t="s">
        <v>60</v>
      </c>
      <c r="AK855" s="41" t="s">
        <v>60</v>
      </c>
      <c r="AL855" s="210">
        <f>_xlfn.XLOOKUP(AK855,sortorder!$I$15:$I$20,sortorder!$J$15:$J$20)</f>
        <v>99</v>
      </c>
      <c r="AP855" s="30">
        <v>0</v>
      </c>
      <c r="AQ855" t="s">
        <v>59</v>
      </c>
      <c r="AR855" t="s">
        <v>59</v>
      </c>
      <c r="AS855" t="s">
        <v>64</v>
      </c>
      <c r="AT855" t="s">
        <v>64</v>
      </c>
      <c r="AV855" s="39" t="str">
        <f>IFERROR(_xlfn.XLOOKUP(Q855,wtd!$B:$B,wtd!$C:$C),"")</f>
        <v/>
      </c>
      <c r="AW855" s="141" t="b">
        <f>IFERROR(Q855=_xlfn.XLOOKUP(Q855,wtd!$B:$B,wtd!$B:$B),FALSE)</f>
        <v>0</v>
      </c>
      <c r="AX855" t="s">
        <v>2797</v>
      </c>
      <c r="BA855" t="b">
        <v>0</v>
      </c>
      <c r="BB855" t="b">
        <v>0</v>
      </c>
      <c r="BC855" t="b">
        <v>0</v>
      </c>
      <c r="BE855" t="s">
        <v>598</v>
      </c>
      <c r="BF855" t="s">
        <v>598</v>
      </c>
      <c r="BG855" t="s">
        <v>598</v>
      </c>
      <c r="BH855" s="59" t="s">
        <v>600</v>
      </c>
      <c r="BI855" s="59" t="s">
        <v>600</v>
      </c>
      <c r="BJ855" s="618" t="s">
        <v>2887</v>
      </c>
      <c r="BK855" s="534" t="s">
        <v>2887</v>
      </c>
      <c r="BN855" s="225">
        <v>999</v>
      </c>
      <c r="BQ855" s="639" t="s">
        <v>53</v>
      </c>
      <c r="BR855" s="639" t="s">
        <v>598</v>
      </c>
      <c r="BS855" s="639" t="s">
        <v>56</v>
      </c>
      <c r="BT855" s="639" t="s">
        <v>598</v>
      </c>
    </row>
    <row r="856" spans="1:72" s="241" customFormat="1">
      <c r="A856">
        <v>855</v>
      </c>
      <c r="B856" s="158" t="str">
        <f>IFERROR(TEXT(AL856,"00"),"99")&amp;IFERROR(TEXT(W856,"00"),"99")&amp;IFERROR(TEXT(S856,"00"),"99")&amp;IFERROR(TEXT(BN856,"000"),"999")</f>
        <v>997068999</v>
      </c>
      <c r="C856" s="158" t="str">
        <f>IFERROR(TEXT(AL856,"00"),"99")&amp;IFERROR(TEXT(V856,"00"),"99")&amp;IFERROR(TEXT(R856,"000"),"999")</f>
        <v>9970000</v>
      </c>
      <c r="D856" s="29">
        <v>1</v>
      </c>
      <c r="E856" s="645">
        <f>IF(NOT(ISBLANK(L856)),1,0)</f>
        <v>0</v>
      </c>
      <c r="F856" s="645">
        <f>IF(NOT(ISBLANK(O856)),1,0)</f>
        <v>1</v>
      </c>
      <c r="G856" s="364" t="str">
        <f>IF(ISBLANK(H856), IF(OR(NOT(ISBLANK(L856)),NOT(ISBLANK(I856)), NOT(ISBLANK(O856))),"no oldname but should be",""),IF(H856=I856,"api",IF(H856=O856,"csv","no match or acs")))</f>
        <v>api</v>
      </c>
      <c r="H856" t="s">
        <v>1073</v>
      </c>
      <c r="I856" t="s">
        <v>1073</v>
      </c>
      <c r="J856" s="59" t="s">
        <v>1073</v>
      </c>
      <c r="K856"/>
      <c r="L856" s="122"/>
      <c r="M856" s="197"/>
      <c r="N856" s="59" t="s">
        <v>1072</v>
      </c>
      <c r="O856" t="s">
        <v>1072</v>
      </c>
      <c r="P856" s="59" t="s">
        <v>1072</v>
      </c>
      <c r="Q856" s="123" t="s">
        <v>1072</v>
      </c>
      <c r="R856" s="147">
        <f>IFERROR(_xlfn.XLOOKUP(T856,sortorder!$E$62:$E$136,sortorder!$F$62:$F$136),999)</f>
        <v>0</v>
      </c>
      <c r="S856" s="147">
        <f>IFERROR(_xlfn.XLOOKUP(T856,sortorder!$E$62:$E$136,sortorder!$D$62:$D$136),99)</f>
        <v>68</v>
      </c>
      <c r="T856" s="127"/>
      <c r="U856" s="59" t="s">
        <v>1072</v>
      </c>
      <c r="V856" s="152">
        <f>IFERROR(_xlfn.XLOOKUP(X856,sortorder!$E$4:$E$55,sortorder!$D$4:$D$55),99)</f>
        <v>70</v>
      </c>
      <c r="W856" s="152">
        <f>IFERROR(_xlfn.XLOOKUP(X856,sortorder!$E$4:$E$55,sortorder!$D$4:$D$55),99)</f>
        <v>70</v>
      </c>
      <c r="X856" s="22" t="s">
        <v>2854</v>
      </c>
      <c r="Y856" s="141">
        <f>IF(ISERROR(SEARCH(Y$1,$Q856)),0,1)</f>
        <v>0</v>
      </c>
      <c r="Z856" s="141">
        <f>IF(ISERROR(SEARCH(Z$1,$Q856)),0,1)</f>
        <v>0</v>
      </c>
      <c r="AA856" s="141">
        <f>IF(ISERROR(SEARCH(AA$1,$Q856)),0,1)</f>
        <v>0</v>
      </c>
      <c r="AB856" s="141">
        <f>IF(ISERROR(SEARCH(AB$1,$Q856)),0,1)</f>
        <v>0</v>
      </c>
      <c r="AC856" s="141">
        <f>IF(ISERROR(SEARCH(AC$1,$Q856)),0,1)</f>
        <v>0</v>
      </c>
      <c r="AD856" s="141">
        <f>IF(ISERROR(SEARCH(AD$1,$Q856)),0,1)</f>
        <v>0</v>
      </c>
      <c r="AE856" s="141">
        <f>IF(ISERROR(SEARCH(AE$1,$Q856)),0,1)</f>
        <v>0</v>
      </c>
      <c r="AF856" s="141">
        <f>IF(ISERROR(SEARCH(AF$1,$Q856)),0,1)</f>
        <v>0</v>
      </c>
      <c r="AG856" s="141">
        <f>IF(ISERROR(SEARCH(AG$1,$Q856)),0,1)</f>
        <v>0</v>
      </c>
      <c r="AH856" t="s">
        <v>1075</v>
      </c>
      <c r="AI856" s="141" t="str">
        <f>_xlfn.XLOOKUP(I856,'api2.3'!B:B,'api2.3'!D:D,"")</f>
        <v>General information</v>
      </c>
      <c r="AJ856" t="s">
        <v>60</v>
      </c>
      <c r="AK856" s="41" t="s">
        <v>60</v>
      </c>
      <c r="AL856" s="210">
        <f>_xlfn.XLOOKUP(AK856,sortorder!$I$15:$I$20,sortorder!$J$15:$J$20)</f>
        <v>99</v>
      </c>
      <c r="AM856"/>
      <c r="AN856"/>
      <c r="AO856"/>
      <c r="AP856" s="30">
        <v>4</v>
      </c>
      <c r="AQ856" t="s">
        <v>59</v>
      </c>
      <c r="AR856" t="s">
        <v>59</v>
      </c>
      <c r="AS856" t="s">
        <v>64</v>
      </c>
      <c r="AT856" t="s">
        <v>64</v>
      </c>
      <c r="AU856"/>
      <c r="AV856" s="39" t="str">
        <f>IFERROR(_xlfn.XLOOKUP(Q856,wtd!$B:$B,wtd!$C:$C),"")</f>
        <v/>
      </c>
      <c r="AW856" s="141" t="b">
        <f>IFERROR(Q856=_xlfn.XLOOKUP(Q856,wtd!$B:$B,wtd!$B:$B),FALSE)</f>
        <v>0</v>
      </c>
      <c r="AX856" t="s">
        <v>1074</v>
      </c>
      <c r="AY856"/>
      <c r="AZ856"/>
      <c r="BA856" t="b">
        <v>0</v>
      </c>
      <c r="BB856" t="b">
        <v>0</v>
      </c>
      <c r="BC856" t="b">
        <v>0</v>
      </c>
      <c r="BD856"/>
      <c r="BE856" t="s">
        <v>1077</v>
      </c>
      <c r="BF856" s="122" t="s">
        <v>1078</v>
      </c>
      <c r="BG856" t="s">
        <v>1078</v>
      </c>
      <c r="BH856" s="59" t="s">
        <v>1079</v>
      </c>
      <c r="BI856" s="59" t="s">
        <v>1079</v>
      </c>
      <c r="BJ856" s="618" t="s">
        <v>2887</v>
      </c>
      <c r="BK856" s="534" t="s">
        <v>1077</v>
      </c>
      <c r="BL856" s="59"/>
      <c r="BM856" s="59" t="s">
        <v>1077</v>
      </c>
      <c r="BN856" s="225">
        <v>999</v>
      </c>
      <c r="BO856"/>
      <c r="BP856" s="639" t="s">
        <v>54</v>
      </c>
      <c r="BQ856" s="639" t="s">
        <v>109</v>
      </c>
      <c r="BR856" s="639" t="s">
        <v>1072</v>
      </c>
      <c r="BS856" s="639" t="s">
        <v>411</v>
      </c>
      <c r="BT856" s="639"/>
    </row>
    <row r="857" spans="1:72">
      <c r="A857">
        <v>856</v>
      </c>
      <c r="B857" s="158" t="str">
        <f>IFERROR(TEXT(AL857,"00"),"99")&amp;IFERROR(TEXT(W857,"00"),"99")&amp;IFERROR(TEXT(S857,"00"),"99")&amp;IFERROR(TEXT(BN857,"000"),"999")</f>
        <v>997068999</v>
      </c>
      <c r="C857" s="158" t="str">
        <f>IFERROR(TEXT(AL857,"00"),"99")&amp;IFERROR(TEXT(V857,"00"),"99")&amp;IFERROR(TEXT(R857,"000"),"999")</f>
        <v>9970000</v>
      </c>
      <c r="D857" s="29">
        <v>0</v>
      </c>
      <c r="E857" s="645">
        <f>IF(NOT(ISBLANK(L857)),1,0)</f>
        <v>1</v>
      </c>
      <c r="F857" s="645">
        <f>IF(NOT(ISBLANK(O857)),1,0)</f>
        <v>1</v>
      </c>
      <c r="G857" s="364" t="str">
        <f>IF(ISBLANK(H857), IF(OR(NOT(ISBLANK(L857)),NOT(ISBLANK(I857)), NOT(ISBLANK(O857))),"no oldname but should be",""),IF(H857=I857,"api",IF(H857=O857,"csv","no match or acs")))</f>
        <v>csv</v>
      </c>
      <c r="H857" s="185" t="s">
        <v>121</v>
      </c>
      <c r="I857" s="185"/>
      <c r="J857" s="189"/>
      <c r="L857" t="s">
        <v>121</v>
      </c>
      <c r="M857" s="59" t="s">
        <v>121</v>
      </c>
      <c r="N857" s="59" t="s">
        <v>121</v>
      </c>
      <c r="O857" t="s">
        <v>121</v>
      </c>
      <c r="P857" s="59" t="s">
        <v>121</v>
      </c>
      <c r="Q857" s="123" t="s">
        <v>121</v>
      </c>
      <c r="R857" s="147">
        <f>IFERROR(_xlfn.XLOOKUP(T857,sortorder!$E$62:$E$136,sortorder!$F$62:$F$136),999)</f>
        <v>0</v>
      </c>
      <c r="S857" s="147">
        <f>IFERROR(_xlfn.XLOOKUP(T857,sortorder!$E$62:$E$136,sortorder!$D$62:$D$136),99)</f>
        <v>68</v>
      </c>
      <c r="T857" s="196"/>
      <c r="U857" s="59" t="s">
        <v>121</v>
      </c>
      <c r="V857" s="152">
        <f>IFERROR(_xlfn.XLOOKUP(X857,sortorder!$E$4:$E$55,sortorder!$D$4:$D$55),99)</f>
        <v>70</v>
      </c>
      <c r="W857" s="152">
        <f>IFERROR(_xlfn.XLOOKUP(X857,sortorder!$E$4:$E$55,sortorder!$D$4:$D$55),99)</f>
        <v>70</v>
      </c>
      <c r="X857" s="22" t="s">
        <v>2854</v>
      </c>
      <c r="Y857" s="141">
        <f>IF(ISERROR(SEARCH(Y$1,$Q857)),0,1)</f>
        <v>0</v>
      </c>
      <c r="Z857" s="141">
        <f>IF(ISERROR(SEARCH(Z$1,$Q857)),0,1)</f>
        <v>0</v>
      </c>
      <c r="AA857" s="141">
        <f>IF(ISERROR(SEARCH(AA$1,$Q857)),0,1)</f>
        <v>0</v>
      </c>
      <c r="AB857" s="141">
        <f>IF(ISERROR(SEARCH(AB$1,$Q857)),0,1)</f>
        <v>0</v>
      </c>
      <c r="AC857" s="141">
        <f>IF(ISERROR(SEARCH(AC$1,$Q857)),0,1)</f>
        <v>0</v>
      </c>
      <c r="AD857" s="141">
        <f>IF(ISERROR(SEARCH(AD$1,$Q857)),0,1)</f>
        <v>0</v>
      </c>
      <c r="AE857" s="141">
        <f>IF(ISERROR(SEARCH(AE$1,$Q857)),0,1)</f>
        <v>0</v>
      </c>
      <c r="AF857" s="141">
        <f>IF(ISERROR(SEARCH(AF$1,$Q857)),0,1)</f>
        <v>0</v>
      </c>
      <c r="AG857" s="141">
        <f>IF(ISERROR(SEARCH(AG$1,$Q857)),0,1)</f>
        <v>0</v>
      </c>
      <c r="AI857" s="141" t="str">
        <f>_xlfn.XLOOKUP(I857,'api2.3'!B:B,'api2.3'!D:D,"")</f>
        <v/>
      </c>
      <c r="AJ857" t="s">
        <v>60</v>
      </c>
      <c r="AK857" s="41" t="s">
        <v>60</v>
      </c>
      <c r="AL857" s="210">
        <f>_xlfn.XLOOKUP(AK857,sortorder!$I$15:$I$20,sortorder!$J$15:$J$20)</f>
        <v>99</v>
      </c>
      <c r="AP857" s="30">
        <v>0</v>
      </c>
      <c r="AQ857" t="s">
        <v>59</v>
      </c>
      <c r="AR857" t="s">
        <v>59</v>
      </c>
      <c r="AS857" t="s">
        <v>64</v>
      </c>
      <c r="AT857" t="s">
        <v>64</v>
      </c>
      <c r="AV857" s="39" t="str">
        <f>IFERROR(_xlfn.XLOOKUP(Q857,wtd!$B:$B,wtd!$C:$C),"")</f>
        <v/>
      </c>
      <c r="AW857" s="141" t="b">
        <f>IFERROR(Q857=_xlfn.XLOOKUP(Q857,wtd!$B:$B,wtd!$B:$B),FALSE)</f>
        <v>0</v>
      </c>
      <c r="AX857" t="s">
        <v>2797</v>
      </c>
      <c r="BA857" t="b">
        <v>0</v>
      </c>
      <c r="BB857" t="b">
        <v>0</v>
      </c>
      <c r="BC857" t="b">
        <v>0</v>
      </c>
      <c r="BE857" t="s">
        <v>122</v>
      </c>
      <c r="BF857" t="s">
        <v>122</v>
      </c>
      <c r="BG857" t="s">
        <v>122</v>
      </c>
      <c r="BH857" s="59" t="s">
        <v>123</v>
      </c>
      <c r="BI857" s="59" t="s">
        <v>123</v>
      </c>
      <c r="BJ857" s="618" t="s">
        <v>121</v>
      </c>
      <c r="BK857" s="534" t="s">
        <v>2887</v>
      </c>
      <c r="BN857" s="225">
        <v>999</v>
      </c>
      <c r="BQ857" s="639" t="s">
        <v>124</v>
      </c>
      <c r="BR857" s="639" t="s">
        <v>121</v>
      </c>
    </row>
    <row r="858" spans="1:72" s="241" customFormat="1">
      <c r="A858">
        <v>857</v>
      </c>
      <c r="B858" s="158" t="str">
        <f>IFERROR(TEXT(AL858,"00"),"99")&amp;IFERROR(TEXT(W858,"00"),"99")&amp;IFERROR(TEXT(S858,"00"),"99")&amp;IFERROR(TEXT(BN858,"000"),"999")</f>
        <v>997068999</v>
      </c>
      <c r="C858" s="158" t="str">
        <f>IFERROR(TEXT(AL858,"00"),"99")&amp;IFERROR(TEXT(V858,"00"),"99")&amp;IFERROR(TEXT(R858,"000"),"999")</f>
        <v>9970000</v>
      </c>
      <c r="D858" s="29">
        <v>1</v>
      </c>
      <c r="E858" s="645">
        <f>IF(NOT(ISBLANK(L858)),1,0)</f>
        <v>0</v>
      </c>
      <c r="F858" s="645">
        <f>IF(NOT(ISBLANK(O858)),1,0)</f>
        <v>1</v>
      </c>
      <c r="G858" s="364" t="str">
        <f>IF(ISBLANK(H858), IF(OR(NOT(ISBLANK(L858)),NOT(ISBLANK(I858)), NOT(ISBLANK(O858))),"no oldname but should be",""),IF(H858=I858,"api",IF(H858=O858,"csv","no match or acs")))</f>
        <v>api</v>
      </c>
      <c r="H858" t="s">
        <v>2198</v>
      </c>
      <c r="I858" t="s">
        <v>2198</v>
      </c>
      <c r="J858" s="59" t="s">
        <v>2198</v>
      </c>
      <c r="K858"/>
      <c r="L858" s="122"/>
      <c r="M858" s="197"/>
      <c r="N858" s="59" t="s">
        <v>2199</v>
      </c>
      <c r="O858" t="s">
        <v>2199</v>
      </c>
      <c r="P858" s="59" t="s">
        <v>2199</v>
      </c>
      <c r="Q858" s="123" t="s">
        <v>2197</v>
      </c>
      <c r="R858" s="147">
        <f>IFERROR(_xlfn.XLOOKUP(T858,sortorder!$E$62:$E$136,sortorder!$F$62:$F$136),999)</f>
        <v>0</v>
      </c>
      <c r="S858" s="147">
        <f>IFERROR(_xlfn.XLOOKUP(T858,sortorder!$E$62:$E$136,sortorder!$D$62:$D$136),99)</f>
        <v>68</v>
      </c>
      <c r="T858" s="127"/>
      <c r="U858" s="59" t="s">
        <v>2197</v>
      </c>
      <c r="V858" s="152">
        <f>IFERROR(_xlfn.XLOOKUP(X858,sortorder!$E$4:$E$55,sortorder!$D$4:$D$55),99)</f>
        <v>70</v>
      </c>
      <c r="W858" s="152">
        <f>IFERROR(_xlfn.XLOOKUP(X858,sortorder!$E$4:$E$55,sortorder!$D$4:$D$55),99)</f>
        <v>70</v>
      </c>
      <c r="X858" s="22" t="s">
        <v>2854</v>
      </c>
      <c r="Y858" s="141">
        <f>IF(ISERROR(SEARCH(Y$1,$Q858)),0,1)</f>
        <v>0</v>
      </c>
      <c r="Z858" s="141">
        <f>IF(ISERROR(SEARCH(Z$1,$Q858)),0,1)</f>
        <v>0</v>
      </c>
      <c r="AA858" s="141">
        <f>IF(ISERROR(SEARCH(AA$1,$Q858)),0,1)</f>
        <v>0</v>
      </c>
      <c r="AB858" s="141">
        <f>IF(ISERROR(SEARCH(AB$1,$Q858)),0,1)</f>
        <v>0</v>
      </c>
      <c r="AC858" s="141">
        <f>IF(ISERROR(SEARCH(AC$1,$Q858)),0,1)</f>
        <v>0</v>
      </c>
      <c r="AD858" s="141">
        <f>IF(ISERROR(SEARCH(AD$1,$Q858)),0,1)</f>
        <v>0</v>
      </c>
      <c r="AE858" s="141">
        <f>IF(ISERROR(SEARCH(AE$1,$Q858)),0,1)</f>
        <v>0</v>
      </c>
      <c r="AF858" s="141">
        <f>IF(ISERROR(SEARCH(AF$1,$Q858)),0,1)</f>
        <v>0</v>
      </c>
      <c r="AG858" s="141">
        <f>IF(ISERROR(SEARCH(AG$1,$Q858)),0,1)</f>
        <v>0</v>
      </c>
      <c r="AH858" t="s">
        <v>1075</v>
      </c>
      <c r="AI858" s="141" t="str">
        <f>_xlfn.XLOOKUP(I858,'api2.3'!B:B,'api2.3'!D:D,"")</f>
        <v>General information</v>
      </c>
      <c r="AJ858" t="s">
        <v>60</v>
      </c>
      <c r="AK858" s="41" t="s">
        <v>60</v>
      </c>
      <c r="AL858" s="210">
        <f>_xlfn.XLOOKUP(AK858,sortorder!$I$15:$I$20,sortorder!$J$15:$J$20)</f>
        <v>99</v>
      </c>
      <c r="AM858"/>
      <c r="AN858"/>
      <c r="AO858"/>
      <c r="AP858" s="32">
        <v>3</v>
      </c>
      <c r="AQ858" t="s">
        <v>59</v>
      </c>
      <c r="AR858" t="s">
        <v>59</v>
      </c>
      <c r="AS858" t="s">
        <v>64</v>
      </c>
      <c r="AT858" t="s">
        <v>64</v>
      </c>
      <c r="AU858"/>
      <c r="AV858" s="39" t="str">
        <f>IFERROR(_xlfn.XLOOKUP(Q858,wtd!$B:$B,wtd!$C:$C),"")</f>
        <v/>
      </c>
      <c r="AW858" s="141" t="b">
        <f>IFERROR(Q858=_xlfn.XLOOKUP(Q858,wtd!$B:$B,wtd!$B:$B),FALSE)</f>
        <v>0</v>
      </c>
      <c r="AX858" t="s">
        <v>1074</v>
      </c>
      <c r="AY858"/>
      <c r="AZ858"/>
      <c r="BA858" t="b">
        <v>0</v>
      </c>
      <c r="BB858" t="b">
        <v>0</v>
      </c>
      <c r="BC858" t="b">
        <v>0</v>
      </c>
      <c r="BD858"/>
      <c r="BE858" t="s">
        <v>2197</v>
      </c>
      <c r="BF858" t="s">
        <v>2200</v>
      </c>
      <c r="BG858" t="s">
        <v>2200</v>
      </c>
      <c r="BH858" s="59" t="s">
        <v>2201</v>
      </c>
      <c r="BI858" s="59" t="s">
        <v>2201</v>
      </c>
      <c r="BJ858" s="618" t="s">
        <v>2887</v>
      </c>
      <c r="BK858" s="534" t="s">
        <v>2200</v>
      </c>
      <c r="BL858" s="59"/>
      <c r="BM858" s="59"/>
      <c r="BN858" s="225">
        <v>999</v>
      </c>
      <c r="BO858"/>
      <c r="BP858" s="639" t="s">
        <v>2202</v>
      </c>
      <c r="BQ858" s="639" t="s">
        <v>2203</v>
      </c>
      <c r="BR858" s="639" t="s">
        <v>2199</v>
      </c>
      <c r="BS858" s="639" t="s">
        <v>411</v>
      </c>
      <c r="BT858" s="639"/>
    </row>
    <row r="859" spans="1:72">
      <c r="A859">
        <v>858</v>
      </c>
      <c r="B859" s="158" t="str">
        <f>IFERROR(TEXT(AL859,"00"),"99")&amp;IFERROR(TEXT(W859,"00"),"99")&amp;IFERROR(TEXT(S859,"00"),"99")&amp;IFERROR(TEXT(BN859,"000"),"999")</f>
        <v>997068999</v>
      </c>
      <c r="C859" s="158" t="str">
        <f>IFERROR(TEXT(AL859,"00"),"99")&amp;IFERROR(TEXT(V859,"00"),"99")&amp;IFERROR(TEXT(R859,"000"),"999")</f>
        <v>9970000</v>
      </c>
      <c r="D859" s="29">
        <v>1</v>
      </c>
      <c r="E859" s="645">
        <f>IF(NOT(ISBLANK(L859)),1,0)</f>
        <v>0</v>
      </c>
      <c r="F859" s="645">
        <f>IF(NOT(ISBLANK(O859)),1,0)</f>
        <v>1</v>
      </c>
      <c r="G859" s="364" t="str">
        <f>IF(ISBLANK(H859), IF(OR(NOT(ISBLANK(L859)),NOT(ISBLANK(I859)), NOT(ISBLANK(O859))),"no oldname but should be",""),IF(H859=I859,"api",IF(H859=O859,"csv","no match or acs")))</f>
        <v>api</v>
      </c>
      <c r="H859" s="185" t="s">
        <v>2205</v>
      </c>
      <c r="I859" s="185" t="s">
        <v>2205</v>
      </c>
      <c r="J859" s="189" t="s">
        <v>2205</v>
      </c>
      <c r="L859" s="122"/>
      <c r="M859" s="197"/>
      <c r="N859" s="59" t="s">
        <v>2206</v>
      </c>
      <c r="O859" t="s">
        <v>2206</v>
      </c>
      <c r="P859" s="59" t="s">
        <v>2206</v>
      </c>
      <c r="Q859" s="123" t="s">
        <v>2204</v>
      </c>
      <c r="R859" s="147">
        <f>IFERROR(_xlfn.XLOOKUP(T859,sortorder!$E$62:$E$136,sortorder!$F$62:$F$136),999)</f>
        <v>0</v>
      </c>
      <c r="S859" s="147">
        <f>IFERROR(_xlfn.XLOOKUP(T859,sortorder!$E$62:$E$136,sortorder!$D$62:$D$136),99)</f>
        <v>68</v>
      </c>
      <c r="T859" s="196"/>
      <c r="U859" s="59" t="s">
        <v>2204</v>
      </c>
      <c r="V859" s="152">
        <f>IFERROR(_xlfn.XLOOKUP(X859,sortorder!$E$4:$E$55,sortorder!$D$4:$D$55),99)</f>
        <v>70</v>
      </c>
      <c r="W859" s="152">
        <f>IFERROR(_xlfn.XLOOKUP(X859,sortorder!$E$4:$E$55,sortorder!$D$4:$D$55),99)</f>
        <v>70</v>
      </c>
      <c r="X859" s="22" t="s">
        <v>2854</v>
      </c>
      <c r="Y859" s="141">
        <f>IF(ISERROR(SEARCH(Y$1,$Q859)),0,1)</f>
        <v>0</v>
      </c>
      <c r="Z859" s="141">
        <f>IF(ISERROR(SEARCH(Z$1,$Q859)),0,1)</f>
        <v>0</v>
      </c>
      <c r="AA859" s="141">
        <f>IF(ISERROR(SEARCH(AA$1,$Q859)),0,1)</f>
        <v>0</v>
      </c>
      <c r="AB859" s="141">
        <f>IF(ISERROR(SEARCH(AB$1,$Q859)),0,1)</f>
        <v>0</v>
      </c>
      <c r="AC859" s="141">
        <f>IF(ISERROR(SEARCH(AC$1,$Q859)),0,1)</f>
        <v>0</v>
      </c>
      <c r="AD859" s="141">
        <f>IF(ISERROR(SEARCH(AD$1,$Q859)),0,1)</f>
        <v>0</v>
      </c>
      <c r="AE859" s="141">
        <f>IF(ISERROR(SEARCH(AE$1,$Q859)),0,1)</f>
        <v>0</v>
      </c>
      <c r="AF859" s="141">
        <f>IF(ISERROR(SEARCH(AF$1,$Q859)),0,1)</f>
        <v>0</v>
      </c>
      <c r="AG859" s="141">
        <f>IF(ISERROR(SEARCH(AG$1,$Q859)),0,1)</f>
        <v>0</v>
      </c>
      <c r="AH859" t="s">
        <v>1075</v>
      </c>
      <c r="AI859" s="141" t="str">
        <f>_xlfn.XLOOKUP(I859,'api2.3'!B:B,'api2.3'!D:D,"")</f>
        <v>General information</v>
      </c>
      <c r="AJ859" t="s">
        <v>60</v>
      </c>
      <c r="AK859" s="41" t="s">
        <v>60</v>
      </c>
      <c r="AL859" s="210">
        <f>_xlfn.XLOOKUP(AK859,sortorder!$I$15:$I$20,sortorder!$J$15:$J$20)</f>
        <v>99</v>
      </c>
      <c r="AP859" s="32">
        <v>3</v>
      </c>
      <c r="AQ859" t="s">
        <v>59</v>
      </c>
      <c r="AR859" t="s">
        <v>59</v>
      </c>
      <c r="AS859" t="s">
        <v>64</v>
      </c>
      <c r="AT859" t="s">
        <v>64</v>
      </c>
      <c r="AV859" s="39" t="str">
        <f>IFERROR(_xlfn.XLOOKUP(Q859,wtd!$B:$B,wtd!$C:$C),"")</f>
        <v/>
      </c>
      <c r="AW859" s="141" t="b">
        <f>IFERROR(Q859=_xlfn.XLOOKUP(Q859,wtd!$B:$B,wtd!$B:$B),FALSE)</f>
        <v>0</v>
      </c>
      <c r="AX859" t="s">
        <v>1074</v>
      </c>
      <c r="BA859" t="b">
        <v>0</v>
      </c>
      <c r="BB859" t="b">
        <v>0</v>
      </c>
      <c r="BC859" t="b">
        <v>0</v>
      </c>
      <c r="BE859" t="s">
        <v>1784</v>
      </c>
      <c r="BF859" t="s">
        <v>2207</v>
      </c>
      <c r="BG859" t="s">
        <v>2207</v>
      </c>
      <c r="BH859" s="59" t="s">
        <v>2208</v>
      </c>
      <c r="BI859" s="59" t="s">
        <v>2208</v>
      </c>
      <c r="BJ859" s="618" t="s">
        <v>2887</v>
      </c>
      <c r="BK859" s="534" t="s">
        <v>2207</v>
      </c>
      <c r="BN859" s="225">
        <v>999</v>
      </c>
      <c r="BP859" s="639" t="s">
        <v>2209</v>
      </c>
      <c r="BQ859" s="639" t="s">
        <v>2210</v>
      </c>
      <c r="BR859" s="639" t="s">
        <v>2206</v>
      </c>
      <c r="BS859" s="639" t="s">
        <v>411</v>
      </c>
    </row>
    <row r="860" spans="1:72" s="241" customFormat="1">
      <c r="A860">
        <v>859</v>
      </c>
      <c r="B860" s="158" t="str">
        <f>IFERROR(TEXT(AL860,"00"),"99")&amp;IFERROR(TEXT(W860,"00"),"99")&amp;IFERROR(TEXT(S860,"00"),"99")&amp;IFERROR(TEXT(BN860,"000"),"999")</f>
        <v>997068999</v>
      </c>
      <c r="C860" s="158" t="str">
        <f>IFERROR(TEXT(AL860,"00"),"99")&amp;IFERROR(TEXT(V860,"00"),"99")&amp;IFERROR(TEXT(R860,"000"),"999")</f>
        <v>9970000</v>
      </c>
      <c r="D860" s="29">
        <v>1</v>
      </c>
      <c r="E860" s="645">
        <f>IF(NOT(ISBLANK(L860)),1,0)</f>
        <v>0</v>
      </c>
      <c r="F860" s="645">
        <f>IF(NOT(ISBLANK(O860)),1,0)</f>
        <v>0</v>
      </c>
      <c r="G860" s="364" t="str">
        <f>IF(ISBLANK(H860), IF(OR(NOT(ISBLANK(L860)),NOT(ISBLANK(I860)), NOT(ISBLANK(O860))),"no oldname but should be",""),IF(H860=I860,"api",IF(H860=O860,"csv","no match or acs")))</f>
        <v>api</v>
      </c>
      <c r="H860" t="s">
        <v>2220</v>
      </c>
      <c r="I860" t="s">
        <v>2220</v>
      </c>
      <c r="J860" s="59" t="s">
        <v>2220</v>
      </c>
      <c r="K860"/>
      <c r="L860" s="122"/>
      <c r="M860" s="197"/>
      <c r="N860" s="59"/>
      <c r="O860"/>
      <c r="P860" s="59"/>
      <c r="Q860" s="123" t="s">
        <v>2220</v>
      </c>
      <c r="R860" s="147">
        <f>IFERROR(_xlfn.XLOOKUP(T860,sortorder!$E$62:$E$136,sortorder!$F$62:$F$136),999)</f>
        <v>0</v>
      </c>
      <c r="S860" s="147">
        <f>IFERROR(_xlfn.XLOOKUP(T860,sortorder!$E$62:$E$136,sortorder!$D$62:$D$136),99)</f>
        <v>68</v>
      </c>
      <c r="T860" s="127"/>
      <c r="U860" s="59" t="s">
        <v>2220</v>
      </c>
      <c r="V860" s="152">
        <f>IFERROR(_xlfn.XLOOKUP(X860,sortorder!$E$4:$E$55,sortorder!$D$4:$D$55),99)</f>
        <v>70</v>
      </c>
      <c r="W860" s="152">
        <f>IFERROR(_xlfn.XLOOKUP(X860,sortorder!$E$4:$E$55,sortorder!$D$4:$D$55),99)</f>
        <v>70</v>
      </c>
      <c r="X860" s="22" t="s">
        <v>2854</v>
      </c>
      <c r="Y860" s="141">
        <f>IF(ISERROR(SEARCH(Y$1,$Q860)),0,1)</f>
        <v>0</v>
      </c>
      <c r="Z860" s="141">
        <f>IF(ISERROR(SEARCH(Z$1,$Q860)),0,1)</f>
        <v>0</v>
      </c>
      <c r="AA860" s="141">
        <f>IF(ISERROR(SEARCH(AA$1,$Q860)),0,1)</f>
        <v>0</v>
      </c>
      <c r="AB860" s="141">
        <f>IF(ISERROR(SEARCH(AB$1,$Q860)),0,1)</f>
        <v>0</v>
      </c>
      <c r="AC860" s="141">
        <f>IF(ISERROR(SEARCH(AC$1,$Q860)),0,1)</f>
        <v>0</v>
      </c>
      <c r="AD860" s="141">
        <f>IF(ISERROR(SEARCH(AD$1,$Q860)),0,1)</f>
        <v>0</v>
      </c>
      <c r="AE860" s="141">
        <f>IF(ISERROR(SEARCH(AE$1,$Q860)),0,1)</f>
        <v>0</v>
      </c>
      <c r="AF860" s="141">
        <f>IF(ISERROR(SEARCH(AF$1,$Q860)),0,1)</f>
        <v>0</v>
      </c>
      <c r="AG860" s="141">
        <f>IF(ISERROR(SEARCH(AG$1,$Q860)),0,1)</f>
        <v>0</v>
      </c>
      <c r="AH860" t="s">
        <v>1075</v>
      </c>
      <c r="AI860" s="141" t="str">
        <f>_xlfn.XLOOKUP(I860,'api2.3'!B:B,'api2.3'!D:D,"")</f>
        <v>General information</v>
      </c>
      <c r="AJ860" t="s">
        <v>60</v>
      </c>
      <c r="AK860" s="41" t="s">
        <v>60</v>
      </c>
      <c r="AL860" s="210">
        <f>_xlfn.XLOOKUP(AK860,sortorder!$I$15:$I$20,sortorder!$J$15:$J$20)</f>
        <v>99</v>
      </c>
      <c r="AM860"/>
      <c r="AN860"/>
      <c r="AO860"/>
      <c r="AP860" s="30">
        <v>0</v>
      </c>
      <c r="AQ860" t="s">
        <v>43</v>
      </c>
      <c r="AR860" t="s">
        <v>43</v>
      </c>
      <c r="AS860" t="s">
        <v>64</v>
      </c>
      <c r="AT860" t="s">
        <v>64</v>
      </c>
      <c r="AU860"/>
      <c r="AV860" s="39" t="str">
        <f>IFERROR(_xlfn.XLOOKUP(Q860,wtd!$B:$B,wtd!$C:$C),"")</f>
        <v/>
      </c>
      <c r="AW860" s="141" t="b">
        <f>IFERROR(Q860=_xlfn.XLOOKUP(Q860,wtd!$B:$B,wtd!$B:$B),FALSE)</f>
        <v>0</v>
      </c>
      <c r="AX860" t="s">
        <v>2797</v>
      </c>
      <c r="AY860"/>
      <c r="AZ860">
        <v>0</v>
      </c>
      <c r="BA860" t="b">
        <v>0</v>
      </c>
      <c r="BB860" t="b">
        <v>0</v>
      </c>
      <c r="BC860" t="b">
        <v>0</v>
      </c>
      <c r="BD860"/>
      <c r="BE860" t="s">
        <v>2221</v>
      </c>
      <c r="BF860" t="s">
        <v>2221</v>
      </c>
      <c r="BG860" t="s">
        <v>2221</v>
      </c>
      <c r="BH860" s="59"/>
      <c r="BI860" s="59"/>
      <c r="BJ860" s="618" t="s">
        <v>2887</v>
      </c>
      <c r="BK860" s="534" t="s">
        <v>2215</v>
      </c>
      <c r="BL860" s="59"/>
      <c r="BM860" s="59"/>
      <c r="BN860" s="225">
        <v>999</v>
      </c>
      <c r="BO860"/>
      <c r="BP860" s="639" t="s">
        <v>98</v>
      </c>
      <c r="BQ860" s="639"/>
      <c r="BR860" s="639"/>
      <c r="BS860" s="639" t="s">
        <v>411</v>
      </c>
      <c r="BT860" s="639"/>
    </row>
    <row r="861" spans="1:72">
      <c r="A861">
        <v>860</v>
      </c>
      <c r="B861" s="158" t="str">
        <f>IFERROR(TEXT(AL861,"00"),"99")&amp;IFERROR(TEXT(W861,"00"),"99")&amp;IFERROR(TEXT(S861,"00"),"99")&amp;IFERROR(TEXT(BN861,"000"),"999")</f>
        <v>997068999</v>
      </c>
      <c r="C861" s="158" t="str">
        <f>IFERROR(TEXT(AL861,"00"),"99")&amp;IFERROR(TEXT(V861,"00"),"99")&amp;IFERROR(TEXT(R861,"000"),"999")</f>
        <v>9970000</v>
      </c>
      <c r="D861" s="29">
        <v>1</v>
      </c>
      <c r="E861" s="645">
        <f>IF(NOT(ISBLANK(L861)),1,0)</f>
        <v>0</v>
      </c>
      <c r="F861" s="645">
        <f>IF(NOT(ISBLANK(O861)),1,0)</f>
        <v>0</v>
      </c>
      <c r="G861" s="364" t="str">
        <f>IF(ISBLANK(H861), IF(OR(NOT(ISBLANK(L861)),NOT(ISBLANK(I861)), NOT(ISBLANK(O861))),"no oldname but should be",""),IF(H861=I861,"api",IF(H861=O861,"csv","no match or acs")))</f>
        <v>api</v>
      </c>
      <c r="H861" t="s">
        <v>2222</v>
      </c>
      <c r="I861" t="s">
        <v>2222</v>
      </c>
      <c r="J861" s="59" t="s">
        <v>2222</v>
      </c>
      <c r="L861" s="122"/>
      <c r="M861" s="197"/>
      <c r="Q861" s="123" t="s">
        <v>2222</v>
      </c>
      <c r="R861" s="147">
        <f>IFERROR(_xlfn.XLOOKUP(T861,sortorder!$E$62:$E$136,sortorder!$F$62:$F$136),999)</f>
        <v>0</v>
      </c>
      <c r="S861" s="147">
        <f>IFERROR(_xlfn.XLOOKUP(T861,sortorder!$E$62:$E$136,sortorder!$D$62:$D$136),99)</f>
        <v>68</v>
      </c>
      <c r="U861" s="59" t="s">
        <v>2222</v>
      </c>
      <c r="V861" s="152">
        <f>IFERROR(_xlfn.XLOOKUP(X861,sortorder!$E$4:$E$55,sortorder!$D$4:$D$55),99)</f>
        <v>70</v>
      </c>
      <c r="W861" s="152">
        <f>IFERROR(_xlfn.XLOOKUP(X861,sortorder!$E$4:$E$55,sortorder!$D$4:$D$55),99)</f>
        <v>70</v>
      </c>
      <c r="X861" s="22" t="s">
        <v>2854</v>
      </c>
      <c r="Y861" s="141">
        <f>IF(ISERROR(SEARCH(Y$1,$Q861)),0,1)</f>
        <v>0</v>
      </c>
      <c r="Z861" s="141">
        <f>IF(ISERROR(SEARCH(Z$1,$Q861)),0,1)</f>
        <v>0</v>
      </c>
      <c r="AA861" s="141">
        <f>IF(ISERROR(SEARCH(AA$1,$Q861)),0,1)</f>
        <v>0</v>
      </c>
      <c r="AB861" s="141">
        <f>IF(ISERROR(SEARCH(AB$1,$Q861)),0,1)</f>
        <v>0</v>
      </c>
      <c r="AC861" s="141">
        <f>IF(ISERROR(SEARCH(AC$1,$Q861)),0,1)</f>
        <v>0</v>
      </c>
      <c r="AD861" s="141">
        <f>IF(ISERROR(SEARCH(AD$1,$Q861)),0,1)</f>
        <v>0</v>
      </c>
      <c r="AE861" s="141">
        <f>IF(ISERROR(SEARCH(AE$1,$Q861)),0,1)</f>
        <v>0</v>
      </c>
      <c r="AF861" s="141">
        <f>IF(ISERROR(SEARCH(AF$1,$Q861)),0,1)</f>
        <v>0</v>
      </c>
      <c r="AG861" s="141">
        <f>IF(ISERROR(SEARCH(AG$1,$Q861)),0,1)</f>
        <v>0</v>
      </c>
      <c r="AH861" t="s">
        <v>1075</v>
      </c>
      <c r="AI861" s="141" t="str">
        <f>_xlfn.XLOOKUP(I861,'api2.3'!B:B,'api2.3'!D:D,"")</f>
        <v>General information</v>
      </c>
      <c r="AJ861" t="s">
        <v>60</v>
      </c>
      <c r="AK861" s="41" t="s">
        <v>60</v>
      </c>
      <c r="AL861" s="210">
        <f>_xlfn.XLOOKUP(AK861,sortorder!$I$15:$I$20,sortorder!$J$15:$J$20)</f>
        <v>99</v>
      </c>
      <c r="AP861" s="30">
        <v>0</v>
      </c>
      <c r="AQ861" t="s">
        <v>43</v>
      </c>
      <c r="AR861" t="s">
        <v>43</v>
      </c>
      <c r="AS861" t="s">
        <v>64</v>
      </c>
      <c r="AT861" t="s">
        <v>64</v>
      </c>
      <c r="AV861" s="39" t="str">
        <f>IFERROR(_xlfn.XLOOKUP(Q861,wtd!$B:$B,wtd!$C:$C),"")</f>
        <v/>
      </c>
      <c r="AW861" s="141" t="b">
        <f>IFERROR(Q861=_xlfn.XLOOKUP(Q861,wtd!$B:$B,wtd!$B:$B),FALSE)</f>
        <v>0</v>
      </c>
      <c r="AX861" t="s">
        <v>2797</v>
      </c>
      <c r="AZ861">
        <v>1</v>
      </c>
      <c r="BA861" t="b">
        <v>0</v>
      </c>
      <c r="BB861" t="b">
        <v>0</v>
      </c>
      <c r="BC861" t="b">
        <v>0</v>
      </c>
      <c r="BE861" t="s">
        <v>2223</v>
      </c>
      <c r="BF861" t="s">
        <v>2223</v>
      </c>
      <c r="BG861" t="s">
        <v>2223</v>
      </c>
      <c r="BJ861" s="618" t="s">
        <v>2887</v>
      </c>
      <c r="BK861" s="534" t="s">
        <v>2215</v>
      </c>
      <c r="BN861" s="225">
        <v>999</v>
      </c>
      <c r="BP861" s="639" t="s">
        <v>2224</v>
      </c>
      <c r="BS861" s="639" t="s">
        <v>411</v>
      </c>
    </row>
    <row r="862" spans="1:72" s="241" customFormat="1">
      <c r="A862">
        <v>861</v>
      </c>
      <c r="B862" s="158" t="str">
        <f>IFERROR(TEXT(AL862,"00"),"99")&amp;IFERROR(TEXT(W862,"00"),"99")&amp;IFERROR(TEXT(S862,"00"),"99")&amp;IFERROR(TEXT(BN862,"000"),"999")</f>
        <v>997068999</v>
      </c>
      <c r="C862" s="158" t="str">
        <f>IFERROR(TEXT(AL862,"00"),"99")&amp;IFERROR(TEXT(V862,"00"),"99")&amp;IFERROR(TEXT(R862,"000"),"999")</f>
        <v>9970000</v>
      </c>
      <c r="D862" s="29">
        <v>1</v>
      </c>
      <c r="E862" s="645">
        <f>IF(NOT(ISBLANK(L862)),1,0)</f>
        <v>0</v>
      </c>
      <c r="F862" s="645">
        <f>IF(NOT(ISBLANK(O862)),1,0)</f>
        <v>0</v>
      </c>
      <c r="G862" s="364" t="str">
        <f>IF(ISBLANK(H862), IF(OR(NOT(ISBLANK(L862)),NOT(ISBLANK(I862)), NOT(ISBLANK(O862))),"no oldname but should be",""),IF(H862=I862,"api",IF(H862=O862,"csv","no match or acs")))</f>
        <v>api</v>
      </c>
      <c r="H862" t="s">
        <v>2231</v>
      </c>
      <c r="I862" t="s">
        <v>2231</v>
      </c>
      <c r="J862" s="59" t="s">
        <v>2231</v>
      </c>
      <c r="K862"/>
      <c r="L862" s="122"/>
      <c r="M862" s="197"/>
      <c r="N862" s="59"/>
      <c r="O862"/>
      <c r="P862" s="59"/>
      <c r="Q862" s="123" t="s">
        <v>2231</v>
      </c>
      <c r="R862" s="147">
        <f>IFERROR(_xlfn.XLOOKUP(T862,sortorder!$E$62:$E$136,sortorder!$F$62:$F$136),999)</f>
        <v>0</v>
      </c>
      <c r="S862" s="147">
        <f>IFERROR(_xlfn.XLOOKUP(T862,sortorder!$E$62:$E$136,sortorder!$D$62:$D$136),99)</f>
        <v>68</v>
      </c>
      <c r="T862" s="127"/>
      <c r="U862" s="59" t="s">
        <v>2231</v>
      </c>
      <c r="V862" s="152">
        <f>IFERROR(_xlfn.XLOOKUP(X862,sortorder!$E$4:$E$55,sortorder!$D$4:$D$55),99)</f>
        <v>70</v>
      </c>
      <c r="W862" s="152">
        <f>IFERROR(_xlfn.XLOOKUP(X862,sortorder!$E$4:$E$55,sortorder!$D$4:$D$55),99)</f>
        <v>70</v>
      </c>
      <c r="X862" s="22" t="s">
        <v>2854</v>
      </c>
      <c r="Y862" s="141">
        <f>IF(ISERROR(SEARCH(Y$1,$Q862)),0,1)</f>
        <v>0</v>
      </c>
      <c r="Z862" s="141">
        <f>IF(ISERROR(SEARCH(Z$1,$Q862)),0,1)</f>
        <v>0</v>
      </c>
      <c r="AA862" s="141">
        <f>IF(ISERROR(SEARCH(AA$1,$Q862)),0,1)</f>
        <v>0</v>
      </c>
      <c r="AB862" s="141">
        <f>IF(ISERROR(SEARCH(AB$1,$Q862)),0,1)</f>
        <v>0</v>
      </c>
      <c r="AC862" s="141">
        <f>IF(ISERROR(SEARCH(AC$1,$Q862)),0,1)</f>
        <v>0</v>
      </c>
      <c r="AD862" s="141">
        <f>IF(ISERROR(SEARCH(AD$1,$Q862)),0,1)</f>
        <v>0</v>
      </c>
      <c r="AE862" s="141">
        <f>IF(ISERROR(SEARCH(AE$1,$Q862)),0,1)</f>
        <v>0</v>
      </c>
      <c r="AF862" s="141">
        <f>IF(ISERROR(SEARCH(AF$1,$Q862)),0,1)</f>
        <v>0</v>
      </c>
      <c r="AG862" s="141">
        <f>IF(ISERROR(SEARCH(AG$1,$Q862)),0,1)</f>
        <v>0</v>
      </c>
      <c r="AH862" t="s">
        <v>1075</v>
      </c>
      <c r="AI862" s="141" t="str">
        <f>_xlfn.XLOOKUP(I862,'api2.3'!B:B,'api2.3'!D:D,"")</f>
        <v>General information</v>
      </c>
      <c r="AJ862" t="s">
        <v>60</v>
      </c>
      <c r="AK862" s="41" t="s">
        <v>60</v>
      </c>
      <c r="AL862" s="210">
        <f>_xlfn.XLOOKUP(AK862,sortorder!$I$15:$I$20,sortorder!$J$15:$J$20)</f>
        <v>99</v>
      </c>
      <c r="AM862"/>
      <c r="AN862"/>
      <c r="AO862"/>
      <c r="AP862" s="30">
        <v>0</v>
      </c>
      <c r="AQ862" t="s">
        <v>43</v>
      </c>
      <c r="AR862" t="s">
        <v>43</v>
      </c>
      <c r="AS862" t="s">
        <v>64</v>
      </c>
      <c r="AT862" t="s">
        <v>64</v>
      </c>
      <c r="AU862"/>
      <c r="AV862" s="39" t="str">
        <f>IFERROR(_xlfn.XLOOKUP(Q862,wtd!$B:$B,wtd!$C:$C),"")</f>
        <v/>
      </c>
      <c r="AW862" s="141" t="b">
        <f>IFERROR(Q862=_xlfn.XLOOKUP(Q862,wtd!$B:$B,wtd!$B:$B),FALSE)</f>
        <v>0</v>
      </c>
      <c r="AX862" t="s">
        <v>2797</v>
      </c>
      <c r="AY862"/>
      <c r="AZ862">
        <v>0</v>
      </c>
      <c r="BA862" t="b">
        <v>0</v>
      </c>
      <c r="BB862" t="b">
        <v>0</v>
      </c>
      <c r="BC862" t="b">
        <v>0</v>
      </c>
      <c r="BD862"/>
      <c r="BE862" t="s">
        <v>2232</v>
      </c>
      <c r="BF862" t="s">
        <v>2233</v>
      </c>
      <c r="BG862" t="s">
        <v>2233</v>
      </c>
      <c r="BH862" s="59"/>
      <c r="BI862" s="59"/>
      <c r="BJ862" s="618" t="s">
        <v>2887</v>
      </c>
      <c r="BK862" s="534" t="s">
        <v>2215</v>
      </c>
      <c r="BL862" s="59"/>
      <c r="BM862" s="59"/>
      <c r="BN862" s="225">
        <v>999</v>
      </c>
      <c r="BO862"/>
      <c r="BP862" s="639" t="s">
        <v>2234</v>
      </c>
      <c r="BQ862" s="639"/>
      <c r="BR862" s="639"/>
      <c r="BS862" s="639" t="s">
        <v>411</v>
      </c>
      <c r="BT862" s="639"/>
    </row>
    <row r="863" spans="1:72">
      <c r="A863">
        <v>862</v>
      </c>
      <c r="B863" s="158" t="str">
        <f>IFERROR(TEXT(AL863,"00"),"99")&amp;IFERROR(TEXT(W863,"00"),"99")&amp;IFERROR(TEXT(S863,"00"),"99")&amp;IFERROR(TEXT(BN863,"000"),"999")</f>
        <v>997068999</v>
      </c>
      <c r="C863" s="158" t="str">
        <f>IFERROR(TEXT(AL863,"00"),"99")&amp;IFERROR(TEXT(V863,"00"),"99")&amp;IFERROR(TEXT(R863,"000"),"999")</f>
        <v>9970000</v>
      </c>
      <c r="D863" s="29">
        <v>1</v>
      </c>
      <c r="E863" s="645">
        <f>IF(NOT(ISBLANK(L863)),1,0)</f>
        <v>0</v>
      </c>
      <c r="F863" s="645">
        <f>IF(NOT(ISBLANK(O863)),1,0)</f>
        <v>0</v>
      </c>
      <c r="G863" s="364" t="str">
        <f>IF(ISBLANK(H863), IF(OR(NOT(ISBLANK(L863)),NOT(ISBLANK(I863)), NOT(ISBLANK(O863))),"no oldname but should be",""),IF(H863=I863,"api",IF(H863=O863,"csv","no match or acs")))</f>
        <v>api</v>
      </c>
      <c r="H863" s="185" t="s">
        <v>2768</v>
      </c>
      <c r="I863" s="185" t="s">
        <v>2768</v>
      </c>
      <c r="J863" s="189" t="s">
        <v>2768</v>
      </c>
      <c r="L863" s="122"/>
      <c r="M863" s="197"/>
      <c r="Q863" s="123" t="s">
        <v>2768</v>
      </c>
      <c r="R863" s="147">
        <f>IFERROR(_xlfn.XLOOKUP(T863,sortorder!$E$62:$E$136,sortorder!$F$62:$F$136),999)</f>
        <v>0</v>
      </c>
      <c r="S863" s="147">
        <f>IFERROR(_xlfn.XLOOKUP(T863,sortorder!$E$62:$E$136,sortorder!$D$62:$D$136),99)</f>
        <v>68</v>
      </c>
      <c r="V863" s="152">
        <f>IFERROR(_xlfn.XLOOKUP(X863,sortorder!$E$4:$E$55,sortorder!$D$4:$D$55),99)</f>
        <v>70</v>
      </c>
      <c r="W863" s="152">
        <f>IFERROR(_xlfn.XLOOKUP(X863,sortorder!$E$4:$E$55,sortorder!$D$4:$D$55),99)</f>
        <v>70</v>
      </c>
      <c r="X863" s="22" t="s">
        <v>2854</v>
      </c>
      <c r="Y863" s="141">
        <f>IF(ISERROR(SEARCH(Y$1,$Q863)),0,1)</f>
        <v>0</v>
      </c>
      <c r="Z863" s="141">
        <f>IF(ISERROR(SEARCH(Z$1,$Q863)),0,1)</f>
        <v>0</v>
      </c>
      <c r="AA863" s="141">
        <f>IF(ISERROR(SEARCH(AA$1,$Q863)),0,1)</f>
        <v>0</v>
      </c>
      <c r="AB863" s="141">
        <f>IF(ISERROR(SEARCH(AB$1,$Q863)),0,1)</f>
        <v>0</v>
      </c>
      <c r="AC863" s="141">
        <f>IF(ISERROR(SEARCH(AC$1,$Q863)),0,1)</f>
        <v>0</v>
      </c>
      <c r="AD863" s="141">
        <f>IF(ISERROR(SEARCH(AD$1,$Q863)),0,1)</f>
        <v>0</v>
      </c>
      <c r="AE863" s="141">
        <f>IF(ISERROR(SEARCH(AE$1,$Q863)),0,1)</f>
        <v>0</v>
      </c>
      <c r="AF863" s="141">
        <f>IF(ISERROR(SEARCH(AF$1,$Q863)),0,1)</f>
        <v>0</v>
      </c>
      <c r="AG863" s="141">
        <f>IF(ISERROR(SEARCH(AG$1,$Q863)),0,1)</f>
        <v>0</v>
      </c>
      <c r="AH863" t="s">
        <v>1075</v>
      </c>
      <c r="AI863" s="141" t="str">
        <f>_xlfn.XLOOKUP(I863,'api2.3'!B:B,'api2.3'!D:D,"")</f>
        <v>General information</v>
      </c>
      <c r="AJ863" t="s">
        <v>60</v>
      </c>
      <c r="AK863" s="41" t="s">
        <v>60</v>
      </c>
      <c r="AL863" s="210">
        <f>_xlfn.XLOOKUP(AK863,sortorder!$I$15:$I$20,sortorder!$J$15:$J$20)</f>
        <v>99</v>
      </c>
      <c r="AP863" s="30">
        <v>0</v>
      </c>
      <c r="AQ863" t="s">
        <v>59</v>
      </c>
      <c r="AR863" t="s">
        <v>59</v>
      </c>
      <c r="AS863" t="s">
        <v>64</v>
      </c>
      <c r="AV863" s="39" t="str">
        <f>IFERROR(_xlfn.XLOOKUP(Q863,wtd!$B:$B,wtd!$C:$C),"")</f>
        <v/>
      </c>
      <c r="AW863" s="141" t="b">
        <f>IFERROR(Q863=_xlfn.XLOOKUP(Q863,wtd!$B:$B,wtd!$B:$B),FALSE)</f>
        <v>0</v>
      </c>
      <c r="AX863" t="s">
        <v>2797</v>
      </c>
      <c r="BA863" t="b">
        <v>0</v>
      </c>
      <c r="BB863" t="b">
        <v>0</v>
      </c>
      <c r="BC863" t="b">
        <v>0</v>
      </c>
      <c r="BE863" t="s">
        <v>2769</v>
      </c>
      <c r="BF863" t="s">
        <v>2769</v>
      </c>
      <c r="BG863" t="s">
        <v>2769</v>
      </c>
      <c r="BJ863" s="618" t="s">
        <v>2887</v>
      </c>
      <c r="BK863" s="534" t="s">
        <v>2769</v>
      </c>
      <c r="BN863" s="225">
        <v>999</v>
      </c>
      <c r="BP863" s="639" t="s">
        <v>2770</v>
      </c>
    </row>
    <row r="864" spans="1:72" s="241" customFormat="1">
      <c r="A864">
        <v>863</v>
      </c>
      <c r="B864" s="158" t="str">
        <f>IFERROR(TEXT(AL864,"00"),"99")&amp;IFERROR(TEXT(W864,"00"),"99")&amp;IFERROR(TEXT(S864,"00"),"99")&amp;IFERROR(TEXT(BN864,"000"),"999")</f>
        <v>999999999</v>
      </c>
      <c r="C864" s="158" t="str">
        <f>IFERROR(TEXT(AL864,"00"),"99")&amp;IFERROR(TEXT(V864,"00"),"99")&amp;IFERROR(TEXT(R864,"000"),"999")</f>
        <v>9999999</v>
      </c>
      <c r="D864" s="366">
        <v>0</v>
      </c>
      <c r="E864" s="645">
        <f>IF(NOT(ISBLANK(L864)),1,0)</f>
        <v>0</v>
      </c>
      <c r="F864" s="645">
        <f>IF(NOT(ISBLANK(O864)),1,0)</f>
        <v>0</v>
      </c>
      <c r="G864" s="364" t="str">
        <f>IF(ISBLANK(H864), IF(OR(NOT(ISBLANK(L864)),NOT(ISBLANK(I864)), NOT(ISBLANK(O864))),"no oldname but should be",""),IF(H864=I864,"api",IF(H864=O864,"csv","no match or acs")))</f>
        <v/>
      </c>
      <c r="H864" s="198"/>
      <c r="I864" s="198"/>
      <c r="J864" s="197"/>
      <c r="K864" s="198"/>
      <c r="L864" s="198"/>
      <c r="M864" s="197"/>
      <c r="N864" s="197"/>
      <c r="O864" s="198"/>
      <c r="P864" s="197"/>
      <c r="Q864" s="198" t="s">
        <v>5515</v>
      </c>
      <c r="R864" s="147">
        <f>IFERROR(_xlfn.XLOOKUP(T864,sortorder!$E$62:$E$136,sortorder!$F$62:$F$136),999)</f>
        <v>999</v>
      </c>
      <c r="S864" s="147">
        <f>IFERROR(_xlfn.XLOOKUP(T864,sortorder!$E$62:$E$136,sortorder!$D$62:$D$136),99)</f>
        <v>99</v>
      </c>
      <c r="T864" s="196" t="s">
        <v>5516</v>
      </c>
      <c r="U864" s="198"/>
      <c r="V864" s="152">
        <f>IFERROR(_xlfn.XLOOKUP(X864,sortorder!$E$4:$E$55,sortorder!$D$4:$D$55),99)</f>
        <v>99</v>
      </c>
      <c r="W864" s="152">
        <f>IFERROR(_xlfn.XLOOKUP(X864,sortorder!$E$4:$E$55,sortorder!$D$4:$D$55),99)</f>
        <v>99</v>
      </c>
      <c r="X864" s="198" t="s">
        <v>5517</v>
      </c>
      <c r="Y864" s="141">
        <f>IF(ISERROR(SEARCH(Y$1,$Q864)),0,1)</f>
        <v>0</v>
      </c>
      <c r="Z864" s="141">
        <f>IF(ISERROR(SEARCH(Z$1,$Q864)),0,1)</f>
        <v>0</v>
      </c>
      <c r="AA864" s="141">
        <f>IF(ISERROR(SEARCH(AA$1,$Q864)),0,1)</f>
        <v>0</v>
      </c>
      <c r="AB864" s="141">
        <f>IF(ISERROR(SEARCH(AB$1,$Q864)),0,1)</f>
        <v>0</v>
      </c>
      <c r="AC864" s="141">
        <f>IF(ISERROR(SEARCH(AC$1,$Q864)),0,1)</f>
        <v>0</v>
      </c>
      <c r="AD864" s="141">
        <f>IF(ISERROR(SEARCH(AD$1,$Q864)),0,1)</f>
        <v>0</v>
      </c>
      <c r="AE864" s="141">
        <f>IF(ISERROR(SEARCH(AE$1,$Q864)),0,1)</f>
        <v>0</v>
      </c>
      <c r="AF864" s="141">
        <f>IF(ISERROR(SEARCH(AF$1,$Q864)),0,1)</f>
        <v>0</v>
      </c>
      <c r="AG864" s="141">
        <f>IF(ISERROR(SEARCH(AG$1,$Q864)),0,1)</f>
        <v>0</v>
      </c>
      <c r="AH864" s="198" t="s">
        <v>5518</v>
      </c>
      <c r="AI864" s="141" t="str">
        <f>_xlfn.XLOOKUP(I864,'api2.3'!B:B,'api2.3'!D:D,"")</f>
        <v/>
      </c>
      <c r="AJ864" s="198" t="s">
        <v>60</v>
      </c>
      <c r="AK864" s="125" t="s">
        <v>60</v>
      </c>
      <c r="AL864" s="210">
        <f>_xlfn.XLOOKUP(AK864,sortorder!$I$15:$I$20,sortorder!$J$15:$J$20)</f>
        <v>99</v>
      </c>
      <c r="AM864" s="122" t="s">
        <v>423</v>
      </c>
      <c r="AN864" s="122" t="s">
        <v>423</v>
      </c>
      <c r="AO864" s="122" t="s">
        <v>424</v>
      </c>
      <c r="AP864" s="199">
        <v>1</v>
      </c>
      <c r="AQ864" s="198" t="s">
        <v>43</v>
      </c>
      <c r="AR864" s="198" t="s">
        <v>43</v>
      </c>
      <c r="AS864" s="198" t="s">
        <v>52</v>
      </c>
      <c r="AT864" s="198" t="s">
        <v>422</v>
      </c>
      <c r="AU864" s="198">
        <v>0</v>
      </c>
      <c r="AV864" s="39" t="str">
        <f>IFERROR(_xlfn.XLOOKUP(Q864,wtd!$B:$B,wtd!$C:$C),"")</f>
        <v/>
      </c>
      <c r="AW864" s="141" t="b">
        <f>IFERROR(Q864=_xlfn.XLOOKUP(Q864,wtd!$B:$B,wtd!$B:$B),FALSE)</f>
        <v>0</v>
      </c>
      <c r="AX864" s="198" t="s">
        <v>45</v>
      </c>
      <c r="AY864" s="198">
        <v>2</v>
      </c>
      <c r="AZ864" s="198">
        <v>0</v>
      </c>
      <c r="BA864" s="122" t="b">
        <v>0</v>
      </c>
      <c r="BB864" s="198" t="b">
        <v>1</v>
      </c>
      <c r="BC864" s="198" t="b">
        <v>1</v>
      </c>
      <c r="BD864" s="198"/>
      <c r="BE864" s="198" t="s">
        <v>5520</v>
      </c>
      <c r="BF864" s="198" t="s">
        <v>5521</v>
      </c>
      <c r="BG864" s="198" t="s">
        <v>5521</v>
      </c>
      <c r="BH864" s="197"/>
      <c r="BI864" s="197"/>
      <c r="BJ864" s="618" t="s">
        <v>2887</v>
      </c>
      <c r="BK864" s="534" t="s">
        <v>2887</v>
      </c>
      <c r="BL864" s="197"/>
      <c r="BM864" s="197"/>
      <c r="BN864" s="367">
        <v>999</v>
      </c>
      <c r="BO864" s="198"/>
      <c r="BP864" s="641"/>
      <c r="BQ864" s="641"/>
      <c r="BR864" s="641"/>
      <c r="BS864" s="641"/>
      <c r="BT864" s="641"/>
    </row>
    <row r="865" spans="1:72">
      <c r="A865">
        <v>864</v>
      </c>
      <c r="B865" s="158" t="str">
        <f>IFERROR(TEXT(AL865,"00"),"99")&amp;IFERROR(TEXT(W865,"00"),"99")&amp;IFERROR(TEXT(S865,"00"),"99")&amp;IFERROR(TEXT(BN865,"000"),"999")</f>
        <v>999999999</v>
      </c>
      <c r="C865" s="158" t="str">
        <f>IFERROR(TEXT(AL865,"00"),"99")&amp;IFERROR(TEXT(V865,"00"),"99")&amp;IFERROR(TEXT(R865,"000"),"999")</f>
        <v>9999999</v>
      </c>
      <c r="D865" s="366">
        <v>0</v>
      </c>
      <c r="E865" s="645">
        <f>IF(NOT(ISBLANK(L865)),1,0)</f>
        <v>0</v>
      </c>
      <c r="F865" s="645">
        <f>IF(NOT(ISBLANK(O865)),1,0)</f>
        <v>0</v>
      </c>
      <c r="G865" s="364" t="str">
        <f>IF(ISBLANK(H865), IF(OR(NOT(ISBLANK(L865)),NOT(ISBLANK(I865)), NOT(ISBLANK(O865))),"no oldname but should be",""),IF(H865=I865,"api",IF(H865=O865,"csv","no match or acs")))</f>
        <v/>
      </c>
      <c r="H865" s="190"/>
      <c r="I865" s="190"/>
      <c r="J865" s="189"/>
      <c r="K865" s="198"/>
      <c r="L865" s="198"/>
      <c r="M865" s="197"/>
      <c r="N865" s="197"/>
      <c r="O865" s="198"/>
      <c r="P865" s="197"/>
      <c r="Q865" s="198" t="s">
        <v>5516</v>
      </c>
      <c r="R865" s="147">
        <f>IFERROR(_xlfn.XLOOKUP(T865,sortorder!$E$62:$E$136,sortorder!$F$62:$F$136),999)</f>
        <v>999</v>
      </c>
      <c r="S865" s="147">
        <f>IFERROR(_xlfn.XLOOKUP(T865,sortorder!$E$62:$E$136,sortorder!$D$62:$D$136),99)</f>
        <v>99</v>
      </c>
      <c r="T865" s="196" t="s">
        <v>5516</v>
      </c>
      <c r="U865" s="198"/>
      <c r="V865" s="152">
        <f>IFERROR(_xlfn.XLOOKUP(X865,sortorder!$E$4:$E$55,sortorder!$D$4:$D$55),99)</f>
        <v>99</v>
      </c>
      <c r="W865" s="152">
        <f>IFERROR(_xlfn.XLOOKUP(X865,sortorder!$E$4:$E$55,sortorder!$D$4:$D$55),99)</f>
        <v>99</v>
      </c>
      <c r="X865" s="198" t="s">
        <v>5517</v>
      </c>
      <c r="Y865" s="141">
        <f>IF(ISERROR(SEARCH(Y$1,$Q865)),0,1)</f>
        <v>0</v>
      </c>
      <c r="Z865" s="141">
        <f>IF(ISERROR(SEARCH(Z$1,$Q865)),0,1)</f>
        <v>0</v>
      </c>
      <c r="AA865" s="141">
        <f>IF(ISERROR(SEARCH(AA$1,$Q865)),0,1)</f>
        <v>0</v>
      </c>
      <c r="AB865" s="141">
        <f>IF(ISERROR(SEARCH(AB$1,$Q865)),0,1)</f>
        <v>0</v>
      </c>
      <c r="AC865" s="141">
        <f>IF(ISERROR(SEARCH(AC$1,$Q865)),0,1)</f>
        <v>0</v>
      </c>
      <c r="AD865" s="141">
        <f>IF(ISERROR(SEARCH(AD$1,$Q865)),0,1)</f>
        <v>0</v>
      </c>
      <c r="AE865" s="141">
        <f>IF(ISERROR(SEARCH(AE$1,$Q865)),0,1)</f>
        <v>0</v>
      </c>
      <c r="AF865" s="141">
        <f>IF(ISERROR(SEARCH(AF$1,$Q865)),0,1)</f>
        <v>0</v>
      </c>
      <c r="AG865" s="141">
        <f>IF(ISERROR(SEARCH(AG$1,$Q865)),0,1)</f>
        <v>0</v>
      </c>
      <c r="AH865" s="198" t="s">
        <v>5518</v>
      </c>
      <c r="AI865" s="141" t="str">
        <f>_xlfn.XLOOKUP(I865,'api2.3'!B:B,'api2.3'!D:D,"")</f>
        <v/>
      </c>
      <c r="AJ865" s="198" t="s">
        <v>60</v>
      </c>
      <c r="AK865" s="125" t="s">
        <v>60</v>
      </c>
      <c r="AL865" s="210">
        <f>_xlfn.XLOOKUP(AK865,sortorder!$I$15:$I$20,sortorder!$J$15:$J$20)</f>
        <v>99</v>
      </c>
      <c r="AM865" s="122" t="s">
        <v>423</v>
      </c>
      <c r="AN865" s="122" t="s">
        <v>423</v>
      </c>
      <c r="AO865" s="122" t="s">
        <v>424</v>
      </c>
      <c r="AP865" s="199">
        <v>1</v>
      </c>
      <c r="AQ865" s="198" t="s">
        <v>43</v>
      </c>
      <c r="AR865" s="198" t="s">
        <v>43</v>
      </c>
      <c r="AS865" s="198" t="s">
        <v>286</v>
      </c>
      <c r="AT865" s="198" t="s">
        <v>43</v>
      </c>
      <c r="AU865" s="198">
        <v>1</v>
      </c>
      <c r="AV865" s="39" t="str">
        <f>IFERROR(_xlfn.XLOOKUP(Q865,wtd!$B:$B,wtd!$C:$C),"")</f>
        <v/>
      </c>
      <c r="AW865" s="141" t="b">
        <f>IFERROR(Q865=_xlfn.XLOOKUP(Q865,wtd!$B:$B,wtd!$B:$B),FALSE)</f>
        <v>0</v>
      </c>
      <c r="AX865" s="198" t="s">
        <v>1631</v>
      </c>
      <c r="AY865" s="198">
        <v>2</v>
      </c>
      <c r="AZ865" s="198">
        <v>0</v>
      </c>
      <c r="BA865" s="122" t="b">
        <v>0</v>
      </c>
      <c r="BB865" s="198" t="b">
        <v>1</v>
      </c>
      <c r="BC865" s="198" t="b">
        <v>1</v>
      </c>
      <c r="BD865" s="198"/>
      <c r="BE865" s="198" t="s">
        <v>5519</v>
      </c>
      <c r="BF865" s="198" t="s">
        <v>5522</v>
      </c>
      <c r="BG865" s="198" t="s">
        <v>5523</v>
      </c>
      <c r="BH865" s="197"/>
      <c r="BI865" s="197"/>
      <c r="BJ865" s="618" t="s">
        <v>2887</v>
      </c>
      <c r="BK865" s="534" t="s">
        <v>2887</v>
      </c>
      <c r="BL865" s="197"/>
      <c r="BM865" s="197"/>
      <c r="BN865" s="367">
        <v>999</v>
      </c>
      <c r="BO865" s="198"/>
      <c r="BP865" s="641"/>
      <c r="BQ865" s="641"/>
      <c r="BR865" s="641"/>
      <c r="BS865" s="641"/>
      <c r="BT865" s="641"/>
    </row>
    <row r="868" spans="1:72">
      <c r="I868" s="37"/>
    </row>
    <row r="873" spans="1:72">
      <c r="L873" s="168" t="s">
        <v>3711</v>
      </c>
      <c r="Q873" s="168" t="s">
        <v>6752</v>
      </c>
    </row>
    <row r="874" spans="1:72">
      <c r="L874" s="168" t="s">
        <v>3713</v>
      </c>
      <c r="Q874" s="168" t="s">
        <v>6753</v>
      </c>
    </row>
    <row r="875" spans="1:72">
      <c r="L875" s="168" t="s">
        <v>3773</v>
      </c>
      <c r="Q875" s="168" t="s">
        <v>6754</v>
      </c>
    </row>
    <row r="876" spans="1:72">
      <c r="L876" s="168" t="s">
        <v>3798</v>
      </c>
      <c r="Q876" s="168" t="s">
        <v>6755</v>
      </c>
    </row>
    <row r="877" spans="1:72">
      <c r="L877" s="168" t="s">
        <v>3820</v>
      </c>
      <c r="Q877" s="168" t="s">
        <v>6665</v>
      </c>
    </row>
  </sheetData>
  <autoFilter ref="A1:BT865" xr:uid="{00000000-0001-0000-0000-000000000000}">
    <sortState xmlns:xlrd2="http://schemas.microsoft.com/office/spreadsheetml/2017/richdata2" ref="A2:BT865">
      <sortCondition ref="B1:B865"/>
    </sortState>
  </autoFilter>
  <sortState xmlns:xlrd2="http://schemas.microsoft.com/office/spreadsheetml/2017/richdata2" ref="A2:BT822">
    <sortCondition ref="B1:B822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35F7-16B4-46AA-9907-A04992D713FF}">
  <sheetPr>
    <tabColor rgb="FFFF0000"/>
  </sheetPr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L130"/>
  <sheetViews>
    <sheetView topLeftCell="A39" workbookViewId="0">
      <selection activeCell="E82" sqref="E82"/>
    </sheetView>
  </sheetViews>
  <sheetFormatPr defaultRowHeight="14.5"/>
  <cols>
    <col min="1" max="1" width="35.26953125" bestFit="1" customWidth="1"/>
    <col min="2" max="2" width="9.54296875" bestFit="1" customWidth="1"/>
    <col min="3" max="3" width="13.81640625" customWidth="1"/>
    <col min="4" max="4" width="18.1796875" style="29" bestFit="1" customWidth="1"/>
    <col min="5" max="5" width="35.26953125" bestFit="1" customWidth="1"/>
    <col min="6" max="6" width="29.6328125" bestFit="1" customWidth="1"/>
    <col min="8" max="8" width="25.54296875" customWidth="1"/>
    <col min="9" max="9" width="43.81640625" customWidth="1"/>
    <col min="10" max="10" width="2.81640625" bestFit="1" customWidth="1"/>
  </cols>
  <sheetData>
    <row r="3" spans="1:12" s="163" customFormat="1" ht="62" customHeight="1">
      <c r="A3" s="162" t="s">
        <v>2816</v>
      </c>
      <c r="B3" s="163" t="s">
        <v>2819</v>
      </c>
      <c r="D3" s="164" t="s">
        <v>2856</v>
      </c>
      <c r="E3" s="164" t="s">
        <v>2857</v>
      </c>
      <c r="F3" s="163" t="s">
        <v>4931</v>
      </c>
    </row>
    <row r="4" spans="1:12">
      <c r="A4" s="20" t="s">
        <v>1630</v>
      </c>
      <c r="B4" s="21">
        <v>10</v>
      </c>
      <c r="D4" s="29">
        <v>1</v>
      </c>
      <c r="E4" s="14" t="s">
        <v>1630</v>
      </c>
    </row>
    <row r="5" spans="1:12">
      <c r="A5" s="20" t="s">
        <v>1124</v>
      </c>
      <c r="B5" s="21">
        <v>10</v>
      </c>
      <c r="D5" s="29">
        <v>2</v>
      </c>
      <c r="E5" s="34" t="s">
        <v>2419</v>
      </c>
      <c r="I5" s="14" t="s">
        <v>1100</v>
      </c>
    </row>
    <row r="6" spans="1:12">
      <c r="A6" s="17" t="s">
        <v>572</v>
      </c>
      <c r="B6" s="18">
        <v>7</v>
      </c>
      <c r="D6" s="29">
        <v>3</v>
      </c>
      <c r="E6" s="34" t="s">
        <v>2477</v>
      </c>
      <c r="I6" s="14" t="s">
        <v>1778</v>
      </c>
    </row>
    <row r="7" spans="1:12">
      <c r="A7" s="15" t="s">
        <v>2821</v>
      </c>
      <c r="B7" s="16">
        <v>8</v>
      </c>
      <c r="D7" s="29">
        <v>4</v>
      </c>
      <c r="E7" s="14" t="s">
        <v>1100</v>
      </c>
      <c r="I7" s="34" t="s">
        <v>2419</v>
      </c>
    </row>
    <row r="8" spans="1:12">
      <c r="A8" s="20" t="s">
        <v>1100</v>
      </c>
      <c r="B8" s="21">
        <v>10</v>
      </c>
      <c r="D8" s="29">
        <v>5</v>
      </c>
      <c r="E8" s="14" t="s">
        <v>1778</v>
      </c>
      <c r="I8" s="34" t="s">
        <v>2477</v>
      </c>
    </row>
    <row r="9" spans="1:12">
      <c r="A9" s="20" t="s">
        <v>2419</v>
      </c>
      <c r="B9" s="21">
        <v>10</v>
      </c>
      <c r="D9" s="29">
        <v>6</v>
      </c>
      <c r="E9" s="14" t="s">
        <v>1124</v>
      </c>
    </row>
    <row r="10" spans="1:12">
      <c r="A10" s="20" t="s">
        <v>2477</v>
      </c>
      <c r="B10" s="21">
        <v>10</v>
      </c>
      <c r="D10" s="29">
        <v>7</v>
      </c>
      <c r="E10" s="14" t="s">
        <v>1794</v>
      </c>
      <c r="L10" s="24"/>
    </row>
    <row r="11" spans="1:12">
      <c r="A11" s="20" t="s">
        <v>1794</v>
      </c>
      <c r="B11" s="21">
        <v>10</v>
      </c>
      <c r="D11" s="29">
        <v>8</v>
      </c>
      <c r="E11" s="14" t="s">
        <v>572</v>
      </c>
      <c r="L11" s="24"/>
    </row>
    <row r="12" spans="1:12">
      <c r="A12" s="20" t="s">
        <v>1778</v>
      </c>
      <c r="B12" s="21">
        <v>10</v>
      </c>
      <c r="D12" s="29">
        <v>9</v>
      </c>
      <c r="E12" s="33" t="s">
        <v>2276</v>
      </c>
      <c r="L12" s="24"/>
    </row>
    <row r="13" spans="1:12">
      <c r="A13" s="15" t="s">
        <v>2276</v>
      </c>
      <c r="B13" s="16">
        <v>8</v>
      </c>
      <c r="D13" s="29">
        <v>10</v>
      </c>
      <c r="E13" s="35" t="s">
        <v>2441</v>
      </c>
      <c r="I13" s="29" t="s">
        <v>5567</v>
      </c>
      <c r="J13" s="29"/>
      <c r="L13" s="24"/>
    </row>
    <row r="14" spans="1:12">
      <c r="A14" s="15" t="s">
        <v>2351</v>
      </c>
      <c r="B14" s="16">
        <v>8</v>
      </c>
      <c r="D14" s="29">
        <v>11</v>
      </c>
      <c r="E14" s="35" t="s">
        <v>2499</v>
      </c>
      <c r="I14" s="111"/>
      <c r="J14" s="111"/>
      <c r="L14" s="24"/>
    </row>
    <row r="15" spans="1:12">
      <c r="A15" s="15" t="s">
        <v>2334</v>
      </c>
      <c r="B15" s="16">
        <v>8</v>
      </c>
      <c r="D15" s="29">
        <v>12</v>
      </c>
      <c r="E15" s="33" t="s">
        <v>2385</v>
      </c>
      <c r="I15" s="111" t="s">
        <v>44</v>
      </c>
      <c r="J15" s="207">
        <v>1</v>
      </c>
      <c r="L15" s="24"/>
    </row>
    <row r="16" spans="1:12">
      <c r="A16" s="15" t="s">
        <v>2385</v>
      </c>
      <c r="B16" s="16">
        <v>8</v>
      </c>
      <c r="D16" s="29">
        <v>13</v>
      </c>
      <c r="E16" s="33" t="s">
        <v>2402</v>
      </c>
      <c r="I16" s="111" t="s">
        <v>5566</v>
      </c>
      <c r="J16" s="207">
        <v>2</v>
      </c>
      <c r="L16" s="24"/>
    </row>
    <row r="17" spans="1:12">
      <c r="A17" s="15" t="s">
        <v>2441</v>
      </c>
      <c r="B17" s="16">
        <v>8</v>
      </c>
      <c r="D17" s="29">
        <v>14</v>
      </c>
      <c r="E17" s="33" t="s">
        <v>2351</v>
      </c>
      <c r="I17" s="111" t="s">
        <v>140</v>
      </c>
      <c r="J17" s="207">
        <v>3</v>
      </c>
      <c r="L17" s="24"/>
    </row>
    <row r="18" spans="1:12">
      <c r="A18" s="15" t="s">
        <v>2499</v>
      </c>
      <c r="B18" s="16">
        <v>8</v>
      </c>
      <c r="D18" s="29">
        <v>15</v>
      </c>
      <c r="E18" s="33" t="s">
        <v>2368</v>
      </c>
      <c r="I18" s="111" t="s">
        <v>2855</v>
      </c>
      <c r="J18" s="207">
        <v>4</v>
      </c>
      <c r="L18" s="24"/>
    </row>
    <row r="19" spans="1:12">
      <c r="A19" s="15" t="s">
        <v>2368</v>
      </c>
      <c r="B19" s="16">
        <v>8</v>
      </c>
      <c r="D19" s="29">
        <v>16</v>
      </c>
      <c r="E19" s="33" t="s">
        <v>2334</v>
      </c>
      <c r="I19" s="111" t="s">
        <v>84</v>
      </c>
      <c r="J19" s="207">
        <v>5</v>
      </c>
      <c r="L19" s="24"/>
    </row>
    <row r="20" spans="1:12">
      <c r="A20" s="15" t="s">
        <v>2402</v>
      </c>
      <c r="B20" s="16">
        <v>8</v>
      </c>
      <c r="D20" s="29">
        <v>17</v>
      </c>
      <c r="E20" s="44" t="s">
        <v>2960</v>
      </c>
      <c r="I20" s="111" t="s">
        <v>60</v>
      </c>
      <c r="J20" s="207">
        <v>99</v>
      </c>
      <c r="L20" s="24"/>
    </row>
    <row r="21" spans="1:12">
      <c r="A21" s="13" t="s">
        <v>1699</v>
      </c>
      <c r="B21" s="12">
        <v>13</v>
      </c>
      <c r="D21" s="29">
        <v>18</v>
      </c>
      <c r="E21" s="44" t="s">
        <v>2961</v>
      </c>
      <c r="I21" s="111"/>
      <c r="J21" s="111"/>
      <c r="L21" s="24"/>
    </row>
    <row r="22" spans="1:12">
      <c r="A22" s="13" t="s">
        <v>1235</v>
      </c>
      <c r="B22" s="12">
        <v>13</v>
      </c>
      <c r="D22" s="29">
        <v>19</v>
      </c>
      <c r="E22" s="44" t="s">
        <v>2962</v>
      </c>
      <c r="L22" s="24"/>
    </row>
    <row r="23" spans="1:12">
      <c r="A23" s="13" t="s">
        <v>1243</v>
      </c>
      <c r="B23" s="12">
        <v>13</v>
      </c>
      <c r="D23" s="29">
        <v>20</v>
      </c>
      <c r="E23" s="44" t="s">
        <v>2963</v>
      </c>
    </row>
    <row r="24" spans="1:12">
      <c r="A24" s="13" t="s">
        <v>2451</v>
      </c>
      <c r="B24" s="12">
        <v>13</v>
      </c>
      <c r="D24" s="29">
        <v>21</v>
      </c>
      <c r="E24" s="44" t="s">
        <v>2964</v>
      </c>
    </row>
    <row r="25" spans="1:12">
      <c r="A25" s="13" t="s">
        <v>2510</v>
      </c>
      <c r="B25" s="12">
        <v>13</v>
      </c>
      <c r="D25" s="29">
        <v>22</v>
      </c>
      <c r="E25" s="44" t="s">
        <v>2965</v>
      </c>
    </row>
    <row r="26" spans="1:12">
      <c r="A26" s="13" t="s">
        <v>1874</v>
      </c>
      <c r="B26" s="12">
        <v>13</v>
      </c>
      <c r="D26" s="29">
        <v>23</v>
      </c>
      <c r="E26" s="44" t="s">
        <v>2966</v>
      </c>
    </row>
    <row r="27" spans="1:12">
      <c r="A27" s="13" t="s">
        <v>1879</v>
      </c>
      <c r="B27" s="12">
        <v>13</v>
      </c>
      <c r="D27" s="29">
        <v>24</v>
      </c>
      <c r="E27" s="44" t="s">
        <v>2967</v>
      </c>
    </row>
    <row r="28" spans="1:12">
      <c r="A28" s="25" t="s">
        <v>2792</v>
      </c>
      <c r="B28" s="26">
        <v>13</v>
      </c>
      <c r="D28" s="29">
        <v>25</v>
      </c>
      <c r="E28" s="43" t="s">
        <v>2911</v>
      </c>
      <c r="F28" s="24"/>
    </row>
    <row r="29" spans="1:12">
      <c r="A29" s="25" t="s">
        <v>1402</v>
      </c>
      <c r="B29" s="26">
        <v>13</v>
      </c>
      <c r="D29" s="29">
        <v>26</v>
      </c>
      <c r="E29" s="43" t="s">
        <v>2912</v>
      </c>
      <c r="F29" s="24"/>
      <c r="I29" s="111"/>
      <c r="J29" s="207"/>
    </row>
    <row r="30" spans="1:12">
      <c r="A30" s="25" t="s">
        <v>2793</v>
      </c>
      <c r="B30" s="26">
        <v>13</v>
      </c>
      <c r="D30" s="29">
        <v>27</v>
      </c>
      <c r="E30" s="43" t="s">
        <v>2913</v>
      </c>
      <c r="F30" s="24"/>
      <c r="I30" s="111"/>
      <c r="J30" s="207"/>
    </row>
    <row r="31" spans="1:12">
      <c r="A31" s="25" t="s">
        <v>2025</v>
      </c>
      <c r="B31" s="26">
        <v>13</v>
      </c>
      <c r="D31" s="29">
        <v>28</v>
      </c>
      <c r="E31" s="43" t="s">
        <v>2914</v>
      </c>
      <c r="F31" s="24"/>
      <c r="I31" s="111"/>
      <c r="J31" s="207"/>
    </row>
    <row r="32" spans="1:12">
      <c r="A32" s="27" t="s">
        <v>280</v>
      </c>
      <c r="B32" s="28">
        <v>13</v>
      </c>
      <c r="D32" s="29">
        <v>29</v>
      </c>
      <c r="E32" s="43" t="s">
        <v>2915</v>
      </c>
      <c r="I32" s="111"/>
      <c r="J32" s="207"/>
    </row>
    <row r="33" spans="1:10">
      <c r="A33" s="27" t="s">
        <v>1526</v>
      </c>
      <c r="B33" s="28">
        <v>13</v>
      </c>
      <c r="D33" s="29">
        <v>30</v>
      </c>
      <c r="E33" s="43" t="s">
        <v>2916</v>
      </c>
      <c r="I33" s="111"/>
      <c r="J33" s="207"/>
    </row>
    <row r="34" spans="1:10">
      <c r="A34" s="27" t="s">
        <v>2794</v>
      </c>
      <c r="B34" s="28">
        <v>13</v>
      </c>
      <c r="D34" s="29">
        <v>31</v>
      </c>
      <c r="E34" s="43" t="s">
        <v>2917</v>
      </c>
      <c r="I34" s="111"/>
      <c r="J34" s="207"/>
    </row>
    <row r="35" spans="1:10">
      <c r="A35" s="27" t="s">
        <v>2118</v>
      </c>
      <c r="B35" s="28">
        <v>13</v>
      </c>
      <c r="D35" s="29">
        <v>32</v>
      </c>
      <c r="E35" s="43" t="s">
        <v>2809</v>
      </c>
    </row>
    <row r="36" spans="1:10">
      <c r="A36" s="10" t="s">
        <v>2817</v>
      </c>
      <c r="B36" s="11">
        <v>322</v>
      </c>
      <c r="C36" s="19"/>
      <c r="D36" s="29">
        <v>33</v>
      </c>
      <c r="E36" s="10" t="s">
        <v>2821</v>
      </c>
    </row>
    <row r="37" spans="1:10">
      <c r="A37" s="10" t="s">
        <v>2818</v>
      </c>
      <c r="B37" s="11">
        <v>666</v>
      </c>
      <c r="D37" s="29">
        <v>34</v>
      </c>
      <c r="E37" s="15" t="s">
        <v>1699</v>
      </c>
    </row>
    <row r="38" spans="1:10">
      <c r="D38" s="29">
        <v>35</v>
      </c>
      <c r="E38" s="15" t="s">
        <v>2451</v>
      </c>
    </row>
    <row r="39" spans="1:10">
      <c r="D39" s="29">
        <v>36</v>
      </c>
      <c r="E39" s="15" t="s">
        <v>2510</v>
      </c>
    </row>
    <row r="40" spans="1:10">
      <c r="D40" s="29">
        <v>37</v>
      </c>
      <c r="E40" s="15" t="s">
        <v>1243</v>
      </c>
    </row>
    <row r="41" spans="1:10">
      <c r="A41" s="17" t="s">
        <v>572</v>
      </c>
      <c r="B41" t="s">
        <v>2820</v>
      </c>
      <c r="C41" t="s">
        <v>189</v>
      </c>
      <c r="D41" s="29">
        <v>38</v>
      </c>
      <c r="E41" s="15" t="s">
        <v>1879</v>
      </c>
    </row>
    <row r="42" spans="1:10">
      <c r="A42" s="17" t="s">
        <v>572</v>
      </c>
      <c r="B42" t="s">
        <v>2820</v>
      </c>
      <c r="C42" t="s">
        <v>1121</v>
      </c>
      <c r="D42" s="29">
        <v>39</v>
      </c>
      <c r="E42" s="15" t="s">
        <v>1235</v>
      </c>
    </row>
    <row r="43" spans="1:10">
      <c r="A43" s="17" t="s">
        <v>572</v>
      </c>
      <c r="B43" t="s">
        <v>2820</v>
      </c>
      <c r="C43" t="s">
        <v>1169</v>
      </c>
      <c r="D43" s="29">
        <v>40</v>
      </c>
      <c r="E43" s="15" t="s">
        <v>1874</v>
      </c>
    </row>
    <row r="44" spans="1:10">
      <c r="D44" s="29">
        <v>41</v>
      </c>
      <c r="E44" s="25" t="s">
        <v>2792</v>
      </c>
    </row>
    <row r="45" spans="1:10">
      <c r="D45" s="29">
        <v>42</v>
      </c>
      <c r="E45" s="25" t="s">
        <v>2793</v>
      </c>
    </row>
    <row r="46" spans="1:10">
      <c r="D46" s="29">
        <v>43</v>
      </c>
      <c r="E46" s="25" t="s">
        <v>280</v>
      </c>
    </row>
    <row r="47" spans="1:10">
      <c r="D47" s="29">
        <v>44</v>
      </c>
      <c r="E47" s="25" t="s">
        <v>2794</v>
      </c>
    </row>
    <row r="48" spans="1:10">
      <c r="D48" s="29">
        <v>45</v>
      </c>
      <c r="E48" s="25" t="s">
        <v>1402</v>
      </c>
      <c r="F48" s="22"/>
    </row>
    <row r="49" spans="3:9">
      <c r="D49" s="29">
        <v>46</v>
      </c>
      <c r="E49" s="25" t="s">
        <v>2025</v>
      </c>
      <c r="F49" s="22"/>
    </row>
    <row r="50" spans="3:9">
      <c r="D50" s="29">
        <v>47</v>
      </c>
      <c r="E50" s="25" t="s">
        <v>1526</v>
      </c>
    </row>
    <row r="51" spans="3:9">
      <c r="D51" s="29">
        <v>48</v>
      </c>
      <c r="E51" s="25" t="s">
        <v>2118</v>
      </c>
    </row>
    <row r="52" spans="3:9">
      <c r="D52" s="111">
        <v>70</v>
      </c>
      <c r="E52" s="217" t="s">
        <v>2854</v>
      </c>
    </row>
    <row r="53" spans="3:9">
      <c r="D53" s="111">
        <v>80</v>
      </c>
      <c r="E53" s="1" t="s">
        <v>2853</v>
      </c>
    </row>
    <row r="54" spans="3:9">
      <c r="D54" s="111">
        <v>80</v>
      </c>
      <c r="E54" s="1" t="s">
        <v>2852</v>
      </c>
    </row>
    <row r="55" spans="3:9">
      <c r="D55" s="111">
        <v>99</v>
      </c>
      <c r="E55" s="217" t="s">
        <v>5517</v>
      </c>
    </row>
    <row r="56" spans="3:9">
      <c r="E56" s="165"/>
    </row>
    <row r="57" spans="3:9">
      <c r="E57" s="165"/>
    </row>
    <row r="58" spans="3:9">
      <c r="C58" s="124" t="s">
        <v>4933</v>
      </c>
    </row>
    <row r="59" spans="3:9">
      <c r="C59" t="s">
        <v>4932</v>
      </c>
      <c r="I59" s="36" t="s">
        <v>2858</v>
      </c>
    </row>
    <row r="60" spans="3:9">
      <c r="I60" s="36"/>
    </row>
    <row r="61" spans="3:9" ht="33.5" customHeight="1">
      <c r="D61" s="166" t="s">
        <v>2856</v>
      </c>
      <c r="E61" s="167" t="s">
        <v>2890</v>
      </c>
      <c r="F61" s="168" t="s">
        <v>4931</v>
      </c>
      <c r="G61" s="19" t="s">
        <v>2810</v>
      </c>
      <c r="H61" s="19" t="s">
        <v>2827</v>
      </c>
      <c r="I61" s="169" t="s">
        <v>5547</v>
      </c>
    </row>
    <row r="62" spans="3:9">
      <c r="D62" s="29">
        <v>1</v>
      </c>
      <c r="E62" s="22" t="s">
        <v>181</v>
      </c>
      <c r="F62" s="22">
        <f>_xlfn.XLOOKUP(E62,map_headernames!Q:Q,map_headernames!BN:BN)</f>
        <v>96</v>
      </c>
      <c r="G62" s="139"/>
      <c r="H62" s="22" t="s">
        <v>181</v>
      </c>
      <c r="I62" s="37"/>
    </row>
    <row r="63" spans="3:9">
      <c r="D63" s="29">
        <v>2</v>
      </c>
      <c r="E63" s="22" t="s">
        <v>144</v>
      </c>
      <c r="F63" s="22">
        <f>_xlfn.XLOOKUP(E63,map_headernames!Q:Q,map_headernames!BN:BN)</f>
        <v>97</v>
      </c>
      <c r="G63" s="139"/>
      <c r="H63" s="22" t="s">
        <v>144</v>
      </c>
      <c r="I63" s="37"/>
    </row>
    <row r="64" spans="3:9">
      <c r="D64" s="29">
        <v>3</v>
      </c>
      <c r="E64" s="356" t="s">
        <v>5618</v>
      </c>
      <c r="F64" s="22">
        <f>_xlfn.XLOOKUP(E64,map_headernames!Q:Q,map_headernames!BN:BN)</f>
        <v>98</v>
      </c>
      <c r="G64" s="357"/>
      <c r="H64" s="356" t="s">
        <v>5618</v>
      </c>
      <c r="I64" s="37"/>
    </row>
    <row r="65" spans="4:9">
      <c r="D65" s="29">
        <v>4</v>
      </c>
      <c r="E65" s="22" t="s">
        <v>196</v>
      </c>
      <c r="F65" s="22">
        <f>_xlfn.XLOOKUP(E65,map_headernames!Q:Q,map_headernames!BN:BN)</f>
        <v>99</v>
      </c>
      <c r="G65" s="139"/>
      <c r="H65" s="22" t="s">
        <v>196</v>
      </c>
      <c r="I65" s="37"/>
    </row>
    <row r="66" spans="4:9">
      <c r="D66" s="29">
        <v>5</v>
      </c>
      <c r="E66" s="22" t="s">
        <v>1753</v>
      </c>
      <c r="F66" s="22">
        <f>_xlfn.XLOOKUP(E66,map_headernames!Q:Q,map_headernames!BN:BN)</f>
        <v>101</v>
      </c>
      <c r="G66" s="139"/>
      <c r="H66" s="22" t="s">
        <v>1753</v>
      </c>
      <c r="I66" s="37"/>
    </row>
    <row r="67" spans="4:9">
      <c r="D67" s="29">
        <v>6</v>
      </c>
      <c r="E67" s="22" t="s">
        <v>307</v>
      </c>
      <c r="F67" s="22">
        <f>_xlfn.XLOOKUP(E67,map_headernames!Q:Q,map_headernames!BN:BN)</f>
        <v>102</v>
      </c>
      <c r="G67" s="139"/>
      <c r="H67" s="22" t="s">
        <v>307</v>
      </c>
      <c r="I67" s="37"/>
    </row>
    <row r="68" spans="4:9">
      <c r="D68" s="29">
        <v>7</v>
      </c>
      <c r="E68" s="22" t="s">
        <v>80</v>
      </c>
      <c r="F68" s="22">
        <f>_xlfn.XLOOKUP(E68,map_headernames!Q:Q,map_headernames!BN:BN)</f>
        <v>103</v>
      </c>
      <c r="G68" s="139"/>
      <c r="H68" s="22" t="s">
        <v>80</v>
      </c>
      <c r="I68" s="37"/>
    </row>
    <row r="69" spans="4:9">
      <c r="D69" s="29">
        <v>8</v>
      </c>
      <c r="E69" s="22" t="s">
        <v>255</v>
      </c>
      <c r="F69" s="22">
        <f>_xlfn.XLOOKUP(E69,map_headernames!Q:Q,map_headernames!BN:BN)</f>
        <v>104</v>
      </c>
      <c r="G69" s="139"/>
      <c r="H69" s="22" t="s">
        <v>255</v>
      </c>
      <c r="I69" s="37"/>
    </row>
    <row r="70" spans="4:9">
      <c r="D70" s="29">
        <v>9</v>
      </c>
      <c r="E70" s="22" t="s">
        <v>265</v>
      </c>
      <c r="F70" s="22">
        <f>_xlfn.XLOOKUP(E70,map_headernames!Q:Q,map_headernames!BN:BN)</f>
        <v>105</v>
      </c>
      <c r="G70" s="139"/>
      <c r="H70" s="22" t="s">
        <v>265</v>
      </c>
      <c r="I70" s="37"/>
    </row>
    <row r="71" spans="4:9">
      <c r="D71" s="29">
        <v>10</v>
      </c>
      <c r="E71" s="22" t="s">
        <v>95</v>
      </c>
      <c r="F71" s="22">
        <f>_xlfn.XLOOKUP(E71,map_headernames!Q:Q,map_headernames!BN:BN)</f>
        <v>106</v>
      </c>
      <c r="G71" s="139"/>
      <c r="H71" s="22" t="s">
        <v>95</v>
      </c>
      <c r="I71" s="37"/>
    </row>
    <row r="72" spans="4:9">
      <c r="D72" s="29">
        <v>11</v>
      </c>
      <c r="E72" s="22" t="s">
        <v>134</v>
      </c>
      <c r="F72" s="22">
        <f>_xlfn.XLOOKUP(E72,map_headernames!Q:Q,map_headernames!BN:BN)</f>
        <v>107</v>
      </c>
      <c r="G72" s="139"/>
      <c r="H72" s="22" t="s">
        <v>134</v>
      </c>
      <c r="I72" s="37"/>
    </row>
    <row r="73" spans="4:9">
      <c r="D73" s="29">
        <v>12</v>
      </c>
      <c r="E73" s="22" t="s">
        <v>244</v>
      </c>
      <c r="F73" s="22">
        <f>_xlfn.XLOOKUP(E73,map_headernames!Q:Q,map_headernames!BN:BN)</f>
        <v>108</v>
      </c>
      <c r="G73" s="139"/>
      <c r="H73" s="22" t="s">
        <v>244</v>
      </c>
      <c r="I73" s="37"/>
    </row>
    <row r="74" spans="4:9">
      <c r="D74" s="29">
        <v>13</v>
      </c>
      <c r="E74" s="356" t="s">
        <v>5614</v>
      </c>
      <c r="F74" s="22">
        <f>_xlfn.XLOOKUP(E74,map_headernames!Q:Q,map_headernames!BN:BN)</f>
        <v>109</v>
      </c>
      <c r="G74" s="139"/>
      <c r="H74" s="356" t="s">
        <v>5614</v>
      </c>
      <c r="I74" s="37"/>
    </row>
    <row r="75" spans="4:9">
      <c r="D75" s="29">
        <v>16</v>
      </c>
      <c r="E75" s="180" t="s">
        <v>189</v>
      </c>
      <c r="F75" s="180">
        <f>_xlfn.XLOOKUP(E75,map_headernames!Q:Q,map_headernames!BN:BN)</f>
        <v>162</v>
      </c>
      <c r="G75" s="183"/>
      <c r="H75" s="358" t="s">
        <v>2862</v>
      </c>
      <c r="I75" s="355" t="s">
        <v>2861</v>
      </c>
    </row>
    <row r="76" spans="4:9">
      <c r="D76" s="29">
        <v>17</v>
      </c>
      <c r="E76" s="180" t="s">
        <v>1121</v>
      </c>
      <c r="F76" s="180">
        <f>_xlfn.XLOOKUP(E76,map_headernames!Q:Q,map_headernames!BN:BN)</f>
        <v>163</v>
      </c>
      <c r="G76" s="183"/>
      <c r="H76" s="358" t="s">
        <v>2863</v>
      </c>
    </row>
    <row r="77" spans="4:9">
      <c r="D77" s="29">
        <v>18</v>
      </c>
      <c r="E77" s="401" t="s">
        <v>5794</v>
      </c>
      <c r="F77" s="180">
        <f>_xlfn.XLOOKUP(E77,map_headernames!Q:Q,map_headernames!BN:BN)</f>
        <v>164</v>
      </c>
      <c r="G77" s="402"/>
      <c r="H77" s="403" t="s">
        <v>5796</v>
      </c>
      <c r="I77" s="412"/>
    </row>
    <row r="78" spans="4:9">
      <c r="D78" s="29">
        <v>19</v>
      </c>
      <c r="E78" s="401" t="s">
        <v>5839</v>
      </c>
      <c r="F78" s="180">
        <f>_xlfn.XLOOKUP(E78,map_headernames!Q:Q,map_headernames!BN:BN)</f>
        <v>165</v>
      </c>
      <c r="G78" s="402"/>
      <c r="H78" s="403" t="s">
        <v>5796</v>
      </c>
      <c r="I78" s="440"/>
    </row>
    <row r="79" spans="4:9">
      <c r="D79" s="29">
        <v>20</v>
      </c>
      <c r="E79" s="180" t="s">
        <v>155</v>
      </c>
      <c r="F79" s="180">
        <f>_xlfn.XLOOKUP(E79,map_headernames!Q:Q,map_headernames!BN:BN)</f>
        <v>167</v>
      </c>
      <c r="G79" s="183"/>
      <c r="H79" s="358" t="s">
        <v>2864</v>
      </c>
    </row>
    <row r="80" spans="4:9">
      <c r="D80" s="29">
        <v>21</v>
      </c>
      <c r="E80" s="180" t="s">
        <v>150</v>
      </c>
      <c r="F80" s="180">
        <f>_xlfn.XLOOKUP(E80,map_headernames!Q:Q,map_headernames!BN:BN)</f>
        <v>169</v>
      </c>
      <c r="G80" s="183"/>
      <c r="H80" s="358" t="s">
        <v>2865</v>
      </c>
    </row>
    <row r="81" spans="1:11">
      <c r="D81" s="29">
        <v>22</v>
      </c>
      <c r="E81" s="180" t="s">
        <v>396</v>
      </c>
      <c r="F81" s="180">
        <f>_xlfn.XLOOKUP(E81,map_headernames!Q:Q,map_headernames!BN:BN)</f>
        <v>168</v>
      </c>
      <c r="G81" s="183"/>
      <c r="H81" s="358" t="s">
        <v>2866</v>
      </c>
    </row>
    <row r="82" spans="1:11">
      <c r="D82" s="29">
        <v>23</v>
      </c>
      <c r="E82" s="180" t="s">
        <v>4853</v>
      </c>
      <c r="F82" s="180">
        <v>165</v>
      </c>
      <c r="G82" s="183"/>
      <c r="H82" s="358"/>
    </row>
    <row r="83" spans="1:11">
      <c r="D83" s="29">
        <v>24</v>
      </c>
      <c r="E83" s="180" t="s">
        <v>51</v>
      </c>
      <c r="F83" s="180">
        <f>_xlfn.XLOOKUP(E83,map_headernames!Q:Q,map_headernames!BN:BN)</f>
        <v>170</v>
      </c>
      <c r="G83" s="183"/>
      <c r="H83" s="358" t="s">
        <v>2867</v>
      </c>
    </row>
    <row r="84" spans="1:11">
      <c r="D84" s="29">
        <v>25</v>
      </c>
      <c r="E84" s="180" t="s">
        <v>1169</v>
      </c>
      <c r="F84" s="180">
        <f>_xlfn.XLOOKUP(E84,map_headernames!Q:Q,map_headernames!BN:BN)</f>
        <v>217</v>
      </c>
      <c r="G84" s="183"/>
      <c r="H84" s="358" t="s">
        <v>2868</v>
      </c>
    </row>
    <row r="85" spans="1:11">
      <c r="D85" s="29">
        <v>26</v>
      </c>
      <c r="E85" s="180" t="s">
        <v>176</v>
      </c>
      <c r="F85" s="180">
        <f>_xlfn.XLOOKUP(E85,map_headernames!Q:Q,map_headernames!BN:BN)</f>
        <v>171</v>
      </c>
      <c r="G85" s="183"/>
      <c r="H85" s="358" t="s">
        <v>2869</v>
      </c>
    </row>
    <row r="86" spans="1:11">
      <c r="D86" s="29">
        <v>27</v>
      </c>
      <c r="E86" s="180" t="s">
        <v>168</v>
      </c>
      <c r="F86" s="180">
        <f>_xlfn.XLOOKUP(E86,map_headernames!Q:Q,map_headernames!BN:BN)</f>
        <v>172</v>
      </c>
      <c r="G86" s="183"/>
      <c r="H86" s="358" t="s">
        <v>2870</v>
      </c>
    </row>
    <row r="87" spans="1:11">
      <c r="D87" s="29">
        <v>28</v>
      </c>
      <c r="E87" s="180" t="s">
        <v>164</v>
      </c>
      <c r="F87" s="180">
        <f>_xlfn.XLOOKUP(E87,map_headernames!Q:Q,map_headernames!BN:BN)</f>
        <v>166</v>
      </c>
      <c r="G87" s="183"/>
      <c r="H87" s="358" t="s">
        <v>2871</v>
      </c>
    </row>
    <row r="88" spans="1:11">
      <c r="A88" t="s">
        <v>4930</v>
      </c>
      <c r="D88" s="29">
        <v>29</v>
      </c>
      <c r="E88" t="s">
        <v>2887</v>
      </c>
      <c r="F88" t="s">
        <v>2887</v>
      </c>
      <c r="G88" s="29"/>
      <c r="I88" s="24"/>
      <c r="J88" s="24"/>
      <c r="K88" s="24"/>
    </row>
    <row r="89" spans="1:11">
      <c r="A89" t="s">
        <v>2228</v>
      </c>
      <c r="B89" t="s">
        <v>2225</v>
      </c>
      <c r="C89" t="s">
        <v>3056</v>
      </c>
      <c r="D89" s="29">
        <v>30</v>
      </c>
      <c r="E89" s="42" t="s">
        <v>3056</v>
      </c>
      <c r="F89" s="42">
        <f>_xlfn.XLOOKUP(E89,map_headernames!T:T,map_headernames!BN:BN)</f>
        <v>2</v>
      </c>
      <c r="G89" s="29"/>
      <c r="H89" s="353"/>
      <c r="I89" s="24"/>
      <c r="J89" s="24"/>
      <c r="K89" s="24"/>
    </row>
    <row r="90" spans="1:11">
      <c r="B90" t="s">
        <v>3051</v>
      </c>
      <c r="C90" t="s">
        <v>3057</v>
      </c>
      <c r="D90" s="29">
        <v>31</v>
      </c>
      <c r="E90" s="42" t="s">
        <v>3057</v>
      </c>
      <c r="F90" s="42">
        <f>_xlfn.XLOOKUP(E90,map_headernames!T:T,map_headernames!BN:BN)</f>
        <v>999</v>
      </c>
      <c r="G90" s="29"/>
      <c r="H90" s="353"/>
      <c r="I90" s="24"/>
      <c r="J90" s="24"/>
      <c r="K90" s="24"/>
    </row>
    <row r="91" spans="1:11">
      <c r="B91" t="s">
        <v>3052</v>
      </c>
      <c r="C91" t="s">
        <v>3058</v>
      </c>
      <c r="D91" s="29">
        <v>32</v>
      </c>
      <c r="E91" s="42" t="s">
        <v>3058</v>
      </c>
      <c r="F91" s="42" t="e">
        <f>_xlfn.XLOOKUP(E91,map_headernames!T:T,map_headernames!BN:BN)</f>
        <v>#N/A</v>
      </c>
      <c r="G91" s="29"/>
      <c r="H91" s="353"/>
      <c r="I91" s="24"/>
      <c r="J91" s="24"/>
      <c r="K91" s="24"/>
    </row>
    <row r="92" spans="1:11">
      <c r="B92" t="s">
        <v>3064</v>
      </c>
      <c r="C92" t="s">
        <v>3059</v>
      </c>
      <c r="D92" s="29">
        <v>33</v>
      </c>
      <c r="E92" s="42" t="s">
        <v>3059</v>
      </c>
      <c r="F92" s="42">
        <f>_xlfn.XLOOKUP(E92,map_headernames!T:T,map_headernames!BN:BN)</f>
        <v>999</v>
      </c>
      <c r="G92" s="29"/>
      <c r="H92" s="353"/>
      <c r="I92" s="24"/>
      <c r="J92" s="24"/>
      <c r="K92" s="24"/>
    </row>
    <row r="93" spans="1:11">
      <c r="A93" t="s">
        <v>1089</v>
      </c>
      <c r="B93" t="s">
        <v>3053</v>
      </c>
      <c r="C93" t="s">
        <v>3060</v>
      </c>
      <c r="D93" s="29">
        <v>34</v>
      </c>
      <c r="E93" s="42" t="s">
        <v>3060</v>
      </c>
      <c r="F93" s="42">
        <f>_xlfn.XLOOKUP(E93,map_headernames!T:T,map_headernames!BN:BN)</f>
        <v>16</v>
      </c>
      <c r="G93" s="29"/>
      <c r="H93" s="353"/>
      <c r="I93" s="24"/>
      <c r="J93" s="24"/>
      <c r="K93" s="24"/>
    </row>
    <row r="94" spans="1:11">
      <c r="B94" t="s">
        <v>3054</v>
      </c>
      <c r="C94" t="s">
        <v>3061</v>
      </c>
      <c r="D94" s="29">
        <v>35</v>
      </c>
      <c r="E94" s="42" t="s">
        <v>3061</v>
      </c>
      <c r="F94" s="42">
        <f>_xlfn.XLOOKUP(E94,map_headernames!T:T,map_headernames!BN:BN)</f>
        <v>999</v>
      </c>
      <c r="G94" s="29"/>
      <c r="H94" s="353"/>
      <c r="I94" s="24"/>
      <c r="J94" s="24"/>
      <c r="K94" s="24"/>
    </row>
    <row r="95" spans="1:11">
      <c r="B95" t="s">
        <v>3055</v>
      </c>
      <c r="C95" t="s">
        <v>3062</v>
      </c>
      <c r="D95" s="29">
        <v>36</v>
      </c>
      <c r="E95" s="42" t="s">
        <v>3062</v>
      </c>
      <c r="F95" s="42">
        <f>_xlfn.XLOOKUP(E95,map_headernames!T:T,map_headernames!BN:BN)</f>
        <v>999</v>
      </c>
      <c r="G95" s="29"/>
      <c r="H95" s="353"/>
      <c r="I95" s="24"/>
      <c r="J95" s="24"/>
      <c r="K95" s="24"/>
    </row>
    <row r="96" spans="1:11">
      <c r="B96" t="s">
        <v>20</v>
      </c>
      <c r="C96" t="s">
        <v>3063</v>
      </c>
      <c r="D96" s="29">
        <v>37</v>
      </c>
      <c r="E96" s="42" t="s">
        <v>3063</v>
      </c>
      <c r="F96" s="42">
        <f>_xlfn.XLOOKUP(E96,map_headernames!T:T,map_headernames!BN:BN)</f>
        <v>999</v>
      </c>
      <c r="G96" s="29"/>
      <c r="H96" s="353"/>
      <c r="I96" s="24"/>
      <c r="J96" s="24"/>
      <c r="K96" s="24"/>
    </row>
    <row r="97" spans="4:11">
      <c r="D97" s="29">
        <v>38</v>
      </c>
      <c r="E97" s="40" t="s">
        <v>2288</v>
      </c>
      <c r="F97">
        <f>_xlfn.XLOOKUP(E97,map_headernames!Q:Q,map_headernames!BN:BN)</f>
        <v>21</v>
      </c>
      <c r="G97" s="29"/>
      <c r="H97" s="354" t="s">
        <v>2873</v>
      </c>
      <c r="I97" s="353" t="s">
        <v>2872</v>
      </c>
      <c r="J97" s="24"/>
      <c r="K97" s="24"/>
    </row>
    <row r="98" spans="4:11">
      <c r="D98" s="29">
        <v>39</v>
      </c>
      <c r="E98" s="40" t="s">
        <v>2280</v>
      </c>
      <c r="F98">
        <f>_xlfn.XLOOKUP(E98,map_headernames!Q:Q,map_headernames!BN:BN)</f>
        <v>19</v>
      </c>
      <c r="G98" s="29"/>
      <c r="H98" s="354" t="s">
        <v>2874</v>
      </c>
      <c r="I98" s="24"/>
      <c r="J98" s="24"/>
      <c r="K98" s="24"/>
    </row>
    <row r="99" spans="4:11">
      <c r="D99" s="29">
        <v>40</v>
      </c>
      <c r="E99" s="40" t="s">
        <v>2284</v>
      </c>
      <c r="F99">
        <f>_xlfn.XLOOKUP(E99,map_headernames!Q:Q,map_headernames!BN:BN)</f>
        <v>20</v>
      </c>
      <c r="G99" s="29"/>
      <c r="H99" s="354" t="s">
        <v>2875</v>
      </c>
    </row>
    <row r="100" spans="4:11">
      <c r="D100" s="29">
        <v>41</v>
      </c>
      <c r="E100" s="40" t="s">
        <v>2293</v>
      </c>
      <c r="F100">
        <f>_xlfn.XLOOKUP(E100,map_headernames!Q:Q,map_headernames!BN:BN)</f>
        <v>22</v>
      </c>
      <c r="G100" s="29"/>
      <c r="H100" s="354" t="s">
        <v>2876</v>
      </c>
    </row>
    <row r="101" spans="4:11">
      <c r="D101" s="29">
        <v>42</v>
      </c>
      <c r="E101" s="40" t="s">
        <v>2297</v>
      </c>
      <c r="F101">
        <f>_xlfn.XLOOKUP(E101,map_headernames!Q:Q,map_headernames!BN:BN)</f>
        <v>23</v>
      </c>
      <c r="G101" s="29"/>
      <c r="H101" s="354" t="s">
        <v>2877</v>
      </c>
    </row>
    <row r="102" spans="4:11">
      <c r="D102" s="29">
        <v>43</v>
      </c>
      <c r="E102" s="40" t="s">
        <v>2301</v>
      </c>
      <c r="F102">
        <f>_xlfn.XLOOKUP(E102,map_headernames!Q:Q,map_headernames!BN:BN)</f>
        <v>24</v>
      </c>
      <c r="G102" s="29"/>
      <c r="H102" s="354" t="s">
        <v>2878</v>
      </c>
    </row>
    <row r="103" spans="4:11">
      <c r="D103" s="29">
        <v>44</v>
      </c>
      <c r="E103" s="40" t="s">
        <v>2305</v>
      </c>
      <c r="F103">
        <f>_xlfn.XLOOKUP(E103,map_headernames!Q:Q,map_headernames!BN:BN)</f>
        <v>25</v>
      </c>
      <c r="G103" s="29"/>
      <c r="H103" s="354" t="s">
        <v>2879</v>
      </c>
    </row>
    <row r="104" spans="4:11">
      <c r="D104" s="29">
        <v>45</v>
      </c>
      <c r="E104" s="40" t="s">
        <v>2274</v>
      </c>
      <c r="F104">
        <f>_xlfn.XLOOKUP(E104,map_headernames!Q:Q,map_headernames!BN:BN)</f>
        <v>18</v>
      </c>
      <c r="G104" s="29"/>
    </row>
    <row r="105" spans="4:11">
      <c r="D105" s="29">
        <v>46</v>
      </c>
      <c r="E105" s="41" t="str">
        <f>SUBSTITUTE(E97,"pct","")</f>
        <v>hisp</v>
      </c>
      <c r="F105">
        <f>_xlfn.XLOOKUP(E105,map_headernames!Q:Q,map_headernames!BN:BN)</f>
        <v>999</v>
      </c>
      <c r="G105" s="29"/>
    </row>
    <row r="106" spans="4:11">
      <c r="D106" s="29">
        <v>47</v>
      </c>
      <c r="E106" s="41" t="str">
        <f t="shared" ref="E106:E112" si="0">SUBSTITUTE(E98,"pct","")</f>
        <v>nhba</v>
      </c>
      <c r="F106">
        <f>_xlfn.XLOOKUP(E106,map_headernames!Q:Q,map_headernames!BN:BN)</f>
        <v>999</v>
      </c>
      <c r="G106" s="29"/>
    </row>
    <row r="107" spans="4:11">
      <c r="D107" s="29">
        <v>48</v>
      </c>
      <c r="E107" s="41" t="str">
        <f t="shared" si="0"/>
        <v>nhaa</v>
      </c>
      <c r="F107">
        <f>_xlfn.XLOOKUP(E107,map_headernames!Q:Q,map_headernames!BN:BN)</f>
        <v>999</v>
      </c>
      <c r="G107" s="29"/>
    </row>
    <row r="108" spans="4:11">
      <c r="D108" s="29">
        <v>49</v>
      </c>
      <c r="E108" s="41" t="str">
        <f t="shared" si="0"/>
        <v>nhaiana</v>
      </c>
      <c r="F108">
        <f>_xlfn.XLOOKUP(E108,map_headernames!Q:Q,map_headernames!BN:BN)</f>
        <v>999</v>
      </c>
      <c r="G108" s="29"/>
    </row>
    <row r="109" spans="4:11">
      <c r="D109" s="29">
        <v>50</v>
      </c>
      <c r="E109" s="41" t="str">
        <f t="shared" si="0"/>
        <v>nhnhpia</v>
      </c>
      <c r="F109">
        <f>_xlfn.XLOOKUP(E109,map_headernames!Q:Q,map_headernames!BN:BN)</f>
        <v>999</v>
      </c>
      <c r="G109" s="29"/>
    </row>
    <row r="110" spans="4:11">
      <c r="D110" s="29">
        <v>51</v>
      </c>
      <c r="E110" s="41" t="str">
        <f t="shared" si="0"/>
        <v>nhotheralone</v>
      </c>
      <c r="F110">
        <f>_xlfn.XLOOKUP(E110,map_headernames!Q:Q,map_headernames!BN:BN)</f>
        <v>999</v>
      </c>
      <c r="G110" s="29"/>
    </row>
    <row r="111" spans="4:11">
      <c r="D111" s="29">
        <v>52</v>
      </c>
      <c r="E111" s="41" t="str">
        <f t="shared" si="0"/>
        <v>nhmulti</v>
      </c>
      <c r="F111">
        <f>_xlfn.XLOOKUP(E111,map_headernames!Q:Q,map_headernames!BN:BN)</f>
        <v>999</v>
      </c>
      <c r="G111" s="29"/>
    </row>
    <row r="112" spans="4:11">
      <c r="D112" s="29">
        <v>53</v>
      </c>
      <c r="E112" s="41" t="str">
        <f t="shared" si="0"/>
        <v>nhwa</v>
      </c>
      <c r="F112">
        <f>_xlfn.XLOOKUP(E112,map_headernames!Q:Q,map_headernames!BN:BN)</f>
        <v>999</v>
      </c>
      <c r="G112" s="29"/>
    </row>
    <row r="113" spans="4:8">
      <c r="D113" s="29">
        <v>54</v>
      </c>
      <c r="E113" s="9" t="s">
        <v>2880</v>
      </c>
      <c r="F113">
        <f>_xlfn.XLOOKUP(E113,map_headernames!Q:Q,map_headernames!BN:BN)</f>
        <v>19</v>
      </c>
      <c r="G113" s="29"/>
    </row>
    <row r="114" spans="4:8">
      <c r="D114" s="29">
        <v>55</v>
      </c>
      <c r="E114" s="9" t="s">
        <v>2881</v>
      </c>
      <c r="F114">
        <f>_xlfn.XLOOKUP(E114,map_headernames!Q:Q,map_headernames!BN:BN)</f>
        <v>20</v>
      </c>
      <c r="G114" s="29"/>
      <c r="H114" s="38"/>
    </row>
    <row r="115" spans="4:8">
      <c r="D115" s="29">
        <v>56</v>
      </c>
      <c r="E115" s="9" t="s">
        <v>2882</v>
      </c>
      <c r="F115">
        <f>_xlfn.XLOOKUP(E115,map_headernames!Q:Q,map_headernames!BN:BN)</f>
        <v>22</v>
      </c>
      <c r="G115" s="29"/>
      <c r="H115" s="38"/>
    </row>
    <row r="116" spans="4:8">
      <c r="D116" s="29">
        <v>57</v>
      </c>
      <c r="E116" s="9" t="s">
        <v>2883</v>
      </c>
      <c r="F116">
        <f>_xlfn.XLOOKUP(E116,map_headernames!Q:Q,map_headernames!BN:BN)</f>
        <v>23</v>
      </c>
      <c r="G116" s="29"/>
      <c r="H116" s="38"/>
    </row>
    <row r="117" spans="4:8">
      <c r="D117" s="29">
        <v>58</v>
      </c>
      <c r="E117" s="9" t="s">
        <v>2884</v>
      </c>
      <c r="F117">
        <f>_xlfn.XLOOKUP(E117,map_headernames!Q:Q,map_headernames!BN:BN)</f>
        <v>24</v>
      </c>
      <c r="G117" s="29"/>
      <c r="H117" s="38"/>
    </row>
    <row r="118" spans="4:8">
      <c r="D118" s="29">
        <v>59</v>
      </c>
      <c r="E118" s="9" t="s">
        <v>2885</v>
      </c>
      <c r="F118">
        <f>_xlfn.XLOOKUP(E118,map_headernames!Q:Q,map_headernames!BN:BN)</f>
        <v>25</v>
      </c>
      <c r="G118" s="29"/>
      <c r="H118" s="38"/>
    </row>
    <row r="119" spans="4:8">
      <c r="D119" s="29">
        <v>60</v>
      </c>
      <c r="E119" s="9" t="s">
        <v>2886</v>
      </c>
      <c r="F119">
        <f>_xlfn.XLOOKUP(E119,map_headernames!Q:Q,map_headernames!BN:BN)</f>
        <v>18</v>
      </c>
      <c r="G119" s="29"/>
      <c r="H119" s="38"/>
    </row>
    <row r="120" spans="4:8">
      <c r="D120" s="29">
        <v>61</v>
      </c>
      <c r="E120" s="9" t="s">
        <v>2891</v>
      </c>
      <c r="F120">
        <f>_xlfn.XLOOKUP(E120,map_headernames!Q:Q,map_headernames!BN:BN)</f>
        <v>999</v>
      </c>
      <c r="G120" s="29"/>
      <c r="H120" s="38"/>
    </row>
    <row r="121" spans="4:8">
      <c r="D121" s="29">
        <v>62</v>
      </c>
      <c r="E121" s="9" t="s">
        <v>2892</v>
      </c>
      <c r="F121">
        <f>_xlfn.XLOOKUP(E121,map_headernames!Q:Q,map_headernames!BN:BN)</f>
        <v>999</v>
      </c>
      <c r="G121" s="29"/>
      <c r="H121" s="38"/>
    </row>
    <row r="122" spans="4:8">
      <c r="D122" s="29">
        <v>63</v>
      </c>
      <c r="E122" s="9" t="s">
        <v>2893</v>
      </c>
      <c r="F122">
        <f>_xlfn.XLOOKUP(E122,map_headernames!Q:Q,map_headernames!BN:BN)</f>
        <v>999</v>
      </c>
      <c r="G122" s="29"/>
      <c r="H122" s="38"/>
    </row>
    <row r="123" spans="4:8">
      <c r="D123" s="29">
        <v>64</v>
      </c>
      <c r="E123" s="9" t="s">
        <v>2894</v>
      </c>
      <c r="F123">
        <f>_xlfn.XLOOKUP(E123,map_headernames!Q:Q,map_headernames!BN:BN)</f>
        <v>999</v>
      </c>
      <c r="G123" s="29"/>
      <c r="H123" s="38"/>
    </row>
    <row r="124" spans="4:8">
      <c r="D124" s="29">
        <v>65</v>
      </c>
      <c r="E124" s="9" t="s">
        <v>2895</v>
      </c>
      <c r="F124">
        <f>_xlfn.XLOOKUP(E124,map_headernames!Q:Q,map_headernames!BN:BN)</f>
        <v>999</v>
      </c>
      <c r="G124" s="29"/>
      <c r="H124" s="38"/>
    </row>
    <row r="125" spans="4:8">
      <c r="D125" s="29">
        <v>66</v>
      </c>
      <c r="E125" s="9" t="s">
        <v>2896</v>
      </c>
      <c r="F125">
        <f>_xlfn.XLOOKUP(E125,map_headernames!Q:Q,map_headernames!BN:BN)</f>
        <v>999</v>
      </c>
      <c r="G125" s="29"/>
    </row>
    <row r="126" spans="4:8">
      <c r="D126" s="29">
        <v>67</v>
      </c>
      <c r="E126" s="9" t="s">
        <v>2897</v>
      </c>
      <c r="F126">
        <f>_xlfn.XLOOKUP(E126,map_headernames!Q:Q,map_headernames!BN:BN)</f>
        <v>999</v>
      </c>
      <c r="G126" s="29"/>
    </row>
    <row r="127" spans="4:8">
      <c r="D127" s="29">
        <v>68</v>
      </c>
    </row>
    <row r="128" spans="4:8">
      <c r="D128" s="29">
        <v>69</v>
      </c>
    </row>
    <row r="129" spans="4:9">
      <c r="D129" s="29">
        <v>70</v>
      </c>
      <c r="E129" s="7" t="s">
        <v>185</v>
      </c>
      <c r="F129" s="7">
        <v>999</v>
      </c>
      <c r="G129" s="7">
        <v>999</v>
      </c>
      <c r="H129" s="7" t="s">
        <v>185</v>
      </c>
      <c r="I129" s="352" t="s">
        <v>2859</v>
      </c>
    </row>
    <row r="130" spans="4:9">
      <c r="D130" s="29">
        <v>71</v>
      </c>
      <c r="E130" s="7" t="s">
        <v>108</v>
      </c>
      <c r="F130" s="7">
        <v>999</v>
      </c>
      <c r="G130" s="7">
        <v>999</v>
      </c>
      <c r="H130" s="7" t="s">
        <v>108</v>
      </c>
      <c r="I130" s="352" t="s">
        <v>2860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F18-DB76-4873-966F-BBE718A987E5}">
  <dimension ref="A1:G95"/>
  <sheetViews>
    <sheetView workbookViewId="0">
      <selection activeCell="B35" sqref="B35:G35"/>
    </sheetView>
  </sheetViews>
  <sheetFormatPr defaultRowHeight="14.5"/>
  <cols>
    <col min="2" max="2" width="16.7265625" bestFit="1" customWidth="1"/>
    <col min="3" max="3" width="15.36328125" customWidth="1"/>
    <col min="4" max="4" width="19.6328125" customWidth="1"/>
    <col min="5" max="5" width="15.54296875" customWidth="1"/>
    <col min="6" max="6" width="16" bestFit="1" customWidth="1"/>
    <col min="7" max="7" width="83.7265625" bestFit="1" customWidth="1"/>
  </cols>
  <sheetData>
    <row r="1" spans="1:3">
      <c r="A1" t="s">
        <v>50</v>
      </c>
      <c r="B1" t="s">
        <v>5602</v>
      </c>
      <c r="C1" t="s">
        <v>5601</v>
      </c>
    </row>
    <row r="2" spans="1:3">
      <c r="A2">
        <v>1</v>
      </c>
      <c r="B2" t="s">
        <v>1169</v>
      </c>
      <c r="C2" t="s">
        <v>2225</v>
      </c>
    </row>
    <row r="3" spans="1:3">
      <c r="A3">
        <v>2</v>
      </c>
      <c r="B3" t="s">
        <v>176</v>
      </c>
      <c r="C3" t="s">
        <v>2225</v>
      </c>
    </row>
    <row r="4" spans="1:3">
      <c r="A4">
        <v>3</v>
      </c>
      <c r="B4" t="s">
        <v>168</v>
      </c>
      <c r="C4" t="s">
        <v>2225</v>
      </c>
    </row>
    <row r="5" spans="1:3">
      <c r="A5">
        <v>4</v>
      </c>
      <c r="B5" t="s">
        <v>164</v>
      </c>
      <c r="C5" t="s">
        <v>2225</v>
      </c>
    </row>
    <row r="6" spans="1:3">
      <c r="A6">
        <v>5</v>
      </c>
      <c r="B6" t="s">
        <v>2288</v>
      </c>
      <c r="C6" t="s">
        <v>2225</v>
      </c>
    </row>
    <row r="7" spans="1:3">
      <c r="A7">
        <v>6</v>
      </c>
      <c r="B7" t="s">
        <v>2880</v>
      </c>
      <c r="C7" t="s">
        <v>2225</v>
      </c>
    </row>
    <row r="8" spans="1:3">
      <c r="A8">
        <v>7</v>
      </c>
      <c r="B8" t="s">
        <v>2881</v>
      </c>
      <c r="C8" t="s">
        <v>2225</v>
      </c>
    </row>
    <row r="9" spans="1:3">
      <c r="A9">
        <v>8</v>
      </c>
      <c r="B9" t="s">
        <v>2882</v>
      </c>
      <c r="C9" t="s">
        <v>2225</v>
      </c>
    </row>
    <row r="10" spans="1:3">
      <c r="A10">
        <v>9</v>
      </c>
      <c r="B10" t="s">
        <v>2883</v>
      </c>
      <c r="C10" t="s">
        <v>2225</v>
      </c>
    </row>
    <row r="11" spans="1:3">
      <c r="A11">
        <v>10</v>
      </c>
      <c r="B11" t="s">
        <v>2884</v>
      </c>
      <c r="C11" t="s">
        <v>2225</v>
      </c>
    </row>
    <row r="12" spans="1:3">
      <c r="A12">
        <v>11</v>
      </c>
      <c r="B12" t="s">
        <v>2885</v>
      </c>
      <c r="C12" t="s">
        <v>2225</v>
      </c>
    </row>
    <row r="13" spans="1:3">
      <c r="A13">
        <v>12</v>
      </c>
      <c r="B13" t="s">
        <v>2886</v>
      </c>
      <c r="C13" t="s">
        <v>2225</v>
      </c>
    </row>
    <row r="14" spans="1:3">
      <c r="A14">
        <v>13</v>
      </c>
      <c r="B14" t="s">
        <v>2288</v>
      </c>
      <c r="C14" t="s">
        <v>2225</v>
      </c>
    </row>
    <row r="15" spans="1:3">
      <c r="A15">
        <v>14</v>
      </c>
      <c r="B15" t="s">
        <v>2280</v>
      </c>
      <c r="C15" t="s">
        <v>2225</v>
      </c>
    </row>
    <row r="16" spans="1:3">
      <c r="A16">
        <v>15</v>
      </c>
      <c r="B16" t="s">
        <v>2284</v>
      </c>
      <c r="C16" t="s">
        <v>2225</v>
      </c>
    </row>
    <row r="17" spans="1:3">
      <c r="A17">
        <v>16</v>
      </c>
      <c r="B17" t="s">
        <v>2293</v>
      </c>
      <c r="C17" t="s">
        <v>2225</v>
      </c>
    </row>
    <row r="18" spans="1:3">
      <c r="A18">
        <v>17</v>
      </c>
      <c r="B18" t="s">
        <v>2297</v>
      </c>
      <c r="C18" t="s">
        <v>2225</v>
      </c>
    </row>
    <row r="19" spans="1:3">
      <c r="A19">
        <v>18</v>
      </c>
      <c r="B19" t="s">
        <v>2301</v>
      </c>
      <c r="C19" t="s">
        <v>2225</v>
      </c>
    </row>
    <row r="20" spans="1:3">
      <c r="A20">
        <v>19</v>
      </c>
      <c r="B20" t="s">
        <v>2305</v>
      </c>
      <c r="C20" t="s">
        <v>2225</v>
      </c>
    </row>
    <row r="21" spans="1:3">
      <c r="A21">
        <v>20</v>
      </c>
      <c r="B21" t="s">
        <v>2274</v>
      </c>
      <c r="C21" t="s">
        <v>2225</v>
      </c>
    </row>
    <row r="22" spans="1:3">
      <c r="A22">
        <v>21</v>
      </c>
      <c r="B22" t="s">
        <v>4823</v>
      </c>
      <c r="C22" t="s">
        <v>2225</v>
      </c>
    </row>
    <row r="23" spans="1:3">
      <c r="A23">
        <v>22</v>
      </c>
      <c r="B23" t="s">
        <v>4816</v>
      </c>
      <c r="C23" t="s">
        <v>2225</v>
      </c>
    </row>
    <row r="24" spans="1:3">
      <c r="A24">
        <v>23</v>
      </c>
      <c r="B24" t="s">
        <v>4824</v>
      </c>
      <c r="C24" t="s">
        <v>2225</v>
      </c>
    </row>
    <row r="25" spans="1:3">
      <c r="A25">
        <v>24</v>
      </c>
      <c r="B25" t="s">
        <v>4825</v>
      </c>
      <c r="C25" t="s">
        <v>2225</v>
      </c>
    </row>
    <row r="26" spans="1:3">
      <c r="A26">
        <v>25</v>
      </c>
      <c r="B26" t="s">
        <v>155</v>
      </c>
      <c r="C26" t="s">
        <v>607</v>
      </c>
    </row>
    <row r="27" spans="1:3">
      <c r="A27">
        <v>26</v>
      </c>
      <c r="B27" t="s">
        <v>51</v>
      </c>
      <c r="C27" t="s">
        <v>41</v>
      </c>
    </row>
    <row r="28" spans="1:3">
      <c r="A28">
        <v>27</v>
      </c>
      <c r="B28" t="s">
        <v>150</v>
      </c>
      <c r="C28" t="s">
        <v>1080</v>
      </c>
    </row>
    <row r="29" spans="1:3">
      <c r="A29">
        <v>28</v>
      </c>
      <c r="B29" t="s">
        <v>80</v>
      </c>
      <c r="C29" t="s">
        <v>405</v>
      </c>
    </row>
    <row r="30" spans="1:3">
      <c r="A30">
        <v>29</v>
      </c>
      <c r="B30" t="s">
        <v>396</v>
      </c>
      <c r="C30" t="s">
        <v>1002</v>
      </c>
    </row>
    <row r="31" spans="1:3">
      <c r="A31">
        <v>30</v>
      </c>
      <c r="B31" t="s">
        <v>4853</v>
      </c>
      <c r="C31" t="s">
        <v>5569</v>
      </c>
    </row>
    <row r="32" spans="1:3">
      <c r="A32">
        <v>31</v>
      </c>
      <c r="B32" t="s">
        <v>5559</v>
      </c>
      <c r="C32" t="s">
        <v>5568</v>
      </c>
    </row>
    <row r="33" spans="1:7">
      <c r="A33">
        <v>32</v>
      </c>
      <c r="B33" t="s">
        <v>4820</v>
      </c>
      <c r="C33" t="s">
        <v>1080</v>
      </c>
      <c r="D33" t="s">
        <v>5833</v>
      </c>
      <c r="E33" t="s">
        <v>5834</v>
      </c>
      <c r="F33" t="s">
        <v>5832</v>
      </c>
    </row>
    <row r="34" spans="1:7">
      <c r="A34">
        <v>33</v>
      </c>
      <c r="B34" s="409" t="s">
        <v>4855</v>
      </c>
      <c r="C34" s="410"/>
    </row>
    <row r="35" spans="1:7">
      <c r="A35">
        <v>34</v>
      </c>
      <c r="B35" s="411" t="s">
        <v>4856</v>
      </c>
      <c r="C35" s="410"/>
      <c r="F35" s="19" t="s">
        <v>2581</v>
      </c>
      <c r="G35" s="411" t="s">
        <v>5838</v>
      </c>
    </row>
    <row r="36" spans="1:7">
      <c r="A36">
        <v>35</v>
      </c>
      <c r="B36" s="409" t="s">
        <v>4857</v>
      </c>
      <c r="C36" s="410"/>
    </row>
    <row r="37" spans="1:7">
      <c r="A37">
        <v>36</v>
      </c>
      <c r="B37" s="409" t="s">
        <v>4858</v>
      </c>
      <c r="C37" s="410"/>
    </row>
    <row r="38" spans="1:7">
      <c r="A38">
        <v>37</v>
      </c>
      <c r="B38" s="409" t="s">
        <v>4859</v>
      </c>
      <c r="C38" s="410"/>
    </row>
    <row r="39" spans="1:7">
      <c r="A39">
        <v>38</v>
      </c>
      <c r="B39" s="409" t="s">
        <v>5827</v>
      </c>
      <c r="C39" s="410"/>
    </row>
    <row r="40" spans="1:7">
      <c r="A40">
        <v>39</v>
      </c>
      <c r="B40" s="409" t="s">
        <v>5828</v>
      </c>
      <c r="C40" s="410"/>
    </row>
    <row r="41" spans="1:7">
      <c r="A41">
        <v>40</v>
      </c>
      <c r="B41" s="409" t="s">
        <v>4860</v>
      </c>
      <c r="C41" s="410"/>
    </row>
    <row r="42" spans="1:7">
      <c r="A42">
        <v>41</v>
      </c>
      <c r="B42" s="409" t="s">
        <v>4861</v>
      </c>
      <c r="C42" s="410"/>
    </row>
    <row r="43" spans="1:7">
      <c r="A43">
        <v>42</v>
      </c>
      <c r="B43" s="409" t="s">
        <v>4862</v>
      </c>
      <c r="C43" s="410"/>
    </row>
    <row r="44" spans="1:7">
      <c r="A44">
        <v>43</v>
      </c>
      <c r="B44" s="409" t="s">
        <v>4863</v>
      </c>
      <c r="C44" s="410"/>
    </row>
    <row r="45" spans="1:7">
      <c r="A45">
        <v>44</v>
      </c>
      <c r="B45" s="409" t="s">
        <v>4864</v>
      </c>
      <c r="C45" s="410"/>
    </row>
    <row r="46" spans="1:7">
      <c r="A46">
        <v>45</v>
      </c>
      <c r="B46" s="19" t="s">
        <v>5600</v>
      </c>
      <c r="C46" s="180" t="s">
        <v>5470</v>
      </c>
      <c r="D46" s="19" t="s">
        <v>3748</v>
      </c>
      <c r="G46" s="411" t="s">
        <v>5837</v>
      </c>
    </row>
    <row r="47" spans="1:7">
      <c r="A47">
        <v>46</v>
      </c>
      <c r="B47" s="180" t="s">
        <v>5599</v>
      </c>
      <c r="C47" s="180" t="s">
        <v>5470</v>
      </c>
      <c r="G47" s="184"/>
    </row>
    <row r="48" spans="1:7">
      <c r="A48">
        <v>47</v>
      </c>
      <c r="B48" s="180" t="s">
        <v>5598</v>
      </c>
      <c r="C48" s="180" t="s">
        <v>5470</v>
      </c>
      <c r="G48" s="184"/>
    </row>
    <row r="49" spans="1:7">
      <c r="A49">
        <v>48</v>
      </c>
      <c r="B49" s="180" t="s">
        <v>5597</v>
      </c>
      <c r="C49" s="180" t="s">
        <v>5470</v>
      </c>
      <c r="G49" s="184"/>
    </row>
    <row r="50" spans="1:7">
      <c r="A50">
        <v>49</v>
      </c>
      <c r="B50" s="42" t="s">
        <v>5589</v>
      </c>
      <c r="C50" s="408" t="s">
        <v>570</v>
      </c>
      <c r="D50" t="s">
        <v>3863</v>
      </c>
      <c r="E50" t="s">
        <v>5835</v>
      </c>
      <c r="F50" t="s">
        <v>2567</v>
      </c>
      <c r="G50" s="184" t="s">
        <v>5836</v>
      </c>
    </row>
    <row r="51" spans="1:7">
      <c r="A51">
        <v>50</v>
      </c>
      <c r="B51" s="408" t="s">
        <v>5590</v>
      </c>
      <c r="C51" s="408" t="s">
        <v>570</v>
      </c>
      <c r="G51" s="184"/>
    </row>
    <row r="52" spans="1:7">
      <c r="A52">
        <v>51</v>
      </c>
      <c r="B52" s="408" t="s">
        <v>5591</v>
      </c>
      <c r="C52" s="408" t="s">
        <v>570</v>
      </c>
      <c r="G52" s="184"/>
    </row>
    <row r="53" spans="1:7">
      <c r="A53">
        <v>52</v>
      </c>
      <c r="B53" s="408" t="s">
        <v>5592</v>
      </c>
      <c r="C53" s="408" t="s">
        <v>570</v>
      </c>
      <c r="G53" s="184"/>
    </row>
    <row r="54" spans="1:7">
      <c r="A54">
        <v>53</v>
      </c>
      <c r="B54" t="s">
        <v>189</v>
      </c>
      <c r="C54" t="s">
        <v>2225</v>
      </c>
      <c r="G54" s="184"/>
    </row>
    <row r="55" spans="1:7">
      <c r="A55">
        <v>54</v>
      </c>
      <c r="B55" t="s">
        <v>1121</v>
      </c>
      <c r="C55" t="s">
        <v>2225</v>
      </c>
      <c r="G55" s="184"/>
    </row>
    <row r="56" spans="1:7">
      <c r="A56">
        <v>55</v>
      </c>
      <c r="B56" s="180" t="s">
        <v>5794</v>
      </c>
      <c r="C56" t="s">
        <v>2225</v>
      </c>
      <c r="G56" s="184"/>
    </row>
    <row r="57" spans="1:7">
      <c r="A57">
        <v>56</v>
      </c>
      <c r="B57" s="180" t="s">
        <v>5795</v>
      </c>
      <c r="C57" t="s">
        <v>2225</v>
      </c>
      <c r="G57" s="184"/>
    </row>
    <row r="58" spans="1:7">
      <c r="A58">
        <v>57</v>
      </c>
      <c r="B58" s="23" t="s">
        <v>181</v>
      </c>
      <c r="C58" t="s">
        <v>2225</v>
      </c>
    </row>
    <row r="59" spans="1:7">
      <c r="A59">
        <v>58</v>
      </c>
      <c r="B59" s="23" t="s">
        <v>144</v>
      </c>
      <c r="C59" t="s">
        <v>2225</v>
      </c>
    </row>
    <row r="60" spans="1:7">
      <c r="A60">
        <v>59</v>
      </c>
      <c r="B60" s="23" t="s">
        <v>5618</v>
      </c>
      <c r="C60" t="s">
        <v>2225</v>
      </c>
    </row>
    <row r="61" spans="1:7">
      <c r="A61">
        <v>60</v>
      </c>
      <c r="B61" s="7" t="s">
        <v>185</v>
      </c>
      <c r="C61" t="s">
        <v>2225</v>
      </c>
    </row>
    <row r="62" spans="1:7">
      <c r="A62">
        <v>61</v>
      </c>
      <c r="B62" s="7" t="s">
        <v>108</v>
      </c>
      <c r="C62" t="s">
        <v>2225</v>
      </c>
    </row>
    <row r="63" spans="1:7">
      <c r="A63">
        <v>62</v>
      </c>
      <c r="B63" s="23" t="s">
        <v>196</v>
      </c>
      <c r="C63" t="s">
        <v>2225</v>
      </c>
    </row>
    <row r="64" spans="1:7">
      <c r="A64">
        <v>63</v>
      </c>
      <c r="B64" s="23" t="s">
        <v>307</v>
      </c>
      <c r="C64" t="s">
        <v>2225</v>
      </c>
    </row>
    <row r="65" spans="1:3">
      <c r="A65">
        <v>64</v>
      </c>
      <c r="B65" s="23" t="s">
        <v>255</v>
      </c>
      <c r="C65" t="s">
        <v>2225</v>
      </c>
    </row>
    <row r="66" spans="1:3">
      <c r="A66">
        <v>65</v>
      </c>
      <c r="B66" s="23" t="s">
        <v>265</v>
      </c>
      <c r="C66" t="s">
        <v>2225</v>
      </c>
    </row>
    <row r="67" spans="1:3">
      <c r="A67">
        <v>66</v>
      </c>
      <c r="B67" s="23" t="s">
        <v>95</v>
      </c>
      <c r="C67" t="s">
        <v>2225</v>
      </c>
    </row>
    <row r="68" spans="1:3">
      <c r="A68">
        <v>67</v>
      </c>
      <c r="B68" s="23" t="s">
        <v>244</v>
      </c>
      <c r="C68" t="s">
        <v>2225</v>
      </c>
    </row>
    <row r="69" spans="1:3">
      <c r="A69">
        <v>68</v>
      </c>
      <c r="B69" s="23" t="s">
        <v>134</v>
      </c>
      <c r="C69" t="s">
        <v>2225</v>
      </c>
    </row>
    <row r="70" spans="1:3">
      <c r="A70">
        <v>69</v>
      </c>
      <c r="B70" s="23" t="s">
        <v>1753</v>
      </c>
      <c r="C70" t="s">
        <v>2225</v>
      </c>
    </row>
    <row r="71" spans="1:3">
      <c r="A71">
        <v>70</v>
      </c>
      <c r="B71" s="23" t="s">
        <v>5614</v>
      </c>
      <c r="C71" t="s">
        <v>2225</v>
      </c>
    </row>
    <row r="72" spans="1:3">
      <c r="A72">
        <v>71</v>
      </c>
      <c r="B72" s="1" t="s">
        <v>4875</v>
      </c>
      <c r="C72" t="s">
        <v>2225</v>
      </c>
    </row>
    <row r="73" spans="1:3">
      <c r="A73">
        <v>72</v>
      </c>
      <c r="B73" s="1" t="s">
        <v>4876</v>
      </c>
      <c r="C73" t="s">
        <v>2225</v>
      </c>
    </row>
    <row r="74" spans="1:3">
      <c r="A74">
        <v>73</v>
      </c>
      <c r="B74" s="1" t="s">
        <v>4827</v>
      </c>
      <c r="C74" t="s">
        <v>2225</v>
      </c>
    </row>
    <row r="75" spans="1:3">
      <c r="A75">
        <v>74</v>
      </c>
      <c r="B75" s="1" t="s">
        <v>3095</v>
      </c>
      <c r="C75" t="s">
        <v>2225</v>
      </c>
    </row>
    <row r="76" spans="1:3">
      <c r="A76">
        <v>75</v>
      </c>
      <c r="B76" s="1" t="s">
        <v>4826</v>
      </c>
      <c r="C76" t="s">
        <v>2225</v>
      </c>
    </row>
    <row r="77" spans="1:3">
      <c r="A77">
        <v>76</v>
      </c>
      <c r="B77" s="1" t="s">
        <v>4919</v>
      </c>
      <c r="C77" t="s">
        <v>2225</v>
      </c>
    </row>
    <row r="78" spans="1:3">
      <c r="A78">
        <v>77</v>
      </c>
      <c r="B78" t="s">
        <v>4877</v>
      </c>
      <c r="C78" t="s">
        <v>5569</v>
      </c>
    </row>
    <row r="79" spans="1:3">
      <c r="A79">
        <v>78</v>
      </c>
      <c r="B79" t="s">
        <v>5560</v>
      </c>
      <c r="C79" t="s">
        <v>405</v>
      </c>
    </row>
    <row r="80" spans="1:3">
      <c r="A80">
        <v>79</v>
      </c>
      <c r="B80" t="s">
        <v>317</v>
      </c>
      <c r="C80" t="s">
        <v>2225</v>
      </c>
    </row>
    <row r="81" spans="1:3">
      <c r="A81">
        <v>80</v>
      </c>
      <c r="B81" t="s">
        <v>297</v>
      </c>
      <c r="C81" t="s">
        <v>2225</v>
      </c>
    </row>
    <row r="82" spans="1:3">
      <c r="A82">
        <v>81</v>
      </c>
      <c r="B82" t="s">
        <v>287</v>
      </c>
      <c r="C82" t="s">
        <v>2225</v>
      </c>
    </row>
    <row r="83" spans="1:3">
      <c r="A83">
        <v>82</v>
      </c>
      <c r="B83" t="s">
        <v>3037</v>
      </c>
      <c r="C83" t="s">
        <v>2225</v>
      </c>
    </row>
    <row r="84" spans="1:3">
      <c r="A84">
        <v>83</v>
      </c>
      <c r="B84" t="s">
        <v>538</v>
      </c>
      <c r="C84" t="s">
        <v>2225</v>
      </c>
    </row>
    <row r="85" spans="1:3">
      <c r="A85">
        <v>84</v>
      </c>
      <c r="B85" t="s">
        <v>308</v>
      </c>
      <c r="C85" t="s">
        <v>2225</v>
      </c>
    </row>
    <row r="86" spans="1:3">
      <c r="A86">
        <v>85</v>
      </c>
      <c r="B86" t="s">
        <v>336</v>
      </c>
      <c r="C86" t="s">
        <v>2225</v>
      </c>
    </row>
    <row r="87" spans="1:3">
      <c r="A87">
        <v>86</v>
      </c>
      <c r="B87" t="s">
        <v>345</v>
      </c>
      <c r="C87" t="s">
        <v>2225</v>
      </c>
    </row>
    <row r="88" spans="1:3">
      <c r="A88">
        <v>87</v>
      </c>
      <c r="B88" t="s">
        <v>354</v>
      </c>
      <c r="C88" t="s">
        <v>2225</v>
      </c>
    </row>
    <row r="89" spans="1:3">
      <c r="A89">
        <v>88</v>
      </c>
      <c r="B89" t="s">
        <v>548</v>
      </c>
      <c r="C89" t="s">
        <v>2225</v>
      </c>
    </row>
    <row r="90" spans="1:3">
      <c r="A90">
        <v>89</v>
      </c>
      <c r="B90" t="s">
        <v>326</v>
      </c>
      <c r="C90" t="s">
        <v>2225</v>
      </c>
    </row>
    <row r="91" spans="1:3">
      <c r="A91">
        <v>90</v>
      </c>
      <c r="B91" t="s">
        <v>5732</v>
      </c>
      <c r="C91" t="s">
        <v>2225</v>
      </c>
    </row>
    <row r="92" spans="1:3">
      <c r="A92">
        <v>91</v>
      </c>
      <c r="B92" t="s">
        <v>5662</v>
      </c>
      <c r="C92" t="s">
        <v>2225</v>
      </c>
    </row>
    <row r="93" spans="1:3">
      <c r="A93">
        <v>92</v>
      </c>
      <c r="B93" t="s">
        <v>275</v>
      </c>
      <c r="C93" t="s">
        <v>2225</v>
      </c>
    </row>
    <row r="94" spans="1:3">
      <c r="A94">
        <v>93</v>
      </c>
      <c r="B94" t="s">
        <v>521</v>
      </c>
      <c r="C94" t="s">
        <v>2225</v>
      </c>
    </row>
    <row r="95" spans="1:3">
      <c r="A95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5"/>
  <cols>
    <col min="1" max="1" width="8" bestFit="1" customWidth="1"/>
    <col min="2" max="3" width="8.7265625" customWidth="1"/>
    <col min="4" max="4" width="3.90625" bestFit="1" customWidth="1"/>
    <col min="5" max="5" width="4.26953125" bestFit="1" customWidth="1"/>
    <col min="6" max="6" width="3.54296875" bestFit="1" customWidth="1"/>
    <col min="7" max="7" width="5.6328125" customWidth="1"/>
    <col min="8" max="8" width="3.1796875" customWidth="1"/>
    <col min="9" max="9" width="13" customWidth="1"/>
    <col min="10" max="13" width="3.26953125" customWidth="1"/>
    <col min="14" max="14" width="20.81640625" customWidth="1"/>
    <col min="16" max="16" width="33.36328125" customWidth="1"/>
    <col min="17" max="23" width="4.1796875" customWidth="1"/>
    <col min="24" max="24" width="28.1796875" customWidth="1"/>
    <col min="25" max="33" width="3.08984375" customWidth="1"/>
    <col min="36" max="36" width="14.81640625" customWidth="1"/>
    <col min="37" max="37" width="13.08984375" bestFit="1" customWidth="1"/>
    <col min="38" max="38" width="7" customWidth="1"/>
    <col min="43" max="43" width="10.1796875" customWidth="1"/>
    <col min="45" max="45" width="19.90625" customWidth="1"/>
    <col min="46" max="46" width="6.453125" customWidth="1"/>
    <col min="47" max="47" width="5.6328125" customWidth="1"/>
    <col min="50" max="50" width="15.08984375" bestFit="1" customWidth="1"/>
    <col min="53" max="53" width="11.6328125" customWidth="1"/>
    <col min="57" max="57" width="24.81640625" customWidth="1"/>
    <col min="58" max="59" width="67.1796875" bestFit="1" customWidth="1"/>
    <col min="61" max="61" width="12.1796875" customWidth="1"/>
    <col min="69" max="69" width="14.7265625" customWidth="1"/>
  </cols>
  <sheetData>
    <row r="3" spans="1:71" ht="69.5" customHeight="1">
      <c r="I3" s="248" t="s">
        <v>5619</v>
      </c>
      <c r="J3" s="247"/>
      <c r="K3" s="247"/>
      <c r="L3" s="247"/>
      <c r="M3" s="247"/>
      <c r="N3" s="248" t="s">
        <v>5619</v>
      </c>
      <c r="O3" s="247"/>
      <c r="P3" s="248" t="s">
        <v>5618</v>
      </c>
      <c r="Q3" s="247"/>
      <c r="R3" s="247"/>
      <c r="S3" s="247"/>
      <c r="T3" s="247"/>
      <c r="U3" s="247"/>
      <c r="V3" s="247"/>
      <c r="W3" s="247"/>
      <c r="X3" s="248" t="s">
        <v>1699</v>
      </c>
      <c r="BA3" s="248" t="s">
        <v>5621</v>
      </c>
      <c r="BB3" s="249"/>
      <c r="BC3" s="249"/>
      <c r="BD3" s="249"/>
      <c r="BE3" s="248" t="s">
        <v>5619</v>
      </c>
      <c r="BF3" s="248" t="s">
        <v>5620</v>
      </c>
      <c r="BG3" s="248" t="s">
        <v>5620</v>
      </c>
    </row>
    <row r="4" spans="1:71" ht="41.5" customHeight="1"/>
    <row r="5" spans="1:71" s="3" customFormat="1" ht="53" customHeight="1" thickBot="1">
      <c r="A5" s="50" t="s">
        <v>50</v>
      </c>
      <c r="B5" s="157" t="s">
        <v>27</v>
      </c>
      <c r="C5" s="157" t="s">
        <v>4934</v>
      </c>
      <c r="D5" s="243" t="s">
        <v>2825</v>
      </c>
      <c r="E5" s="244" t="s">
        <v>2826</v>
      </c>
      <c r="F5" s="245" t="s">
        <v>5595</v>
      </c>
      <c r="G5" s="232" t="s">
        <v>4806</v>
      </c>
      <c r="H5" s="231" t="s">
        <v>2</v>
      </c>
      <c r="I5" s="132" t="s">
        <v>3</v>
      </c>
      <c r="J5" s="230" t="s">
        <v>4</v>
      </c>
      <c r="K5" s="230" t="s">
        <v>5</v>
      </c>
      <c r="L5" s="227" t="s">
        <v>4821</v>
      </c>
      <c r="M5" s="239" t="s">
        <v>6</v>
      </c>
      <c r="N5" s="239" t="s">
        <v>5603</v>
      </c>
      <c r="O5" s="229" t="s">
        <v>7</v>
      </c>
      <c r="P5" s="133" t="s">
        <v>0</v>
      </c>
      <c r="Q5" s="47" t="s">
        <v>1</v>
      </c>
      <c r="R5" s="145" t="s">
        <v>4936</v>
      </c>
      <c r="S5" s="146" t="s">
        <v>2889</v>
      </c>
      <c r="T5" s="143" t="s">
        <v>31</v>
      </c>
      <c r="U5" s="58" t="s">
        <v>30</v>
      </c>
      <c r="V5" s="150" t="s">
        <v>4935</v>
      </c>
      <c r="W5" s="151" t="s">
        <v>2888</v>
      </c>
      <c r="X5" s="4" t="s">
        <v>8</v>
      </c>
      <c r="Y5" s="154" t="s">
        <v>2801</v>
      </c>
      <c r="Z5" s="155" t="s">
        <v>2808</v>
      </c>
      <c r="AA5" s="154" t="s">
        <v>2807</v>
      </c>
      <c r="AB5" s="154" t="s">
        <v>2805</v>
      </c>
      <c r="AC5" s="154" t="s">
        <v>2806</v>
      </c>
      <c r="AD5" s="154" t="s">
        <v>2804</v>
      </c>
      <c r="AE5" s="156" t="s">
        <v>2799</v>
      </c>
      <c r="AF5" s="156" t="s">
        <v>2802</v>
      </c>
      <c r="AG5" s="156" t="s">
        <v>2803</v>
      </c>
      <c r="AH5" s="51" t="s">
        <v>13</v>
      </c>
      <c r="AI5" s="51" t="s">
        <v>14</v>
      </c>
      <c r="AJ5" s="62" t="s">
        <v>10</v>
      </c>
      <c r="AK5" s="208" t="s">
        <v>3028</v>
      </c>
      <c r="AL5" s="209" t="s">
        <v>37</v>
      </c>
      <c r="AM5" s="52" t="s">
        <v>34</v>
      </c>
      <c r="AN5" s="49" t="s">
        <v>35</v>
      </c>
      <c r="AO5" s="49" t="s">
        <v>36</v>
      </c>
      <c r="AP5" s="53" t="s">
        <v>38</v>
      </c>
      <c r="AQ5" s="61" t="s">
        <v>9</v>
      </c>
      <c r="AR5" s="54" t="s">
        <v>11</v>
      </c>
      <c r="AS5" s="55" t="s">
        <v>32</v>
      </c>
      <c r="AT5" s="54" t="s">
        <v>33</v>
      </c>
      <c r="AU5" s="56" t="s">
        <v>3033</v>
      </c>
      <c r="AV5" s="240" t="s">
        <v>2811</v>
      </c>
      <c r="AW5" s="240" t="s">
        <v>5596</v>
      </c>
      <c r="AX5" s="235" t="s">
        <v>12</v>
      </c>
      <c r="AY5" s="60" t="s">
        <v>19</v>
      </c>
      <c r="AZ5" s="60" t="s">
        <v>3032</v>
      </c>
      <c r="BA5" s="60" t="s">
        <v>20</v>
      </c>
      <c r="BB5" s="60" t="s">
        <v>5386</v>
      </c>
      <c r="BC5" s="60" t="s">
        <v>5387</v>
      </c>
      <c r="BD5" s="60" t="s">
        <v>5388</v>
      </c>
      <c r="BE5" s="159" t="s">
        <v>4960</v>
      </c>
      <c r="BF5" s="160" t="s">
        <v>15</v>
      </c>
      <c r="BG5" s="159" t="s">
        <v>16</v>
      </c>
      <c r="BH5" s="161" t="s">
        <v>17</v>
      </c>
      <c r="BI5" s="161" t="s">
        <v>29</v>
      </c>
      <c r="BJ5" s="161" t="s">
        <v>18</v>
      </c>
      <c r="BK5" s="49" t="s">
        <v>23</v>
      </c>
      <c r="BL5" s="49" t="s">
        <v>21</v>
      </c>
      <c r="BM5" s="219" t="s">
        <v>22</v>
      </c>
      <c r="BN5" s="49" t="s">
        <v>24</v>
      </c>
      <c r="BO5" s="5" t="s">
        <v>25</v>
      </c>
      <c r="BP5" s="5" t="s">
        <v>26</v>
      </c>
      <c r="BQ5" s="5" t="s">
        <v>28</v>
      </c>
      <c r="BR5" s="48" t="s">
        <v>39</v>
      </c>
      <c r="BS5" s="48" t="s">
        <v>40</v>
      </c>
    </row>
    <row r="6" spans="1:71" s="173" customFormat="1">
      <c r="A6" s="298">
        <v>1</v>
      </c>
      <c r="B6" s="299" t="str">
        <f t="shared" ref="B6:B20" si="0">IFERROR(TEXT(AL6,"00"),"99")&amp;IFERROR(TEXT(W6,"00"),"99")&amp;IFERROR(TEXT(S6,"00"),"99")&amp;IFERROR(TEXT(BM6,"000"),"999")</f>
        <v>033403000</v>
      </c>
      <c r="C6" s="299" t="str">
        <f t="shared" ref="C6:C20" si="1">IFERROR(TEXT(AL6,"00"),"99")&amp;IFERROR(TEXT(V6,"00"),"99")&amp;IFERROR(TEXT(R6,"000"),"999")</f>
        <v>0334098</v>
      </c>
      <c r="D6" s="300">
        <v>0</v>
      </c>
      <c r="E6" s="300">
        <v>0</v>
      </c>
      <c r="F6" s="300">
        <v>0</v>
      </c>
      <c r="G6" s="300"/>
      <c r="H6" s="301"/>
      <c r="I6" s="302" t="str">
        <f>"RAW_E_"&amp;$I$3</f>
        <v>RAW_E_NO2</v>
      </c>
      <c r="J6" s="303"/>
      <c r="K6" s="303"/>
      <c r="L6" s="303"/>
      <c r="M6" s="303"/>
      <c r="N6" s="302" t="str">
        <f>$N$3</f>
        <v>NO2</v>
      </c>
      <c r="O6" s="303"/>
      <c r="P6" s="302" t="str">
        <f>$P$3</f>
        <v>no2</v>
      </c>
      <c r="Q6" s="303"/>
      <c r="R6" s="304">
        <f>IFERROR(_xlfn.XLOOKUP(T6,sortorder!$E$62:$E$136,sortorder!$F$62:$F$136),999)</f>
        <v>98</v>
      </c>
      <c r="S6" s="304">
        <f>IFERROR(_xlfn.XLOOKUP(T6,sortorder!$E$62:$E$136,sortorder!$D$62:$D$136),99)</f>
        <v>3</v>
      </c>
      <c r="T6" s="302" t="str">
        <f>$P$3</f>
        <v>no2</v>
      </c>
      <c r="U6" s="305"/>
      <c r="V6" s="304">
        <f>IFERROR(_xlfn.XLOOKUP(X6,sortorder!$E$4:$E$55,sortorder!$D$4:$D$55),99)</f>
        <v>34</v>
      </c>
      <c r="W6" s="304">
        <f>IFERROR(_xlfn.XLOOKUP(X6,sortorder!$E$4:$E$55,sortorder!$D$4:$D$55),99)</f>
        <v>34</v>
      </c>
      <c r="X6" s="302" t="str">
        <f>$X$3</f>
        <v>names_e</v>
      </c>
      <c r="Y6" s="302">
        <f>IF(ISERROR(SEARCH(#REF!,$P6)),0,1)</f>
        <v>0</v>
      </c>
      <c r="Z6" s="302">
        <f>IF(ISERROR(SEARCH(#REF!,$P6)),0,1)</f>
        <v>0</v>
      </c>
      <c r="AA6" s="302">
        <f>IF(ISERROR(SEARCH(#REF!,$P6)),0,1)</f>
        <v>0</v>
      </c>
      <c r="AB6" s="302">
        <f>IF(ISERROR(SEARCH(#REF!,$P6)),0,1)</f>
        <v>0</v>
      </c>
      <c r="AC6" s="302">
        <f>IF(ISERROR(SEARCH(#REF!,$P6)),0,1)</f>
        <v>0</v>
      </c>
      <c r="AD6" s="302">
        <f>IF(ISERROR(SEARCH(#REF!,$P6)),0,1)</f>
        <v>0</v>
      </c>
      <c r="AE6" s="302">
        <f>IF(ISERROR(SEARCH(#REF!,$P6)),0,1)</f>
        <v>0</v>
      </c>
      <c r="AF6" s="302">
        <f>IF(ISERROR(SEARCH(#REF!,$P6)),0,1)</f>
        <v>0</v>
      </c>
      <c r="AG6" s="302">
        <f>IF(ISERROR(SEARCH(#REF!,$P6)),0,1)</f>
        <v>0</v>
      </c>
      <c r="AH6" s="303"/>
      <c r="AI6" s="303"/>
      <c r="AJ6" s="306" t="s">
        <v>140</v>
      </c>
      <c r="AK6" s="306" t="s">
        <v>140</v>
      </c>
      <c r="AL6" s="307">
        <f>_xlfn.XLOOKUP(AK6,sortorder!$I$15:$I$20,sortorder!$J$15:$J$20)</f>
        <v>3</v>
      </c>
      <c r="AM6" s="303" t="s">
        <v>423</v>
      </c>
      <c r="AN6" s="303" t="s">
        <v>423</v>
      </c>
      <c r="AO6" s="303" t="s">
        <v>424</v>
      </c>
      <c r="AP6" s="308">
        <v>1</v>
      </c>
      <c r="AQ6" s="306" t="s">
        <v>43</v>
      </c>
      <c r="AR6" s="306" t="s">
        <v>43</v>
      </c>
      <c r="AS6" s="303" t="s">
        <v>286</v>
      </c>
      <c r="AT6" s="303" t="s">
        <v>43</v>
      </c>
      <c r="AU6" s="309"/>
      <c r="AV6" s="310" t="str">
        <f>IFERROR(_xlfn.XLOOKUP(P6,wtd!$B:$B,wtd!$C:$C),"")</f>
        <v>pop</v>
      </c>
      <c r="AW6" s="302" t="b">
        <f>IFERROR(P6=_xlfn.XLOOKUP(P6,wtd!$B:$B,wtd!$B:$B),FALSE)</f>
        <v>1</v>
      </c>
      <c r="AX6" s="309" t="s">
        <v>1616</v>
      </c>
      <c r="AY6" s="311">
        <v>3</v>
      </c>
      <c r="AZ6" s="309">
        <v>1</v>
      </c>
      <c r="BA6" s="309" t="str">
        <f>$BA$3</f>
        <v>ppbv</v>
      </c>
      <c r="BB6" s="306" t="b">
        <v>0</v>
      </c>
      <c r="BC6" s="306" t="b">
        <v>0</v>
      </c>
      <c r="BD6" s="306" t="b">
        <v>0</v>
      </c>
      <c r="BE6" s="312" t="str">
        <f>$BE$3</f>
        <v>NO2</v>
      </c>
      <c r="BF6" s="312" t="str">
        <f>$BF$3</f>
        <v>Nitrogen Dioxide (NO2)</v>
      </c>
      <c r="BG6" s="312" t="str">
        <f>$BF$3</f>
        <v>Nitrogen Dioxide (NO2)</v>
      </c>
      <c r="BH6" s="303"/>
      <c r="BI6" s="303"/>
      <c r="BJ6" s="303"/>
      <c r="BK6" s="303"/>
      <c r="BL6" s="303"/>
      <c r="BM6" s="313"/>
      <c r="BN6" s="303"/>
      <c r="BO6" s="303"/>
      <c r="BP6" s="303"/>
      <c r="BQ6" s="303"/>
      <c r="BR6" s="303"/>
      <c r="BS6" s="303"/>
    </row>
    <row r="7" spans="1:71" s="122" customFormat="1">
      <c r="A7" s="314">
        <v>2</v>
      </c>
      <c r="B7" s="315" t="str">
        <f t="shared" si="0"/>
        <v>033503000</v>
      </c>
      <c r="C7" s="315" t="str">
        <f t="shared" si="1"/>
        <v>0335098</v>
      </c>
      <c r="D7" s="316">
        <v>0</v>
      </c>
      <c r="E7" s="316">
        <v>0</v>
      </c>
      <c r="F7" s="316">
        <v>0</v>
      </c>
      <c r="G7" s="316"/>
      <c r="H7" s="212"/>
      <c r="I7" s="253"/>
      <c r="J7" s="242"/>
      <c r="K7" s="242"/>
      <c r="L7" s="242"/>
      <c r="M7" s="242"/>
      <c r="N7" s="253"/>
      <c r="O7" s="242"/>
      <c r="P7" s="253" t="str">
        <f>"ratio.to.avg."&amp;$P$3</f>
        <v>ratio.to.avg.no2</v>
      </c>
      <c r="Q7" s="242"/>
      <c r="R7" s="317">
        <f>IFERROR(_xlfn.XLOOKUP(T7,sortorder!$E$62:$E$136,sortorder!$F$62:$F$136),999)</f>
        <v>98</v>
      </c>
      <c r="S7" s="317">
        <f>IFERROR(_xlfn.XLOOKUP(T7,sortorder!$E$62:$E$136,sortorder!$D$62:$D$136),99)</f>
        <v>3</v>
      </c>
      <c r="T7" s="253" t="str">
        <f t="shared" ref="T7:T20" si="2">$P$3</f>
        <v>no2</v>
      </c>
      <c r="U7" s="197"/>
      <c r="V7" s="317">
        <f>IFERROR(_xlfn.XLOOKUP(X7,sortorder!$E$4:$E$55,sortorder!$D$4:$D$55),99)</f>
        <v>35</v>
      </c>
      <c r="W7" s="317">
        <f>IFERROR(_xlfn.XLOOKUP(X7,sortorder!$E$4:$E$55,sortorder!$D$4:$D$55),99)</f>
        <v>35</v>
      </c>
      <c r="X7" s="253" t="str">
        <f>$X$3&amp;"_ratio_to_avg"</f>
        <v>names_e_ratio_to_avg</v>
      </c>
      <c r="Y7" s="253">
        <f>IF(ISERROR(SEARCH(#REF!,$P7)),0,1)</f>
        <v>0</v>
      </c>
      <c r="Z7" s="253">
        <f>IF(ISERROR(SEARCH(#REF!,$P7)),0,1)</f>
        <v>0</v>
      </c>
      <c r="AA7" s="253">
        <f>IF(ISERROR(SEARCH(#REF!,$P7)),0,1)</f>
        <v>0</v>
      </c>
      <c r="AB7" s="253">
        <f>IF(ISERROR(SEARCH(#REF!,$P7)),0,1)</f>
        <v>0</v>
      </c>
      <c r="AC7" s="253">
        <f>IF(ISERROR(SEARCH(#REF!,$P7)),0,1)</f>
        <v>0</v>
      </c>
      <c r="AD7" s="253">
        <f>IF(ISERROR(SEARCH(#REF!,$P7)),0,1)</f>
        <v>0</v>
      </c>
      <c r="AE7" s="253">
        <f>IF(ISERROR(SEARCH(#REF!,$P7)),0,1)</f>
        <v>0</v>
      </c>
      <c r="AF7" s="253">
        <f>IF(ISERROR(SEARCH(#REF!,$P7)),0,1)</f>
        <v>0</v>
      </c>
      <c r="AG7" s="253">
        <f>IF(ISERROR(SEARCH(#REF!,$P7)),0,1)</f>
        <v>0</v>
      </c>
      <c r="AH7" s="242"/>
      <c r="AI7" s="242"/>
      <c r="AJ7" s="198" t="s">
        <v>140</v>
      </c>
      <c r="AK7" s="198" t="s">
        <v>140</v>
      </c>
      <c r="AL7" s="318">
        <f>_xlfn.XLOOKUP(AK7,sortorder!$I$15:$I$20,sortorder!$J$15:$J$20)</f>
        <v>3</v>
      </c>
      <c r="AM7" s="242" t="s">
        <v>423</v>
      </c>
      <c r="AN7" s="242" t="s">
        <v>423</v>
      </c>
      <c r="AO7" s="242" t="s">
        <v>424</v>
      </c>
      <c r="AP7" s="319">
        <v>1</v>
      </c>
      <c r="AQ7" s="198" t="s">
        <v>2420</v>
      </c>
      <c r="AR7" s="198" t="s">
        <v>1743</v>
      </c>
      <c r="AS7" s="242" t="s">
        <v>1743</v>
      </c>
      <c r="AT7" s="242" t="s">
        <v>1743</v>
      </c>
      <c r="AU7" s="123"/>
      <c r="AV7" s="320" t="str">
        <f>IFERROR(_xlfn.XLOOKUP(P7,wtd!$B:$B,wtd!$C:$C),"")</f>
        <v/>
      </c>
      <c r="AW7" s="253" t="b">
        <f>IFERROR(P7=_xlfn.XLOOKUP(P7,wtd!$B:$B,wtd!$B:$B),FALSE)</f>
        <v>0</v>
      </c>
      <c r="AX7" s="123" t="s">
        <v>3036</v>
      </c>
      <c r="AY7" s="321">
        <v>2</v>
      </c>
      <c r="AZ7" s="123">
        <v>1</v>
      </c>
      <c r="BA7" s="242"/>
      <c r="BB7" s="198" t="b">
        <v>0</v>
      </c>
      <c r="BC7" s="198" t="b">
        <v>0</v>
      </c>
      <c r="BD7" s="198" t="b">
        <v>0</v>
      </c>
      <c r="BE7" s="322" t="str">
        <f>"Ratio to US avg "&amp;$BE$3</f>
        <v>Ratio to US avg NO2</v>
      </c>
      <c r="BF7" s="322" t="str">
        <f>"Ratio to US avg "&amp;$BF$3</f>
        <v>Ratio to US avg Nitrogen Dioxide (NO2)</v>
      </c>
      <c r="BG7" s="322" t="str">
        <f>"Ratio to US avg "&amp;$BF$3</f>
        <v>Ratio to US avg Nitrogen Dioxide (NO2)</v>
      </c>
      <c r="BH7" s="242"/>
      <c r="BI7" s="242"/>
      <c r="BJ7" s="242"/>
      <c r="BK7" s="242"/>
      <c r="BL7" s="242"/>
      <c r="BM7" s="323"/>
      <c r="BN7" s="242"/>
      <c r="BO7" s="242"/>
      <c r="BP7" s="242"/>
      <c r="BQ7" s="242"/>
      <c r="BR7" s="242"/>
      <c r="BS7" s="242"/>
    </row>
    <row r="8" spans="1:71" s="122" customFormat="1">
      <c r="A8" s="314">
        <v>3</v>
      </c>
      <c r="B8" s="315" t="str">
        <f t="shared" si="0"/>
        <v>033603000</v>
      </c>
      <c r="C8" s="315" t="str">
        <f t="shared" si="1"/>
        <v>0336098</v>
      </c>
      <c r="D8" s="316">
        <v>0</v>
      </c>
      <c r="E8" s="316">
        <v>0</v>
      </c>
      <c r="F8" s="316">
        <v>0</v>
      </c>
      <c r="G8" s="316"/>
      <c r="H8" s="212"/>
      <c r="I8" s="253"/>
      <c r="J8" s="242"/>
      <c r="K8" s="242"/>
      <c r="L8" s="242"/>
      <c r="M8" s="242"/>
      <c r="N8" s="253"/>
      <c r="O8" s="242"/>
      <c r="P8" s="253" t="str">
        <f>"ratio.to.state.avg."&amp;$P$3</f>
        <v>ratio.to.state.avg.no2</v>
      </c>
      <c r="Q8" s="242"/>
      <c r="R8" s="317">
        <f>IFERROR(_xlfn.XLOOKUP(T8,sortorder!$E$62:$E$136,sortorder!$F$62:$F$136),999)</f>
        <v>98</v>
      </c>
      <c r="S8" s="317">
        <f>IFERROR(_xlfn.XLOOKUP(T8,sortorder!$E$62:$E$136,sortorder!$D$62:$D$136),99)</f>
        <v>3</v>
      </c>
      <c r="T8" s="253" t="str">
        <f t="shared" si="2"/>
        <v>no2</v>
      </c>
      <c r="U8" s="197"/>
      <c r="V8" s="317">
        <f>IFERROR(_xlfn.XLOOKUP(X8,sortorder!$E$4:$E$55,sortorder!$D$4:$D$55),99)</f>
        <v>36</v>
      </c>
      <c r="W8" s="317">
        <f>IFERROR(_xlfn.XLOOKUP(X8,sortorder!$E$4:$E$55,sortorder!$D$4:$D$55),99)</f>
        <v>36</v>
      </c>
      <c r="X8" s="253" t="str">
        <f>$X$3&amp;"_ratio_to_state_avg"</f>
        <v>names_e_ratio_to_state_avg</v>
      </c>
      <c r="Y8" s="253">
        <f>IF(ISERROR(SEARCH(#REF!,$P8)),0,1)</f>
        <v>0</v>
      </c>
      <c r="Z8" s="253">
        <f>IF(ISERROR(SEARCH(#REF!,$P8)),0,1)</f>
        <v>0</v>
      </c>
      <c r="AA8" s="253">
        <f>IF(ISERROR(SEARCH(#REF!,$P8)),0,1)</f>
        <v>0</v>
      </c>
      <c r="AB8" s="253">
        <f>IF(ISERROR(SEARCH(#REF!,$P8)),0,1)</f>
        <v>0</v>
      </c>
      <c r="AC8" s="253">
        <f>IF(ISERROR(SEARCH(#REF!,$P8)),0,1)</f>
        <v>0</v>
      </c>
      <c r="AD8" s="253">
        <f>IF(ISERROR(SEARCH(#REF!,$P8)),0,1)</f>
        <v>0</v>
      </c>
      <c r="AE8" s="253">
        <f>IF(ISERROR(SEARCH(#REF!,$P8)),0,1)</f>
        <v>0</v>
      </c>
      <c r="AF8" s="253">
        <f>IF(ISERROR(SEARCH(#REF!,$P8)),0,1)</f>
        <v>0</v>
      </c>
      <c r="AG8" s="253">
        <f>IF(ISERROR(SEARCH(#REF!,$P8)),0,1)</f>
        <v>0</v>
      </c>
      <c r="AH8" s="242"/>
      <c r="AI8" s="242"/>
      <c r="AJ8" s="198" t="s">
        <v>140</v>
      </c>
      <c r="AK8" s="198" t="s">
        <v>140</v>
      </c>
      <c r="AL8" s="318">
        <f>_xlfn.XLOOKUP(AK8,sortorder!$I$15:$I$20,sortorder!$J$15:$J$20)</f>
        <v>3</v>
      </c>
      <c r="AM8" s="242" t="s">
        <v>1784</v>
      </c>
      <c r="AN8" s="242" t="s">
        <v>1784</v>
      </c>
      <c r="AO8" s="242" t="s">
        <v>1785</v>
      </c>
      <c r="AP8" s="319">
        <v>3</v>
      </c>
      <c r="AQ8" s="198" t="s">
        <v>2478</v>
      </c>
      <c r="AR8" s="198" t="s">
        <v>1743</v>
      </c>
      <c r="AS8" s="242" t="s">
        <v>1743</v>
      </c>
      <c r="AT8" s="242" t="s">
        <v>1743</v>
      </c>
      <c r="AU8" s="123"/>
      <c r="AV8" s="320" t="str">
        <f>IFERROR(_xlfn.XLOOKUP(P8,wtd!$B:$B,wtd!$C:$C),"")</f>
        <v/>
      </c>
      <c r="AW8" s="253" t="b">
        <f>IFERROR(P8=_xlfn.XLOOKUP(P8,wtd!$B:$B,wtd!$B:$B),FALSE)</f>
        <v>0</v>
      </c>
      <c r="AX8" s="123" t="s">
        <v>3036</v>
      </c>
      <c r="AY8" s="321">
        <v>2</v>
      </c>
      <c r="AZ8" s="123">
        <v>1</v>
      </c>
      <c r="BA8" s="242"/>
      <c r="BB8" s="198" t="b">
        <v>0</v>
      </c>
      <c r="BC8" s="198" t="b">
        <v>0</v>
      </c>
      <c r="BD8" s="198" t="b">
        <v>0</v>
      </c>
      <c r="BE8" s="322" t="str">
        <f>"Ratio to State avg "&amp;$BE$3</f>
        <v>Ratio to State avg NO2</v>
      </c>
      <c r="BF8" s="322" t="str">
        <f>"Ratio to State avg "&amp;$BF$3</f>
        <v>Ratio to State avg Nitrogen Dioxide (NO2)</v>
      </c>
      <c r="BG8" s="322" t="str">
        <f>"Ratio to State avg "&amp;$BF$3</f>
        <v>Ratio to State avg Nitrogen Dioxide (NO2)</v>
      </c>
      <c r="BH8" s="242"/>
      <c r="BI8" s="242"/>
      <c r="BJ8" s="242"/>
      <c r="BK8" s="242"/>
      <c r="BL8" s="242"/>
      <c r="BM8" s="323"/>
      <c r="BN8" s="242"/>
      <c r="BO8" s="242"/>
      <c r="BP8" s="242"/>
      <c r="BQ8" s="242"/>
      <c r="BR8" s="242"/>
      <c r="BS8" s="242"/>
    </row>
    <row r="9" spans="1:71" s="122" customFormat="1">
      <c r="A9" s="314">
        <v>4</v>
      </c>
      <c r="B9" s="315" t="str">
        <f t="shared" si="0"/>
        <v>033703000</v>
      </c>
      <c r="C9" s="315" t="str">
        <f t="shared" si="1"/>
        <v>0337098</v>
      </c>
      <c r="D9" s="316">
        <v>1</v>
      </c>
      <c r="E9" s="316">
        <v>1</v>
      </c>
      <c r="F9" s="316">
        <v>0</v>
      </c>
      <c r="G9" s="316"/>
      <c r="H9" s="212"/>
      <c r="I9" s="253" t="str">
        <f>"N_E_"&amp;$I$3&amp;"_PER"</f>
        <v>N_E_NO2_PER</v>
      </c>
      <c r="J9" s="242"/>
      <c r="K9" s="242"/>
      <c r="L9" s="242"/>
      <c r="M9" s="242"/>
      <c r="N9" s="253" t="str">
        <f>"P_"&amp;$N$3</f>
        <v>P_NO2</v>
      </c>
      <c r="O9" s="242"/>
      <c r="P9" s="253" t="str">
        <f>"pctile."&amp;$P$3</f>
        <v>pctile.no2</v>
      </c>
      <c r="Q9" s="242"/>
      <c r="R9" s="317">
        <f>IFERROR(_xlfn.XLOOKUP(T9,sortorder!$E$62:$E$136,sortorder!$F$62:$F$136),999)</f>
        <v>98</v>
      </c>
      <c r="S9" s="317">
        <f>IFERROR(_xlfn.XLOOKUP(T9,sortorder!$E$62:$E$136,sortorder!$D$62:$D$136),99)</f>
        <v>3</v>
      </c>
      <c r="T9" s="253" t="str">
        <f t="shared" si="2"/>
        <v>no2</v>
      </c>
      <c r="U9" s="197"/>
      <c r="V9" s="317">
        <f>IFERROR(_xlfn.XLOOKUP(X9,sortorder!$E$4:$E$55,sortorder!$D$4:$D$55),99)</f>
        <v>37</v>
      </c>
      <c r="W9" s="317">
        <f>IFERROR(_xlfn.XLOOKUP(X9,sortorder!$E$4:$E$55,sortorder!$D$4:$D$55),99)</f>
        <v>37</v>
      </c>
      <c r="X9" s="253" t="str">
        <f>$X$3&amp;"_pctile"</f>
        <v>names_e_pctile</v>
      </c>
      <c r="Y9" s="253">
        <f>IF(ISERROR(SEARCH(#REF!,$P9)),0,1)</f>
        <v>0</v>
      </c>
      <c r="Z9" s="253">
        <f>IF(ISERROR(SEARCH(#REF!,$P9)),0,1)</f>
        <v>0</v>
      </c>
      <c r="AA9" s="253">
        <f>IF(ISERROR(SEARCH(#REF!,$P9)),0,1)</f>
        <v>0</v>
      </c>
      <c r="AB9" s="253">
        <f>IF(ISERROR(SEARCH(#REF!,$P9)),0,1)</f>
        <v>0</v>
      </c>
      <c r="AC9" s="253">
        <f>IF(ISERROR(SEARCH(#REF!,$P9)),0,1)</f>
        <v>0</v>
      </c>
      <c r="AD9" s="253">
        <f>IF(ISERROR(SEARCH(#REF!,$P9)),0,1)</f>
        <v>0</v>
      </c>
      <c r="AE9" s="253">
        <f>IF(ISERROR(SEARCH(#REF!,$P9)),0,1)</f>
        <v>0</v>
      </c>
      <c r="AF9" s="253">
        <f>IF(ISERROR(SEARCH(#REF!,$P9)),0,1)</f>
        <v>0</v>
      </c>
      <c r="AG9" s="253">
        <f>IF(ISERROR(SEARCH(#REF!,$P9)),0,1)</f>
        <v>0</v>
      </c>
      <c r="AH9" s="242" t="s">
        <v>1075</v>
      </c>
      <c r="AI9" s="242" t="s">
        <v>1236</v>
      </c>
      <c r="AJ9" s="198" t="s">
        <v>140</v>
      </c>
      <c r="AK9" s="198" t="s">
        <v>140</v>
      </c>
      <c r="AL9" s="318">
        <f>_xlfn.XLOOKUP(AK9,sortorder!$I$15:$I$20,sortorder!$J$15:$J$20)</f>
        <v>3</v>
      </c>
      <c r="AM9" s="242" t="s">
        <v>423</v>
      </c>
      <c r="AN9" s="242" t="s">
        <v>423</v>
      </c>
      <c r="AO9" s="242" t="s">
        <v>424</v>
      </c>
      <c r="AP9" s="319">
        <v>1</v>
      </c>
      <c r="AQ9" s="198" t="s">
        <v>1101</v>
      </c>
      <c r="AR9" s="198" t="s">
        <v>1111</v>
      </c>
      <c r="AS9" s="242" t="s">
        <v>1102</v>
      </c>
      <c r="AT9" s="242" t="s">
        <v>1111</v>
      </c>
      <c r="AU9" s="123"/>
      <c r="AV9" s="320" t="str">
        <f>IFERROR(_xlfn.XLOOKUP(P9,wtd!$B:$B,wtd!$C:$C),"")</f>
        <v/>
      </c>
      <c r="AW9" s="253" t="b">
        <f>IFERROR(P9=_xlfn.XLOOKUP(P9,wtd!$B:$B,wtd!$B:$B),FALSE)</f>
        <v>0</v>
      </c>
      <c r="AX9" s="123" t="s">
        <v>1103</v>
      </c>
      <c r="AY9" s="321">
        <v>2</v>
      </c>
      <c r="AZ9" s="123">
        <v>0</v>
      </c>
      <c r="BA9" s="242"/>
      <c r="BB9" s="198" t="b">
        <v>0</v>
      </c>
      <c r="BC9" s="198" t="b">
        <v>0</v>
      </c>
      <c r="BD9" s="198" t="b">
        <v>0</v>
      </c>
      <c r="BE9" s="322" t="str">
        <f>"US%ile "&amp;$BE$3</f>
        <v>US%ile NO2</v>
      </c>
      <c r="BF9" s="322" t="str">
        <f>"US percentile for "&amp;$BF$3</f>
        <v>US percentile for Nitrogen Dioxide (NO2)</v>
      </c>
      <c r="BG9" s="322" t="str">
        <f>"US percentile for "&amp;$BF$3</f>
        <v>US percentile for Nitrogen Dioxide (NO2)</v>
      </c>
      <c r="BH9" s="242"/>
      <c r="BI9" s="242"/>
      <c r="BJ9" s="242"/>
      <c r="BK9" s="242"/>
      <c r="BL9" s="242"/>
      <c r="BM9" s="324"/>
      <c r="BN9" s="242"/>
      <c r="BO9" s="242"/>
      <c r="BP9" s="242"/>
      <c r="BQ9" s="242"/>
      <c r="BR9" s="242"/>
      <c r="BS9" s="242"/>
    </row>
    <row r="10" spans="1:71" s="122" customFormat="1">
      <c r="A10" s="314">
        <v>5</v>
      </c>
      <c r="B10" s="315" t="str">
        <f t="shared" si="0"/>
        <v>033803000</v>
      </c>
      <c r="C10" s="315" t="str">
        <f t="shared" si="1"/>
        <v>0338098</v>
      </c>
      <c r="D10" s="316">
        <v>1</v>
      </c>
      <c r="E10" s="316">
        <v>1</v>
      </c>
      <c r="F10" s="316">
        <v>0</v>
      </c>
      <c r="G10" s="316"/>
      <c r="H10" s="212"/>
      <c r="I10" s="253" t="str">
        <f>"S_E_"&amp;$I$3&amp;"_PER"</f>
        <v>S_E_NO2_PER</v>
      </c>
      <c r="J10" s="242"/>
      <c r="K10" s="242"/>
      <c r="L10" s="242"/>
      <c r="M10" s="242"/>
      <c r="N10" s="253" t="str">
        <f>"S_P_"&amp;$N$3</f>
        <v>S_P_NO2</v>
      </c>
      <c r="O10" s="242"/>
      <c r="P10" s="253" t="str">
        <f>"state.pctile."&amp;$P$3</f>
        <v>state.pctile.no2</v>
      </c>
      <c r="Q10" s="242"/>
      <c r="R10" s="317">
        <f>IFERROR(_xlfn.XLOOKUP(T10,sortorder!$E$62:$E$136,sortorder!$F$62:$F$136),999)</f>
        <v>98</v>
      </c>
      <c r="S10" s="317">
        <f>IFERROR(_xlfn.XLOOKUP(T10,sortorder!$E$62:$E$136,sortorder!$D$62:$D$136),99)</f>
        <v>3</v>
      </c>
      <c r="T10" s="253" t="str">
        <f t="shared" si="2"/>
        <v>no2</v>
      </c>
      <c r="U10" s="197"/>
      <c r="V10" s="317">
        <f>IFERROR(_xlfn.XLOOKUP(X10,sortorder!$E$4:$E$55,sortorder!$D$4:$D$55),99)</f>
        <v>38</v>
      </c>
      <c r="W10" s="317">
        <f>IFERROR(_xlfn.XLOOKUP(X10,sortorder!$E$4:$E$55,sortorder!$D$4:$D$55),99)</f>
        <v>38</v>
      </c>
      <c r="X10" s="253" t="str">
        <f>$X$3&amp;"_state_pctile"</f>
        <v>names_e_state_pctile</v>
      </c>
      <c r="Y10" s="253">
        <f>IF(ISERROR(SEARCH(#REF!,$P10)),0,1)</f>
        <v>0</v>
      </c>
      <c r="Z10" s="253">
        <f>IF(ISERROR(SEARCH(#REF!,$P10)),0,1)</f>
        <v>0</v>
      </c>
      <c r="AA10" s="253">
        <f>IF(ISERROR(SEARCH(#REF!,$P10)),0,1)</f>
        <v>0</v>
      </c>
      <c r="AB10" s="253">
        <f>IF(ISERROR(SEARCH(#REF!,$P10)),0,1)</f>
        <v>0</v>
      </c>
      <c r="AC10" s="253">
        <f>IF(ISERROR(SEARCH(#REF!,$P10)),0,1)</f>
        <v>0</v>
      </c>
      <c r="AD10" s="253">
        <f>IF(ISERROR(SEARCH(#REF!,$P10)),0,1)</f>
        <v>0</v>
      </c>
      <c r="AE10" s="253">
        <f>IF(ISERROR(SEARCH(#REF!,$P10)),0,1)</f>
        <v>0</v>
      </c>
      <c r="AF10" s="253">
        <f>IF(ISERROR(SEARCH(#REF!,$P10)),0,1)</f>
        <v>0</v>
      </c>
      <c r="AG10" s="253">
        <f>IF(ISERROR(SEARCH(#REF!,$P10)),0,1)</f>
        <v>0</v>
      </c>
      <c r="AH10" s="242" t="s">
        <v>1075</v>
      </c>
      <c r="AI10" s="242" t="s">
        <v>1236</v>
      </c>
      <c r="AJ10" s="198" t="s">
        <v>140</v>
      </c>
      <c r="AK10" s="198" t="s">
        <v>140</v>
      </c>
      <c r="AL10" s="318">
        <f>_xlfn.XLOOKUP(AK10,sortorder!$I$15:$I$20,sortorder!$J$15:$J$20)</f>
        <v>3</v>
      </c>
      <c r="AM10" s="242" t="s">
        <v>1784</v>
      </c>
      <c r="AN10" s="242" t="s">
        <v>1784</v>
      </c>
      <c r="AO10" s="242" t="s">
        <v>1785</v>
      </c>
      <c r="AP10" s="319">
        <v>3</v>
      </c>
      <c r="AQ10" s="198" t="s">
        <v>1779</v>
      </c>
      <c r="AR10" s="198" t="s">
        <v>1111</v>
      </c>
      <c r="AS10" s="242" t="s">
        <v>1102</v>
      </c>
      <c r="AT10" s="242" t="s">
        <v>1111</v>
      </c>
      <c r="AU10" s="123"/>
      <c r="AV10" s="320" t="str">
        <f>IFERROR(_xlfn.XLOOKUP(P10,wtd!$B:$B,wtd!$C:$C),"")</f>
        <v/>
      </c>
      <c r="AW10" s="253" t="b">
        <f>IFERROR(P10=_xlfn.XLOOKUP(P10,wtd!$B:$B,wtd!$B:$B),FALSE)</f>
        <v>0</v>
      </c>
      <c r="AX10" s="123" t="s">
        <v>1103</v>
      </c>
      <c r="AY10" s="321">
        <v>2</v>
      </c>
      <c r="AZ10" s="123">
        <v>0</v>
      </c>
      <c r="BA10" s="242"/>
      <c r="BB10" s="198" t="b">
        <v>0</v>
      </c>
      <c r="BC10" s="198" t="b">
        <v>0</v>
      </c>
      <c r="BD10" s="198" t="b">
        <v>0</v>
      </c>
      <c r="BE10" s="322" t="str">
        <f>"State%ile "&amp;$BE$3</f>
        <v>State%ile NO2</v>
      </c>
      <c r="BF10" s="322" t="str">
        <f>"State percentile for "&amp;$BF$3</f>
        <v>State percentile for Nitrogen Dioxide (NO2)</v>
      </c>
      <c r="BG10" s="322" t="str">
        <f>"State percentile for "&amp;$BF$3</f>
        <v>State percentile for Nitrogen Dioxide (NO2)</v>
      </c>
      <c r="BH10" s="242"/>
      <c r="BI10" s="242"/>
      <c r="BJ10" s="242"/>
      <c r="BK10" s="242"/>
      <c r="BL10" s="242"/>
      <c r="BM10" s="324"/>
      <c r="BN10" s="242"/>
      <c r="BO10" s="242"/>
      <c r="BP10" s="242"/>
      <c r="BQ10" s="242"/>
      <c r="BR10" s="242"/>
      <c r="BS10" s="242"/>
    </row>
    <row r="11" spans="1:71" s="122" customFormat="1">
      <c r="A11" s="314">
        <v>6</v>
      </c>
      <c r="B11" s="315" t="str">
        <f t="shared" si="0"/>
        <v>033903000</v>
      </c>
      <c r="C11" s="315" t="str">
        <f t="shared" si="1"/>
        <v>0339098</v>
      </c>
      <c r="D11" s="316">
        <v>1</v>
      </c>
      <c r="E11" s="316">
        <v>0</v>
      </c>
      <c r="F11" s="316">
        <v>0</v>
      </c>
      <c r="G11" s="316"/>
      <c r="H11" s="212"/>
      <c r="I11" s="253" t="str">
        <f>"N_E_"&amp;$I$3</f>
        <v>N_E_NO2</v>
      </c>
      <c r="J11" s="242"/>
      <c r="K11" s="242"/>
      <c r="L11" s="242"/>
      <c r="M11" s="242"/>
      <c r="N11" s="253"/>
      <c r="O11" s="242"/>
      <c r="P11" s="253" t="str">
        <f>"avg."&amp;$P$3</f>
        <v>avg.no2</v>
      </c>
      <c r="Q11" s="242"/>
      <c r="R11" s="317">
        <f>IFERROR(_xlfn.XLOOKUP(T11,sortorder!$E$62:$E$136,sortorder!$F$62:$F$136),999)</f>
        <v>98</v>
      </c>
      <c r="S11" s="317">
        <f>IFERROR(_xlfn.XLOOKUP(T11,sortorder!$E$62:$E$136,sortorder!$D$62:$D$136),99)</f>
        <v>3</v>
      </c>
      <c r="T11" s="253" t="str">
        <f t="shared" si="2"/>
        <v>no2</v>
      </c>
      <c r="U11" s="197"/>
      <c r="V11" s="317">
        <f>IFERROR(_xlfn.XLOOKUP(X11,sortorder!$E$4:$E$55,sortorder!$D$4:$D$55),99)</f>
        <v>39</v>
      </c>
      <c r="W11" s="317">
        <f>IFERROR(_xlfn.XLOOKUP(X11,sortorder!$E$4:$E$55,sortorder!$D$4:$D$55),99)</f>
        <v>39</v>
      </c>
      <c r="X11" s="253" t="str">
        <f>$X$3&amp;"_avg"</f>
        <v>names_e_avg</v>
      </c>
      <c r="Y11" s="253">
        <f>IF(ISERROR(SEARCH(#REF!,$P11)),0,1)</f>
        <v>0</v>
      </c>
      <c r="Z11" s="253">
        <f>IF(ISERROR(SEARCH(#REF!,$P11)),0,1)</f>
        <v>0</v>
      </c>
      <c r="AA11" s="253">
        <f>IF(ISERROR(SEARCH(#REF!,$P11)),0,1)</f>
        <v>0</v>
      </c>
      <c r="AB11" s="253">
        <f>IF(ISERROR(SEARCH(#REF!,$P11)),0,1)</f>
        <v>0</v>
      </c>
      <c r="AC11" s="253">
        <f>IF(ISERROR(SEARCH(#REF!,$P11)),0,1)</f>
        <v>0</v>
      </c>
      <c r="AD11" s="253">
        <f>IF(ISERROR(SEARCH(#REF!,$P11)),0,1)</f>
        <v>0</v>
      </c>
      <c r="AE11" s="253">
        <f>IF(ISERROR(SEARCH(#REF!,$P11)),0,1)</f>
        <v>0</v>
      </c>
      <c r="AF11" s="253">
        <f>IF(ISERROR(SEARCH(#REF!,$P11)),0,1)</f>
        <v>0</v>
      </c>
      <c r="AG11" s="253">
        <f>IF(ISERROR(SEARCH(#REF!,$P11)),0,1)</f>
        <v>0</v>
      </c>
      <c r="AH11" s="242" t="s">
        <v>1075</v>
      </c>
      <c r="AI11" s="242" t="s">
        <v>1236</v>
      </c>
      <c r="AJ11" s="198" t="s">
        <v>140</v>
      </c>
      <c r="AK11" s="198" t="s">
        <v>140</v>
      </c>
      <c r="AL11" s="318">
        <f>_xlfn.XLOOKUP(AK11,sortorder!$I$15:$I$20,sortorder!$J$15:$J$20)</f>
        <v>3</v>
      </c>
      <c r="AM11" s="242" t="s">
        <v>423</v>
      </c>
      <c r="AN11" s="242" t="s">
        <v>423</v>
      </c>
      <c r="AO11" s="242" t="s">
        <v>424</v>
      </c>
      <c r="AP11" s="319">
        <v>1</v>
      </c>
      <c r="AQ11" s="198" t="s">
        <v>1125</v>
      </c>
      <c r="AR11" s="198" t="s">
        <v>1132</v>
      </c>
      <c r="AS11" s="242" t="s">
        <v>1126</v>
      </c>
      <c r="AT11" s="242" t="s">
        <v>1132</v>
      </c>
      <c r="AU11" s="123"/>
      <c r="AV11" s="320" t="str">
        <f>IFERROR(_xlfn.XLOOKUP(P11,wtd!$B:$B,wtd!$C:$C),"")</f>
        <v/>
      </c>
      <c r="AW11" s="253" t="b">
        <f>IFERROR(P11=_xlfn.XLOOKUP(P11,wtd!$B:$B,wtd!$B:$B),FALSE)</f>
        <v>0</v>
      </c>
      <c r="AX11" s="123" t="s">
        <v>2797</v>
      </c>
      <c r="AY11" s="325">
        <v>3</v>
      </c>
      <c r="AZ11" s="123">
        <v>1</v>
      </c>
      <c r="BA11" s="242"/>
      <c r="BB11" s="198" t="b">
        <v>0</v>
      </c>
      <c r="BC11" s="198" t="b">
        <v>0</v>
      </c>
      <c r="BD11" s="198" t="b">
        <v>0</v>
      </c>
      <c r="BE11" s="322" t="str">
        <f>"US avg "&amp;$BE$3</f>
        <v>US avg NO2</v>
      </c>
      <c r="BF11" s="322" t="str">
        <f>"US average for "&amp;$BF$3</f>
        <v>US average for Nitrogen Dioxide (NO2)</v>
      </c>
      <c r="BG11" s="322" t="str">
        <f>"US average for "&amp;$BF$3</f>
        <v>US average for Nitrogen Dioxide (NO2)</v>
      </c>
      <c r="BH11" s="242"/>
      <c r="BI11" s="242"/>
      <c r="BJ11" s="242"/>
      <c r="BK11" s="242"/>
      <c r="BL11" s="242"/>
      <c r="BM11" s="324"/>
      <c r="BN11" s="242"/>
      <c r="BO11" s="242"/>
      <c r="BP11" s="242"/>
      <c r="BQ11" s="242"/>
      <c r="BR11" s="242"/>
      <c r="BS11" s="242"/>
    </row>
    <row r="12" spans="1:71" s="122" customFormat="1">
      <c r="A12" s="314">
        <v>7</v>
      </c>
      <c r="B12" s="315" t="str">
        <f t="shared" si="0"/>
        <v>034003000</v>
      </c>
      <c r="C12" s="315" t="str">
        <f t="shared" si="1"/>
        <v>0340098</v>
      </c>
      <c r="D12" s="316">
        <v>1</v>
      </c>
      <c r="E12" s="316">
        <v>0</v>
      </c>
      <c r="F12" s="316">
        <v>0</v>
      </c>
      <c r="G12" s="316"/>
      <c r="H12" s="212"/>
      <c r="I12" s="253" t="str">
        <f>"S_E_"&amp;$I$3</f>
        <v>S_E_NO2</v>
      </c>
      <c r="J12" s="242"/>
      <c r="K12" s="242"/>
      <c r="L12" s="242"/>
      <c r="M12" s="242"/>
      <c r="N12" s="253"/>
      <c r="O12" s="242"/>
      <c r="P12" s="253" t="str">
        <f>"state.avg."&amp;$P$3</f>
        <v>state.avg.no2</v>
      </c>
      <c r="Q12" s="242"/>
      <c r="R12" s="317">
        <f>IFERROR(_xlfn.XLOOKUP(T12,sortorder!$E$62:$E$136,sortorder!$F$62:$F$136),999)</f>
        <v>98</v>
      </c>
      <c r="S12" s="317">
        <f>IFERROR(_xlfn.XLOOKUP(T12,sortorder!$E$62:$E$136,sortorder!$D$62:$D$136),99)</f>
        <v>3</v>
      </c>
      <c r="T12" s="253" t="str">
        <f t="shared" si="2"/>
        <v>no2</v>
      </c>
      <c r="U12" s="197"/>
      <c r="V12" s="317">
        <f>IFERROR(_xlfn.XLOOKUP(X12,sortorder!$E$4:$E$55,sortorder!$D$4:$D$55),99)</f>
        <v>40</v>
      </c>
      <c r="W12" s="317">
        <f>IFERROR(_xlfn.XLOOKUP(X12,sortorder!$E$4:$E$55,sortorder!$D$4:$D$55),99)</f>
        <v>40</v>
      </c>
      <c r="X12" s="253" t="str">
        <f>$X$3&amp;"_state_avg"</f>
        <v>names_e_state_avg</v>
      </c>
      <c r="Y12" s="253">
        <f>IF(ISERROR(SEARCH(#REF!,$P12)),0,1)</f>
        <v>0</v>
      </c>
      <c r="Z12" s="253">
        <f>IF(ISERROR(SEARCH(#REF!,$P12)),0,1)</f>
        <v>0</v>
      </c>
      <c r="AA12" s="253">
        <f>IF(ISERROR(SEARCH(#REF!,$P12)),0,1)</f>
        <v>0</v>
      </c>
      <c r="AB12" s="253">
        <f>IF(ISERROR(SEARCH(#REF!,$P12)),0,1)</f>
        <v>0</v>
      </c>
      <c r="AC12" s="253">
        <f>IF(ISERROR(SEARCH(#REF!,$P12)),0,1)</f>
        <v>0</v>
      </c>
      <c r="AD12" s="253">
        <f>IF(ISERROR(SEARCH(#REF!,$P12)),0,1)</f>
        <v>0</v>
      </c>
      <c r="AE12" s="253">
        <f>IF(ISERROR(SEARCH(#REF!,$P12)),0,1)</f>
        <v>0</v>
      </c>
      <c r="AF12" s="253">
        <f>IF(ISERROR(SEARCH(#REF!,$P12)),0,1)</f>
        <v>0</v>
      </c>
      <c r="AG12" s="253">
        <f>IF(ISERROR(SEARCH(#REF!,$P12)),0,1)</f>
        <v>0</v>
      </c>
      <c r="AH12" s="242" t="s">
        <v>1075</v>
      </c>
      <c r="AI12" s="242" t="s">
        <v>1236</v>
      </c>
      <c r="AJ12" s="198" t="s">
        <v>140</v>
      </c>
      <c r="AK12" s="198" t="s">
        <v>140</v>
      </c>
      <c r="AL12" s="318">
        <f>_xlfn.XLOOKUP(AK12,sortorder!$I$15:$I$20,sortorder!$J$15:$J$20)</f>
        <v>3</v>
      </c>
      <c r="AM12" s="242" t="s">
        <v>1784</v>
      </c>
      <c r="AN12" s="242" t="s">
        <v>1784</v>
      </c>
      <c r="AO12" s="242" t="s">
        <v>1785</v>
      </c>
      <c r="AP12" s="319">
        <v>3</v>
      </c>
      <c r="AQ12" s="198" t="s">
        <v>1795</v>
      </c>
      <c r="AR12" s="198" t="s">
        <v>1132</v>
      </c>
      <c r="AS12" s="242" t="s">
        <v>1126</v>
      </c>
      <c r="AT12" s="242" t="s">
        <v>1132</v>
      </c>
      <c r="AU12" s="123"/>
      <c r="AV12" s="320" t="str">
        <f>IFERROR(_xlfn.XLOOKUP(P12,wtd!$B:$B,wtd!$C:$C),"")</f>
        <v/>
      </c>
      <c r="AW12" s="253" t="b">
        <f>IFERROR(P12=_xlfn.XLOOKUP(P12,wtd!$B:$B,wtd!$B:$B),FALSE)</f>
        <v>0</v>
      </c>
      <c r="AX12" s="123" t="s">
        <v>2797</v>
      </c>
      <c r="AY12" s="325">
        <v>3</v>
      </c>
      <c r="AZ12" s="123">
        <v>1</v>
      </c>
      <c r="BA12" s="242"/>
      <c r="BB12" s="198" t="b">
        <v>0</v>
      </c>
      <c r="BC12" s="198" t="b">
        <v>0</v>
      </c>
      <c r="BD12" s="198" t="b">
        <v>0</v>
      </c>
      <c r="BE12" s="322" t="str">
        <f>"State avg "&amp;$BE$3</f>
        <v>State avg NO2</v>
      </c>
      <c r="BF12" s="322" t="str">
        <f>"State average for "&amp;$BF$3</f>
        <v>State average for Nitrogen Dioxide (NO2)</v>
      </c>
      <c r="BG12" s="322" t="str">
        <f>"State average for "&amp;$BF$3</f>
        <v>State average for Nitrogen Dioxide (NO2)</v>
      </c>
      <c r="BH12" s="242"/>
      <c r="BI12" s="242"/>
      <c r="BJ12" s="242"/>
      <c r="BK12" s="242"/>
      <c r="BL12" s="242"/>
      <c r="BM12" s="324"/>
      <c r="BN12" s="242"/>
      <c r="BO12" s="242"/>
      <c r="BP12" s="242"/>
      <c r="BQ12" s="242"/>
      <c r="BR12" s="242"/>
      <c r="BS12" s="242"/>
    </row>
    <row r="13" spans="1:71" s="122" customFormat="1">
      <c r="A13" s="314">
        <v>8</v>
      </c>
      <c r="B13" s="315" t="str">
        <f t="shared" si="0"/>
        <v>054103000</v>
      </c>
      <c r="C13" s="315" t="str">
        <f t="shared" si="1"/>
        <v>0541098</v>
      </c>
      <c r="D13" s="316">
        <v>0</v>
      </c>
      <c r="E13" s="316">
        <v>1</v>
      </c>
      <c r="F13" s="316">
        <v>0</v>
      </c>
      <c r="G13" s="316"/>
      <c r="H13" s="212"/>
      <c r="I13" s="253"/>
      <c r="J13" s="242"/>
      <c r="K13" s="242"/>
      <c r="L13" s="242"/>
      <c r="M13" s="242"/>
      <c r="N13" s="253" t="str">
        <f>"D2_"&amp;$N$3</f>
        <v>D2_NO2</v>
      </c>
      <c r="O13" s="242"/>
      <c r="P13" s="253" t="str">
        <f>"EJ.DISPARITY."&amp;$P$3&amp;".eo"</f>
        <v>EJ.DISPARITY.no2.eo</v>
      </c>
      <c r="Q13" s="242"/>
      <c r="R13" s="317">
        <f>IFERROR(_xlfn.XLOOKUP(T13,sortorder!$E$62:$E$136,sortorder!$F$62:$F$136),999)</f>
        <v>98</v>
      </c>
      <c r="S13" s="317">
        <f>IFERROR(_xlfn.XLOOKUP(T13,sortorder!$E$62:$E$136,sortorder!$D$62:$D$136),99)</f>
        <v>3</v>
      </c>
      <c r="T13" s="253" t="str">
        <f t="shared" si="2"/>
        <v>no2</v>
      </c>
      <c r="U13" s="197"/>
      <c r="V13" s="317">
        <f>IFERROR(_xlfn.XLOOKUP(X13,sortorder!$E$4:$E$55,sortorder!$D$4:$D$55),99)</f>
        <v>41</v>
      </c>
      <c r="W13" s="317">
        <f>IFERROR(_xlfn.XLOOKUP(X13,sortorder!$E$4:$E$55,sortorder!$D$4:$D$55),99)</f>
        <v>41</v>
      </c>
      <c r="X13" s="198" t="s">
        <v>2792</v>
      </c>
      <c r="Y13" s="253">
        <f>IF(ISERROR(SEARCH(#REF!,$P13)),0,1)</f>
        <v>0</v>
      </c>
      <c r="Z13" s="253">
        <f>IF(ISERROR(SEARCH(#REF!,$P13)),0,1)</f>
        <v>0</v>
      </c>
      <c r="AA13" s="253">
        <f>IF(ISERROR(SEARCH(#REF!,$P13)),0,1)</f>
        <v>0</v>
      </c>
      <c r="AB13" s="253">
        <f>IF(ISERROR(SEARCH(#REF!,$P13)),0,1)</f>
        <v>0</v>
      </c>
      <c r="AC13" s="253">
        <f>IF(ISERROR(SEARCH(#REF!,$P13)),0,1)</f>
        <v>0</v>
      </c>
      <c r="AD13" s="253">
        <f>IF(ISERROR(SEARCH(#REF!,$P13)),0,1)</f>
        <v>0</v>
      </c>
      <c r="AE13" s="253">
        <f>IF(ISERROR(SEARCH(#REF!,$P13)),0,1)</f>
        <v>0</v>
      </c>
      <c r="AF13" s="253">
        <f>IF(ISERROR(SEARCH(#REF!,$P13)),0,1)</f>
        <v>0</v>
      </c>
      <c r="AG13" s="253">
        <f>IF(ISERROR(SEARCH(#REF!,$P13)),0,1)</f>
        <v>0</v>
      </c>
      <c r="AH13" s="242"/>
      <c r="AI13" s="242"/>
      <c r="AJ13" s="326" t="s">
        <v>84</v>
      </c>
      <c r="AK13" s="326" t="s">
        <v>84</v>
      </c>
      <c r="AL13" s="318">
        <f>_xlfn.XLOOKUP(AK13,sortorder!$I$15:$I$20,sortorder!$J$15:$J$20)</f>
        <v>5</v>
      </c>
      <c r="AM13" s="242" t="s">
        <v>423</v>
      </c>
      <c r="AN13" s="242" t="s">
        <v>423</v>
      </c>
      <c r="AO13" s="242" t="s">
        <v>424</v>
      </c>
      <c r="AP13" s="319">
        <v>1</v>
      </c>
      <c r="AQ13" s="198" t="s">
        <v>3031</v>
      </c>
      <c r="AR13" s="198" t="s">
        <v>43</v>
      </c>
      <c r="AS13" s="242" t="s">
        <v>286</v>
      </c>
      <c r="AT13" s="242" t="s">
        <v>43</v>
      </c>
      <c r="AU13" s="123"/>
      <c r="AV13" s="320" t="str">
        <f>IFERROR(_xlfn.XLOOKUP(P13,wtd!$B:$B,wtd!$C:$C),"")</f>
        <v>pop</v>
      </c>
      <c r="AW13" s="253" t="b">
        <f>IFERROR(P13=_xlfn.XLOOKUP(P13,wtd!$B:$B,wtd!$B:$B),FALSE)</f>
        <v>1</v>
      </c>
      <c r="AX13" s="123" t="s">
        <v>1616</v>
      </c>
      <c r="AY13" s="321"/>
      <c r="AZ13" s="123">
        <v>3</v>
      </c>
      <c r="BA13" s="242"/>
      <c r="BB13" s="198" t="b">
        <v>0</v>
      </c>
      <c r="BC13" s="198" t="b">
        <v>0</v>
      </c>
      <c r="BD13" s="198" t="b">
        <v>0</v>
      </c>
      <c r="BE13" s="322" t="str">
        <f>"EJ: "&amp;$BE$3&amp;" (raw)"</f>
        <v>EJ: NO2 (raw)</v>
      </c>
      <c r="BF13" s="322" t="str">
        <f>$BF$3&amp;" EJ Index"</f>
        <v>Nitrogen Dioxide (NO2) EJ Index</v>
      </c>
      <c r="BG13" s="322" t="str">
        <f>$BF$3&amp;" EJ Index"</f>
        <v>Nitrogen Dioxide (NO2) EJ Index</v>
      </c>
      <c r="BH13" s="242"/>
      <c r="BI13" s="242"/>
      <c r="BJ13" s="242"/>
      <c r="BK13" s="242"/>
      <c r="BL13" s="242"/>
      <c r="BM13" s="323"/>
      <c r="BN13" s="242"/>
      <c r="BO13" s="242"/>
      <c r="BP13" s="242"/>
      <c r="BQ13" s="242"/>
      <c r="BR13" s="242"/>
      <c r="BS13" s="242"/>
    </row>
    <row r="14" spans="1:71" s="122" customFormat="1">
      <c r="A14" s="314">
        <v>9</v>
      </c>
      <c r="B14" s="315" t="str">
        <f t="shared" si="0"/>
        <v>054203000</v>
      </c>
      <c r="C14" s="315" t="str">
        <f t="shared" si="1"/>
        <v>0542098</v>
      </c>
      <c r="D14" s="316">
        <v>0</v>
      </c>
      <c r="E14" s="316">
        <v>1</v>
      </c>
      <c r="F14" s="316">
        <v>0</v>
      </c>
      <c r="G14" s="316"/>
      <c r="H14" s="212"/>
      <c r="I14" s="253"/>
      <c r="J14" s="242"/>
      <c r="K14" s="242"/>
      <c r="L14" s="242"/>
      <c r="M14" s="242"/>
      <c r="N14" s="253" t="str">
        <f>"S_D2_"&amp;$N$3</f>
        <v>S_D2_NO2</v>
      </c>
      <c r="O14" s="242"/>
      <c r="P14" s="253" t="str">
        <f>"state.EJ.DISPARITY."&amp;$P$3&amp;".eo"</f>
        <v>state.EJ.DISPARITY.no2.eo</v>
      </c>
      <c r="Q14" s="242"/>
      <c r="R14" s="317">
        <f>IFERROR(_xlfn.XLOOKUP(T14,sortorder!$E$62:$E$136,sortorder!$F$62:$F$136),999)</f>
        <v>98</v>
      </c>
      <c r="S14" s="317">
        <f>IFERROR(_xlfn.XLOOKUP(T14,sortorder!$E$62:$E$136,sortorder!$D$62:$D$136),99)</f>
        <v>3</v>
      </c>
      <c r="T14" s="253" t="str">
        <f t="shared" si="2"/>
        <v>no2</v>
      </c>
      <c r="U14" s="197"/>
      <c r="V14" s="317">
        <f>IFERROR(_xlfn.XLOOKUP(X14,sortorder!$E$4:$E$55,sortorder!$D$4:$D$55),99)</f>
        <v>42</v>
      </c>
      <c r="W14" s="317">
        <f>IFERROR(_xlfn.XLOOKUP(X14,sortorder!$E$4:$E$55,sortorder!$D$4:$D$55),99)</f>
        <v>42</v>
      </c>
      <c r="X14" s="198" t="s">
        <v>2793</v>
      </c>
      <c r="Y14" s="253">
        <f>IF(ISERROR(SEARCH(#REF!,$P14)),0,1)</f>
        <v>0</v>
      </c>
      <c r="Z14" s="253">
        <f>IF(ISERROR(SEARCH(#REF!,$P14)),0,1)</f>
        <v>0</v>
      </c>
      <c r="AA14" s="253">
        <f>IF(ISERROR(SEARCH(#REF!,$P14)),0,1)</f>
        <v>0</v>
      </c>
      <c r="AB14" s="253">
        <f>IF(ISERROR(SEARCH(#REF!,$P14)),0,1)</f>
        <v>0</v>
      </c>
      <c r="AC14" s="253">
        <f>IF(ISERROR(SEARCH(#REF!,$P14)),0,1)</f>
        <v>0</v>
      </c>
      <c r="AD14" s="253">
        <f>IF(ISERROR(SEARCH(#REF!,$P14)),0,1)</f>
        <v>0</v>
      </c>
      <c r="AE14" s="253">
        <f>IF(ISERROR(SEARCH(#REF!,$P14)),0,1)</f>
        <v>0</v>
      </c>
      <c r="AF14" s="253">
        <f>IF(ISERROR(SEARCH(#REF!,$P14)),0,1)</f>
        <v>0</v>
      </c>
      <c r="AG14" s="253">
        <f>IF(ISERROR(SEARCH(#REF!,$P14)),0,1)</f>
        <v>0</v>
      </c>
      <c r="AH14" s="242"/>
      <c r="AI14" s="242"/>
      <c r="AJ14" s="326" t="s">
        <v>84</v>
      </c>
      <c r="AK14" s="326" t="s">
        <v>84</v>
      </c>
      <c r="AL14" s="318">
        <f>_xlfn.XLOOKUP(AK14,sortorder!$I$15:$I$20,sortorder!$J$15:$J$20)</f>
        <v>5</v>
      </c>
      <c r="AM14" s="242" t="s">
        <v>1784</v>
      </c>
      <c r="AN14" s="242" t="s">
        <v>1784</v>
      </c>
      <c r="AO14" s="242" t="s">
        <v>1785</v>
      </c>
      <c r="AP14" s="319">
        <v>3</v>
      </c>
      <c r="AQ14" s="198" t="s">
        <v>3030</v>
      </c>
      <c r="AR14" s="198" t="s">
        <v>43</v>
      </c>
      <c r="AS14" s="242" t="s">
        <v>286</v>
      </c>
      <c r="AT14" s="242" t="s">
        <v>43</v>
      </c>
      <c r="AU14" s="123"/>
      <c r="AV14" s="320" t="str">
        <f>IFERROR(_xlfn.XLOOKUP(P14,wtd!$B:$B,wtd!$C:$C),"")</f>
        <v/>
      </c>
      <c r="AW14" s="253" t="b">
        <f>IFERROR(P14=_xlfn.XLOOKUP(P14,wtd!$B:$B,wtd!$B:$B),FALSE)</f>
        <v>0</v>
      </c>
      <c r="AX14" s="123" t="s">
        <v>2812</v>
      </c>
      <c r="AY14" s="321"/>
      <c r="AZ14" s="123">
        <v>3</v>
      </c>
      <c r="BA14" s="242"/>
      <c r="BB14" s="198" t="b">
        <v>0</v>
      </c>
      <c r="BC14" s="198" t="b">
        <v>0</v>
      </c>
      <c r="BD14" s="198" t="b">
        <v>0</v>
      </c>
      <c r="BE14" s="327" t="str">
        <f>"EJ: "&amp;$BE$3&amp;" (state raw)"</f>
        <v>EJ: NO2 (state raw)</v>
      </c>
      <c r="BF14" s="322" t="str">
        <f>"State raw "&amp;$BF$3&amp;" EJ Index"</f>
        <v>State raw Nitrogen Dioxide (NO2) EJ Index</v>
      </c>
      <c r="BG14" s="322" t="str">
        <f>"State raw "&amp;$BF$3&amp;" EJ Index"</f>
        <v>State raw Nitrogen Dioxide (NO2) EJ Index</v>
      </c>
      <c r="BH14" s="242"/>
      <c r="BI14" s="242"/>
      <c r="BJ14" s="242"/>
      <c r="BK14" s="242"/>
      <c r="BL14" s="242"/>
      <c r="BM14" s="323"/>
      <c r="BN14" s="242"/>
      <c r="BO14" s="242"/>
      <c r="BP14" s="242"/>
      <c r="BQ14" s="242"/>
      <c r="BR14" s="242"/>
      <c r="BS14" s="242"/>
    </row>
    <row r="15" spans="1:71" s="122" customFormat="1">
      <c r="A15" s="314">
        <v>10</v>
      </c>
      <c r="B15" s="315" t="str">
        <f t="shared" si="0"/>
        <v>054303000</v>
      </c>
      <c r="C15" s="315" t="str">
        <f t="shared" si="1"/>
        <v>0543098</v>
      </c>
      <c r="D15" s="316">
        <v>0</v>
      </c>
      <c r="E15" s="316">
        <v>1</v>
      </c>
      <c r="F15" s="316">
        <v>0</v>
      </c>
      <c r="G15" s="316"/>
      <c r="H15" s="212"/>
      <c r="I15" s="253"/>
      <c r="J15" s="242"/>
      <c r="K15" s="242"/>
      <c r="L15" s="242"/>
      <c r="M15" s="242"/>
      <c r="N15" s="253" t="str">
        <f>"D5_"&amp;$N$3</f>
        <v>D5_NO2</v>
      </c>
      <c r="O15" s="242"/>
      <c r="P15" s="253" t="str">
        <f>"EJ.DISPARITY."&amp;$P$3&amp;".supp"</f>
        <v>EJ.DISPARITY.no2.supp</v>
      </c>
      <c r="Q15" s="242"/>
      <c r="R15" s="317">
        <f>IFERROR(_xlfn.XLOOKUP(T15,sortorder!$E$62:$E$136,sortorder!$F$62:$F$136),999)</f>
        <v>98</v>
      </c>
      <c r="S15" s="317">
        <f>IFERROR(_xlfn.XLOOKUP(T15,sortorder!$E$62:$E$136,sortorder!$D$62:$D$136),99)</f>
        <v>3</v>
      </c>
      <c r="T15" s="253" t="str">
        <f t="shared" si="2"/>
        <v>no2</v>
      </c>
      <c r="U15" s="197"/>
      <c r="V15" s="317">
        <f>IFERROR(_xlfn.XLOOKUP(X15,sortorder!$E$4:$E$55,sortorder!$D$4:$D$55),99)</f>
        <v>43</v>
      </c>
      <c r="W15" s="317">
        <f>IFERROR(_xlfn.XLOOKUP(X15,sortorder!$E$4:$E$55,sortorder!$D$4:$D$55),99)</f>
        <v>43</v>
      </c>
      <c r="X15" s="198" t="s">
        <v>280</v>
      </c>
      <c r="Y15" s="253">
        <f>IF(ISERROR(SEARCH(#REF!,$P15)),0,1)</f>
        <v>0</v>
      </c>
      <c r="Z15" s="253">
        <f>IF(ISERROR(SEARCH(#REF!,$P15)),0,1)</f>
        <v>0</v>
      </c>
      <c r="AA15" s="253">
        <f>IF(ISERROR(SEARCH(#REF!,$P15)),0,1)</f>
        <v>0</v>
      </c>
      <c r="AB15" s="253">
        <f>IF(ISERROR(SEARCH(#REF!,$P15)),0,1)</f>
        <v>0</v>
      </c>
      <c r="AC15" s="253">
        <f>IF(ISERROR(SEARCH(#REF!,$P15)),0,1)</f>
        <v>0</v>
      </c>
      <c r="AD15" s="253">
        <f>IF(ISERROR(SEARCH(#REF!,$P15)),0,1)</f>
        <v>0</v>
      </c>
      <c r="AE15" s="253">
        <f>IF(ISERROR(SEARCH(#REF!,$P15)),0,1)</f>
        <v>0</v>
      </c>
      <c r="AF15" s="253">
        <f>IF(ISERROR(SEARCH(#REF!,$P15)),0,1)</f>
        <v>0</v>
      </c>
      <c r="AG15" s="253">
        <f>IF(ISERROR(SEARCH(#REF!,$P15)),0,1)</f>
        <v>0</v>
      </c>
      <c r="AH15" s="242"/>
      <c r="AI15" s="242"/>
      <c r="AJ15" s="326" t="s">
        <v>84</v>
      </c>
      <c r="AK15" s="326" t="s">
        <v>84</v>
      </c>
      <c r="AL15" s="318">
        <f>_xlfn.XLOOKUP(AK15,sortorder!$I$15:$I$20,sortorder!$J$15:$J$20)</f>
        <v>5</v>
      </c>
      <c r="AM15" s="242" t="s">
        <v>423</v>
      </c>
      <c r="AN15" s="242" t="s">
        <v>423</v>
      </c>
      <c r="AO15" s="242" t="s">
        <v>424</v>
      </c>
      <c r="AP15" s="319">
        <v>1</v>
      </c>
      <c r="AQ15" s="198" t="s">
        <v>3031</v>
      </c>
      <c r="AR15" s="198" t="s">
        <v>43</v>
      </c>
      <c r="AS15" s="242" t="s">
        <v>286</v>
      </c>
      <c r="AT15" s="242" t="s">
        <v>43</v>
      </c>
      <c r="AU15" s="123"/>
      <c r="AV15" s="320" t="str">
        <f>IFERROR(_xlfn.XLOOKUP(P15,wtd!$B:$B,wtd!$C:$C),"")</f>
        <v/>
      </c>
      <c r="AW15" s="253" t="b">
        <f>IFERROR(P15=_xlfn.XLOOKUP(P15,wtd!$B:$B,wtd!$B:$B),FALSE)</f>
        <v>0</v>
      </c>
      <c r="AX15" s="123" t="s">
        <v>2812</v>
      </c>
      <c r="AY15" s="321"/>
      <c r="AZ15" s="123">
        <v>3</v>
      </c>
      <c r="BA15" s="242"/>
      <c r="BB15" s="198" t="b">
        <v>0</v>
      </c>
      <c r="BC15" s="198" t="b">
        <v>0</v>
      </c>
      <c r="BD15" s="198" t="b">
        <v>0</v>
      </c>
      <c r="BE15" s="327" t="str">
        <f>"EJ Supp: "&amp;$BE$3&amp;" (raw)"</f>
        <v>EJ Supp: NO2 (raw)</v>
      </c>
      <c r="BF15" s="322" t="str">
        <f>$BF$3&amp;" Supplemental Index"</f>
        <v>Nitrogen Dioxide (NO2) Supplemental Index</v>
      </c>
      <c r="BG15" s="322" t="str">
        <f>$BF$3&amp;" Supplemental Index"</f>
        <v>Nitrogen Dioxide (NO2) Supplemental Index</v>
      </c>
      <c r="BH15" s="242"/>
      <c r="BI15" s="242"/>
      <c r="BJ15" s="242"/>
      <c r="BK15" s="242"/>
      <c r="BL15" s="242"/>
      <c r="BM15" s="323"/>
      <c r="BN15" s="242"/>
      <c r="BO15" s="242"/>
      <c r="BP15" s="242"/>
      <c r="BQ15" s="242"/>
      <c r="BR15" s="242"/>
      <c r="BS15" s="242"/>
    </row>
    <row r="16" spans="1:71" s="122" customFormat="1">
      <c r="A16" s="314">
        <v>11</v>
      </c>
      <c r="B16" s="315" t="str">
        <f t="shared" si="0"/>
        <v>054403000</v>
      </c>
      <c r="C16" s="315" t="str">
        <f t="shared" si="1"/>
        <v>0544098</v>
      </c>
      <c r="D16" s="316">
        <v>0</v>
      </c>
      <c r="E16" s="316">
        <v>1</v>
      </c>
      <c r="F16" s="316">
        <v>0</v>
      </c>
      <c r="G16" s="316"/>
      <c r="H16" s="212"/>
      <c r="I16" s="253"/>
      <c r="J16" s="242"/>
      <c r="K16" s="242"/>
      <c r="L16" s="242"/>
      <c r="M16" s="242"/>
      <c r="N16" s="253" t="str">
        <f>"S_D5_"&amp;$N$3</f>
        <v>S_D5_NO2</v>
      </c>
      <c r="O16" s="242"/>
      <c r="P16" s="253" t="str">
        <f>"state.EJ.DISPARITY."&amp;$P$3&amp;".supp"</f>
        <v>state.EJ.DISPARITY.no2.supp</v>
      </c>
      <c r="Q16" s="242"/>
      <c r="R16" s="317">
        <f>IFERROR(_xlfn.XLOOKUP(T16,sortorder!$E$62:$E$136,sortorder!$F$62:$F$136),999)</f>
        <v>98</v>
      </c>
      <c r="S16" s="317">
        <f>IFERROR(_xlfn.XLOOKUP(T16,sortorder!$E$62:$E$136,sortorder!$D$62:$D$136),99)</f>
        <v>3</v>
      </c>
      <c r="T16" s="253" t="str">
        <f t="shared" si="2"/>
        <v>no2</v>
      </c>
      <c r="U16" s="197"/>
      <c r="V16" s="317">
        <f>IFERROR(_xlfn.XLOOKUP(X16,sortorder!$E$4:$E$55,sortorder!$D$4:$D$55),99)</f>
        <v>44</v>
      </c>
      <c r="W16" s="317">
        <f>IFERROR(_xlfn.XLOOKUP(X16,sortorder!$E$4:$E$55,sortorder!$D$4:$D$55),99)</f>
        <v>44</v>
      </c>
      <c r="X16" s="198" t="s">
        <v>2794</v>
      </c>
      <c r="Y16" s="253">
        <f>IF(ISERROR(SEARCH(#REF!,$P16)),0,1)</f>
        <v>0</v>
      </c>
      <c r="Z16" s="253">
        <f>IF(ISERROR(SEARCH(#REF!,$P16)),0,1)</f>
        <v>0</v>
      </c>
      <c r="AA16" s="253">
        <f>IF(ISERROR(SEARCH(#REF!,$P16)),0,1)</f>
        <v>0</v>
      </c>
      <c r="AB16" s="253">
        <f>IF(ISERROR(SEARCH(#REF!,$P16)),0,1)</f>
        <v>0</v>
      </c>
      <c r="AC16" s="253">
        <f>IF(ISERROR(SEARCH(#REF!,$P16)),0,1)</f>
        <v>0</v>
      </c>
      <c r="AD16" s="253">
        <f>IF(ISERROR(SEARCH(#REF!,$P16)),0,1)</f>
        <v>0</v>
      </c>
      <c r="AE16" s="253">
        <f>IF(ISERROR(SEARCH(#REF!,$P16)),0,1)</f>
        <v>0</v>
      </c>
      <c r="AF16" s="253">
        <f>IF(ISERROR(SEARCH(#REF!,$P16)),0,1)</f>
        <v>0</v>
      </c>
      <c r="AG16" s="253">
        <f>IF(ISERROR(SEARCH(#REF!,$P16)),0,1)</f>
        <v>0</v>
      </c>
      <c r="AH16" s="242"/>
      <c r="AI16" s="242"/>
      <c r="AJ16" s="326" t="s">
        <v>84</v>
      </c>
      <c r="AK16" s="326" t="s">
        <v>84</v>
      </c>
      <c r="AL16" s="318">
        <f>_xlfn.XLOOKUP(AK16,sortorder!$I$15:$I$20,sortorder!$J$15:$J$20)</f>
        <v>5</v>
      </c>
      <c r="AM16" s="242" t="s">
        <v>1784</v>
      </c>
      <c r="AN16" s="242" t="s">
        <v>1784</v>
      </c>
      <c r="AO16" s="242" t="s">
        <v>1785</v>
      </c>
      <c r="AP16" s="319">
        <v>3</v>
      </c>
      <c r="AQ16" s="198" t="s">
        <v>3030</v>
      </c>
      <c r="AR16" s="198" t="s">
        <v>43</v>
      </c>
      <c r="AS16" s="242" t="s">
        <v>286</v>
      </c>
      <c r="AT16" s="242" t="s">
        <v>43</v>
      </c>
      <c r="AU16" s="123"/>
      <c r="AV16" s="320" t="str">
        <f>IFERROR(_xlfn.XLOOKUP(P16,wtd!$B:$B,wtd!$C:$C),"")</f>
        <v/>
      </c>
      <c r="AW16" s="253" t="b">
        <f>IFERROR(P16=_xlfn.XLOOKUP(P16,wtd!$B:$B,wtd!$B:$B),FALSE)</f>
        <v>0</v>
      </c>
      <c r="AX16" s="123" t="s">
        <v>2812</v>
      </c>
      <c r="AY16" s="321"/>
      <c r="AZ16" s="123">
        <v>3</v>
      </c>
      <c r="BA16" s="242"/>
      <c r="BB16" s="198" t="b">
        <v>0</v>
      </c>
      <c r="BC16" s="198" t="b">
        <v>0</v>
      </c>
      <c r="BD16" s="198" t="b">
        <v>0</v>
      </c>
      <c r="BE16" s="322" t="str">
        <f>"EJ Supp: "&amp;$BE$3&amp;" (state raw)"</f>
        <v>EJ Supp: NO2 (state raw)</v>
      </c>
      <c r="BF16" s="322" t="str">
        <f>"State raw "&amp;$BF$3&amp;" Supplemental Index"</f>
        <v>State raw Nitrogen Dioxide (NO2) Supplemental Index</v>
      </c>
      <c r="BG16" s="322" t="str">
        <f>"State raw "&amp;$BF$3&amp;" Supplemental Index"</f>
        <v>State raw Nitrogen Dioxide (NO2) Supplemental Index</v>
      </c>
      <c r="BH16" s="242"/>
      <c r="BI16" s="242"/>
      <c r="BJ16" s="242"/>
      <c r="BK16" s="242"/>
      <c r="BL16" s="242"/>
      <c r="BM16" s="323"/>
      <c r="BN16" s="242"/>
      <c r="BO16" s="242"/>
      <c r="BP16" s="242"/>
      <c r="BQ16" s="242"/>
      <c r="BR16" s="242"/>
      <c r="BS16" s="242"/>
    </row>
    <row r="17" spans="1:71" s="122" customFormat="1">
      <c r="A17" s="314">
        <v>12</v>
      </c>
      <c r="B17" s="315" t="str">
        <f t="shared" si="0"/>
        <v>054503000</v>
      </c>
      <c r="C17" s="315" t="str">
        <f t="shared" si="1"/>
        <v>0545098</v>
      </c>
      <c r="D17" s="316">
        <v>1</v>
      </c>
      <c r="E17" s="316">
        <v>1</v>
      </c>
      <c r="F17" s="316">
        <v>0</v>
      </c>
      <c r="G17" s="316"/>
      <c r="H17" s="212"/>
      <c r="I17" s="253" t="str">
        <f>"N_P2_"&amp;$I$3</f>
        <v>N_P2_NO2</v>
      </c>
      <c r="J17" s="242"/>
      <c r="K17" s="242"/>
      <c r="L17" s="242"/>
      <c r="M17" s="242"/>
      <c r="N17" s="253" t="str">
        <f>"P_D2_"&amp;$N$3</f>
        <v>P_D2_NO2</v>
      </c>
      <c r="O17" s="242"/>
      <c r="P17" s="253" t="str">
        <f>"pctile.EJ.DISPARITY."&amp;$P$3&amp;".eo"</f>
        <v>pctile.EJ.DISPARITY.no2.eo</v>
      </c>
      <c r="Q17" s="242"/>
      <c r="R17" s="317">
        <f>IFERROR(_xlfn.XLOOKUP(T17,sortorder!$E$62:$E$136,sortorder!$F$62:$F$136),999)</f>
        <v>98</v>
      </c>
      <c r="S17" s="317">
        <f>IFERROR(_xlfn.XLOOKUP(T17,sortorder!$E$62:$E$136,sortorder!$D$62:$D$136),99)</f>
        <v>3</v>
      </c>
      <c r="T17" s="253" t="str">
        <f t="shared" si="2"/>
        <v>no2</v>
      </c>
      <c r="U17" s="197"/>
      <c r="V17" s="317">
        <f>IFERROR(_xlfn.XLOOKUP(X17,sortorder!$E$4:$E$55,sortorder!$D$4:$D$55),99)</f>
        <v>45</v>
      </c>
      <c r="W17" s="317">
        <f>IFERROR(_xlfn.XLOOKUP(X17,sortorder!$E$4:$E$55,sortorder!$D$4:$D$55),99)</f>
        <v>45</v>
      </c>
      <c r="X17" s="198" t="s">
        <v>1402</v>
      </c>
      <c r="Y17" s="253">
        <f>IF(ISERROR(SEARCH(#REF!,$P17)),0,1)</f>
        <v>0</v>
      </c>
      <c r="Z17" s="253">
        <f>IF(ISERROR(SEARCH(#REF!,$P17)),0,1)</f>
        <v>0</v>
      </c>
      <c r="AA17" s="253">
        <f>IF(ISERROR(SEARCH(#REF!,$P17)),0,1)</f>
        <v>0</v>
      </c>
      <c r="AB17" s="253">
        <f>IF(ISERROR(SEARCH(#REF!,$P17)),0,1)</f>
        <v>0</v>
      </c>
      <c r="AC17" s="253">
        <f>IF(ISERROR(SEARCH(#REF!,$P17)),0,1)</f>
        <v>0</v>
      </c>
      <c r="AD17" s="253">
        <f>IF(ISERROR(SEARCH(#REF!,$P17)),0,1)</f>
        <v>0</v>
      </c>
      <c r="AE17" s="253">
        <f>IF(ISERROR(SEARCH(#REF!,$P17)),0,1)</f>
        <v>0</v>
      </c>
      <c r="AF17" s="253">
        <f>IF(ISERROR(SEARCH(#REF!,$P17)),0,1)</f>
        <v>0</v>
      </c>
      <c r="AG17" s="253">
        <f>IF(ISERROR(SEARCH(#REF!,$P17)),0,1)</f>
        <v>0</v>
      </c>
      <c r="AH17" s="242" t="s">
        <v>1075</v>
      </c>
      <c r="AI17" s="242" t="s">
        <v>93</v>
      </c>
      <c r="AJ17" s="326" t="s">
        <v>84</v>
      </c>
      <c r="AK17" s="326" t="s">
        <v>84</v>
      </c>
      <c r="AL17" s="318">
        <f>_xlfn.XLOOKUP(AK17,sortorder!$I$15:$I$20,sortorder!$J$15:$J$20)</f>
        <v>5</v>
      </c>
      <c r="AM17" s="242" t="s">
        <v>423</v>
      </c>
      <c r="AN17" s="242" t="s">
        <v>423</v>
      </c>
      <c r="AO17" s="242" t="s">
        <v>424</v>
      </c>
      <c r="AP17" s="319">
        <v>1</v>
      </c>
      <c r="AQ17" s="198" t="s">
        <v>1101</v>
      </c>
      <c r="AR17" s="198" t="s">
        <v>1111</v>
      </c>
      <c r="AS17" s="242" t="s">
        <v>1102</v>
      </c>
      <c r="AT17" s="242" t="s">
        <v>1111</v>
      </c>
      <c r="AU17" s="123"/>
      <c r="AV17" s="320" t="str">
        <f>IFERROR(_xlfn.XLOOKUP(P17,wtd!$B:$B,wtd!$C:$C),"")</f>
        <v/>
      </c>
      <c r="AW17" s="253" t="b">
        <f>IFERROR(P17=_xlfn.XLOOKUP(P17,wtd!$B:$B,wtd!$B:$B),FALSE)</f>
        <v>0</v>
      </c>
      <c r="AX17" s="123" t="s">
        <v>1103</v>
      </c>
      <c r="AY17" s="321">
        <v>2</v>
      </c>
      <c r="AZ17" s="123">
        <v>0</v>
      </c>
      <c r="BA17" s="242"/>
      <c r="BB17" s="198" t="b">
        <v>0</v>
      </c>
      <c r="BC17" s="198" t="b">
        <v>0</v>
      </c>
      <c r="BD17" s="198" t="b">
        <v>0</v>
      </c>
      <c r="BE17" s="322" t="str">
        <f>"EJ: "&amp;$BE$3&amp;" (US%ile)"</f>
        <v>EJ: NO2 (US%ile)</v>
      </c>
      <c r="BF17" s="322" t="str">
        <f>"US percentile for EJ Index for "&amp;$BF$3</f>
        <v>US percentile for EJ Index for Nitrogen Dioxide (NO2)</v>
      </c>
      <c r="BG17" s="322" t="str">
        <f>"US percentile for EJ Index for "&amp;$BF$3</f>
        <v>US percentile for EJ Index for Nitrogen Dioxide (NO2)</v>
      </c>
      <c r="BH17" s="242"/>
      <c r="BI17" s="242"/>
      <c r="BJ17" s="242"/>
      <c r="BK17" s="242"/>
      <c r="BL17" s="242"/>
      <c r="BM17" s="324"/>
      <c r="BN17" s="242"/>
      <c r="BO17" s="242"/>
      <c r="BP17" s="242"/>
      <c r="BQ17" s="242"/>
      <c r="BR17" s="242"/>
      <c r="BS17" s="242"/>
    </row>
    <row r="18" spans="1:71" s="122" customFormat="1">
      <c r="A18" s="314">
        <v>13</v>
      </c>
      <c r="B18" s="315" t="str">
        <f t="shared" si="0"/>
        <v>054603000</v>
      </c>
      <c r="C18" s="315" t="str">
        <f t="shared" si="1"/>
        <v>0546098</v>
      </c>
      <c r="D18" s="316">
        <v>1</v>
      </c>
      <c r="E18" s="316">
        <v>1</v>
      </c>
      <c r="F18" s="316">
        <v>0</v>
      </c>
      <c r="G18" s="316"/>
      <c r="H18" s="212"/>
      <c r="I18" s="253" t="str">
        <f>"S_P2_"&amp;$I$3</f>
        <v>S_P2_NO2</v>
      </c>
      <c r="J18" s="242"/>
      <c r="K18" s="242"/>
      <c r="L18" s="242"/>
      <c r="M18" s="242"/>
      <c r="N18" s="253" t="str">
        <f>"S_P_D2_"&amp;$N$3</f>
        <v>S_P_D2_NO2</v>
      </c>
      <c r="O18" s="242"/>
      <c r="P18" s="253" t="str">
        <f>"state.pctile.EJ.DISPARITY."&amp;$P$3&amp;".eo"</f>
        <v>state.pctile.EJ.DISPARITY.no2.eo</v>
      </c>
      <c r="Q18" s="242"/>
      <c r="R18" s="317">
        <f>IFERROR(_xlfn.XLOOKUP(T18,sortorder!$E$62:$E$136,sortorder!$F$62:$F$136),999)</f>
        <v>98</v>
      </c>
      <c r="S18" s="317">
        <f>IFERROR(_xlfn.XLOOKUP(T18,sortorder!$E$62:$E$136,sortorder!$D$62:$D$136),99)</f>
        <v>3</v>
      </c>
      <c r="T18" s="253" t="str">
        <f t="shared" si="2"/>
        <v>no2</v>
      </c>
      <c r="U18" s="197"/>
      <c r="V18" s="317">
        <f>IFERROR(_xlfn.XLOOKUP(X18,sortorder!$E$4:$E$55,sortorder!$D$4:$D$55),99)</f>
        <v>46</v>
      </c>
      <c r="W18" s="317">
        <f>IFERROR(_xlfn.XLOOKUP(X18,sortorder!$E$4:$E$55,sortorder!$D$4:$D$55),99)</f>
        <v>46</v>
      </c>
      <c r="X18" s="198" t="s">
        <v>2025</v>
      </c>
      <c r="Y18" s="253">
        <f>IF(ISERROR(SEARCH(#REF!,$P18)),0,1)</f>
        <v>0</v>
      </c>
      <c r="Z18" s="253">
        <f>IF(ISERROR(SEARCH(#REF!,$P18)),0,1)</f>
        <v>0</v>
      </c>
      <c r="AA18" s="253">
        <f>IF(ISERROR(SEARCH(#REF!,$P18)),0,1)</f>
        <v>0</v>
      </c>
      <c r="AB18" s="253">
        <f>IF(ISERROR(SEARCH(#REF!,$P18)),0,1)</f>
        <v>0</v>
      </c>
      <c r="AC18" s="253">
        <f>IF(ISERROR(SEARCH(#REF!,$P18)),0,1)</f>
        <v>0</v>
      </c>
      <c r="AD18" s="253">
        <f>IF(ISERROR(SEARCH(#REF!,$P18)),0,1)</f>
        <v>0</v>
      </c>
      <c r="AE18" s="253">
        <f>IF(ISERROR(SEARCH(#REF!,$P18)),0,1)</f>
        <v>0</v>
      </c>
      <c r="AF18" s="253">
        <f>IF(ISERROR(SEARCH(#REF!,$P18)),0,1)</f>
        <v>0</v>
      </c>
      <c r="AG18" s="253">
        <f>IF(ISERROR(SEARCH(#REF!,$P18)),0,1)</f>
        <v>0</v>
      </c>
      <c r="AH18" s="242" t="s">
        <v>1075</v>
      </c>
      <c r="AI18" s="242" t="s">
        <v>93</v>
      </c>
      <c r="AJ18" s="326" t="s">
        <v>84</v>
      </c>
      <c r="AK18" s="326" t="s">
        <v>84</v>
      </c>
      <c r="AL18" s="318">
        <f>_xlfn.XLOOKUP(AK18,sortorder!$I$15:$I$20,sortorder!$J$15:$J$20)</f>
        <v>5</v>
      </c>
      <c r="AM18" s="242" t="s">
        <v>1784</v>
      </c>
      <c r="AN18" s="242" t="s">
        <v>1784</v>
      </c>
      <c r="AO18" s="242" t="s">
        <v>1785</v>
      </c>
      <c r="AP18" s="319">
        <v>3</v>
      </c>
      <c r="AQ18" s="198" t="s">
        <v>1779</v>
      </c>
      <c r="AR18" s="198" t="s">
        <v>1111</v>
      </c>
      <c r="AS18" s="242" t="s">
        <v>1102</v>
      </c>
      <c r="AT18" s="242" t="s">
        <v>1111</v>
      </c>
      <c r="AU18" s="123"/>
      <c r="AV18" s="320" t="str">
        <f>IFERROR(_xlfn.XLOOKUP(P18,wtd!$B:$B,wtd!$C:$C),"")</f>
        <v/>
      </c>
      <c r="AW18" s="253" t="b">
        <f>IFERROR(P18=_xlfn.XLOOKUP(P18,wtd!$B:$B,wtd!$B:$B),FALSE)</f>
        <v>0</v>
      </c>
      <c r="AX18" s="123" t="s">
        <v>1103</v>
      </c>
      <c r="AY18" s="321">
        <v>2</v>
      </c>
      <c r="AZ18" s="123">
        <v>0</v>
      </c>
      <c r="BA18" s="242"/>
      <c r="BB18" s="198" t="b">
        <v>0</v>
      </c>
      <c r="BC18" s="198" t="b">
        <v>0</v>
      </c>
      <c r="BD18" s="198" t="b">
        <v>0</v>
      </c>
      <c r="BE18" s="322" t="str">
        <f>"EJ: "&amp;$BE$3&amp;" (State%ile)"</f>
        <v>EJ: NO2 (State%ile)</v>
      </c>
      <c r="BF18" s="322" t="str">
        <f>"State percentile for EJ Index for "&amp;$BF$3</f>
        <v>State percentile for EJ Index for Nitrogen Dioxide (NO2)</v>
      </c>
      <c r="BG18" s="322" t="str">
        <f>"State percentile for EJ Index for "&amp;$BF$3</f>
        <v>State percentile for EJ Index for Nitrogen Dioxide (NO2)</v>
      </c>
      <c r="BH18" s="242"/>
      <c r="BI18" s="242"/>
      <c r="BJ18" s="242"/>
      <c r="BK18" s="242"/>
      <c r="BL18" s="242"/>
      <c r="BM18" s="324"/>
      <c r="BN18" s="242"/>
      <c r="BO18" s="242"/>
      <c r="BP18" s="242"/>
      <c r="BQ18" s="242"/>
      <c r="BR18" s="242"/>
      <c r="BS18" s="242"/>
    </row>
    <row r="19" spans="1:71" s="122" customFormat="1">
      <c r="A19" s="314">
        <v>14</v>
      </c>
      <c r="B19" s="315" t="str">
        <f t="shared" si="0"/>
        <v>054703000</v>
      </c>
      <c r="C19" s="315" t="str">
        <f t="shared" si="1"/>
        <v>0547098</v>
      </c>
      <c r="D19" s="316">
        <v>1</v>
      </c>
      <c r="E19" s="316">
        <v>1</v>
      </c>
      <c r="F19" s="316">
        <v>0</v>
      </c>
      <c r="G19" s="316"/>
      <c r="H19" s="212"/>
      <c r="I19" s="253" t="str">
        <f>"N_P5_"&amp;$I$3</f>
        <v>N_P5_NO2</v>
      </c>
      <c r="J19" s="242"/>
      <c r="K19" s="242"/>
      <c r="L19" s="242"/>
      <c r="M19" s="242"/>
      <c r="N19" s="253" t="str">
        <f>"P_D5_"&amp;$N$3</f>
        <v>P_D5_NO2</v>
      </c>
      <c r="O19" s="242"/>
      <c r="P19" s="253" t="str">
        <f>"pctile.EJ.DISPARITY."&amp;$P$3&amp;".supp"</f>
        <v>pctile.EJ.DISPARITY.no2.supp</v>
      </c>
      <c r="Q19" s="242"/>
      <c r="R19" s="317">
        <f>IFERROR(_xlfn.XLOOKUP(T19,sortorder!$E$62:$E$136,sortorder!$F$62:$F$136),999)</f>
        <v>98</v>
      </c>
      <c r="S19" s="317">
        <f>IFERROR(_xlfn.XLOOKUP(T19,sortorder!$E$62:$E$136,sortorder!$D$62:$D$136),99)</f>
        <v>3</v>
      </c>
      <c r="T19" s="253" t="str">
        <f t="shared" si="2"/>
        <v>no2</v>
      </c>
      <c r="U19" s="197"/>
      <c r="V19" s="317">
        <f>IFERROR(_xlfn.XLOOKUP(X19,sortorder!$E$4:$E$55,sortorder!$D$4:$D$55),99)</f>
        <v>47</v>
      </c>
      <c r="W19" s="317">
        <f>IFERROR(_xlfn.XLOOKUP(X19,sortorder!$E$4:$E$55,sortorder!$D$4:$D$55),99)</f>
        <v>47</v>
      </c>
      <c r="X19" s="198" t="s">
        <v>1526</v>
      </c>
      <c r="Y19" s="253">
        <f>IF(ISERROR(SEARCH(#REF!,$P19)),0,1)</f>
        <v>0</v>
      </c>
      <c r="Z19" s="253">
        <f>IF(ISERROR(SEARCH(#REF!,$P19)),0,1)</f>
        <v>0</v>
      </c>
      <c r="AA19" s="253">
        <f>IF(ISERROR(SEARCH(#REF!,$P19)),0,1)</f>
        <v>0</v>
      </c>
      <c r="AB19" s="253">
        <f>IF(ISERROR(SEARCH(#REF!,$P19)),0,1)</f>
        <v>0</v>
      </c>
      <c r="AC19" s="253">
        <f>IF(ISERROR(SEARCH(#REF!,$P19)),0,1)</f>
        <v>0</v>
      </c>
      <c r="AD19" s="253">
        <f>IF(ISERROR(SEARCH(#REF!,$P19)),0,1)</f>
        <v>0</v>
      </c>
      <c r="AE19" s="253">
        <f>IF(ISERROR(SEARCH(#REF!,$P19)),0,1)</f>
        <v>0</v>
      </c>
      <c r="AF19" s="253">
        <f>IF(ISERROR(SEARCH(#REF!,$P19)),0,1)</f>
        <v>0</v>
      </c>
      <c r="AG19" s="253">
        <f>IF(ISERROR(SEARCH(#REF!,$P19)),0,1)</f>
        <v>0</v>
      </c>
      <c r="AH19" s="242" t="s">
        <v>1075</v>
      </c>
      <c r="AI19" s="242" t="s">
        <v>1527</v>
      </c>
      <c r="AJ19" s="326" t="s">
        <v>84</v>
      </c>
      <c r="AK19" s="326" t="s">
        <v>84</v>
      </c>
      <c r="AL19" s="318">
        <f>_xlfn.XLOOKUP(AK19,sortorder!$I$15:$I$20,sortorder!$J$15:$J$20)</f>
        <v>5</v>
      </c>
      <c r="AM19" s="242" t="s">
        <v>423</v>
      </c>
      <c r="AN19" s="242" t="s">
        <v>423</v>
      </c>
      <c r="AO19" s="242" t="s">
        <v>424</v>
      </c>
      <c r="AP19" s="319">
        <v>1</v>
      </c>
      <c r="AQ19" s="198" t="s">
        <v>1101</v>
      </c>
      <c r="AR19" s="198" t="s">
        <v>1111</v>
      </c>
      <c r="AS19" s="242" t="s">
        <v>1102</v>
      </c>
      <c r="AT19" s="242" t="s">
        <v>1111</v>
      </c>
      <c r="AU19" s="123"/>
      <c r="AV19" s="320" t="str">
        <f>IFERROR(_xlfn.XLOOKUP(P19,wtd!$B:$B,wtd!$C:$C),"")</f>
        <v/>
      </c>
      <c r="AW19" s="253" t="b">
        <f>IFERROR(P19=_xlfn.XLOOKUP(P19,wtd!$B:$B,wtd!$B:$B),FALSE)</f>
        <v>0</v>
      </c>
      <c r="AX19" s="123" t="s">
        <v>1103</v>
      </c>
      <c r="AY19" s="321">
        <v>2</v>
      </c>
      <c r="AZ19" s="123">
        <v>0</v>
      </c>
      <c r="BA19" s="242"/>
      <c r="BB19" s="198" t="b">
        <v>0</v>
      </c>
      <c r="BC19" s="198" t="b">
        <v>0</v>
      </c>
      <c r="BD19" s="198" t="b">
        <v>0</v>
      </c>
      <c r="BE19" s="322" t="str">
        <f>"EJ Supp: "&amp;$BE$3&amp;" (US%ile)"</f>
        <v>EJ Supp: NO2 (US%ile)</v>
      </c>
      <c r="BF19" s="322" t="str">
        <f>"US percentile for EJ Supplemental Index for "&amp;$BF$3</f>
        <v>US percentile for EJ Supplemental Index for Nitrogen Dioxide (NO2)</v>
      </c>
      <c r="BG19" s="322" t="str">
        <f>"US percentile for EJ Supplemental Index for "&amp;$BF$3</f>
        <v>US percentile for EJ Supplemental Index for Nitrogen Dioxide (NO2)</v>
      </c>
      <c r="BH19" s="242"/>
      <c r="BI19" s="242"/>
      <c r="BJ19" s="242"/>
      <c r="BK19" s="242"/>
      <c r="BL19" s="242"/>
      <c r="BM19" s="324"/>
      <c r="BN19" s="242"/>
      <c r="BO19" s="242"/>
      <c r="BP19" s="242"/>
      <c r="BQ19" s="242"/>
      <c r="BR19" s="242"/>
      <c r="BS19" s="242"/>
    </row>
    <row r="20" spans="1:71" s="174" customFormat="1" ht="15" thickBot="1">
      <c r="A20" s="328">
        <v>15</v>
      </c>
      <c r="B20" s="329" t="str">
        <f t="shared" si="0"/>
        <v>054803000</v>
      </c>
      <c r="C20" s="329" t="str">
        <f t="shared" si="1"/>
        <v>0548098</v>
      </c>
      <c r="D20" s="330">
        <v>1</v>
      </c>
      <c r="E20" s="330">
        <v>1</v>
      </c>
      <c r="F20" s="330">
        <v>0</v>
      </c>
      <c r="G20" s="330"/>
      <c r="H20" s="274"/>
      <c r="I20" s="266" t="str">
        <f>"S_P5_"&amp;$I$3</f>
        <v>S_P5_NO2</v>
      </c>
      <c r="J20" s="331"/>
      <c r="K20" s="331"/>
      <c r="L20" s="331"/>
      <c r="M20" s="331"/>
      <c r="N20" s="266" t="str">
        <f>"S_P_D5_"&amp;$N$3</f>
        <v>S_P_D5_NO2</v>
      </c>
      <c r="O20" s="331"/>
      <c r="P20" s="266" t="str">
        <f>"state.pctile.EJ.DISPARITY."&amp;$P$3&amp;".supp"</f>
        <v>state.pctile.EJ.DISPARITY.no2.supp</v>
      </c>
      <c r="Q20" s="331"/>
      <c r="R20" s="332">
        <f>IFERROR(_xlfn.XLOOKUP(T20,sortorder!$E$62:$E$136,sortorder!$F$62:$F$136),999)</f>
        <v>98</v>
      </c>
      <c r="S20" s="332">
        <f>IFERROR(_xlfn.XLOOKUP(T20,sortorder!$E$62:$E$136,sortorder!$D$62:$D$136),99)</f>
        <v>3</v>
      </c>
      <c r="T20" s="266" t="str">
        <f t="shared" si="2"/>
        <v>no2</v>
      </c>
      <c r="U20" s="269"/>
      <c r="V20" s="332">
        <f>IFERROR(_xlfn.XLOOKUP(X20,sortorder!$E$4:$E$55,sortorder!$D$4:$D$55),99)</f>
        <v>48</v>
      </c>
      <c r="W20" s="332">
        <f>IFERROR(_xlfn.XLOOKUP(X20,sortorder!$E$4:$E$55,sortorder!$D$4:$D$55),99)</f>
        <v>48</v>
      </c>
      <c r="X20" s="272" t="s">
        <v>2118</v>
      </c>
      <c r="Y20" s="266">
        <f>IF(ISERROR(SEARCH(#REF!,$P20)),0,1)</f>
        <v>0</v>
      </c>
      <c r="Z20" s="266">
        <f>IF(ISERROR(SEARCH(#REF!,$P20)),0,1)</f>
        <v>0</v>
      </c>
      <c r="AA20" s="266">
        <f>IF(ISERROR(SEARCH(#REF!,$P20)),0,1)</f>
        <v>0</v>
      </c>
      <c r="AB20" s="266">
        <f>IF(ISERROR(SEARCH(#REF!,$P20)),0,1)</f>
        <v>0</v>
      </c>
      <c r="AC20" s="266">
        <f>IF(ISERROR(SEARCH(#REF!,$P20)),0,1)</f>
        <v>0</v>
      </c>
      <c r="AD20" s="266">
        <f>IF(ISERROR(SEARCH(#REF!,$P20)),0,1)</f>
        <v>0</v>
      </c>
      <c r="AE20" s="266">
        <f>IF(ISERROR(SEARCH(#REF!,$P20)),0,1)</f>
        <v>0</v>
      </c>
      <c r="AF20" s="266">
        <f>IF(ISERROR(SEARCH(#REF!,$P20)),0,1)</f>
        <v>0</v>
      </c>
      <c r="AG20" s="266">
        <f>IF(ISERROR(SEARCH(#REF!,$P20)),0,1)</f>
        <v>0</v>
      </c>
      <c r="AH20" s="331" t="s">
        <v>1075</v>
      </c>
      <c r="AI20" s="331" t="s">
        <v>1527</v>
      </c>
      <c r="AJ20" s="333" t="s">
        <v>84</v>
      </c>
      <c r="AK20" s="333" t="s">
        <v>84</v>
      </c>
      <c r="AL20" s="334">
        <f>_xlfn.XLOOKUP(AK20,sortorder!$I$15:$I$20,sortorder!$J$15:$J$20)</f>
        <v>5</v>
      </c>
      <c r="AM20" s="331" t="s">
        <v>1784</v>
      </c>
      <c r="AN20" s="331" t="s">
        <v>1784</v>
      </c>
      <c r="AO20" s="331" t="s">
        <v>1785</v>
      </c>
      <c r="AP20" s="335">
        <v>3</v>
      </c>
      <c r="AQ20" s="272" t="s">
        <v>1779</v>
      </c>
      <c r="AR20" s="272" t="s">
        <v>1111</v>
      </c>
      <c r="AS20" s="331" t="s">
        <v>1102</v>
      </c>
      <c r="AT20" s="331" t="s">
        <v>1111</v>
      </c>
      <c r="AU20" s="265"/>
      <c r="AV20" s="336" t="str">
        <f>IFERROR(_xlfn.XLOOKUP(P20,wtd!$B:$B,wtd!$C:$C),"")</f>
        <v/>
      </c>
      <c r="AW20" s="266" t="b">
        <f>IFERROR(P20=_xlfn.XLOOKUP(P20,wtd!$B:$B,wtd!$B:$B),FALSE)</f>
        <v>0</v>
      </c>
      <c r="AX20" s="265" t="s">
        <v>1103</v>
      </c>
      <c r="AY20" s="337">
        <v>2</v>
      </c>
      <c r="AZ20" s="265">
        <v>0</v>
      </c>
      <c r="BA20" s="331"/>
      <c r="BB20" s="272" t="b">
        <v>0</v>
      </c>
      <c r="BC20" s="272" t="b">
        <v>0</v>
      </c>
      <c r="BD20" s="272" t="b">
        <v>0</v>
      </c>
      <c r="BE20" s="338" t="str">
        <f>"EJ Supp: "&amp;$BE$3&amp;" (State%ile)"</f>
        <v>EJ Supp: NO2 (State%ile)</v>
      </c>
      <c r="BF20" s="338" t="str">
        <f>"State percentile for EJ Supplemental Index for "&amp;$BF$3</f>
        <v>State percentile for EJ Supplemental Index for Nitrogen Dioxide (NO2)</v>
      </c>
      <c r="BG20" s="338" t="str">
        <f>"State percentile for EJ Supplemental Index for "&amp;$BF$3</f>
        <v>State percentile for EJ Supplemental Index for Nitrogen Dioxide (NO2)</v>
      </c>
      <c r="BH20" s="331"/>
      <c r="BI20" s="331"/>
      <c r="BJ20" s="331"/>
      <c r="BK20" s="331"/>
      <c r="BL20" s="331"/>
      <c r="BM20" s="339"/>
      <c r="BN20" s="331"/>
      <c r="BO20" s="331"/>
      <c r="BP20" s="331"/>
      <c r="BQ20" s="331"/>
      <c r="BR20" s="331"/>
      <c r="BS20" s="331"/>
    </row>
    <row r="24" spans="1:71" ht="32.5" customHeight="1">
      <c r="I24" s="248" t="s">
        <v>5619</v>
      </c>
      <c r="J24" s="247"/>
      <c r="K24" s="247"/>
      <c r="L24" s="247"/>
      <c r="M24" s="247"/>
      <c r="N24" s="248" t="s">
        <v>5619</v>
      </c>
      <c r="O24" s="247"/>
      <c r="P24" s="248" t="s">
        <v>5618</v>
      </c>
      <c r="Q24" s="247"/>
      <c r="R24" s="247"/>
      <c r="S24" s="247"/>
      <c r="T24" s="247"/>
      <c r="U24" s="247"/>
      <c r="V24" s="247"/>
      <c r="W24" s="247"/>
      <c r="X24" s="248" t="s">
        <v>1699</v>
      </c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8" t="s">
        <v>5621</v>
      </c>
      <c r="BB24" s="249"/>
      <c r="BC24" s="249"/>
      <c r="BD24" s="249"/>
      <c r="BE24" s="248" t="s">
        <v>5619</v>
      </c>
      <c r="BF24" s="248" t="s">
        <v>5620</v>
      </c>
      <c r="BG24" s="248" t="s">
        <v>5620</v>
      </c>
    </row>
    <row r="27" spans="1:71" ht="69.5" customHeight="1">
      <c r="I27" s="248" t="s">
        <v>5616</v>
      </c>
      <c r="J27" s="247"/>
      <c r="K27" s="247"/>
      <c r="L27" s="247"/>
      <c r="M27" s="247"/>
      <c r="N27" s="248" t="s">
        <v>5605</v>
      </c>
      <c r="O27" s="247"/>
      <c r="P27" s="248" t="s">
        <v>5614</v>
      </c>
      <c r="Q27" s="247"/>
      <c r="R27" s="247"/>
      <c r="S27" s="247"/>
      <c r="T27" s="247"/>
      <c r="U27" s="247"/>
      <c r="V27" s="247"/>
      <c r="W27" s="247"/>
      <c r="X27" s="248" t="s">
        <v>1699</v>
      </c>
      <c r="BA27" s="248" t="s">
        <v>5617</v>
      </c>
      <c r="BB27" s="249"/>
      <c r="BC27" s="249"/>
      <c r="BD27" s="249"/>
      <c r="BE27" s="248" t="s">
        <v>5615</v>
      </c>
      <c r="BF27" s="248" t="s">
        <v>5606</v>
      </c>
      <c r="BG27" s="248" t="s">
        <v>5606</v>
      </c>
    </row>
    <row r="29" spans="1:71" ht="15" thickBot="1"/>
    <row r="30" spans="1:71" s="283" customFormat="1" ht="15" thickTop="1">
      <c r="A30" s="279">
        <v>820</v>
      </c>
      <c r="B30" s="158" t="s">
        <v>5622</v>
      </c>
      <c r="C30" s="158" t="s">
        <v>5623</v>
      </c>
      <c r="D30" s="281">
        <v>0</v>
      </c>
      <c r="E30" s="281">
        <v>0</v>
      </c>
      <c r="F30" s="281">
        <v>0</v>
      </c>
      <c r="G30" s="282"/>
      <c r="I30" s="283" t="s">
        <v>5624</v>
      </c>
      <c r="N30" s="283" t="s">
        <v>5605</v>
      </c>
      <c r="P30" s="284" t="s">
        <v>5614</v>
      </c>
      <c r="R30" s="285">
        <v>999</v>
      </c>
      <c r="S30" s="286">
        <v>99</v>
      </c>
      <c r="T30" s="287" t="s">
        <v>5614</v>
      </c>
      <c r="U30" s="288"/>
      <c r="V30" s="289">
        <v>34</v>
      </c>
      <c r="W30" s="290">
        <v>34</v>
      </c>
      <c r="X30" s="291" t="s">
        <v>1699</v>
      </c>
      <c r="Y30" s="292">
        <v>0</v>
      </c>
      <c r="Z30" s="292">
        <v>0</v>
      </c>
      <c r="AA30" s="292">
        <v>0</v>
      </c>
      <c r="AB30" s="292">
        <v>0</v>
      </c>
      <c r="AC30" s="292">
        <v>0</v>
      </c>
      <c r="AD30" s="292">
        <v>0</v>
      </c>
      <c r="AE30" s="292">
        <v>0</v>
      </c>
      <c r="AF30" s="292">
        <v>0</v>
      </c>
      <c r="AG30" s="292">
        <v>0</v>
      </c>
      <c r="AJ30" s="283" t="s">
        <v>140</v>
      </c>
      <c r="AK30" s="293" t="s">
        <v>140</v>
      </c>
      <c r="AL30" s="210">
        <v>3</v>
      </c>
      <c r="AM30" s="283" t="s">
        <v>423</v>
      </c>
      <c r="AN30" s="283" t="s">
        <v>423</v>
      </c>
      <c r="AO30" s="283" t="s">
        <v>424</v>
      </c>
      <c r="AP30" s="294">
        <v>1</v>
      </c>
      <c r="AQ30" s="283" t="s">
        <v>43</v>
      </c>
      <c r="AR30" s="283" t="s">
        <v>43</v>
      </c>
      <c r="AS30" s="283" t="s">
        <v>286</v>
      </c>
      <c r="AT30" s="283" t="s">
        <v>43</v>
      </c>
      <c r="AV30" s="280" t="s">
        <v>2887</v>
      </c>
      <c r="AW30" s="292" t="b">
        <v>0</v>
      </c>
      <c r="AX30" s="295" t="s">
        <v>1616</v>
      </c>
      <c r="AY30" s="283">
        <v>3</v>
      </c>
      <c r="AZ30" s="283">
        <v>1</v>
      </c>
      <c r="BA30" s="283" t="s">
        <v>5617</v>
      </c>
      <c r="BB30" s="283" t="b">
        <v>0</v>
      </c>
      <c r="BC30" s="283" t="b">
        <v>0</v>
      </c>
      <c r="BD30" s="283" t="b">
        <v>0</v>
      </c>
      <c r="BE30" s="296" t="s">
        <v>5615</v>
      </c>
      <c r="BF30" s="296" t="s">
        <v>5606</v>
      </c>
      <c r="BG30" s="296" t="s">
        <v>5606</v>
      </c>
      <c r="BM30" s="297"/>
    </row>
    <row r="31" spans="1:71" s="122" customFormat="1">
      <c r="A31" s="193">
        <v>821</v>
      </c>
      <c r="B31" s="158" t="s">
        <v>5625</v>
      </c>
      <c r="C31" s="158" t="s">
        <v>5626</v>
      </c>
      <c r="D31" s="251">
        <v>0</v>
      </c>
      <c r="E31" s="251">
        <v>0</v>
      </c>
      <c r="F31" s="251">
        <v>0</v>
      </c>
      <c r="G31" s="252"/>
      <c r="P31" s="123" t="s">
        <v>5627</v>
      </c>
      <c r="R31" s="253">
        <v>999</v>
      </c>
      <c r="S31" s="254">
        <v>99</v>
      </c>
      <c r="T31" s="196" t="s">
        <v>5614</v>
      </c>
      <c r="U31" s="197"/>
      <c r="V31" s="255">
        <v>35</v>
      </c>
      <c r="W31" s="256">
        <v>35</v>
      </c>
      <c r="X31" s="198" t="s">
        <v>2451</v>
      </c>
      <c r="Y31" s="257">
        <v>0</v>
      </c>
      <c r="Z31" s="257">
        <v>0</v>
      </c>
      <c r="AA31" s="257">
        <v>0</v>
      </c>
      <c r="AB31" s="257">
        <v>0</v>
      </c>
      <c r="AC31" s="257">
        <v>0</v>
      </c>
      <c r="AD31" s="257">
        <v>0</v>
      </c>
      <c r="AE31" s="257">
        <v>0</v>
      </c>
      <c r="AF31" s="257">
        <v>0</v>
      </c>
      <c r="AG31" s="257">
        <v>0</v>
      </c>
      <c r="AJ31" s="122" t="s">
        <v>140</v>
      </c>
      <c r="AK31" s="212" t="s">
        <v>140</v>
      </c>
      <c r="AL31" s="258">
        <v>3</v>
      </c>
      <c r="AM31" s="122" t="s">
        <v>423</v>
      </c>
      <c r="AN31" s="122" t="s">
        <v>423</v>
      </c>
      <c r="AO31" s="122" t="s">
        <v>424</v>
      </c>
      <c r="AP31" s="112">
        <v>1</v>
      </c>
      <c r="AQ31" s="122" t="s">
        <v>2420</v>
      </c>
      <c r="AR31" s="122" t="s">
        <v>1743</v>
      </c>
      <c r="AS31" s="122" t="s">
        <v>1743</v>
      </c>
      <c r="AT31" s="122" t="s">
        <v>1743</v>
      </c>
      <c r="AV31" s="250" t="s">
        <v>2887</v>
      </c>
      <c r="AW31" s="257" t="b">
        <v>0</v>
      </c>
      <c r="AX31" s="236" t="s">
        <v>3036</v>
      </c>
      <c r="AY31" s="122">
        <v>2</v>
      </c>
      <c r="AZ31" s="122">
        <v>1</v>
      </c>
      <c r="BB31" s="122" t="b">
        <v>0</v>
      </c>
      <c r="BC31" s="122" t="b">
        <v>0</v>
      </c>
      <c r="BD31" s="122" t="b">
        <v>0</v>
      </c>
      <c r="BE31" s="259" t="s">
        <v>5628</v>
      </c>
      <c r="BF31" s="259" t="s">
        <v>5629</v>
      </c>
      <c r="BG31" s="259" t="s">
        <v>5629</v>
      </c>
      <c r="BM31" s="260"/>
    </row>
    <row r="32" spans="1:71" s="122" customFormat="1">
      <c r="A32" s="193">
        <v>822</v>
      </c>
      <c r="B32" s="158" t="s">
        <v>5630</v>
      </c>
      <c r="C32" s="158" t="s">
        <v>5631</v>
      </c>
      <c r="D32" s="251">
        <v>0</v>
      </c>
      <c r="E32" s="251">
        <v>0</v>
      </c>
      <c r="F32" s="251">
        <v>0</v>
      </c>
      <c r="G32" s="252"/>
      <c r="P32" s="123" t="s">
        <v>5632</v>
      </c>
      <c r="R32" s="253">
        <v>999</v>
      </c>
      <c r="S32" s="254">
        <v>99</v>
      </c>
      <c r="T32" s="196" t="s">
        <v>5614</v>
      </c>
      <c r="U32" s="197"/>
      <c r="V32" s="255">
        <v>36</v>
      </c>
      <c r="W32" s="256">
        <v>36</v>
      </c>
      <c r="X32" s="198" t="s">
        <v>2510</v>
      </c>
      <c r="Y32" s="257">
        <v>0</v>
      </c>
      <c r="Z32" s="257">
        <v>0</v>
      </c>
      <c r="AA32" s="257">
        <v>0</v>
      </c>
      <c r="AB32" s="257">
        <v>0</v>
      </c>
      <c r="AC32" s="257">
        <v>0</v>
      </c>
      <c r="AD32" s="257">
        <v>0</v>
      </c>
      <c r="AE32" s="257">
        <v>0</v>
      </c>
      <c r="AF32" s="257">
        <v>0</v>
      </c>
      <c r="AG32" s="257">
        <v>0</v>
      </c>
      <c r="AJ32" s="122" t="s">
        <v>140</v>
      </c>
      <c r="AK32" s="212" t="s">
        <v>140</v>
      </c>
      <c r="AL32" s="258">
        <v>3</v>
      </c>
      <c r="AM32" s="122" t="s">
        <v>1784</v>
      </c>
      <c r="AN32" s="122" t="s">
        <v>1784</v>
      </c>
      <c r="AO32" s="122" t="s">
        <v>1785</v>
      </c>
      <c r="AP32" s="112">
        <v>3</v>
      </c>
      <c r="AQ32" s="122" t="s">
        <v>2478</v>
      </c>
      <c r="AR32" s="122" t="s">
        <v>1743</v>
      </c>
      <c r="AS32" s="122" t="s">
        <v>1743</v>
      </c>
      <c r="AT32" s="122" t="s">
        <v>1743</v>
      </c>
      <c r="AV32" s="250" t="s">
        <v>2887</v>
      </c>
      <c r="AW32" s="257" t="b">
        <v>0</v>
      </c>
      <c r="AX32" s="236" t="s">
        <v>3036</v>
      </c>
      <c r="AY32" s="122">
        <v>2</v>
      </c>
      <c r="AZ32" s="122">
        <v>1</v>
      </c>
      <c r="BB32" s="122" t="b">
        <v>0</v>
      </c>
      <c r="BC32" s="122" t="b">
        <v>0</v>
      </c>
      <c r="BD32" s="122" t="b">
        <v>0</v>
      </c>
      <c r="BE32" s="259" t="s">
        <v>5633</v>
      </c>
      <c r="BF32" s="259" t="s">
        <v>5634</v>
      </c>
      <c r="BG32" s="259" t="s">
        <v>5634</v>
      </c>
      <c r="BM32" s="260"/>
    </row>
    <row r="33" spans="1:65" s="122" customFormat="1">
      <c r="A33" s="193">
        <v>823</v>
      </c>
      <c r="B33" s="158" t="s">
        <v>5635</v>
      </c>
      <c r="C33" s="158" t="s">
        <v>5636</v>
      </c>
      <c r="D33" s="251">
        <v>1</v>
      </c>
      <c r="E33" s="251">
        <v>1</v>
      </c>
      <c r="F33" s="251">
        <v>0</v>
      </c>
      <c r="G33" s="252"/>
      <c r="I33" s="122" t="s">
        <v>5637</v>
      </c>
      <c r="N33" s="122" t="s">
        <v>5611</v>
      </c>
      <c r="P33" s="123" t="s">
        <v>5638</v>
      </c>
      <c r="R33" s="253">
        <v>999</v>
      </c>
      <c r="S33" s="254">
        <v>99</v>
      </c>
      <c r="T33" s="196" t="s">
        <v>5614</v>
      </c>
      <c r="U33" s="197"/>
      <c r="V33" s="255">
        <v>37</v>
      </c>
      <c r="W33" s="256">
        <v>37</v>
      </c>
      <c r="X33" s="198" t="s">
        <v>1243</v>
      </c>
      <c r="Y33" s="257">
        <v>0</v>
      </c>
      <c r="Z33" s="257">
        <v>0</v>
      </c>
      <c r="AA33" s="257">
        <v>0</v>
      </c>
      <c r="AB33" s="257">
        <v>0</v>
      </c>
      <c r="AC33" s="257">
        <v>0</v>
      </c>
      <c r="AD33" s="257">
        <v>0</v>
      </c>
      <c r="AE33" s="257">
        <v>0</v>
      </c>
      <c r="AF33" s="257">
        <v>0</v>
      </c>
      <c r="AG33" s="257">
        <v>0</v>
      </c>
      <c r="AH33" s="122" t="s">
        <v>1075</v>
      </c>
      <c r="AI33" s="122" t="s">
        <v>1236</v>
      </c>
      <c r="AJ33" s="122" t="s">
        <v>140</v>
      </c>
      <c r="AK33" s="212" t="s">
        <v>140</v>
      </c>
      <c r="AL33" s="258">
        <v>3</v>
      </c>
      <c r="AM33" s="122" t="s">
        <v>423</v>
      </c>
      <c r="AN33" s="122" t="s">
        <v>423</v>
      </c>
      <c r="AO33" s="122" t="s">
        <v>424</v>
      </c>
      <c r="AP33" s="112">
        <v>1</v>
      </c>
      <c r="AQ33" s="122" t="s">
        <v>1101</v>
      </c>
      <c r="AR33" s="122" t="s">
        <v>1111</v>
      </c>
      <c r="AS33" s="122" t="s">
        <v>1102</v>
      </c>
      <c r="AT33" s="122" t="s">
        <v>1111</v>
      </c>
      <c r="AV33" s="250" t="s">
        <v>2887</v>
      </c>
      <c r="AW33" s="257" t="b">
        <v>0</v>
      </c>
      <c r="AX33" s="236" t="s">
        <v>1103</v>
      </c>
      <c r="AY33" s="122">
        <v>2</v>
      </c>
      <c r="AZ33" s="122">
        <v>0</v>
      </c>
      <c r="BB33" s="122" t="b">
        <v>0</v>
      </c>
      <c r="BC33" s="122" t="b">
        <v>0</v>
      </c>
      <c r="BD33" s="122" t="b">
        <v>0</v>
      </c>
      <c r="BE33" s="259" t="s">
        <v>5639</v>
      </c>
      <c r="BF33" s="259" t="s">
        <v>5640</v>
      </c>
      <c r="BG33" s="259" t="s">
        <v>5640</v>
      </c>
      <c r="BM33" s="260"/>
    </row>
    <row r="34" spans="1:65" s="122" customFormat="1">
      <c r="A34" s="193">
        <v>824</v>
      </c>
      <c r="B34" s="158" t="s">
        <v>5641</v>
      </c>
      <c r="C34" s="158" t="s">
        <v>5642</v>
      </c>
      <c r="D34" s="251">
        <v>1</v>
      </c>
      <c r="E34" s="251">
        <v>1</v>
      </c>
      <c r="F34" s="251">
        <v>0</v>
      </c>
      <c r="G34" s="252"/>
      <c r="I34" s="122" t="s">
        <v>5643</v>
      </c>
      <c r="N34" s="122" t="s">
        <v>5644</v>
      </c>
      <c r="P34" s="123" t="s">
        <v>5645</v>
      </c>
      <c r="R34" s="253">
        <v>999</v>
      </c>
      <c r="S34" s="254">
        <v>99</v>
      </c>
      <c r="T34" s="196" t="s">
        <v>5614</v>
      </c>
      <c r="U34" s="197"/>
      <c r="V34" s="255">
        <v>38</v>
      </c>
      <c r="W34" s="256">
        <v>38</v>
      </c>
      <c r="X34" s="198" t="s">
        <v>1879</v>
      </c>
      <c r="Y34" s="257">
        <v>0</v>
      </c>
      <c r="Z34" s="257">
        <v>0</v>
      </c>
      <c r="AA34" s="257">
        <v>0</v>
      </c>
      <c r="AB34" s="257">
        <v>0</v>
      </c>
      <c r="AC34" s="257">
        <v>0</v>
      </c>
      <c r="AD34" s="257">
        <v>0</v>
      </c>
      <c r="AE34" s="257">
        <v>0</v>
      </c>
      <c r="AF34" s="257">
        <v>0</v>
      </c>
      <c r="AG34" s="257">
        <v>0</v>
      </c>
      <c r="AH34" s="122" t="s">
        <v>1075</v>
      </c>
      <c r="AI34" s="122" t="s">
        <v>1236</v>
      </c>
      <c r="AJ34" s="122" t="s">
        <v>140</v>
      </c>
      <c r="AK34" s="212" t="s">
        <v>140</v>
      </c>
      <c r="AL34" s="258">
        <v>3</v>
      </c>
      <c r="AM34" s="122" t="s">
        <v>1784</v>
      </c>
      <c r="AN34" s="122" t="s">
        <v>1784</v>
      </c>
      <c r="AO34" s="122" t="s">
        <v>1785</v>
      </c>
      <c r="AP34" s="112">
        <v>3</v>
      </c>
      <c r="AQ34" s="122" t="s">
        <v>1779</v>
      </c>
      <c r="AR34" s="122" t="s">
        <v>1111</v>
      </c>
      <c r="AS34" s="122" t="s">
        <v>1102</v>
      </c>
      <c r="AT34" s="122" t="s">
        <v>1111</v>
      </c>
      <c r="AV34" s="250" t="s">
        <v>2887</v>
      </c>
      <c r="AW34" s="257" t="b">
        <v>0</v>
      </c>
      <c r="AX34" s="236" t="s">
        <v>1103</v>
      </c>
      <c r="AY34" s="122">
        <v>2</v>
      </c>
      <c r="AZ34" s="122">
        <v>0</v>
      </c>
      <c r="BB34" s="122" t="b">
        <v>0</v>
      </c>
      <c r="BC34" s="122" t="b">
        <v>0</v>
      </c>
      <c r="BD34" s="122" t="b">
        <v>0</v>
      </c>
      <c r="BE34" s="259" t="s">
        <v>5646</v>
      </c>
      <c r="BF34" s="259" t="s">
        <v>5647</v>
      </c>
      <c r="BG34" s="259" t="s">
        <v>5647</v>
      </c>
      <c r="BM34" s="260"/>
    </row>
    <row r="35" spans="1:65" s="122" customFormat="1">
      <c r="A35" s="193">
        <v>825</v>
      </c>
      <c r="B35" s="158" t="s">
        <v>5648</v>
      </c>
      <c r="C35" s="158" t="s">
        <v>5649</v>
      </c>
      <c r="D35" s="251">
        <v>1</v>
      </c>
      <c r="E35" s="251">
        <v>0</v>
      </c>
      <c r="F35" s="251">
        <v>0</v>
      </c>
      <c r="G35" s="252"/>
      <c r="I35" s="122" t="s">
        <v>5650</v>
      </c>
      <c r="P35" s="123" t="s">
        <v>5651</v>
      </c>
      <c r="R35" s="253">
        <v>999</v>
      </c>
      <c r="S35" s="254">
        <v>99</v>
      </c>
      <c r="T35" s="196" t="s">
        <v>5614</v>
      </c>
      <c r="U35" s="197"/>
      <c r="V35" s="255">
        <v>39</v>
      </c>
      <c r="W35" s="256">
        <v>39</v>
      </c>
      <c r="X35" s="198" t="s">
        <v>1235</v>
      </c>
      <c r="Y35" s="257">
        <v>0</v>
      </c>
      <c r="Z35" s="257">
        <v>0</v>
      </c>
      <c r="AA35" s="257">
        <v>0</v>
      </c>
      <c r="AB35" s="257">
        <v>0</v>
      </c>
      <c r="AC35" s="257">
        <v>0</v>
      </c>
      <c r="AD35" s="257">
        <v>0</v>
      </c>
      <c r="AE35" s="257">
        <v>0</v>
      </c>
      <c r="AF35" s="257">
        <v>0</v>
      </c>
      <c r="AG35" s="257">
        <v>0</v>
      </c>
      <c r="AH35" s="122" t="s">
        <v>1075</v>
      </c>
      <c r="AI35" s="122" t="s">
        <v>1236</v>
      </c>
      <c r="AJ35" s="122" t="s">
        <v>140</v>
      </c>
      <c r="AK35" s="212" t="s">
        <v>140</v>
      </c>
      <c r="AL35" s="258">
        <v>3</v>
      </c>
      <c r="AM35" s="122" t="s">
        <v>423</v>
      </c>
      <c r="AN35" s="122" t="s">
        <v>423</v>
      </c>
      <c r="AO35" s="122" t="s">
        <v>424</v>
      </c>
      <c r="AP35" s="112">
        <v>1</v>
      </c>
      <c r="AQ35" s="122" t="s">
        <v>1125</v>
      </c>
      <c r="AR35" s="122" t="s">
        <v>1132</v>
      </c>
      <c r="AS35" s="122" t="s">
        <v>1126</v>
      </c>
      <c r="AT35" s="122" t="s">
        <v>1132</v>
      </c>
      <c r="AV35" s="250" t="s">
        <v>2887</v>
      </c>
      <c r="AW35" s="257" t="b">
        <v>0</v>
      </c>
      <c r="AX35" s="236" t="s">
        <v>2797</v>
      </c>
      <c r="AY35" s="122">
        <v>3</v>
      </c>
      <c r="AZ35" s="122">
        <v>1</v>
      </c>
      <c r="BB35" s="122" t="b">
        <v>0</v>
      </c>
      <c r="BC35" s="122" t="b">
        <v>0</v>
      </c>
      <c r="BD35" s="122" t="b">
        <v>0</v>
      </c>
      <c r="BE35" s="259" t="s">
        <v>5652</v>
      </c>
      <c r="BF35" s="259" t="s">
        <v>5653</v>
      </c>
      <c r="BG35" s="259" t="s">
        <v>5653</v>
      </c>
      <c r="BM35" s="260"/>
    </row>
    <row r="36" spans="1:65" s="122" customFormat="1">
      <c r="A36" s="193">
        <v>826</v>
      </c>
      <c r="B36" s="158" t="s">
        <v>5654</v>
      </c>
      <c r="C36" s="158" t="s">
        <v>5655</v>
      </c>
      <c r="D36" s="251">
        <v>1</v>
      </c>
      <c r="E36" s="251">
        <v>0</v>
      </c>
      <c r="F36" s="251">
        <v>0</v>
      </c>
      <c r="G36" s="252"/>
      <c r="I36" s="122" t="s">
        <v>5656</v>
      </c>
      <c r="P36" s="123" t="s">
        <v>5657</v>
      </c>
      <c r="R36" s="253">
        <v>999</v>
      </c>
      <c r="S36" s="254">
        <v>99</v>
      </c>
      <c r="T36" s="196" t="s">
        <v>5614</v>
      </c>
      <c r="U36" s="197"/>
      <c r="V36" s="255">
        <v>40</v>
      </c>
      <c r="W36" s="256">
        <v>40</v>
      </c>
      <c r="X36" s="198" t="s">
        <v>1874</v>
      </c>
      <c r="Y36" s="257">
        <v>0</v>
      </c>
      <c r="Z36" s="257">
        <v>0</v>
      </c>
      <c r="AA36" s="257">
        <v>0</v>
      </c>
      <c r="AB36" s="257">
        <v>0</v>
      </c>
      <c r="AC36" s="257">
        <v>0</v>
      </c>
      <c r="AD36" s="257">
        <v>0</v>
      </c>
      <c r="AE36" s="257">
        <v>0</v>
      </c>
      <c r="AF36" s="257">
        <v>0</v>
      </c>
      <c r="AG36" s="257">
        <v>0</v>
      </c>
      <c r="AH36" s="122" t="s">
        <v>1075</v>
      </c>
      <c r="AI36" s="122" t="s">
        <v>1236</v>
      </c>
      <c r="AJ36" s="122" t="s">
        <v>140</v>
      </c>
      <c r="AK36" s="212" t="s">
        <v>140</v>
      </c>
      <c r="AL36" s="258">
        <v>3</v>
      </c>
      <c r="AM36" s="122" t="s">
        <v>1784</v>
      </c>
      <c r="AN36" s="122" t="s">
        <v>1784</v>
      </c>
      <c r="AO36" s="122" t="s">
        <v>1785</v>
      </c>
      <c r="AP36" s="112">
        <v>3</v>
      </c>
      <c r="AQ36" s="122" t="s">
        <v>1795</v>
      </c>
      <c r="AR36" s="122" t="s">
        <v>1132</v>
      </c>
      <c r="AS36" s="122" t="s">
        <v>1126</v>
      </c>
      <c r="AT36" s="122" t="s">
        <v>1132</v>
      </c>
      <c r="AV36" s="250" t="s">
        <v>2887</v>
      </c>
      <c r="AW36" s="257" t="b">
        <v>0</v>
      </c>
      <c r="AX36" s="236" t="s">
        <v>2797</v>
      </c>
      <c r="AY36" s="122">
        <v>3</v>
      </c>
      <c r="AZ36" s="122">
        <v>1</v>
      </c>
      <c r="BB36" s="122" t="b">
        <v>0</v>
      </c>
      <c r="BC36" s="122" t="b">
        <v>0</v>
      </c>
      <c r="BD36" s="122" t="b">
        <v>0</v>
      </c>
      <c r="BE36" s="259" t="s">
        <v>5658</v>
      </c>
      <c r="BF36" s="259" t="s">
        <v>5659</v>
      </c>
      <c r="BG36" s="259" t="s">
        <v>5659</v>
      </c>
      <c r="BM36" s="260"/>
    </row>
    <row r="37" spans="1:65" s="122" customFormat="1">
      <c r="A37" s="193">
        <v>827</v>
      </c>
      <c r="B37" s="158" t="s">
        <v>5660</v>
      </c>
      <c r="C37" s="158" t="s">
        <v>5661</v>
      </c>
      <c r="D37" s="251">
        <v>0</v>
      </c>
      <c r="E37" s="251">
        <v>1</v>
      </c>
      <c r="F37" s="251">
        <v>0</v>
      </c>
      <c r="G37" s="252"/>
      <c r="N37" s="122" t="s">
        <v>5607</v>
      </c>
      <c r="P37" s="123" t="s">
        <v>5662</v>
      </c>
      <c r="R37" s="253">
        <v>999</v>
      </c>
      <c r="S37" s="254">
        <v>99</v>
      </c>
      <c r="T37" s="196" t="s">
        <v>5614</v>
      </c>
      <c r="U37" s="197"/>
      <c r="V37" s="255">
        <v>41</v>
      </c>
      <c r="W37" s="256">
        <v>41</v>
      </c>
      <c r="X37" s="198" t="s">
        <v>2792</v>
      </c>
      <c r="Y37" s="257">
        <v>0</v>
      </c>
      <c r="Z37" s="257">
        <v>0</v>
      </c>
      <c r="AA37" s="257">
        <v>0</v>
      </c>
      <c r="AB37" s="257">
        <v>0</v>
      </c>
      <c r="AC37" s="257">
        <v>0</v>
      </c>
      <c r="AD37" s="257">
        <v>0</v>
      </c>
      <c r="AE37" s="257">
        <v>0</v>
      </c>
      <c r="AF37" s="257">
        <v>0</v>
      </c>
      <c r="AG37" s="257">
        <v>0</v>
      </c>
      <c r="AJ37" s="122" t="s">
        <v>84</v>
      </c>
      <c r="AK37" s="212" t="s">
        <v>84</v>
      </c>
      <c r="AL37" s="258">
        <v>5</v>
      </c>
      <c r="AM37" s="122" t="s">
        <v>423</v>
      </c>
      <c r="AN37" s="122" t="s">
        <v>423</v>
      </c>
      <c r="AO37" s="122" t="s">
        <v>424</v>
      </c>
      <c r="AP37" s="112">
        <v>1</v>
      </c>
      <c r="AQ37" s="122" t="s">
        <v>3031</v>
      </c>
      <c r="AR37" s="122" t="s">
        <v>43</v>
      </c>
      <c r="AS37" s="122" t="s">
        <v>286</v>
      </c>
      <c r="AT37" s="122" t="s">
        <v>43</v>
      </c>
      <c r="AV37" s="250" t="s">
        <v>2887</v>
      </c>
      <c r="AW37" s="257" t="b">
        <v>0</v>
      </c>
      <c r="AX37" s="236" t="s">
        <v>1616</v>
      </c>
      <c r="AZ37" s="122">
        <v>3</v>
      </c>
      <c r="BB37" s="122" t="b">
        <v>0</v>
      </c>
      <c r="BC37" s="122" t="b">
        <v>0</v>
      </c>
      <c r="BD37" s="122" t="b">
        <v>0</v>
      </c>
      <c r="BE37" s="122" t="s">
        <v>5663</v>
      </c>
      <c r="BF37" s="122" t="s">
        <v>5608</v>
      </c>
      <c r="BG37" s="122" t="s">
        <v>5608</v>
      </c>
      <c r="BM37" s="260"/>
    </row>
    <row r="38" spans="1:65" s="122" customFormat="1">
      <c r="A38" s="193">
        <v>828</v>
      </c>
      <c r="B38" s="158" t="s">
        <v>5664</v>
      </c>
      <c r="C38" s="158" t="s">
        <v>5665</v>
      </c>
      <c r="D38" s="251">
        <v>0</v>
      </c>
      <c r="E38" s="251">
        <v>1</v>
      </c>
      <c r="F38" s="251">
        <v>0</v>
      </c>
      <c r="G38" s="252"/>
      <c r="N38" s="122" t="s">
        <v>5666</v>
      </c>
      <c r="P38" s="123" t="s">
        <v>5667</v>
      </c>
      <c r="R38" s="253">
        <v>999</v>
      </c>
      <c r="S38" s="254">
        <v>99</v>
      </c>
      <c r="T38" s="196" t="s">
        <v>5614</v>
      </c>
      <c r="U38" s="197"/>
      <c r="V38" s="255">
        <v>42</v>
      </c>
      <c r="W38" s="256">
        <v>42</v>
      </c>
      <c r="X38" s="198" t="s">
        <v>2793</v>
      </c>
      <c r="Y38" s="257">
        <v>0</v>
      </c>
      <c r="Z38" s="257">
        <v>0</v>
      </c>
      <c r="AA38" s="257">
        <v>0</v>
      </c>
      <c r="AB38" s="257">
        <v>0</v>
      </c>
      <c r="AC38" s="257">
        <v>0</v>
      </c>
      <c r="AD38" s="257">
        <v>0</v>
      </c>
      <c r="AE38" s="257">
        <v>0</v>
      </c>
      <c r="AF38" s="257">
        <v>0</v>
      </c>
      <c r="AG38" s="257">
        <v>0</v>
      </c>
      <c r="AJ38" s="122" t="s">
        <v>84</v>
      </c>
      <c r="AK38" s="212" t="s">
        <v>84</v>
      </c>
      <c r="AL38" s="258">
        <v>5</v>
      </c>
      <c r="AM38" s="122" t="s">
        <v>1784</v>
      </c>
      <c r="AN38" s="122" t="s">
        <v>1784</v>
      </c>
      <c r="AO38" s="122" t="s">
        <v>1785</v>
      </c>
      <c r="AP38" s="112">
        <v>3</v>
      </c>
      <c r="AQ38" s="122" t="s">
        <v>3030</v>
      </c>
      <c r="AR38" s="122" t="s">
        <v>43</v>
      </c>
      <c r="AS38" s="122" t="s">
        <v>286</v>
      </c>
      <c r="AT38" s="122" t="s">
        <v>43</v>
      </c>
      <c r="AV38" s="250" t="s">
        <v>2887</v>
      </c>
      <c r="AW38" s="257" t="b">
        <v>0</v>
      </c>
      <c r="AX38" s="236" t="s">
        <v>2812</v>
      </c>
      <c r="AZ38" s="122">
        <v>3</v>
      </c>
      <c r="BB38" s="122" t="b">
        <v>0</v>
      </c>
      <c r="BC38" s="122" t="b">
        <v>0</v>
      </c>
      <c r="BD38" s="122" t="b">
        <v>0</v>
      </c>
      <c r="BE38" s="122" t="s">
        <v>5668</v>
      </c>
      <c r="BF38" s="122" t="s">
        <v>5669</v>
      </c>
      <c r="BG38" s="122" t="s">
        <v>5669</v>
      </c>
      <c r="BM38" s="260"/>
    </row>
    <row r="39" spans="1:65" s="122" customFormat="1">
      <c r="A39" s="193">
        <v>829</v>
      </c>
      <c r="B39" s="158" t="s">
        <v>5670</v>
      </c>
      <c r="C39" s="158" t="s">
        <v>5671</v>
      </c>
      <c r="D39" s="251">
        <v>0</v>
      </c>
      <c r="E39" s="251">
        <v>1</v>
      </c>
      <c r="F39" s="251">
        <v>0</v>
      </c>
      <c r="G39" s="252"/>
      <c r="N39" s="122" t="s">
        <v>5609</v>
      </c>
      <c r="P39" s="123" t="s">
        <v>5672</v>
      </c>
      <c r="R39" s="253">
        <v>999</v>
      </c>
      <c r="S39" s="254">
        <v>99</v>
      </c>
      <c r="T39" s="196" t="s">
        <v>5614</v>
      </c>
      <c r="U39" s="197"/>
      <c r="V39" s="255">
        <v>43</v>
      </c>
      <c r="W39" s="256">
        <v>43</v>
      </c>
      <c r="X39" s="198" t="s">
        <v>280</v>
      </c>
      <c r="Y39" s="257">
        <v>0</v>
      </c>
      <c r="Z39" s="257">
        <v>0</v>
      </c>
      <c r="AA39" s="257">
        <v>0</v>
      </c>
      <c r="AB39" s="257">
        <v>0</v>
      </c>
      <c r="AC39" s="257">
        <v>0</v>
      </c>
      <c r="AD39" s="257">
        <v>0</v>
      </c>
      <c r="AE39" s="257">
        <v>0</v>
      </c>
      <c r="AF39" s="257">
        <v>0</v>
      </c>
      <c r="AG39" s="257">
        <v>0</v>
      </c>
      <c r="AJ39" s="122" t="s">
        <v>84</v>
      </c>
      <c r="AK39" s="212" t="s">
        <v>84</v>
      </c>
      <c r="AL39" s="258">
        <v>5</v>
      </c>
      <c r="AM39" s="122" t="s">
        <v>423</v>
      </c>
      <c r="AN39" s="122" t="s">
        <v>423</v>
      </c>
      <c r="AO39" s="122" t="s">
        <v>424</v>
      </c>
      <c r="AP39" s="112">
        <v>1</v>
      </c>
      <c r="AQ39" s="122" t="s">
        <v>3031</v>
      </c>
      <c r="AR39" s="122" t="s">
        <v>43</v>
      </c>
      <c r="AS39" s="122" t="s">
        <v>286</v>
      </c>
      <c r="AT39" s="122" t="s">
        <v>43</v>
      </c>
      <c r="AV39" s="250" t="s">
        <v>2887</v>
      </c>
      <c r="AW39" s="257" t="b">
        <v>0</v>
      </c>
      <c r="AX39" s="236" t="s">
        <v>2812</v>
      </c>
      <c r="AZ39" s="122">
        <v>3</v>
      </c>
      <c r="BB39" s="122" t="b">
        <v>0</v>
      </c>
      <c r="BC39" s="122" t="b">
        <v>0</v>
      </c>
      <c r="BD39" s="122" t="b">
        <v>0</v>
      </c>
      <c r="BE39" s="122" t="s">
        <v>5673</v>
      </c>
      <c r="BF39" s="122" t="s">
        <v>5610</v>
      </c>
      <c r="BG39" s="122" t="s">
        <v>5610</v>
      </c>
      <c r="BM39" s="260"/>
    </row>
    <row r="40" spans="1:65" s="122" customFormat="1">
      <c r="A40" s="193">
        <v>830</v>
      </c>
      <c r="B40" s="158" t="s">
        <v>5674</v>
      </c>
      <c r="C40" s="158" t="s">
        <v>5675</v>
      </c>
      <c r="D40" s="251">
        <v>0</v>
      </c>
      <c r="E40" s="251">
        <v>1</v>
      </c>
      <c r="F40" s="251">
        <v>0</v>
      </c>
      <c r="G40" s="252"/>
      <c r="N40" s="122" t="s">
        <v>5676</v>
      </c>
      <c r="P40" s="123" t="s">
        <v>5677</v>
      </c>
      <c r="R40" s="253">
        <v>999</v>
      </c>
      <c r="S40" s="254">
        <v>99</v>
      </c>
      <c r="T40" s="196" t="s">
        <v>5614</v>
      </c>
      <c r="U40" s="197"/>
      <c r="V40" s="255">
        <v>44</v>
      </c>
      <c r="W40" s="256">
        <v>44</v>
      </c>
      <c r="X40" s="198" t="s">
        <v>2794</v>
      </c>
      <c r="Y40" s="257">
        <v>0</v>
      </c>
      <c r="Z40" s="257">
        <v>0</v>
      </c>
      <c r="AA40" s="257">
        <v>0</v>
      </c>
      <c r="AB40" s="257">
        <v>0</v>
      </c>
      <c r="AC40" s="257">
        <v>0</v>
      </c>
      <c r="AD40" s="257">
        <v>0</v>
      </c>
      <c r="AE40" s="257">
        <v>0</v>
      </c>
      <c r="AF40" s="257">
        <v>0</v>
      </c>
      <c r="AG40" s="257">
        <v>0</v>
      </c>
      <c r="AJ40" s="122" t="s">
        <v>84</v>
      </c>
      <c r="AK40" s="212" t="s">
        <v>84</v>
      </c>
      <c r="AL40" s="258">
        <v>5</v>
      </c>
      <c r="AM40" s="122" t="s">
        <v>1784</v>
      </c>
      <c r="AN40" s="122" t="s">
        <v>1784</v>
      </c>
      <c r="AO40" s="122" t="s">
        <v>1785</v>
      </c>
      <c r="AP40" s="112">
        <v>3</v>
      </c>
      <c r="AQ40" s="122" t="s">
        <v>3030</v>
      </c>
      <c r="AR40" s="122" t="s">
        <v>43</v>
      </c>
      <c r="AS40" s="122" t="s">
        <v>286</v>
      </c>
      <c r="AT40" s="122" t="s">
        <v>43</v>
      </c>
      <c r="AV40" s="250" t="s">
        <v>2887</v>
      </c>
      <c r="AW40" s="257" t="b">
        <v>0</v>
      </c>
      <c r="AX40" s="236" t="s">
        <v>2812</v>
      </c>
      <c r="AZ40" s="122">
        <v>3</v>
      </c>
      <c r="BB40" s="122" t="b">
        <v>0</v>
      </c>
      <c r="BC40" s="122" t="b">
        <v>0</v>
      </c>
      <c r="BD40" s="122" t="b">
        <v>0</v>
      </c>
      <c r="BE40" s="122" t="s">
        <v>5678</v>
      </c>
      <c r="BF40" s="122" t="s">
        <v>5679</v>
      </c>
      <c r="BG40" s="122" t="s">
        <v>5679</v>
      </c>
      <c r="BM40" s="260"/>
    </row>
    <row r="41" spans="1:65" s="122" customFormat="1">
      <c r="A41" s="193">
        <v>831</v>
      </c>
      <c r="B41" s="158" t="s">
        <v>5680</v>
      </c>
      <c r="C41" s="158" t="s">
        <v>5681</v>
      </c>
      <c r="D41" s="251">
        <v>1</v>
      </c>
      <c r="E41" s="251">
        <v>1</v>
      </c>
      <c r="F41" s="251">
        <v>0</v>
      </c>
      <c r="G41" s="252"/>
      <c r="I41" s="122" t="s">
        <v>5682</v>
      </c>
      <c r="N41" s="122" t="s">
        <v>5612</v>
      </c>
      <c r="P41" s="123" t="s">
        <v>5683</v>
      </c>
      <c r="R41" s="253">
        <v>999</v>
      </c>
      <c r="S41" s="254">
        <v>99</v>
      </c>
      <c r="T41" s="196" t="s">
        <v>5614</v>
      </c>
      <c r="U41" s="197"/>
      <c r="V41" s="255">
        <v>45</v>
      </c>
      <c r="W41" s="256">
        <v>45</v>
      </c>
      <c r="X41" s="198" t="s">
        <v>1402</v>
      </c>
      <c r="Y41" s="257">
        <v>0</v>
      </c>
      <c r="Z41" s="257">
        <v>0</v>
      </c>
      <c r="AA41" s="257">
        <v>0</v>
      </c>
      <c r="AB41" s="257">
        <v>0</v>
      </c>
      <c r="AC41" s="257">
        <v>0</v>
      </c>
      <c r="AD41" s="257">
        <v>0</v>
      </c>
      <c r="AE41" s="257">
        <v>0</v>
      </c>
      <c r="AF41" s="257">
        <v>0</v>
      </c>
      <c r="AG41" s="257">
        <v>0</v>
      </c>
      <c r="AH41" s="122" t="s">
        <v>1075</v>
      </c>
      <c r="AI41" s="122" t="s">
        <v>93</v>
      </c>
      <c r="AJ41" s="122" t="s">
        <v>84</v>
      </c>
      <c r="AK41" s="212" t="s">
        <v>84</v>
      </c>
      <c r="AL41" s="258">
        <v>5</v>
      </c>
      <c r="AM41" s="122" t="s">
        <v>423</v>
      </c>
      <c r="AN41" s="122" t="s">
        <v>423</v>
      </c>
      <c r="AO41" s="122" t="s">
        <v>424</v>
      </c>
      <c r="AP41" s="112">
        <v>1</v>
      </c>
      <c r="AQ41" s="122" t="s">
        <v>1101</v>
      </c>
      <c r="AR41" s="122" t="s">
        <v>1111</v>
      </c>
      <c r="AS41" s="122" t="s">
        <v>1102</v>
      </c>
      <c r="AT41" s="122" t="s">
        <v>1111</v>
      </c>
      <c r="AV41" s="250" t="s">
        <v>2887</v>
      </c>
      <c r="AW41" s="257" t="b">
        <v>0</v>
      </c>
      <c r="AX41" s="236" t="s">
        <v>1103</v>
      </c>
      <c r="AY41" s="122">
        <v>2</v>
      </c>
      <c r="AZ41" s="122">
        <v>0</v>
      </c>
      <c r="BB41" s="122" t="b">
        <v>0</v>
      </c>
      <c r="BC41" s="122" t="b">
        <v>0</v>
      </c>
      <c r="BD41" s="122" t="b">
        <v>0</v>
      </c>
      <c r="BE41" s="122" t="s">
        <v>5684</v>
      </c>
      <c r="BF41" s="122" t="s">
        <v>5685</v>
      </c>
      <c r="BG41" s="122" t="s">
        <v>5685</v>
      </c>
      <c r="BM41" s="260"/>
    </row>
    <row r="42" spans="1:65" s="122" customFormat="1">
      <c r="A42" s="193">
        <v>832</v>
      </c>
      <c r="B42" s="158" t="s">
        <v>5686</v>
      </c>
      <c r="C42" s="158" t="s">
        <v>5687</v>
      </c>
      <c r="D42" s="251">
        <v>1</v>
      </c>
      <c r="E42" s="251">
        <v>1</v>
      </c>
      <c r="F42" s="251">
        <v>0</v>
      </c>
      <c r="G42" s="252"/>
      <c r="I42" s="122" t="s">
        <v>5688</v>
      </c>
      <c r="N42" s="122" t="s">
        <v>5689</v>
      </c>
      <c r="P42" s="123" t="s">
        <v>5690</v>
      </c>
      <c r="R42" s="253">
        <v>999</v>
      </c>
      <c r="S42" s="254">
        <v>99</v>
      </c>
      <c r="T42" s="196" t="s">
        <v>5614</v>
      </c>
      <c r="U42" s="197"/>
      <c r="V42" s="255">
        <v>46</v>
      </c>
      <c r="W42" s="256">
        <v>46</v>
      </c>
      <c r="X42" s="198" t="s">
        <v>2025</v>
      </c>
      <c r="Y42" s="257">
        <v>0</v>
      </c>
      <c r="Z42" s="257">
        <v>0</v>
      </c>
      <c r="AA42" s="257">
        <v>0</v>
      </c>
      <c r="AB42" s="257">
        <v>0</v>
      </c>
      <c r="AC42" s="257">
        <v>0</v>
      </c>
      <c r="AD42" s="257">
        <v>0</v>
      </c>
      <c r="AE42" s="257">
        <v>0</v>
      </c>
      <c r="AF42" s="257">
        <v>0</v>
      </c>
      <c r="AG42" s="257">
        <v>0</v>
      </c>
      <c r="AH42" s="122" t="s">
        <v>1075</v>
      </c>
      <c r="AI42" s="122" t="s">
        <v>93</v>
      </c>
      <c r="AJ42" s="122" t="s">
        <v>84</v>
      </c>
      <c r="AK42" s="212" t="s">
        <v>84</v>
      </c>
      <c r="AL42" s="258">
        <v>5</v>
      </c>
      <c r="AM42" s="122" t="s">
        <v>1784</v>
      </c>
      <c r="AN42" s="122" t="s">
        <v>1784</v>
      </c>
      <c r="AO42" s="122" t="s">
        <v>1785</v>
      </c>
      <c r="AP42" s="112">
        <v>3</v>
      </c>
      <c r="AQ42" s="122" t="s">
        <v>1779</v>
      </c>
      <c r="AR42" s="122" t="s">
        <v>1111</v>
      </c>
      <c r="AS42" s="122" t="s">
        <v>1102</v>
      </c>
      <c r="AT42" s="122" t="s">
        <v>1111</v>
      </c>
      <c r="AV42" s="250" t="s">
        <v>2887</v>
      </c>
      <c r="AW42" s="257" t="b">
        <v>0</v>
      </c>
      <c r="AX42" s="236" t="s">
        <v>1103</v>
      </c>
      <c r="AY42" s="122">
        <v>2</v>
      </c>
      <c r="AZ42" s="122">
        <v>0</v>
      </c>
      <c r="BB42" s="122" t="b">
        <v>0</v>
      </c>
      <c r="BC42" s="122" t="b">
        <v>0</v>
      </c>
      <c r="BD42" s="122" t="b">
        <v>0</v>
      </c>
      <c r="BE42" s="122" t="s">
        <v>5691</v>
      </c>
      <c r="BF42" s="122" t="s">
        <v>5692</v>
      </c>
      <c r="BG42" s="122" t="s">
        <v>5692</v>
      </c>
      <c r="BM42" s="260"/>
    </row>
    <row r="43" spans="1:65" s="122" customFormat="1">
      <c r="A43" s="193">
        <v>833</v>
      </c>
      <c r="B43" s="158" t="s">
        <v>5693</v>
      </c>
      <c r="C43" s="158" t="s">
        <v>5694</v>
      </c>
      <c r="D43" s="251">
        <v>1</v>
      </c>
      <c r="E43" s="251">
        <v>1</v>
      </c>
      <c r="F43" s="251">
        <v>0</v>
      </c>
      <c r="G43" s="252"/>
      <c r="I43" s="122" t="s">
        <v>5695</v>
      </c>
      <c r="N43" s="122" t="s">
        <v>5613</v>
      </c>
      <c r="P43" s="123" t="s">
        <v>5696</v>
      </c>
      <c r="R43" s="253">
        <v>999</v>
      </c>
      <c r="S43" s="254">
        <v>99</v>
      </c>
      <c r="T43" s="196" t="s">
        <v>5614</v>
      </c>
      <c r="U43" s="197"/>
      <c r="V43" s="255">
        <v>47</v>
      </c>
      <c r="W43" s="256">
        <v>47</v>
      </c>
      <c r="X43" s="198" t="s">
        <v>1526</v>
      </c>
      <c r="Y43" s="257">
        <v>0</v>
      </c>
      <c r="Z43" s="257">
        <v>0</v>
      </c>
      <c r="AA43" s="257">
        <v>0</v>
      </c>
      <c r="AB43" s="257">
        <v>0</v>
      </c>
      <c r="AC43" s="257">
        <v>0</v>
      </c>
      <c r="AD43" s="257">
        <v>0</v>
      </c>
      <c r="AE43" s="257">
        <v>0</v>
      </c>
      <c r="AF43" s="257">
        <v>0</v>
      </c>
      <c r="AG43" s="257">
        <v>0</v>
      </c>
      <c r="AH43" s="122" t="s">
        <v>1075</v>
      </c>
      <c r="AI43" s="122" t="s">
        <v>1527</v>
      </c>
      <c r="AJ43" s="122" t="s">
        <v>84</v>
      </c>
      <c r="AK43" s="212" t="s">
        <v>84</v>
      </c>
      <c r="AL43" s="258">
        <v>5</v>
      </c>
      <c r="AM43" s="122" t="s">
        <v>423</v>
      </c>
      <c r="AN43" s="122" t="s">
        <v>423</v>
      </c>
      <c r="AO43" s="122" t="s">
        <v>424</v>
      </c>
      <c r="AP43" s="112">
        <v>1</v>
      </c>
      <c r="AQ43" s="122" t="s">
        <v>1101</v>
      </c>
      <c r="AR43" s="122" t="s">
        <v>1111</v>
      </c>
      <c r="AS43" s="122" t="s">
        <v>1102</v>
      </c>
      <c r="AT43" s="122" t="s">
        <v>1111</v>
      </c>
      <c r="AV43" s="250" t="s">
        <v>2887</v>
      </c>
      <c r="AW43" s="257" t="b">
        <v>0</v>
      </c>
      <c r="AX43" s="236" t="s">
        <v>1103</v>
      </c>
      <c r="AY43" s="122">
        <v>2</v>
      </c>
      <c r="AZ43" s="122">
        <v>0</v>
      </c>
      <c r="BB43" s="122" t="b">
        <v>0</v>
      </c>
      <c r="BC43" s="122" t="b">
        <v>0</v>
      </c>
      <c r="BD43" s="122" t="b">
        <v>0</v>
      </c>
      <c r="BE43" s="122" t="s">
        <v>5697</v>
      </c>
      <c r="BF43" s="122" t="s">
        <v>5698</v>
      </c>
      <c r="BG43" s="122" t="s">
        <v>5698</v>
      </c>
      <c r="BM43" s="260"/>
    </row>
    <row r="44" spans="1:65" s="174" customFormat="1" ht="15" thickBot="1">
      <c r="A44" s="261">
        <v>834</v>
      </c>
      <c r="B44" s="158" t="s">
        <v>5699</v>
      </c>
      <c r="C44" s="158" t="s">
        <v>5700</v>
      </c>
      <c r="D44" s="263">
        <v>1</v>
      </c>
      <c r="E44" s="263">
        <v>1</v>
      </c>
      <c r="F44" s="263">
        <v>0</v>
      </c>
      <c r="G44" s="264"/>
      <c r="I44" s="174" t="s">
        <v>5701</v>
      </c>
      <c r="N44" s="174" t="s">
        <v>5702</v>
      </c>
      <c r="P44" s="265" t="s">
        <v>5703</v>
      </c>
      <c r="R44" s="266">
        <v>999</v>
      </c>
      <c r="S44" s="267">
        <v>99</v>
      </c>
      <c r="T44" s="268" t="s">
        <v>5614</v>
      </c>
      <c r="U44" s="269"/>
      <c r="V44" s="270">
        <v>48</v>
      </c>
      <c r="W44" s="271">
        <v>48</v>
      </c>
      <c r="X44" s="272" t="s">
        <v>2118</v>
      </c>
      <c r="Y44" s="273">
        <v>0</v>
      </c>
      <c r="Z44" s="273">
        <v>0</v>
      </c>
      <c r="AA44" s="273">
        <v>0</v>
      </c>
      <c r="AB44" s="273">
        <v>0</v>
      </c>
      <c r="AC44" s="273">
        <v>0</v>
      </c>
      <c r="AD44" s="273">
        <v>0</v>
      </c>
      <c r="AE44" s="273">
        <v>0</v>
      </c>
      <c r="AF44" s="273">
        <v>0</v>
      </c>
      <c r="AG44" s="273">
        <v>0</v>
      </c>
      <c r="AH44" s="174" t="s">
        <v>1075</v>
      </c>
      <c r="AI44" s="174" t="s">
        <v>1527</v>
      </c>
      <c r="AJ44" s="174" t="s">
        <v>84</v>
      </c>
      <c r="AK44" s="274" t="s">
        <v>84</v>
      </c>
      <c r="AL44" s="275">
        <v>5</v>
      </c>
      <c r="AM44" s="174" t="s">
        <v>1784</v>
      </c>
      <c r="AN44" s="174" t="s">
        <v>1784</v>
      </c>
      <c r="AO44" s="174" t="s">
        <v>1785</v>
      </c>
      <c r="AP44" s="276">
        <v>3</v>
      </c>
      <c r="AQ44" s="174" t="s">
        <v>1779</v>
      </c>
      <c r="AR44" s="174" t="s">
        <v>1111</v>
      </c>
      <c r="AS44" s="174" t="s">
        <v>1102</v>
      </c>
      <c r="AT44" s="174" t="s">
        <v>1111</v>
      </c>
      <c r="AV44" s="262" t="s">
        <v>2887</v>
      </c>
      <c r="AW44" s="273" t="b">
        <v>0</v>
      </c>
      <c r="AX44" s="277" t="s">
        <v>1103</v>
      </c>
      <c r="AY44" s="174">
        <v>2</v>
      </c>
      <c r="AZ44" s="174">
        <v>0</v>
      </c>
      <c r="BB44" s="174" t="b">
        <v>0</v>
      </c>
      <c r="BC44" s="174" t="b">
        <v>0</v>
      </c>
      <c r="BD44" s="174" t="b">
        <v>0</v>
      </c>
      <c r="BE44" s="174" t="s">
        <v>5704</v>
      </c>
      <c r="BF44" s="174" t="s">
        <v>5705</v>
      </c>
      <c r="BG44" s="174" t="s">
        <v>5705</v>
      </c>
      <c r="BM44" s="278"/>
    </row>
    <row r="45" spans="1:65" s="173" customFormat="1">
      <c r="A45" s="193">
        <v>835</v>
      </c>
      <c r="B45" s="158" t="s">
        <v>5622</v>
      </c>
      <c r="C45" s="158" t="s">
        <v>5623</v>
      </c>
      <c r="D45" s="341">
        <v>0</v>
      </c>
      <c r="E45" s="341">
        <v>0</v>
      </c>
      <c r="F45" s="341">
        <v>0</v>
      </c>
      <c r="G45" s="342"/>
      <c r="I45" s="173" t="s">
        <v>5706</v>
      </c>
      <c r="N45" s="173" t="s">
        <v>5619</v>
      </c>
      <c r="P45" s="309" t="s">
        <v>5618</v>
      </c>
      <c r="R45" s="302">
        <v>999</v>
      </c>
      <c r="S45" s="343">
        <v>99</v>
      </c>
      <c r="T45" s="344" t="s">
        <v>5618</v>
      </c>
      <c r="U45" s="305"/>
      <c r="V45" s="345">
        <v>34</v>
      </c>
      <c r="W45" s="346">
        <v>34</v>
      </c>
      <c r="X45" s="306" t="s">
        <v>1699</v>
      </c>
      <c r="Y45" s="347">
        <v>0</v>
      </c>
      <c r="Z45" s="347">
        <v>0</v>
      </c>
      <c r="AA45" s="347">
        <v>0</v>
      </c>
      <c r="AB45" s="347">
        <v>0</v>
      </c>
      <c r="AC45" s="347">
        <v>0</v>
      </c>
      <c r="AD45" s="347">
        <v>0</v>
      </c>
      <c r="AE45" s="347">
        <v>0</v>
      </c>
      <c r="AF45" s="347">
        <v>0</v>
      </c>
      <c r="AG45" s="347">
        <v>0</v>
      </c>
      <c r="AJ45" s="173" t="s">
        <v>140</v>
      </c>
      <c r="AK45" s="301" t="s">
        <v>140</v>
      </c>
      <c r="AL45" s="348">
        <v>3</v>
      </c>
      <c r="AM45" s="173" t="s">
        <v>423</v>
      </c>
      <c r="AN45" s="173" t="s">
        <v>423</v>
      </c>
      <c r="AO45" s="173" t="s">
        <v>424</v>
      </c>
      <c r="AP45" s="349">
        <v>1</v>
      </c>
      <c r="AQ45" s="173" t="s">
        <v>43</v>
      </c>
      <c r="AR45" s="173" t="s">
        <v>43</v>
      </c>
      <c r="AS45" s="173" t="s">
        <v>286</v>
      </c>
      <c r="AT45" s="173" t="s">
        <v>43</v>
      </c>
      <c r="AV45" s="340" t="s">
        <v>2887</v>
      </c>
      <c r="AW45" s="347" t="b">
        <v>0</v>
      </c>
      <c r="AX45" s="350" t="s">
        <v>1616</v>
      </c>
      <c r="AY45" s="173">
        <v>3</v>
      </c>
      <c r="AZ45" s="173">
        <v>1</v>
      </c>
      <c r="BA45" s="173" t="s">
        <v>5621</v>
      </c>
      <c r="BB45" s="173" t="b">
        <v>0</v>
      </c>
      <c r="BC45" s="173" t="b">
        <v>0</v>
      </c>
      <c r="BD45" s="173" t="b">
        <v>0</v>
      </c>
      <c r="BE45" s="173" t="s">
        <v>5619</v>
      </c>
      <c r="BF45" s="173" t="s">
        <v>5620</v>
      </c>
      <c r="BG45" s="173" t="s">
        <v>5620</v>
      </c>
      <c r="BM45" s="351"/>
    </row>
    <row r="46" spans="1:65" s="122" customFormat="1" ht="15" thickBot="1">
      <c r="A46" s="261">
        <v>836</v>
      </c>
      <c r="B46" s="158" t="s">
        <v>5625</v>
      </c>
      <c r="C46" s="158" t="s">
        <v>5626</v>
      </c>
      <c r="D46" s="251">
        <v>0</v>
      </c>
      <c r="E46" s="251">
        <v>0</v>
      </c>
      <c r="F46" s="251">
        <v>0</v>
      </c>
      <c r="G46" s="252"/>
      <c r="P46" s="123" t="s">
        <v>5707</v>
      </c>
      <c r="R46" s="253">
        <v>999</v>
      </c>
      <c r="S46" s="254">
        <v>99</v>
      </c>
      <c r="T46" s="196" t="s">
        <v>5618</v>
      </c>
      <c r="U46" s="197"/>
      <c r="V46" s="255">
        <v>35</v>
      </c>
      <c r="W46" s="256">
        <v>35</v>
      </c>
      <c r="X46" s="198" t="s">
        <v>2451</v>
      </c>
      <c r="Y46" s="257">
        <v>0</v>
      </c>
      <c r="Z46" s="257">
        <v>0</v>
      </c>
      <c r="AA46" s="257">
        <v>0</v>
      </c>
      <c r="AB46" s="257">
        <v>0</v>
      </c>
      <c r="AC46" s="257">
        <v>0</v>
      </c>
      <c r="AD46" s="257">
        <v>0</v>
      </c>
      <c r="AE46" s="257">
        <v>0</v>
      </c>
      <c r="AF46" s="257">
        <v>0</v>
      </c>
      <c r="AG46" s="257">
        <v>0</v>
      </c>
      <c r="AJ46" s="122" t="s">
        <v>140</v>
      </c>
      <c r="AK46" s="212" t="s">
        <v>140</v>
      </c>
      <c r="AL46" s="258">
        <v>3</v>
      </c>
      <c r="AM46" s="122" t="s">
        <v>423</v>
      </c>
      <c r="AN46" s="122" t="s">
        <v>423</v>
      </c>
      <c r="AO46" s="122" t="s">
        <v>424</v>
      </c>
      <c r="AP46" s="112">
        <v>1</v>
      </c>
      <c r="AQ46" s="122" t="s">
        <v>2420</v>
      </c>
      <c r="AR46" s="122" t="s">
        <v>1743</v>
      </c>
      <c r="AS46" s="122" t="s">
        <v>1743</v>
      </c>
      <c r="AT46" s="122" t="s">
        <v>1743</v>
      </c>
      <c r="AV46" s="250" t="s">
        <v>2887</v>
      </c>
      <c r="AW46" s="257" t="b">
        <v>0</v>
      </c>
      <c r="AX46" s="236" t="s">
        <v>3036</v>
      </c>
      <c r="AY46" s="122">
        <v>2</v>
      </c>
      <c r="AZ46" s="122">
        <v>1</v>
      </c>
      <c r="BB46" s="122" t="b">
        <v>0</v>
      </c>
      <c r="BC46" s="122" t="b">
        <v>0</v>
      </c>
      <c r="BD46" s="122" t="b">
        <v>0</v>
      </c>
      <c r="BE46" s="122" t="s">
        <v>5708</v>
      </c>
      <c r="BF46" s="122" t="s">
        <v>5709</v>
      </c>
      <c r="BG46" s="122" t="s">
        <v>5709</v>
      </c>
      <c r="BM46" s="260"/>
    </row>
    <row r="47" spans="1:65" s="122" customFormat="1">
      <c r="A47" s="193">
        <v>837</v>
      </c>
      <c r="B47" s="158" t="s">
        <v>5630</v>
      </c>
      <c r="C47" s="158" t="s">
        <v>5631</v>
      </c>
      <c r="D47" s="251">
        <v>0</v>
      </c>
      <c r="E47" s="251">
        <v>0</v>
      </c>
      <c r="F47" s="251">
        <v>0</v>
      </c>
      <c r="G47" s="252"/>
      <c r="P47" s="123" t="s">
        <v>5710</v>
      </c>
      <c r="R47" s="253">
        <v>999</v>
      </c>
      <c r="S47" s="254">
        <v>99</v>
      </c>
      <c r="T47" s="196" t="s">
        <v>5618</v>
      </c>
      <c r="U47" s="197"/>
      <c r="V47" s="255">
        <v>36</v>
      </c>
      <c r="W47" s="256">
        <v>36</v>
      </c>
      <c r="X47" s="198" t="s">
        <v>2510</v>
      </c>
      <c r="Y47" s="257">
        <v>0</v>
      </c>
      <c r="Z47" s="257">
        <v>0</v>
      </c>
      <c r="AA47" s="257">
        <v>0</v>
      </c>
      <c r="AB47" s="257">
        <v>0</v>
      </c>
      <c r="AC47" s="257">
        <v>0</v>
      </c>
      <c r="AD47" s="257">
        <v>0</v>
      </c>
      <c r="AE47" s="257">
        <v>0</v>
      </c>
      <c r="AF47" s="257">
        <v>0</v>
      </c>
      <c r="AG47" s="257">
        <v>0</v>
      </c>
      <c r="AJ47" s="122" t="s">
        <v>140</v>
      </c>
      <c r="AK47" s="212" t="s">
        <v>140</v>
      </c>
      <c r="AL47" s="258">
        <v>3</v>
      </c>
      <c r="AM47" s="122" t="s">
        <v>1784</v>
      </c>
      <c r="AN47" s="122" t="s">
        <v>1784</v>
      </c>
      <c r="AO47" s="122" t="s">
        <v>1785</v>
      </c>
      <c r="AP47" s="112">
        <v>3</v>
      </c>
      <c r="AQ47" s="122" t="s">
        <v>2478</v>
      </c>
      <c r="AR47" s="122" t="s">
        <v>1743</v>
      </c>
      <c r="AS47" s="122" t="s">
        <v>1743</v>
      </c>
      <c r="AT47" s="122" t="s">
        <v>1743</v>
      </c>
      <c r="AV47" s="250" t="s">
        <v>2887</v>
      </c>
      <c r="AW47" s="257" t="b">
        <v>0</v>
      </c>
      <c r="AX47" s="236" t="s">
        <v>3036</v>
      </c>
      <c r="AY47" s="122">
        <v>2</v>
      </c>
      <c r="AZ47" s="122">
        <v>1</v>
      </c>
      <c r="BB47" s="122" t="b">
        <v>0</v>
      </c>
      <c r="BC47" s="122" t="b">
        <v>0</v>
      </c>
      <c r="BD47" s="122" t="b">
        <v>0</v>
      </c>
      <c r="BE47" s="122" t="s">
        <v>5711</v>
      </c>
      <c r="BF47" s="122" t="s">
        <v>5712</v>
      </c>
      <c r="BG47" s="122" t="s">
        <v>5712</v>
      </c>
      <c r="BM47" s="260"/>
    </row>
    <row r="48" spans="1:65" s="122" customFormat="1" ht="15" thickBot="1">
      <c r="A48" s="261">
        <v>838</v>
      </c>
      <c r="B48" s="158" t="s">
        <v>5635</v>
      </c>
      <c r="C48" s="158" t="s">
        <v>5636</v>
      </c>
      <c r="D48" s="251">
        <v>1</v>
      </c>
      <c r="E48" s="251">
        <v>1</v>
      </c>
      <c r="F48" s="251">
        <v>0</v>
      </c>
      <c r="G48" s="252"/>
      <c r="I48" s="122" t="s">
        <v>5713</v>
      </c>
      <c r="N48" s="122" t="s">
        <v>5714</v>
      </c>
      <c r="P48" s="123" t="s">
        <v>5715</v>
      </c>
      <c r="R48" s="253">
        <v>999</v>
      </c>
      <c r="S48" s="254">
        <v>99</v>
      </c>
      <c r="T48" s="196" t="s">
        <v>5618</v>
      </c>
      <c r="U48" s="197"/>
      <c r="V48" s="255">
        <v>37</v>
      </c>
      <c r="W48" s="256">
        <v>37</v>
      </c>
      <c r="X48" s="198" t="s">
        <v>1243</v>
      </c>
      <c r="Y48" s="257">
        <v>0</v>
      </c>
      <c r="Z48" s="257">
        <v>0</v>
      </c>
      <c r="AA48" s="257">
        <v>0</v>
      </c>
      <c r="AB48" s="257">
        <v>0</v>
      </c>
      <c r="AC48" s="257">
        <v>0</v>
      </c>
      <c r="AD48" s="257">
        <v>0</v>
      </c>
      <c r="AE48" s="257">
        <v>0</v>
      </c>
      <c r="AF48" s="257">
        <v>0</v>
      </c>
      <c r="AG48" s="257">
        <v>0</v>
      </c>
      <c r="AH48" s="122" t="s">
        <v>1075</v>
      </c>
      <c r="AI48" s="122" t="s">
        <v>1236</v>
      </c>
      <c r="AJ48" s="122" t="s">
        <v>140</v>
      </c>
      <c r="AK48" s="212" t="s">
        <v>140</v>
      </c>
      <c r="AL48" s="258">
        <v>3</v>
      </c>
      <c r="AM48" s="122" t="s">
        <v>423</v>
      </c>
      <c r="AN48" s="122" t="s">
        <v>423</v>
      </c>
      <c r="AO48" s="122" t="s">
        <v>424</v>
      </c>
      <c r="AP48" s="112">
        <v>1</v>
      </c>
      <c r="AQ48" s="122" t="s">
        <v>1101</v>
      </c>
      <c r="AR48" s="122" t="s">
        <v>1111</v>
      </c>
      <c r="AS48" s="122" t="s">
        <v>1102</v>
      </c>
      <c r="AT48" s="122" t="s">
        <v>1111</v>
      </c>
      <c r="AV48" s="250" t="s">
        <v>2887</v>
      </c>
      <c r="AW48" s="257" t="b">
        <v>0</v>
      </c>
      <c r="AX48" s="236" t="s">
        <v>1103</v>
      </c>
      <c r="AY48" s="122">
        <v>2</v>
      </c>
      <c r="AZ48" s="122">
        <v>0</v>
      </c>
      <c r="BB48" s="122" t="b">
        <v>0</v>
      </c>
      <c r="BC48" s="122" t="b">
        <v>0</v>
      </c>
      <c r="BD48" s="122" t="b">
        <v>0</v>
      </c>
      <c r="BE48" s="122" t="s">
        <v>5716</v>
      </c>
      <c r="BF48" s="122" t="s">
        <v>5717</v>
      </c>
      <c r="BG48" s="122" t="s">
        <v>5717</v>
      </c>
      <c r="BM48" s="260"/>
    </row>
    <row r="49" spans="1:65" s="122" customFormat="1">
      <c r="A49" s="193">
        <v>839</v>
      </c>
      <c r="B49" s="158" t="s">
        <v>5641</v>
      </c>
      <c r="C49" s="158" t="s">
        <v>5642</v>
      </c>
      <c r="D49" s="251">
        <v>1</v>
      </c>
      <c r="E49" s="251">
        <v>1</v>
      </c>
      <c r="F49" s="251">
        <v>0</v>
      </c>
      <c r="G49" s="252"/>
      <c r="I49" s="122" t="s">
        <v>5718</v>
      </c>
      <c r="N49" s="122" t="s">
        <v>5719</v>
      </c>
      <c r="P49" s="123" t="s">
        <v>5720</v>
      </c>
      <c r="R49" s="253">
        <v>999</v>
      </c>
      <c r="S49" s="254">
        <v>99</v>
      </c>
      <c r="T49" s="196" t="s">
        <v>5618</v>
      </c>
      <c r="U49" s="197"/>
      <c r="V49" s="255">
        <v>38</v>
      </c>
      <c r="W49" s="256">
        <v>38</v>
      </c>
      <c r="X49" s="198" t="s">
        <v>1879</v>
      </c>
      <c r="Y49" s="257">
        <v>0</v>
      </c>
      <c r="Z49" s="257">
        <v>0</v>
      </c>
      <c r="AA49" s="257">
        <v>0</v>
      </c>
      <c r="AB49" s="257">
        <v>0</v>
      </c>
      <c r="AC49" s="257">
        <v>0</v>
      </c>
      <c r="AD49" s="257">
        <v>0</v>
      </c>
      <c r="AE49" s="257">
        <v>0</v>
      </c>
      <c r="AF49" s="257">
        <v>0</v>
      </c>
      <c r="AG49" s="257">
        <v>0</v>
      </c>
      <c r="AH49" s="122" t="s">
        <v>1075</v>
      </c>
      <c r="AI49" s="122" t="s">
        <v>1236</v>
      </c>
      <c r="AJ49" s="122" t="s">
        <v>140</v>
      </c>
      <c r="AK49" s="212" t="s">
        <v>140</v>
      </c>
      <c r="AL49" s="258">
        <v>3</v>
      </c>
      <c r="AM49" s="122" t="s">
        <v>1784</v>
      </c>
      <c r="AN49" s="122" t="s">
        <v>1784</v>
      </c>
      <c r="AO49" s="122" t="s">
        <v>1785</v>
      </c>
      <c r="AP49" s="112">
        <v>3</v>
      </c>
      <c r="AQ49" s="122" t="s">
        <v>1779</v>
      </c>
      <c r="AR49" s="122" t="s">
        <v>1111</v>
      </c>
      <c r="AS49" s="122" t="s">
        <v>1102</v>
      </c>
      <c r="AT49" s="122" t="s">
        <v>1111</v>
      </c>
      <c r="AV49" s="250" t="s">
        <v>2887</v>
      </c>
      <c r="AW49" s="257" t="b">
        <v>0</v>
      </c>
      <c r="AX49" s="236" t="s">
        <v>1103</v>
      </c>
      <c r="AY49" s="122">
        <v>2</v>
      </c>
      <c r="AZ49" s="122">
        <v>0</v>
      </c>
      <c r="BB49" s="122" t="b">
        <v>0</v>
      </c>
      <c r="BC49" s="122" t="b">
        <v>0</v>
      </c>
      <c r="BD49" s="122" t="b">
        <v>0</v>
      </c>
      <c r="BE49" s="122" t="s">
        <v>5721</v>
      </c>
      <c r="BF49" s="122" t="s">
        <v>5722</v>
      </c>
      <c r="BG49" s="122" t="s">
        <v>5722</v>
      </c>
      <c r="BM49" s="260"/>
    </row>
    <row r="50" spans="1:65" s="122" customFormat="1" ht="15" thickBot="1">
      <c r="A50" s="261">
        <v>840</v>
      </c>
      <c r="B50" s="158" t="s">
        <v>5648</v>
      </c>
      <c r="C50" s="158" t="s">
        <v>5649</v>
      </c>
      <c r="D50" s="251">
        <v>1</v>
      </c>
      <c r="E50" s="251">
        <v>0</v>
      </c>
      <c r="F50" s="251">
        <v>0</v>
      </c>
      <c r="G50" s="252"/>
      <c r="I50" s="122" t="s">
        <v>5723</v>
      </c>
      <c r="P50" s="123" t="s">
        <v>5724</v>
      </c>
      <c r="R50" s="253">
        <v>999</v>
      </c>
      <c r="S50" s="254">
        <v>99</v>
      </c>
      <c r="T50" s="196" t="s">
        <v>5618</v>
      </c>
      <c r="U50" s="197"/>
      <c r="V50" s="255">
        <v>39</v>
      </c>
      <c r="W50" s="256">
        <v>39</v>
      </c>
      <c r="X50" s="198" t="s">
        <v>1235</v>
      </c>
      <c r="Y50" s="257">
        <v>0</v>
      </c>
      <c r="Z50" s="257">
        <v>0</v>
      </c>
      <c r="AA50" s="257">
        <v>0</v>
      </c>
      <c r="AB50" s="257">
        <v>0</v>
      </c>
      <c r="AC50" s="257">
        <v>0</v>
      </c>
      <c r="AD50" s="257">
        <v>0</v>
      </c>
      <c r="AE50" s="257">
        <v>0</v>
      </c>
      <c r="AF50" s="257">
        <v>0</v>
      </c>
      <c r="AG50" s="257">
        <v>0</v>
      </c>
      <c r="AH50" s="122" t="s">
        <v>1075</v>
      </c>
      <c r="AI50" s="122" t="s">
        <v>1236</v>
      </c>
      <c r="AJ50" s="122" t="s">
        <v>140</v>
      </c>
      <c r="AK50" s="212" t="s">
        <v>140</v>
      </c>
      <c r="AL50" s="258">
        <v>3</v>
      </c>
      <c r="AM50" s="122" t="s">
        <v>423</v>
      </c>
      <c r="AN50" s="122" t="s">
        <v>423</v>
      </c>
      <c r="AO50" s="122" t="s">
        <v>424</v>
      </c>
      <c r="AP50" s="112">
        <v>1</v>
      </c>
      <c r="AQ50" s="122" t="s">
        <v>1125</v>
      </c>
      <c r="AR50" s="122" t="s">
        <v>1132</v>
      </c>
      <c r="AS50" s="122" t="s">
        <v>1126</v>
      </c>
      <c r="AT50" s="122" t="s">
        <v>1132</v>
      </c>
      <c r="AV50" s="250" t="s">
        <v>2887</v>
      </c>
      <c r="AW50" s="257" t="b">
        <v>0</v>
      </c>
      <c r="AX50" s="236" t="s">
        <v>2797</v>
      </c>
      <c r="AY50" s="122">
        <v>3</v>
      </c>
      <c r="AZ50" s="122">
        <v>1</v>
      </c>
      <c r="BB50" s="122" t="b">
        <v>0</v>
      </c>
      <c r="BC50" s="122" t="b">
        <v>0</v>
      </c>
      <c r="BD50" s="122" t="b">
        <v>0</v>
      </c>
      <c r="BE50" s="122" t="s">
        <v>5725</v>
      </c>
      <c r="BF50" s="122" t="s">
        <v>5726</v>
      </c>
      <c r="BG50" s="122" t="s">
        <v>5726</v>
      </c>
      <c r="BM50" s="260"/>
    </row>
    <row r="51" spans="1:65" s="122" customFormat="1">
      <c r="A51" s="193">
        <v>841</v>
      </c>
      <c r="B51" s="158" t="s">
        <v>5654</v>
      </c>
      <c r="C51" s="158" t="s">
        <v>5655</v>
      </c>
      <c r="D51" s="251">
        <v>1</v>
      </c>
      <c r="E51" s="251">
        <v>0</v>
      </c>
      <c r="F51" s="251">
        <v>0</v>
      </c>
      <c r="G51" s="252"/>
      <c r="I51" s="122" t="s">
        <v>5727</v>
      </c>
      <c r="P51" s="123" t="s">
        <v>5728</v>
      </c>
      <c r="R51" s="253">
        <v>999</v>
      </c>
      <c r="S51" s="254">
        <v>99</v>
      </c>
      <c r="T51" s="196" t="s">
        <v>5618</v>
      </c>
      <c r="U51" s="197"/>
      <c r="V51" s="255">
        <v>40</v>
      </c>
      <c r="W51" s="256">
        <v>40</v>
      </c>
      <c r="X51" s="198" t="s">
        <v>1874</v>
      </c>
      <c r="Y51" s="257">
        <v>0</v>
      </c>
      <c r="Z51" s="257">
        <v>0</v>
      </c>
      <c r="AA51" s="257">
        <v>0</v>
      </c>
      <c r="AB51" s="257">
        <v>0</v>
      </c>
      <c r="AC51" s="257">
        <v>0</v>
      </c>
      <c r="AD51" s="257">
        <v>0</v>
      </c>
      <c r="AE51" s="257">
        <v>0</v>
      </c>
      <c r="AF51" s="257">
        <v>0</v>
      </c>
      <c r="AG51" s="257">
        <v>0</v>
      </c>
      <c r="AH51" s="122" t="s">
        <v>1075</v>
      </c>
      <c r="AI51" s="122" t="s">
        <v>1236</v>
      </c>
      <c r="AJ51" s="122" t="s">
        <v>140</v>
      </c>
      <c r="AK51" s="212" t="s">
        <v>140</v>
      </c>
      <c r="AL51" s="258">
        <v>3</v>
      </c>
      <c r="AM51" s="122" t="s">
        <v>1784</v>
      </c>
      <c r="AN51" s="122" t="s">
        <v>1784</v>
      </c>
      <c r="AO51" s="122" t="s">
        <v>1785</v>
      </c>
      <c r="AP51" s="112">
        <v>3</v>
      </c>
      <c r="AQ51" s="122" t="s">
        <v>1795</v>
      </c>
      <c r="AR51" s="122" t="s">
        <v>1132</v>
      </c>
      <c r="AS51" s="122" t="s">
        <v>1126</v>
      </c>
      <c r="AT51" s="122" t="s">
        <v>1132</v>
      </c>
      <c r="AV51" s="250" t="s">
        <v>2887</v>
      </c>
      <c r="AW51" s="257" t="b">
        <v>0</v>
      </c>
      <c r="AX51" s="236" t="s">
        <v>2797</v>
      </c>
      <c r="AY51" s="122">
        <v>3</v>
      </c>
      <c r="AZ51" s="122">
        <v>1</v>
      </c>
      <c r="BB51" s="122" t="b">
        <v>0</v>
      </c>
      <c r="BC51" s="122" t="b">
        <v>0</v>
      </c>
      <c r="BD51" s="122" t="b">
        <v>0</v>
      </c>
      <c r="BE51" s="122" t="s">
        <v>5729</v>
      </c>
      <c r="BF51" s="122" t="s">
        <v>5730</v>
      </c>
      <c r="BG51" s="122" t="s">
        <v>5730</v>
      </c>
      <c r="BM51" s="260"/>
    </row>
    <row r="52" spans="1:65" s="122" customFormat="1" ht="15" thickBot="1">
      <c r="A52" s="261">
        <v>842</v>
      </c>
      <c r="B52" s="158" t="s">
        <v>5660</v>
      </c>
      <c r="C52" s="158" t="s">
        <v>5661</v>
      </c>
      <c r="D52" s="251">
        <v>0</v>
      </c>
      <c r="E52" s="251">
        <v>1</v>
      </c>
      <c r="F52" s="251">
        <v>0</v>
      </c>
      <c r="G52" s="252"/>
      <c r="N52" s="122" t="s">
        <v>5731</v>
      </c>
      <c r="P52" s="123" t="s">
        <v>5732</v>
      </c>
      <c r="R52" s="253">
        <v>999</v>
      </c>
      <c r="S52" s="254">
        <v>99</v>
      </c>
      <c r="T52" s="196" t="s">
        <v>5618</v>
      </c>
      <c r="U52" s="197"/>
      <c r="V52" s="255">
        <v>41</v>
      </c>
      <c r="W52" s="256">
        <v>41</v>
      </c>
      <c r="X52" s="198" t="s">
        <v>2792</v>
      </c>
      <c r="Y52" s="257">
        <v>0</v>
      </c>
      <c r="Z52" s="257">
        <v>0</v>
      </c>
      <c r="AA52" s="257">
        <v>0</v>
      </c>
      <c r="AB52" s="257">
        <v>0</v>
      </c>
      <c r="AC52" s="257">
        <v>0</v>
      </c>
      <c r="AD52" s="257">
        <v>0</v>
      </c>
      <c r="AE52" s="257">
        <v>0</v>
      </c>
      <c r="AF52" s="257">
        <v>0</v>
      </c>
      <c r="AG52" s="257">
        <v>0</v>
      </c>
      <c r="AJ52" s="122" t="s">
        <v>84</v>
      </c>
      <c r="AK52" s="212" t="s">
        <v>84</v>
      </c>
      <c r="AL52" s="258">
        <v>5</v>
      </c>
      <c r="AM52" s="122" t="s">
        <v>423</v>
      </c>
      <c r="AN52" s="122" t="s">
        <v>423</v>
      </c>
      <c r="AO52" s="122" t="s">
        <v>424</v>
      </c>
      <c r="AP52" s="112">
        <v>1</v>
      </c>
      <c r="AQ52" s="122" t="s">
        <v>3031</v>
      </c>
      <c r="AR52" s="122" t="s">
        <v>43</v>
      </c>
      <c r="AS52" s="122" t="s">
        <v>286</v>
      </c>
      <c r="AT52" s="122" t="s">
        <v>43</v>
      </c>
      <c r="AV52" s="250" t="s">
        <v>2887</v>
      </c>
      <c r="AW52" s="257" t="b">
        <v>0</v>
      </c>
      <c r="AX52" s="236" t="s">
        <v>1616</v>
      </c>
      <c r="AZ52" s="122">
        <v>3</v>
      </c>
      <c r="BB52" s="122" t="b">
        <v>0</v>
      </c>
      <c r="BC52" s="122" t="b">
        <v>0</v>
      </c>
      <c r="BD52" s="122" t="b">
        <v>0</v>
      </c>
      <c r="BE52" s="122" t="s">
        <v>5733</v>
      </c>
      <c r="BF52" s="122" t="s">
        <v>5734</v>
      </c>
      <c r="BG52" s="122" t="s">
        <v>5734</v>
      </c>
      <c r="BM52" s="260"/>
    </row>
    <row r="53" spans="1:65" s="122" customFormat="1">
      <c r="A53" s="193">
        <v>843</v>
      </c>
      <c r="B53" s="158" t="s">
        <v>5664</v>
      </c>
      <c r="C53" s="158" t="s">
        <v>5665</v>
      </c>
      <c r="D53" s="251">
        <v>0</v>
      </c>
      <c r="E53" s="251">
        <v>1</v>
      </c>
      <c r="F53" s="251">
        <v>0</v>
      </c>
      <c r="G53" s="252"/>
      <c r="N53" s="122" t="s">
        <v>5735</v>
      </c>
      <c r="P53" s="123" t="s">
        <v>5736</v>
      </c>
      <c r="R53" s="253">
        <v>999</v>
      </c>
      <c r="S53" s="254">
        <v>99</v>
      </c>
      <c r="T53" s="196" t="s">
        <v>5618</v>
      </c>
      <c r="U53" s="197"/>
      <c r="V53" s="255">
        <v>42</v>
      </c>
      <c r="W53" s="256">
        <v>42</v>
      </c>
      <c r="X53" s="198" t="s">
        <v>2793</v>
      </c>
      <c r="Y53" s="257">
        <v>0</v>
      </c>
      <c r="Z53" s="257">
        <v>0</v>
      </c>
      <c r="AA53" s="257">
        <v>0</v>
      </c>
      <c r="AB53" s="257">
        <v>0</v>
      </c>
      <c r="AC53" s="257">
        <v>0</v>
      </c>
      <c r="AD53" s="257">
        <v>0</v>
      </c>
      <c r="AE53" s="257">
        <v>0</v>
      </c>
      <c r="AF53" s="257">
        <v>0</v>
      </c>
      <c r="AG53" s="257">
        <v>0</v>
      </c>
      <c r="AJ53" s="122" t="s">
        <v>84</v>
      </c>
      <c r="AK53" s="212" t="s">
        <v>84</v>
      </c>
      <c r="AL53" s="258">
        <v>5</v>
      </c>
      <c r="AM53" s="122" t="s">
        <v>1784</v>
      </c>
      <c r="AN53" s="122" t="s">
        <v>1784</v>
      </c>
      <c r="AO53" s="122" t="s">
        <v>1785</v>
      </c>
      <c r="AP53" s="112">
        <v>3</v>
      </c>
      <c r="AQ53" s="122" t="s">
        <v>3030</v>
      </c>
      <c r="AR53" s="122" t="s">
        <v>43</v>
      </c>
      <c r="AS53" s="122" t="s">
        <v>286</v>
      </c>
      <c r="AT53" s="122" t="s">
        <v>43</v>
      </c>
      <c r="AV53" s="250" t="s">
        <v>2887</v>
      </c>
      <c r="AW53" s="257" t="b">
        <v>0</v>
      </c>
      <c r="AX53" s="236" t="s">
        <v>2812</v>
      </c>
      <c r="AZ53" s="122">
        <v>3</v>
      </c>
      <c r="BB53" s="122" t="b">
        <v>0</v>
      </c>
      <c r="BC53" s="122" t="b">
        <v>0</v>
      </c>
      <c r="BD53" s="122" t="b">
        <v>0</v>
      </c>
      <c r="BE53" s="122" t="s">
        <v>5737</v>
      </c>
      <c r="BF53" s="122" t="s">
        <v>5738</v>
      </c>
      <c r="BG53" s="122" t="s">
        <v>5738</v>
      </c>
      <c r="BM53" s="260"/>
    </row>
    <row r="54" spans="1:65" s="122" customFormat="1" ht="15" thickBot="1">
      <c r="A54" s="261">
        <v>844</v>
      </c>
      <c r="B54" s="158" t="s">
        <v>5670</v>
      </c>
      <c r="C54" s="158" t="s">
        <v>5671</v>
      </c>
      <c r="D54" s="251">
        <v>0</v>
      </c>
      <c r="E54" s="251">
        <v>1</v>
      </c>
      <c r="F54" s="251">
        <v>0</v>
      </c>
      <c r="G54" s="252"/>
      <c r="N54" s="122" t="s">
        <v>5739</v>
      </c>
      <c r="P54" s="123" t="s">
        <v>5740</v>
      </c>
      <c r="R54" s="253">
        <v>999</v>
      </c>
      <c r="S54" s="254">
        <v>99</v>
      </c>
      <c r="T54" s="196" t="s">
        <v>5618</v>
      </c>
      <c r="U54" s="197"/>
      <c r="V54" s="255">
        <v>43</v>
      </c>
      <c r="W54" s="256">
        <v>43</v>
      </c>
      <c r="X54" s="198" t="s">
        <v>280</v>
      </c>
      <c r="Y54" s="257">
        <v>0</v>
      </c>
      <c r="Z54" s="257">
        <v>0</v>
      </c>
      <c r="AA54" s="257">
        <v>0</v>
      </c>
      <c r="AB54" s="257">
        <v>0</v>
      </c>
      <c r="AC54" s="257">
        <v>0</v>
      </c>
      <c r="AD54" s="257">
        <v>0</v>
      </c>
      <c r="AE54" s="257">
        <v>0</v>
      </c>
      <c r="AF54" s="257">
        <v>0</v>
      </c>
      <c r="AG54" s="257">
        <v>0</v>
      </c>
      <c r="AJ54" s="122" t="s">
        <v>84</v>
      </c>
      <c r="AK54" s="212" t="s">
        <v>84</v>
      </c>
      <c r="AL54" s="258">
        <v>5</v>
      </c>
      <c r="AM54" s="122" t="s">
        <v>423</v>
      </c>
      <c r="AN54" s="122" t="s">
        <v>423</v>
      </c>
      <c r="AO54" s="122" t="s">
        <v>424</v>
      </c>
      <c r="AP54" s="112">
        <v>1</v>
      </c>
      <c r="AQ54" s="122" t="s">
        <v>3031</v>
      </c>
      <c r="AR54" s="122" t="s">
        <v>43</v>
      </c>
      <c r="AS54" s="122" t="s">
        <v>286</v>
      </c>
      <c r="AT54" s="122" t="s">
        <v>43</v>
      </c>
      <c r="AV54" s="250" t="s">
        <v>2887</v>
      </c>
      <c r="AW54" s="257" t="b">
        <v>0</v>
      </c>
      <c r="AX54" s="236" t="s">
        <v>2812</v>
      </c>
      <c r="AZ54" s="122">
        <v>3</v>
      </c>
      <c r="BB54" s="122" t="b">
        <v>0</v>
      </c>
      <c r="BC54" s="122" t="b">
        <v>0</v>
      </c>
      <c r="BD54" s="122" t="b">
        <v>0</v>
      </c>
      <c r="BE54" s="122" t="s">
        <v>5741</v>
      </c>
      <c r="BF54" s="122" t="s">
        <v>5742</v>
      </c>
      <c r="BG54" s="122" t="s">
        <v>5742</v>
      </c>
      <c r="BM54" s="260"/>
    </row>
    <row r="55" spans="1:65" s="122" customFormat="1">
      <c r="A55" s="193">
        <v>845</v>
      </c>
      <c r="B55" s="158" t="s">
        <v>5674</v>
      </c>
      <c r="C55" s="158" t="s">
        <v>5675</v>
      </c>
      <c r="D55" s="251">
        <v>0</v>
      </c>
      <c r="E55" s="251">
        <v>1</v>
      </c>
      <c r="F55" s="251">
        <v>0</v>
      </c>
      <c r="G55" s="252"/>
      <c r="N55" s="122" t="s">
        <v>5743</v>
      </c>
      <c r="P55" s="123" t="s">
        <v>5744</v>
      </c>
      <c r="R55" s="253">
        <v>999</v>
      </c>
      <c r="S55" s="254">
        <v>99</v>
      </c>
      <c r="T55" s="196" t="s">
        <v>5618</v>
      </c>
      <c r="U55" s="197"/>
      <c r="V55" s="255">
        <v>44</v>
      </c>
      <c r="W55" s="256">
        <v>44</v>
      </c>
      <c r="X55" s="198" t="s">
        <v>2794</v>
      </c>
      <c r="Y55" s="257">
        <v>0</v>
      </c>
      <c r="Z55" s="257">
        <v>0</v>
      </c>
      <c r="AA55" s="257">
        <v>0</v>
      </c>
      <c r="AB55" s="257">
        <v>0</v>
      </c>
      <c r="AC55" s="257">
        <v>0</v>
      </c>
      <c r="AD55" s="257">
        <v>0</v>
      </c>
      <c r="AE55" s="257">
        <v>0</v>
      </c>
      <c r="AF55" s="257">
        <v>0</v>
      </c>
      <c r="AG55" s="257">
        <v>0</v>
      </c>
      <c r="AJ55" s="122" t="s">
        <v>84</v>
      </c>
      <c r="AK55" s="212" t="s">
        <v>84</v>
      </c>
      <c r="AL55" s="258">
        <v>5</v>
      </c>
      <c r="AM55" s="122" t="s">
        <v>1784</v>
      </c>
      <c r="AN55" s="122" t="s">
        <v>1784</v>
      </c>
      <c r="AO55" s="122" t="s">
        <v>1785</v>
      </c>
      <c r="AP55" s="112">
        <v>3</v>
      </c>
      <c r="AQ55" s="122" t="s">
        <v>3030</v>
      </c>
      <c r="AR55" s="122" t="s">
        <v>43</v>
      </c>
      <c r="AS55" s="122" t="s">
        <v>286</v>
      </c>
      <c r="AT55" s="122" t="s">
        <v>43</v>
      </c>
      <c r="AV55" s="250" t="s">
        <v>2887</v>
      </c>
      <c r="AW55" s="257" t="b">
        <v>0</v>
      </c>
      <c r="AX55" s="236" t="s">
        <v>2812</v>
      </c>
      <c r="AZ55" s="122">
        <v>3</v>
      </c>
      <c r="BB55" s="122" t="b">
        <v>0</v>
      </c>
      <c r="BC55" s="122" t="b">
        <v>0</v>
      </c>
      <c r="BD55" s="122" t="b">
        <v>0</v>
      </c>
      <c r="BE55" s="122" t="s">
        <v>5745</v>
      </c>
      <c r="BF55" s="122" t="s">
        <v>5746</v>
      </c>
      <c r="BG55" s="122" t="s">
        <v>5746</v>
      </c>
      <c r="BM55" s="260"/>
    </row>
    <row r="56" spans="1:65" s="122" customFormat="1" ht="15" thickBot="1">
      <c r="A56" s="261">
        <v>846</v>
      </c>
      <c r="B56" s="158" t="s">
        <v>5680</v>
      </c>
      <c r="C56" s="158" t="s">
        <v>5681</v>
      </c>
      <c r="D56" s="251">
        <v>1</v>
      </c>
      <c r="E56" s="251">
        <v>1</v>
      </c>
      <c r="F56" s="251">
        <v>0</v>
      </c>
      <c r="G56" s="252"/>
      <c r="I56" s="122" t="s">
        <v>5747</v>
      </c>
      <c r="N56" s="122" t="s">
        <v>5748</v>
      </c>
      <c r="P56" s="123" t="s">
        <v>5749</v>
      </c>
      <c r="R56" s="253">
        <v>999</v>
      </c>
      <c r="S56" s="254">
        <v>99</v>
      </c>
      <c r="T56" s="196" t="s">
        <v>5618</v>
      </c>
      <c r="U56" s="197"/>
      <c r="V56" s="255">
        <v>45</v>
      </c>
      <c r="W56" s="256">
        <v>45</v>
      </c>
      <c r="X56" s="198" t="s">
        <v>1402</v>
      </c>
      <c r="Y56" s="257">
        <v>0</v>
      </c>
      <c r="Z56" s="257">
        <v>0</v>
      </c>
      <c r="AA56" s="257">
        <v>0</v>
      </c>
      <c r="AB56" s="257">
        <v>0</v>
      </c>
      <c r="AC56" s="257">
        <v>0</v>
      </c>
      <c r="AD56" s="257">
        <v>0</v>
      </c>
      <c r="AE56" s="257">
        <v>0</v>
      </c>
      <c r="AF56" s="257">
        <v>0</v>
      </c>
      <c r="AG56" s="257">
        <v>0</v>
      </c>
      <c r="AH56" s="122" t="s">
        <v>1075</v>
      </c>
      <c r="AI56" s="122" t="s">
        <v>93</v>
      </c>
      <c r="AJ56" s="122" t="s">
        <v>84</v>
      </c>
      <c r="AK56" s="212" t="s">
        <v>84</v>
      </c>
      <c r="AL56" s="258">
        <v>5</v>
      </c>
      <c r="AM56" s="122" t="s">
        <v>423</v>
      </c>
      <c r="AN56" s="122" t="s">
        <v>423</v>
      </c>
      <c r="AO56" s="122" t="s">
        <v>424</v>
      </c>
      <c r="AP56" s="112">
        <v>1</v>
      </c>
      <c r="AQ56" s="122" t="s">
        <v>1101</v>
      </c>
      <c r="AR56" s="122" t="s">
        <v>1111</v>
      </c>
      <c r="AS56" s="122" t="s">
        <v>1102</v>
      </c>
      <c r="AT56" s="122" t="s">
        <v>1111</v>
      </c>
      <c r="AV56" s="250" t="s">
        <v>2887</v>
      </c>
      <c r="AW56" s="257" t="b">
        <v>0</v>
      </c>
      <c r="AX56" s="236" t="s">
        <v>1103</v>
      </c>
      <c r="AY56" s="122">
        <v>2</v>
      </c>
      <c r="AZ56" s="122">
        <v>0</v>
      </c>
      <c r="BB56" s="122" t="b">
        <v>0</v>
      </c>
      <c r="BC56" s="122" t="b">
        <v>0</v>
      </c>
      <c r="BD56" s="122" t="b">
        <v>0</v>
      </c>
      <c r="BE56" s="122" t="s">
        <v>5750</v>
      </c>
      <c r="BF56" s="122" t="s">
        <v>5751</v>
      </c>
      <c r="BG56" s="122" t="s">
        <v>5751</v>
      </c>
      <c r="BM56" s="260"/>
    </row>
    <row r="57" spans="1:65" s="122" customFormat="1">
      <c r="A57" s="193">
        <v>847</v>
      </c>
      <c r="B57" s="158" t="s">
        <v>5686</v>
      </c>
      <c r="C57" s="158" t="s">
        <v>5687</v>
      </c>
      <c r="D57" s="251">
        <v>1</v>
      </c>
      <c r="E57" s="251">
        <v>1</v>
      </c>
      <c r="F57" s="251">
        <v>0</v>
      </c>
      <c r="G57" s="252"/>
      <c r="I57" s="122" t="s">
        <v>5752</v>
      </c>
      <c r="N57" s="122" t="s">
        <v>5753</v>
      </c>
      <c r="P57" s="123" t="s">
        <v>5754</v>
      </c>
      <c r="R57" s="253">
        <v>999</v>
      </c>
      <c r="S57" s="254">
        <v>99</v>
      </c>
      <c r="T57" s="196" t="s">
        <v>5618</v>
      </c>
      <c r="U57" s="197"/>
      <c r="V57" s="255">
        <v>46</v>
      </c>
      <c r="W57" s="256">
        <v>46</v>
      </c>
      <c r="X57" s="198" t="s">
        <v>2025</v>
      </c>
      <c r="Y57" s="257">
        <v>0</v>
      </c>
      <c r="Z57" s="257">
        <v>0</v>
      </c>
      <c r="AA57" s="257">
        <v>0</v>
      </c>
      <c r="AB57" s="257">
        <v>0</v>
      </c>
      <c r="AC57" s="257">
        <v>0</v>
      </c>
      <c r="AD57" s="257">
        <v>0</v>
      </c>
      <c r="AE57" s="257">
        <v>0</v>
      </c>
      <c r="AF57" s="257">
        <v>0</v>
      </c>
      <c r="AG57" s="257">
        <v>0</v>
      </c>
      <c r="AH57" s="122" t="s">
        <v>1075</v>
      </c>
      <c r="AI57" s="122" t="s">
        <v>93</v>
      </c>
      <c r="AJ57" s="122" t="s">
        <v>84</v>
      </c>
      <c r="AK57" s="212" t="s">
        <v>84</v>
      </c>
      <c r="AL57" s="258">
        <v>5</v>
      </c>
      <c r="AM57" s="122" t="s">
        <v>1784</v>
      </c>
      <c r="AN57" s="122" t="s">
        <v>1784</v>
      </c>
      <c r="AO57" s="122" t="s">
        <v>1785</v>
      </c>
      <c r="AP57" s="112">
        <v>3</v>
      </c>
      <c r="AQ57" s="122" t="s">
        <v>1779</v>
      </c>
      <c r="AR57" s="122" t="s">
        <v>1111</v>
      </c>
      <c r="AS57" s="122" t="s">
        <v>1102</v>
      </c>
      <c r="AT57" s="122" t="s">
        <v>1111</v>
      </c>
      <c r="AV57" s="250" t="s">
        <v>2887</v>
      </c>
      <c r="AW57" s="257" t="b">
        <v>0</v>
      </c>
      <c r="AX57" s="236" t="s">
        <v>1103</v>
      </c>
      <c r="AY57" s="122">
        <v>2</v>
      </c>
      <c r="AZ57" s="122">
        <v>0</v>
      </c>
      <c r="BB57" s="122" t="b">
        <v>0</v>
      </c>
      <c r="BC57" s="122" t="b">
        <v>0</v>
      </c>
      <c r="BD57" s="122" t="b">
        <v>0</v>
      </c>
      <c r="BE57" s="122" t="s">
        <v>5755</v>
      </c>
      <c r="BF57" s="122" t="s">
        <v>5756</v>
      </c>
      <c r="BG57" s="122" t="s">
        <v>5756</v>
      </c>
      <c r="BM57" s="260"/>
    </row>
    <row r="58" spans="1:65" s="122" customFormat="1" ht="15" thickBot="1">
      <c r="A58" s="261">
        <v>848</v>
      </c>
      <c r="B58" s="158" t="s">
        <v>5693</v>
      </c>
      <c r="C58" s="158" t="s">
        <v>5694</v>
      </c>
      <c r="D58" s="251">
        <v>1</v>
      </c>
      <c r="E58" s="251">
        <v>1</v>
      </c>
      <c r="F58" s="251">
        <v>0</v>
      </c>
      <c r="G58" s="252"/>
      <c r="I58" s="122" t="s">
        <v>5757</v>
      </c>
      <c r="N58" s="122" t="s">
        <v>5758</v>
      </c>
      <c r="P58" s="123" t="s">
        <v>5759</v>
      </c>
      <c r="R58" s="253">
        <v>999</v>
      </c>
      <c r="S58" s="254">
        <v>99</v>
      </c>
      <c r="T58" s="196" t="s">
        <v>5618</v>
      </c>
      <c r="U58" s="197"/>
      <c r="V58" s="255">
        <v>47</v>
      </c>
      <c r="W58" s="256">
        <v>47</v>
      </c>
      <c r="X58" s="198" t="s">
        <v>1526</v>
      </c>
      <c r="Y58" s="257">
        <v>0</v>
      </c>
      <c r="Z58" s="257">
        <v>0</v>
      </c>
      <c r="AA58" s="257">
        <v>0</v>
      </c>
      <c r="AB58" s="257">
        <v>0</v>
      </c>
      <c r="AC58" s="257">
        <v>0</v>
      </c>
      <c r="AD58" s="257">
        <v>0</v>
      </c>
      <c r="AE58" s="257">
        <v>0</v>
      </c>
      <c r="AF58" s="257">
        <v>0</v>
      </c>
      <c r="AG58" s="257">
        <v>0</v>
      </c>
      <c r="AH58" s="122" t="s">
        <v>1075</v>
      </c>
      <c r="AI58" s="122" t="s">
        <v>1527</v>
      </c>
      <c r="AJ58" s="122" t="s">
        <v>84</v>
      </c>
      <c r="AK58" s="212" t="s">
        <v>84</v>
      </c>
      <c r="AL58" s="258">
        <v>5</v>
      </c>
      <c r="AM58" s="122" t="s">
        <v>423</v>
      </c>
      <c r="AN58" s="122" t="s">
        <v>423</v>
      </c>
      <c r="AO58" s="122" t="s">
        <v>424</v>
      </c>
      <c r="AP58" s="112">
        <v>1</v>
      </c>
      <c r="AQ58" s="122" t="s">
        <v>1101</v>
      </c>
      <c r="AR58" s="122" t="s">
        <v>1111</v>
      </c>
      <c r="AS58" s="122" t="s">
        <v>1102</v>
      </c>
      <c r="AT58" s="122" t="s">
        <v>1111</v>
      </c>
      <c r="AV58" s="250" t="s">
        <v>2887</v>
      </c>
      <c r="AW58" s="257" t="b">
        <v>0</v>
      </c>
      <c r="AX58" s="236" t="s">
        <v>1103</v>
      </c>
      <c r="AY58" s="122">
        <v>2</v>
      </c>
      <c r="AZ58" s="122">
        <v>0</v>
      </c>
      <c r="BB58" s="122" t="b">
        <v>0</v>
      </c>
      <c r="BC58" s="122" t="b">
        <v>0</v>
      </c>
      <c r="BD58" s="122" t="b">
        <v>0</v>
      </c>
      <c r="BE58" s="122" t="s">
        <v>5760</v>
      </c>
      <c r="BF58" s="122" t="s">
        <v>5761</v>
      </c>
      <c r="BG58" s="122" t="s">
        <v>5761</v>
      </c>
      <c r="BM58" s="260"/>
    </row>
    <row r="59" spans="1:65" s="174" customFormat="1" ht="15" thickBot="1">
      <c r="A59" s="193">
        <v>849</v>
      </c>
      <c r="B59" s="158" t="s">
        <v>5699</v>
      </c>
      <c r="C59" s="158" t="s">
        <v>5700</v>
      </c>
      <c r="D59" s="263">
        <v>1</v>
      </c>
      <c r="E59" s="263">
        <v>1</v>
      </c>
      <c r="F59" s="263">
        <v>0</v>
      </c>
      <c r="G59" s="264"/>
      <c r="I59" s="174" t="s">
        <v>5762</v>
      </c>
      <c r="N59" s="174" t="s">
        <v>5763</v>
      </c>
      <c r="P59" s="265" t="s">
        <v>5764</v>
      </c>
      <c r="R59" s="266">
        <v>999</v>
      </c>
      <c r="S59" s="267">
        <v>99</v>
      </c>
      <c r="T59" s="268" t="s">
        <v>5618</v>
      </c>
      <c r="U59" s="269"/>
      <c r="V59" s="270">
        <v>48</v>
      </c>
      <c r="W59" s="271">
        <v>48</v>
      </c>
      <c r="X59" s="272" t="s">
        <v>2118</v>
      </c>
      <c r="Y59" s="273">
        <v>0</v>
      </c>
      <c r="Z59" s="273">
        <v>0</v>
      </c>
      <c r="AA59" s="273">
        <v>0</v>
      </c>
      <c r="AB59" s="273">
        <v>0</v>
      </c>
      <c r="AC59" s="273">
        <v>0</v>
      </c>
      <c r="AD59" s="273">
        <v>0</v>
      </c>
      <c r="AE59" s="273">
        <v>0</v>
      </c>
      <c r="AF59" s="273">
        <v>0</v>
      </c>
      <c r="AG59" s="273">
        <v>0</v>
      </c>
      <c r="AH59" s="174" t="s">
        <v>1075</v>
      </c>
      <c r="AI59" s="174" t="s">
        <v>1527</v>
      </c>
      <c r="AJ59" s="174" t="s">
        <v>84</v>
      </c>
      <c r="AK59" s="274" t="s">
        <v>84</v>
      </c>
      <c r="AL59" s="275">
        <v>5</v>
      </c>
      <c r="AM59" s="174" t="s">
        <v>1784</v>
      </c>
      <c r="AN59" s="174" t="s">
        <v>1784</v>
      </c>
      <c r="AO59" s="174" t="s">
        <v>1785</v>
      </c>
      <c r="AP59" s="276">
        <v>3</v>
      </c>
      <c r="AQ59" s="174" t="s">
        <v>1779</v>
      </c>
      <c r="AR59" s="174" t="s">
        <v>1111</v>
      </c>
      <c r="AS59" s="174" t="s">
        <v>1102</v>
      </c>
      <c r="AT59" s="174" t="s">
        <v>1111</v>
      </c>
      <c r="AV59" s="262" t="s">
        <v>2887</v>
      </c>
      <c r="AW59" s="273" t="b">
        <v>0</v>
      </c>
      <c r="AX59" s="277" t="s">
        <v>1103</v>
      </c>
      <c r="AY59" s="174">
        <v>2</v>
      </c>
      <c r="AZ59" s="174">
        <v>0</v>
      </c>
      <c r="BB59" s="174" t="b">
        <v>0</v>
      </c>
      <c r="BC59" s="174" t="b">
        <v>0</v>
      </c>
      <c r="BD59" s="174" t="b">
        <v>0</v>
      </c>
      <c r="BE59" s="174" t="s">
        <v>5765</v>
      </c>
      <c r="BF59" s="174" t="s">
        <v>5766</v>
      </c>
      <c r="BG59" s="174" t="s">
        <v>5766</v>
      </c>
      <c r="BM59" s="278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4.5"/>
  <cols>
    <col min="1" max="1" width="48.81640625" bestFit="1" customWidth="1"/>
    <col min="2" max="2" width="19.54296875" customWidth="1"/>
    <col min="3" max="3" width="33.453125" customWidth="1"/>
    <col min="4" max="4" width="81.453125" bestFit="1" customWidth="1"/>
    <col min="5" max="5" width="44.7265625" bestFit="1" customWidth="1"/>
    <col min="6" max="6" width="8.7265625" customWidth="1"/>
  </cols>
  <sheetData>
    <row r="1" spans="1:2" ht="18.5">
      <c r="A1" s="63" t="s">
        <v>5375</v>
      </c>
      <c r="B1" s="63" t="s">
        <v>5376</v>
      </c>
    </row>
    <row r="2" spans="1:2">
      <c r="A2" t="s">
        <v>5141</v>
      </c>
      <c r="B2" t="s">
        <v>5142</v>
      </c>
    </row>
    <row r="3" spans="1:2">
      <c r="A3" t="s">
        <v>5143</v>
      </c>
      <c r="B3" t="s">
        <v>5142</v>
      </c>
    </row>
    <row r="4" spans="1:2">
      <c r="A4" t="s">
        <v>5139</v>
      </c>
      <c r="B4" t="s">
        <v>5140</v>
      </c>
    </row>
    <row r="5" spans="1:2">
      <c r="A5" t="s">
        <v>5026</v>
      </c>
      <c r="B5" t="s">
        <v>5027</v>
      </c>
    </row>
    <row r="6" spans="1:2">
      <c r="A6" t="s">
        <v>1102</v>
      </c>
      <c r="B6" t="s">
        <v>5157</v>
      </c>
    </row>
    <row r="7" spans="1:2">
      <c r="A7" t="s">
        <v>5155</v>
      </c>
      <c r="B7" t="s">
        <v>5156</v>
      </c>
    </row>
    <row r="8" spans="1:2">
      <c r="A8" s="122" t="s">
        <v>5154</v>
      </c>
      <c r="B8" t="s">
        <v>5153</v>
      </c>
    </row>
    <row r="9" spans="1:2">
      <c r="A9" t="s">
        <v>5152</v>
      </c>
      <c r="B9" t="s">
        <v>5153</v>
      </c>
    </row>
    <row r="10" spans="1:2">
      <c r="A10" t="s">
        <v>5163</v>
      </c>
      <c r="B10" t="s">
        <v>5158</v>
      </c>
    </row>
    <row r="11" spans="1:2">
      <c r="A11" t="s">
        <v>5140</v>
      </c>
      <c r="B11" t="s">
        <v>5158</v>
      </c>
    </row>
    <row r="12" spans="1:2">
      <c r="A12" t="s">
        <v>5159</v>
      </c>
      <c r="B12" t="s">
        <v>5027</v>
      </c>
    </row>
    <row r="13" spans="1:2">
      <c r="A13" t="s">
        <v>5160</v>
      </c>
      <c r="B13" t="s">
        <v>5027</v>
      </c>
    </row>
    <row r="14" spans="1:2">
      <c r="A14" t="s">
        <v>5161</v>
      </c>
      <c r="B14" t="s">
        <v>5162</v>
      </c>
    </row>
    <row r="15" spans="1:2">
      <c r="A15" t="s">
        <v>5164</v>
      </c>
      <c r="B15" t="s">
        <v>5165</v>
      </c>
    </row>
    <row r="16" spans="1:2">
      <c r="A16" t="s">
        <v>5463</v>
      </c>
      <c r="B16" t="s">
        <v>1080</v>
      </c>
    </row>
    <row r="17" spans="1:2">
      <c r="A17" s="122" t="s">
        <v>1203</v>
      </c>
      <c r="B17" t="s">
        <v>5464</v>
      </c>
    </row>
    <row r="18" spans="1:2">
      <c r="A18" t="s">
        <v>5466</v>
      </c>
      <c r="B18" t="s">
        <v>5153</v>
      </c>
    </row>
    <row r="19" spans="1:2">
      <c r="A19" t="s">
        <v>5214</v>
      </c>
      <c r="B19" t="s">
        <v>5215</v>
      </c>
    </row>
    <row r="20" spans="1:2">
      <c r="A20" t="s">
        <v>5465</v>
      </c>
      <c r="B20" t="s">
        <v>5153</v>
      </c>
    </row>
    <row r="21" spans="1:2">
      <c r="A21" t="s">
        <v>5219</v>
      </c>
    </row>
    <row r="22" spans="1:2">
      <c r="A22" t="s">
        <v>5221</v>
      </c>
      <c r="B22" t="s">
        <v>5222</v>
      </c>
    </row>
    <row r="23" spans="1:2">
      <c r="A23" t="s">
        <v>5372</v>
      </c>
      <c r="B23" t="s">
        <v>5373</v>
      </c>
    </row>
    <row r="24" spans="1:2">
      <c r="A24" t="s">
        <v>5227</v>
      </c>
      <c r="B24" t="s">
        <v>1766</v>
      </c>
    </row>
    <row r="25" spans="1:2">
      <c r="A25" s="122" t="s">
        <v>5230</v>
      </c>
      <c r="B25" t="s">
        <v>2228</v>
      </c>
    </row>
    <row r="26" spans="1:2">
      <c r="A26" s="122" t="s">
        <v>5233</v>
      </c>
      <c r="B26" t="s">
        <v>5234</v>
      </c>
    </row>
    <row r="27" spans="1:2">
      <c r="A27" s="122" t="s">
        <v>5238</v>
      </c>
      <c r="B27" t="s">
        <v>5239</v>
      </c>
    </row>
    <row r="28" spans="1:2">
      <c r="A28" t="s">
        <v>5242</v>
      </c>
      <c r="B28" t="s">
        <v>5243</v>
      </c>
    </row>
    <row r="29" spans="1:2">
      <c r="A29" t="s">
        <v>1736</v>
      </c>
      <c r="B29" t="s">
        <v>1734</v>
      </c>
    </row>
    <row r="30" spans="1:2">
      <c r="A30" t="s">
        <v>5274</v>
      </c>
      <c r="B30" t="s">
        <v>5275</v>
      </c>
    </row>
    <row r="31" spans="1:2">
      <c r="A31" t="s">
        <v>5279</v>
      </c>
      <c r="B31" t="s">
        <v>5280</v>
      </c>
    </row>
    <row r="32" spans="1:2">
      <c r="A32" t="s">
        <v>3258</v>
      </c>
      <c r="B32" t="s">
        <v>1080</v>
      </c>
    </row>
    <row r="33" spans="1:2">
      <c r="A33" t="s">
        <v>5296</v>
      </c>
    </row>
    <row r="34" spans="1:2">
      <c r="A34" t="s">
        <v>5374</v>
      </c>
    </row>
    <row r="35" spans="1:2">
      <c r="A35" s="122" t="s">
        <v>1706</v>
      </c>
      <c r="B35" t="s">
        <v>1705</v>
      </c>
    </row>
    <row r="36" spans="1:2">
      <c r="A36" t="s">
        <v>1767</v>
      </c>
      <c r="B36" t="s">
        <v>1766</v>
      </c>
    </row>
    <row r="37" spans="1:2">
      <c r="A37" t="s">
        <v>5334</v>
      </c>
      <c r="B37" t="s">
        <v>5215</v>
      </c>
    </row>
    <row r="38" spans="1:2">
      <c r="A38" t="s">
        <v>5341</v>
      </c>
      <c r="B38" t="s">
        <v>5215</v>
      </c>
    </row>
    <row r="39" spans="1:2">
      <c r="A39" t="s">
        <v>5350</v>
      </c>
      <c r="B39" t="s">
        <v>3053</v>
      </c>
    </row>
    <row r="40" spans="1:2">
      <c r="A40" t="s">
        <v>5331</v>
      </c>
    </row>
    <row r="45" spans="1:2">
      <c r="A45" s="122"/>
    </row>
    <row r="55" spans="1:1">
      <c r="A55" s="122"/>
    </row>
    <row r="57" spans="1:1">
      <c r="A57" s="122"/>
    </row>
    <row r="65" spans="1:1">
      <c r="A65" s="122"/>
    </row>
    <row r="67" spans="1:1">
      <c r="A67" s="122"/>
    </row>
    <row r="73" spans="1:1">
      <c r="A73" s="122"/>
    </row>
    <row r="74" spans="1:1">
      <c r="A74" s="122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42"/>
    </row>
    <row r="141" spans="1:1">
      <c r="A141" s="42"/>
    </row>
    <row r="142" spans="1:1">
      <c r="A142" s="42"/>
    </row>
    <row r="143" spans="1:1">
      <c r="A143" s="42"/>
    </row>
    <row r="144" spans="1:1">
      <c r="A144" s="42"/>
    </row>
    <row r="145" spans="1:1">
      <c r="A145" s="42"/>
    </row>
    <row r="146" spans="1:1">
      <c r="A146" s="42"/>
    </row>
    <row r="147" spans="1:1">
      <c r="A147" s="42"/>
    </row>
    <row r="148" spans="1:1">
      <c r="A148" s="42"/>
    </row>
    <row r="149" spans="1:1">
      <c r="A149" s="42"/>
    </row>
    <row r="150" spans="1:1">
      <c r="A150" s="42"/>
    </row>
    <row r="151" spans="1:1">
      <c r="A151" s="42"/>
    </row>
    <row r="152" spans="1:1">
      <c r="A152" s="42"/>
    </row>
    <row r="153" spans="1:1">
      <c r="A153" s="42"/>
    </row>
    <row r="154" spans="1:1">
      <c r="A154" s="42"/>
    </row>
    <row r="155" spans="1:1">
      <c r="A155" s="42"/>
    </row>
    <row r="156" spans="1:1">
      <c r="A156" s="42"/>
    </row>
    <row r="157" spans="1:1">
      <c r="A157" s="42"/>
    </row>
    <row r="158" spans="1:1">
      <c r="A158" s="42"/>
    </row>
    <row r="159" spans="1:1">
      <c r="A159" s="42"/>
    </row>
    <row r="160" spans="1:1">
      <c r="A160" s="42"/>
    </row>
    <row r="161" spans="1:1">
      <c r="A161" s="42"/>
    </row>
    <row r="162" spans="1:1">
      <c r="A162" s="42"/>
    </row>
    <row r="163" spans="1:1">
      <c r="A163" s="42"/>
    </row>
    <row r="164" spans="1:1">
      <c r="A164" s="42"/>
    </row>
    <row r="165" spans="1:1">
      <c r="A165" s="42"/>
    </row>
    <row r="166" spans="1:1">
      <c r="A166" s="42"/>
    </row>
    <row r="167" spans="1:1">
      <c r="A167" s="42"/>
    </row>
    <row r="168" spans="1:1">
      <c r="A168" s="42"/>
    </row>
    <row r="169" spans="1:1">
      <c r="A169" s="42"/>
    </row>
    <row r="170" spans="1:1">
      <c r="A170" s="42"/>
    </row>
    <row r="171" spans="1:1">
      <c r="A171" s="42"/>
    </row>
    <row r="172" spans="1:1">
      <c r="A172" s="42"/>
    </row>
    <row r="173" spans="1:1">
      <c r="A173" s="42"/>
    </row>
    <row r="174" spans="1:1">
      <c r="A174" s="42"/>
    </row>
    <row r="175" spans="1:1">
      <c r="A175" s="42"/>
    </row>
    <row r="176" spans="1:1">
      <c r="A176" s="42"/>
    </row>
    <row r="177" spans="1:1">
      <c r="A177" s="42"/>
    </row>
    <row r="178" spans="1:1">
      <c r="A178" s="42"/>
    </row>
    <row r="179" spans="1:1">
      <c r="A179" s="42"/>
    </row>
    <row r="180" spans="1:1">
      <c r="A180" s="42"/>
    </row>
    <row r="181" spans="1:1">
      <c r="A181" s="42"/>
    </row>
    <row r="182" spans="1:1">
      <c r="A182" s="42"/>
    </row>
    <row r="183" spans="1:1">
      <c r="A183" s="42"/>
    </row>
    <row r="184" spans="1:1">
      <c r="A184" s="42"/>
    </row>
    <row r="185" spans="1:1">
      <c r="A185" s="42"/>
    </row>
    <row r="186" spans="1:1">
      <c r="A186" s="42"/>
    </row>
    <row r="187" spans="1:1">
      <c r="A187" s="42"/>
    </row>
    <row r="188" spans="1:1">
      <c r="A188" s="42"/>
    </row>
    <row r="189" spans="1:1">
      <c r="A189" s="42"/>
    </row>
    <row r="190" spans="1:1">
      <c r="A190" s="42"/>
    </row>
    <row r="191" spans="1:1">
      <c r="A191" s="42"/>
    </row>
    <row r="192" spans="1:1">
      <c r="A192" s="42"/>
    </row>
    <row r="193" spans="1:1">
      <c r="A193" s="42"/>
    </row>
    <row r="194" spans="1:1">
      <c r="A194" s="42"/>
    </row>
    <row r="195" spans="1:1">
      <c r="A195" s="42"/>
    </row>
    <row r="196" spans="1:1">
      <c r="A196" s="42"/>
    </row>
    <row r="197" spans="1:1">
      <c r="A197" s="42"/>
    </row>
    <row r="198" spans="1:1">
      <c r="A198" s="42"/>
    </row>
    <row r="199" spans="1:1">
      <c r="A199" s="42"/>
    </row>
    <row r="200" spans="1:1">
      <c r="A200" s="42"/>
    </row>
    <row r="201" spans="1:1">
      <c r="A201" s="42"/>
    </row>
    <row r="202" spans="1:1">
      <c r="A202" s="42"/>
    </row>
    <row r="203" spans="1:1">
      <c r="A203" s="42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300" spans="1:1">
      <c r="A300" s="122"/>
    </row>
    <row r="301" spans="1:1">
      <c r="A301" s="122"/>
    </row>
    <row r="302" spans="1:1">
      <c r="A302" s="122"/>
    </row>
    <row r="303" spans="1:1">
      <c r="A303" s="122"/>
    </row>
    <row r="304" spans="1:1">
      <c r="A304" s="122"/>
    </row>
    <row r="305" spans="1:1">
      <c r="A305" s="122"/>
    </row>
    <row r="306" spans="1:1">
      <c r="A306" s="122"/>
    </row>
    <row r="307" spans="1:1">
      <c r="A307" s="122"/>
    </row>
    <row r="308" spans="1:1">
      <c r="A308" s="122"/>
    </row>
    <row r="309" spans="1:1">
      <c r="A309" s="122"/>
    </row>
    <row r="310" spans="1:1">
      <c r="A310" s="122"/>
    </row>
    <row r="311" spans="1:1">
      <c r="A311" s="122"/>
    </row>
    <row r="317" spans="1:1">
      <c r="A317" s="117"/>
    </row>
    <row r="318" spans="1:1">
      <c r="A318" s="117"/>
    </row>
    <row r="319" spans="1:1">
      <c r="A319" s="117"/>
    </row>
    <row r="320" spans="1:1">
      <c r="A320" s="117"/>
    </row>
    <row r="321" spans="1:1">
      <c r="A321" s="117"/>
    </row>
    <row r="322" spans="1:1">
      <c r="A322" s="117"/>
    </row>
    <row r="323" spans="1:1">
      <c r="A323" s="117"/>
    </row>
    <row r="324" spans="1:1">
      <c r="A324" s="117"/>
    </row>
    <row r="325" spans="1:1">
      <c r="A325" s="117"/>
    </row>
    <row r="326" spans="1:1">
      <c r="A326" s="117"/>
    </row>
    <row r="327" spans="1:1">
      <c r="A327" s="117"/>
    </row>
    <row r="328" spans="1:1">
      <c r="A328" s="117"/>
    </row>
    <row r="329" spans="1:1">
      <c r="A329" s="119"/>
    </row>
    <row r="330" spans="1:1">
      <c r="A330" s="117"/>
    </row>
    <row r="331" spans="1:1">
      <c r="A331" s="119"/>
    </row>
    <row r="332" spans="1:1">
      <c r="A332" s="117"/>
    </row>
    <row r="333" spans="1:1">
      <c r="A333" s="119"/>
    </row>
    <row r="334" spans="1:1">
      <c r="A334" s="117"/>
    </row>
    <row r="335" spans="1:1">
      <c r="A335" s="119"/>
    </row>
    <row r="336" spans="1:1">
      <c r="A336" s="117"/>
    </row>
    <row r="337" spans="1:1">
      <c r="A337" s="117"/>
    </row>
    <row r="338" spans="1:1">
      <c r="A338" s="117"/>
    </row>
    <row r="339" spans="1:1">
      <c r="A339" s="118"/>
    </row>
    <row r="340" spans="1:1">
      <c r="A340" s="118"/>
    </row>
    <row r="353" spans="1:1">
      <c r="A353" s="24"/>
    </row>
    <row r="356" spans="1:1">
      <c r="A356" s="122"/>
    </row>
    <row r="357" spans="1:1">
      <c r="A357" s="122"/>
    </row>
    <row r="358" spans="1:1">
      <c r="A358" s="122"/>
    </row>
    <row r="359" spans="1:1">
      <c r="A359" s="122"/>
    </row>
    <row r="360" spans="1:1">
      <c r="A360" s="122"/>
    </row>
    <row r="361" spans="1:1">
      <c r="A361" s="122"/>
    </row>
    <row r="362" spans="1:1">
      <c r="A362" s="122"/>
    </row>
    <row r="363" spans="1:1">
      <c r="A363" s="122"/>
    </row>
    <row r="364" spans="1:1">
      <c r="A364" s="122"/>
    </row>
    <row r="365" spans="1:1">
      <c r="A365" s="122"/>
    </row>
    <row r="366" spans="1:1">
      <c r="A366" s="122"/>
    </row>
    <row r="367" spans="1:1">
      <c r="A367" s="122"/>
    </row>
    <row r="368" spans="1:1">
      <c r="A368" s="122"/>
    </row>
    <row r="369" spans="1:1">
      <c r="A369" s="122"/>
    </row>
    <row r="370" spans="1:1">
      <c r="A370" s="122"/>
    </row>
    <row r="371" spans="1:1">
      <c r="A371" s="122"/>
    </row>
    <row r="372" spans="1:1">
      <c r="A372" s="122"/>
    </row>
    <row r="373" spans="1:1">
      <c r="A373" s="122"/>
    </row>
    <row r="374" spans="1:1">
      <c r="A374" s="122"/>
    </row>
    <row r="375" spans="1:1">
      <c r="A375" s="122"/>
    </row>
    <row r="376" spans="1:1">
      <c r="A376" s="122"/>
    </row>
    <row r="377" spans="1:1">
      <c r="A377" s="122"/>
    </row>
    <row r="378" spans="1:1">
      <c r="A378" s="122"/>
    </row>
    <row r="379" spans="1:1">
      <c r="A379" s="122"/>
    </row>
    <row r="480" spans="1:1">
      <c r="A480" s="42"/>
    </row>
    <row r="481" spans="1:1">
      <c r="A481" s="42"/>
    </row>
    <row r="482" spans="1:1">
      <c r="A482" s="42"/>
    </row>
    <row r="483" spans="1:1">
      <c r="A483" s="42"/>
    </row>
    <row r="497" spans="1:2">
      <c r="A497" s="40"/>
      <c r="B497" s="1"/>
    </row>
    <row r="498" spans="1:2">
      <c r="A498" s="40"/>
      <c r="B498" s="1"/>
    </row>
    <row r="499" spans="1:2">
      <c r="A499" s="40"/>
      <c r="B499" s="1"/>
    </row>
    <row r="500" spans="1:2">
      <c r="A500" s="40"/>
      <c r="B500" s="1"/>
    </row>
    <row r="501" spans="1:2">
      <c r="A501" s="40"/>
      <c r="B501" s="1"/>
    </row>
    <row r="502" spans="1:2">
      <c r="A502" s="40"/>
      <c r="B502" s="1"/>
    </row>
    <row r="503" spans="1:2">
      <c r="A503" s="40"/>
      <c r="B503" s="1"/>
    </row>
    <row r="504" spans="1:2">
      <c r="A504" s="40"/>
      <c r="B504" s="1"/>
    </row>
    <row r="505" spans="1:2">
      <c r="A505" s="40"/>
      <c r="B505" s="1"/>
    </row>
    <row r="506" spans="1:2">
      <c r="A506" s="40"/>
      <c r="B506" s="1"/>
    </row>
    <row r="507" spans="1:2">
      <c r="A507" s="40"/>
      <c r="B507" s="1"/>
    </row>
    <row r="508" spans="1:2">
      <c r="A508" s="40"/>
      <c r="B508" s="1"/>
    </row>
    <row r="509" spans="1:2">
      <c r="A509" s="40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40"/>
      <c r="F549" t="str">
        <f t="shared" si="0"/>
        <v/>
      </c>
    </row>
    <row r="550" spans="1:6">
      <c r="A550" s="40"/>
      <c r="F550" t="str">
        <f t="shared" si="0"/>
        <v/>
      </c>
    </row>
    <row r="551" spans="1:6">
      <c r="A551" s="40"/>
      <c r="F551" t="str">
        <f t="shared" si="0"/>
        <v/>
      </c>
    </row>
    <row r="552" spans="1:6">
      <c r="A552" s="40"/>
      <c r="F552" t="str">
        <f t="shared" si="0"/>
        <v/>
      </c>
    </row>
    <row r="553" spans="1:6">
      <c r="A553" s="40"/>
      <c r="F553" t="str">
        <f t="shared" si="0"/>
        <v/>
      </c>
    </row>
    <row r="554" spans="1:6">
      <c r="A554" s="40"/>
      <c r="F554" t="str">
        <f t="shared" si="0"/>
        <v/>
      </c>
    </row>
    <row r="555" spans="1:6">
      <c r="A555" s="40"/>
      <c r="F555" t="str">
        <f t="shared" si="0"/>
        <v/>
      </c>
    </row>
    <row r="556" spans="1:6">
      <c r="A556" s="40"/>
      <c r="F556" t="str">
        <f t="shared" si="0"/>
        <v/>
      </c>
    </row>
    <row r="557" spans="1:6">
      <c r="A557" s="40"/>
      <c r="F557" t="str">
        <f t="shared" si="0"/>
        <v/>
      </c>
    </row>
    <row r="558" spans="1:6">
      <c r="A558" s="40"/>
      <c r="F558" t="str">
        <f t="shared" si="0"/>
        <v/>
      </c>
    </row>
    <row r="559" spans="1:6">
      <c r="A559" s="40"/>
      <c r="F559" t="str">
        <f t="shared" si="0"/>
        <v/>
      </c>
    </row>
    <row r="560" spans="1:6">
      <c r="A560" s="40"/>
      <c r="F560" t="str">
        <f t="shared" si="0"/>
        <v/>
      </c>
    </row>
    <row r="561" spans="1:6">
      <c r="A561" s="40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74"/>
      <c r="F574" t="str">
        <f t="shared" si="0"/>
        <v/>
      </c>
    </row>
    <row r="575" spans="1:6">
      <c r="A575" s="74"/>
      <c r="F575" t="str">
        <f t="shared" si="0"/>
        <v/>
      </c>
    </row>
    <row r="576" spans="1:6">
      <c r="A576" s="74"/>
      <c r="F576" t="str">
        <f t="shared" si="0"/>
        <v/>
      </c>
    </row>
    <row r="577" spans="1:6">
      <c r="A577" s="74"/>
      <c r="F577" t="str">
        <f t="shared" si="0"/>
        <v/>
      </c>
    </row>
    <row r="578" spans="1:6">
      <c r="A578" s="74"/>
      <c r="F578" t="str">
        <f t="shared" si="0"/>
        <v/>
      </c>
    </row>
    <row r="579" spans="1:6">
      <c r="A579" s="74"/>
      <c r="F579" t="str">
        <f t="shared" si="0"/>
        <v/>
      </c>
    </row>
    <row r="580" spans="1:6">
      <c r="A580" s="74"/>
      <c r="F580" t="str">
        <f t="shared" si="0"/>
        <v/>
      </c>
    </row>
    <row r="581" spans="1:6">
      <c r="A581" s="74"/>
      <c r="F581" t="str">
        <f t="shared" si="0"/>
        <v/>
      </c>
    </row>
    <row r="582" spans="1:6">
      <c r="A582" s="74"/>
      <c r="F582" t="str">
        <f t="shared" si="0"/>
        <v/>
      </c>
    </row>
    <row r="583" spans="1:6">
      <c r="A583" s="74"/>
      <c r="F583" t="str">
        <f t="shared" si="0"/>
        <v/>
      </c>
    </row>
    <row r="584" spans="1:6">
      <c r="A584" s="74"/>
      <c r="F584" t="str">
        <f t="shared" si="0"/>
        <v/>
      </c>
    </row>
    <row r="585" spans="1:6">
      <c r="A585" s="74"/>
      <c r="F585" t="str">
        <f t="shared" si="0"/>
        <v/>
      </c>
    </row>
    <row r="586" spans="1:6">
      <c r="A586" s="74"/>
      <c r="F586" t="str">
        <f t="shared" si="0"/>
        <v/>
      </c>
    </row>
    <row r="587" spans="1:6">
      <c r="A587" s="74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42"/>
      <c r="F684" t="str">
        <f t="shared" si="2"/>
        <v/>
      </c>
    </row>
    <row r="685" spans="1:6">
      <c r="A685" s="42"/>
      <c r="F685" t="str">
        <f t="shared" si="2"/>
        <v/>
      </c>
    </row>
    <row r="686" spans="1:6">
      <c r="A686" s="42"/>
      <c r="F686" t="str">
        <f t="shared" si="2"/>
        <v/>
      </c>
    </row>
    <row r="687" spans="1:6">
      <c r="A687" s="42"/>
      <c r="F687" t="str">
        <f t="shared" si="2"/>
        <v/>
      </c>
    </row>
    <row r="688" spans="1:6">
      <c r="A688" s="42"/>
      <c r="F688" t="str">
        <f t="shared" si="2"/>
        <v/>
      </c>
    </row>
    <row r="689" spans="1:6">
      <c r="A689" s="42"/>
      <c r="F689" t="str">
        <f t="shared" si="2"/>
        <v/>
      </c>
    </row>
    <row r="690" spans="1:6">
      <c r="A690" s="42"/>
      <c r="F690" t="str">
        <f t="shared" si="2"/>
        <v/>
      </c>
    </row>
    <row r="691" spans="1:6">
      <c r="A691" s="42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22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20"/>
      <c r="F739" t="str">
        <f t="shared" si="3"/>
        <v/>
      </c>
    </row>
    <row r="740" spans="1:6">
      <c r="A740" s="120"/>
      <c r="F740" t="str">
        <f t="shared" si="3"/>
        <v/>
      </c>
    </row>
    <row r="741" spans="1:6">
      <c r="A741" s="120"/>
      <c r="F741" t="str">
        <f t="shared" si="3"/>
        <v/>
      </c>
    </row>
    <row r="742" spans="1:6">
      <c r="A742" s="120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8"/>
      <c r="F791" t="str">
        <f t="shared" si="4"/>
        <v/>
      </c>
    </row>
    <row r="792" spans="1:6">
      <c r="A792" s="68"/>
      <c r="F792" t="str">
        <f t="shared" si="4"/>
        <v/>
      </c>
    </row>
    <row r="793" spans="1:6">
      <c r="A793" s="68"/>
      <c r="F793" t="str">
        <f t="shared" si="4"/>
        <v/>
      </c>
    </row>
    <row r="794" spans="1:6">
      <c r="A794" s="68"/>
      <c r="F794" t="str">
        <f t="shared" si="4"/>
        <v/>
      </c>
    </row>
    <row r="795" spans="1:6">
      <c r="A795" s="68"/>
      <c r="F795" t="str">
        <f t="shared" si="4"/>
        <v/>
      </c>
    </row>
    <row r="796" spans="1:6">
      <c r="A796" s="68"/>
      <c r="F796" t="str">
        <f t="shared" si="4"/>
        <v/>
      </c>
    </row>
    <row r="797" spans="1:6">
      <c r="A797" s="68"/>
      <c r="F797" t="str">
        <f t="shared" si="4"/>
        <v/>
      </c>
    </row>
    <row r="798" spans="1:6">
      <c r="A798" s="68"/>
      <c r="F798" t="str">
        <f t="shared" si="4"/>
        <v/>
      </c>
    </row>
    <row r="799" spans="1:6">
      <c r="A799" s="68"/>
      <c r="F799" t="str">
        <f t="shared" si="4"/>
        <v/>
      </c>
    </row>
    <row r="800" spans="1:6">
      <c r="A800" s="68"/>
      <c r="F800" t="str">
        <f t="shared" si="4"/>
        <v/>
      </c>
    </row>
    <row r="801" spans="1:6">
      <c r="A801" s="68"/>
      <c r="F801" t="str">
        <f t="shared" si="4"/>
        <v/>
      </c>
    </row>
    <row r="802" spans="1:6">
      <c r="A802" s="68"/>
      <c r="F802" t="str">
        <f t="shared" si="4"/>
        <v/>
      </c>
    </row>
    <row r="803" spans="1:6">
      <c r="A803" s="68"/>
      <c r="F803" t="str">
        <f t="shared" si="4"/>
        <v/>
      </c>
    </row>
    <row r="804" spans="1:6">
      <c r="A804" s="68"/>
      <c r="F804" t="str">
        <f t="shared" si="4"/>
        <v/>
      </c>
    </row>
    <row r="805" spans="1:6">
      <c r="A805" s="68"/>
      <c r="F805" t="str">
        <f t="shared" si="4"/>
        <v/>
      </c>
    </row>
    <row r="806" spans="1:6">
      <c r="A806" s="68"/>
      <c r="F806" t="str">
        <f t="shared" si="4"/>
        <v/>
      </c>
    </row>
    <row r="807" spans="1:6">
      <c r="A807" s="68"/>
      <c r="F807" t="str">
        <f t="shared" si="4"/>
        <v/>
      </c>
    </row>
    <row r="808" spans="1:6">
      <c r="A808" s="68"/>
      <c r="F808" t="str">
        <f t="shared" si="4"/>
        <v/>
      </c>
    </row>
    <row r="809" spans="1:6">
      <c r="A809" s="68"/>
      <c r="F809" t="str">
        <f t="shared" si="4"/>
        <v/>
      </c>
    </row>
    <row r="810" spans="1:6">
      <c r="A810" s="68"/>
      <c r="F810" t="str">
        <f t="shared" si="4"/>
        <v/>
      </c>
    </row>
    <row r="811" spans="1:6">
      <c r="A811" s="68"/>
      <c r="F811" t="str">
        <f t="shared" si="4"/>
        <v/>
      </c>
    </row>
    <row r="812" spans="1:6">
      <c r="A812" s="68"/>
      <c r="F812" t="str">
        <f t="shared" si="4"/>
        <v/>
      </c>
    </row>
    <row r="813" spans="1:6">
      <c r="A813" s="68"/>
      <c r="F813" t="str">
        <f t="shared" si="4"/>
        <v/>
      </c>
    </row>
    <row r="814" spans="1:6">
      <c r="A814" s="68"/>
      <c r="F814" t="str">
        <f t="shared" si="4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M673"/>
  <sheetViews>
    <sheetView zoomScale="55" zoomScaleNormal="55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29.1796875" style="8" customWidth="1"/>
    <col min="2" max="2" width="24.7265625" style="8" customWidth="1"/>
    <col min="3" max="3" width="43.81640625" style="8" customWidth="1"/>
    <col min="4" max="4" width="14.1796875" bestFit="1" customWidth="1"/>
    <col min="5" max="5" width="25.81640625" customWidth="1"/>
    <col min="6" max="6" width="12.453125" customWidth="1"/>
    <col min="7" max="7" width="16.453125" customWidth="1"/>
    <col min="8" max="8" width="16.453125" style="75" customWidth="1"/>
    <col min="9" max="9" width="19" style="75" bestFit="1" customWidth="1"/>
    <col min="10" max="10" width="10.81640625" style="75" customWidth="1"/>
    <col min="11" max="11" width="16.1796875" customWidth="1"/>
  </cols>
  <sheetData>
    <row r="1" spans="1:13" ht="37" customHeight="1">
      <c r="A1" s="77" t="s">
        <v>3106</v>
      </c>
      <c r="B1" s="77" t="s">
        <v>3107</v>
      </c>
      <c r="C1" s="78" t="s">
        <v>3108</v>
      </c>
      <c r="D1" s="66" t="s">
        <v>3109</v>
      </c>
      <c r="E1" s="76" t="s">
        <v>4799</v>
      </c>
      <c r="F1" s="70" t="s">
        <v>4800</v>
      </c>
      <c r="G1" s="70" t="s">
        <v>4801</v>
      </c>
      <c r="H1" s="73" t="s">
        <v>4805</v>
      </c>
      <c r="I1" s="73" t="s">
        <v>4802</v>
      </c>
      <c r="J1" s="73" t="s">
        <v>4803</v>
      </c>
      <c r="K1" s="73" t="s">
        <v>4807</v>
      </c>
      <c r="L1" s="73" t="s">
        <v>4817</v>
      </c>
      <c r="M1" s="73" t="s">
        <v>4818</v>
      </c>
    </row>
    <row r="2" spans="1:13">
      <c r="A2" s="79" t="s">
        <v>599</v>
      </c>
      <c r="B2" s="79" t="s">
        <v>3110</v>
      </c>
      <c r="C2" s="80" t="s">
        <v>3110</v>
      </c>
      <c r="D2" s="68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 t="str">
        <f>IFERROR(_xlfn.XLOOKUP($A2,map_headernames!N:N,map_headernames!N:N),0)</f>
        <v>OID_</v>
      </c>
    </row>
    <row r="3" spans="1:13">
      <c r="A3" s="79" t="s">
        <v>66</v>
      </c>
      <c r="B3" s="79" t="s">
        <v>3111</v>
      </c>
      <c r="C3" s="80" t="s">
        <v>3112</v>
      </c>
      <c r="D3" s="68" t="s">
        <v>3113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 t="str">
        <f>IFERROR(_xlfn.XLOOKUP($A3,map_headernames!N:N,map_headernames!N:N),0)</f>
        <v>AREALAND</v>
      </c>
    </row>
    <row r="4" spans="1:13">
      <c r="A4" s="79" t="s">
        <v>71</v>
      </c>
      <c r="B4" s="79" t="s">
        <v>3114</v>
      </c>
      <c r="C4" s="80" t="s">
        <v>3115</v>
      </c>
      <c r="D4" s="68" t="s">
        <v>3113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 t="str">
        <f>IFERROR(_xlfn.XLOOKUP($A4,map_headernames!N:N,map_headernames!N:N),0)</f>
        <v>AREAWATER</v>
      </c>
    </row>
    <row r="5" spans="1:13" s="42" customFormat="1">
      <c r="A5" s="81" t="s">
        <v>3116</v>
      </c>
      <c r="B5" s="81" t="s">
        <v>3117</v>
      </c>
      <c r="C5" s="82" t="s">
        <v>3118</v>
      </c>
      <c r="D5" s="71" t="s">
        <v>3113</v>
      </c>
      <c r="E5" s="42">
        <f>IFERROR(_xlfn.XLOOKUP($A5,map_headernames!H:H,map_headernames!H:H),0)</f>
        <v>0</v>
      </c>
      <c r="F5" s="42">
        <f>IFERROR(_xlfn.XLOOKUP($A5,map_headernames!I:I,map_headernames!I:I),0)</f>
        <v>0</v>
      </c>
      <c r="G5" s="42">
        <f>IFERROR(_xlfn.XLOOKUP($A5,map_headernames!N:N,map_headernames!N:N),0)</f>
        <v>0</v>
      </c>
      <c r="H5" s="75"/>
      <c r="I5" s="75"/>
      <c r="J5" s="42" t="s">
        <v>4804</v>
      </c>
      <c r="K5" s="42">
        <v>1</v>
      </c>
      <c r="L5" s="42">
        <v>0</v>
      </c>
    </row>
    <row r="6" spans="1:13" s="42" customFormat="1">
      <c r="A6" s="81" t="s">
        <v>3119</v>
      </c>
      <c r="B6" s="81" t="s">
        <v>3120</v>
      </c>
      <c r="C6" s="82" t="s">
        <v>3121</v>
      </c>
      <c r="D6" s="71" t="s">
        <v>3113</v>
      </c>
      <c r="E6" s="42">
        <f>IFERROR(_xlfn.XLOOKUP($A6,map_headernames!H:H,map_headernames!H:H),0)</f>
        <v>0</v>
      </c>
      <c r="F6" s="42">
        <f>IFERROR(_xlfn.XLOOKUP($A6,map_headernames!I:I,map_headernames!I:I),0)</f>
        <v>0</v>
      </c>
      <c r="G6" s="42">
        <f>IFERROR(_xlfn.XLOOKUP($A6,map_headernames!N:N,map_headernames!N:N),0)</f>
        <v>0</v>
      </c>
      <c r="H6" s="75"/>
      <c r="I6" s="75"/>
      <c r="J6" s="75"/>
    </row>
    <row r="7" spans="1:13" s="42" customFormat="1">
      <c r="A7" s="81" t="s">
        <v>3122</v>
      </c>
      <c r="B7" s="81" t="s">
        <v>3123</v>
      </c>
      <c r="C7" s="82" t="s">
        <v>3124</v>
      </c>
      <c r="D7" s="71" t="s">
        <v>3113</v>
      </c>
      <c r="E7" s="42">
        <f>IFERROR(_xlfn.XLOOKUP($A7,map_headernames!H:H,map_headernames!H:H),0)</f>
        <v>0</v>
      </c>
      <c r="F7" s="42">
        <f>IFERROR(_xlfn.XLOOKUP($A7,map_headernames!I:I,map_headernames!I:I),0)</f>
        <v>0</v>
      </c>
      <c r="G7" s="42">
        <f>IFERROR(_xlfn.XLOOKUP($A7,map_headernames!N:N,map_headernames!N:N),0)</f>
        <v>0</v>
      </c>
      <c r="H7" s="75"/>
      <c r="I7" s="75"/>
      <c r="J7" s="75"/>
    </row>
    <row r="8" spans="1:13" s="42" customFormat="1">
      <c r="A8" s="81" t="s">
        <v>3125</v>
      </c>
      <c r="B8" s="81" t="s">
        <v>3126</v>
      </c>
      <c r="C8" s="82" t="s">
        <v>3127</v>
      </c>
      <c r="D8" s="71" t="s">
        <v>3113</v>
      </c>
      <c r="E8" s="42">
        <f>IFERROR(_xlfn.XLOOKUP($A8,map_headernames!H:H,map_headernames!H:H),0)</f>
        <v>0</v>
      </c>
      <c r="F8" s="42">
        <f>IFERROR(_xlfn.XLOOKUP($A8,map_headernames!I:I,map_headernames!I:I),0)</f>
        <v>0</v>
      </c>
      <c r="G8" s="42">
        <f>IFERROR(_xlfn.XLOOKUP($A8,map_headernames!N:N,map_headernames!N:N),0)</f>
        <v>0</v>
      </c>
      <c r="H8" s="75"/>
      <c r="I8" s="75"/>
      <c r="J8" s="75"/>
    </row>
    <row r="9" spans="1:13" s="42" customFormat="1">
      <c r="A9" s="81" t="s">
        <v>3128</v>
      </c>
      <c r="B9" s="81" t="s">
        <v>3129</v>
      </c>
      <c r="C9" s="82" t="s">
        <v>3130</v>
      </c>
      <c r="D9" s="71" t="s">
        <v>3113</v>
      </c>
      <c r="E9" s="42">
        <f>IFERROR(_xlfn.XLOOKUP($A9,map_headernames!H:H,map_headernames!H:H),0)</f>
        <v>0</v>
      </c>
      <c r="F9" s="42">
        <f>IFERROR(_xlfn.XLOOKUP($A9,map_headernames!I:I,map_headernames!I:I),0)</f>
        <v>0</v>
      </c>
      <c r="G9" s="42">
        <f>IFERROR(_xlfn.XLOOKUP($A9,map_headernames!N:N,map_headernames!N:N),0)</f>
        <v>0</v>
      </c>
      <c r="H9" s="75"/>
      <c r="I9" s="75"/>
      <c r="J9" s="75"/>
    </row>
    <row r="10" spans="1:13" s="42" customFormat="1">
      <c r="A10" s="83" t="s">
        <v>3131</v>
      </c>
      <c r="B10" s="83" t="s">
        <v>3132</v>
      </c>
      <c r="C10" s="84" t="s">
        <v>3133</v>
      </c>
      <c r="D10" s="71" t="s">
        <v>3113</v>
      </c>
      <c r="E10" s="42">
        <f>IFERROR(_xlfn.XLOOKUP($A10,map_headernames!H:H,map_headernames!H:H),0)</f>
        <v>0</v>
      </c>
      <c r="F10" s="42">
        <f>IFERROR(_xlfn.XLOOKUP($A10,map_headernames!I:I,map_headernames!I:I),0)</f>
        <v>0</v>
      </c>
      <c r="G10" s="42">
        <f>IFERROR(_xlfn.XLOOKUP($A10,map_headernames!N:N,map_headernames!N:N),0)</f>
        <v>0</v>
      </c>
      <c r="H10" s="75"/>
      <c r="I10" s="75"/>
      <c r="J10" s="75"/>
    </row>
    <row r="11" spans="1:13">
      <c r="A11" s="81" t="s">
        <v>3134</v>
      </c>
      <c r="B11" s="85" t="s">
        <v>2229</v>
      </c>
      <c r="C11" s="86" t="s">
        <v>3135</v>
      </c>
      <c r="D11" s="69" t="s">
        <v>2228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>
        <f>IFERROR(_xlfn.XLOOKUP($A11,map_headernames!N:N,map_headernames!N:N),0)</f>
        <v>0</v>
      </c>
      <c r="I11" s="75" t="s">
        <v>2227</v>
      </c>
      <c r="J11" s="75" t="s">
        <v>2225</v>
      </c>
    </row>
    <row r="12" spans="1:13">
      <c r="A12" s="79" t="s">
        <v>3136</v>
      </c>
      <c r="B12" s="79" t="s">
        <v>3137</v>
      </c>
      <c r="C12" s="86" t="s">
        <v>3138</v>
      </c>
      <c r="D12" s="69" t="s">
        <v>2228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IFERROR(_xlfn.XLOOKUP($A12,map_headernames!N:N,map_headernames!N:N),0)</f>
        <v>0</v>
      </c>
    </row>
    <row r="13" spans="1:13">
      <c r="A13" s="81" t="s">
        <v>3139</v>
      </c>
      <c r="B13" s="85" t="s">
        <v>3140</v>
      </c>
      <c r="C13" s="86" t="s">
        <v>3141</v>
      </c>
      <c r="D13" s="69" t="s">
        <v>2228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>
        <f>IFERROR(_xlfn.XLOOKUP($A13,map_headernames!N:N,map_headernames!N:N),0)</f>
        <v>0</v>
      </c>
      <c r="I13" s="75" t="s">
        <v>591</v>
      </c>
      <c r="J13" s="75" t="s">
        <v>590</v>
      </c>
    </row>
    <row r="14" spans="1:13">
      <c r="A14" s="81" t="s">
        <v>1677</v>
      </c>
      <c r="B14" s="85" t="s">
        <v>3142</v>
      </c>
      <c r="C14" s="86" t="s">
        <v>3143</v>
      </c>
      <c r="D14" s="69" t="s">
        <v>2228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>
        <f>IFERROR(_xlfn.XLOOKUP($A14,map_headernames!N:N,map_headernames!N:N),0)</f>
        <v>0</v>
      </c>
      <c r="H14" s="75" t="s">
        <v>1198</v>
      </c>
      <c r="I14" s="75" t="s">
        <v>1199</v>
      </c>
      <c r="J14" s="75" t="s">
        <v>164</v>
      </c>
    </row>
    <row r="15" spans="1:13">
      <c r="A15" s="79" t="s">
        <v>3065</v>
      </c>
      <c r="B15" s="79" t="s">
        <v>3144</v>
      </c>
      <c r="C15" s="86" t="s">
        <v>3145</v>
      </c>
      <c r="D15" s="69" t="s">
        <v>2228</v>
      </c>
      <c r="E15" s="110" t="s">
        <v>3065</v>
      </c>
      <c r="F15">
        <f>IFERROR(_xlfn.XLOOKUP($A15,map_headernames!I:I,map_headernames!I:I),0)</f>
        <v>0</v>
      </c>
      <c r="G15" s="57">
        <f>IFERROR(_xlfn.XLOOKUP($A15,map_headernames!N:N,map_headernames!N:N),0)</f>
        <v>0</v>
      </c>
      <c r="I15" s="24"/>
      <c r="J15" s="9" t="s">
        <v>2897</v>
      </c>
      <c r="K15">
        <v>1</v>
      </c>
      <c r="L15">
        <v>0</v>
      </c>
    </row>
    <row r="16" spans="1:13">
      <c r="A16" s="79" t="s">
        <v>3066</v>
      </c>
      <c r="B16" s="79" t="s">
        <v>3146</v>
      </c>
      <c r="C16" s="86" t="s">
        <v>3147</v>
      </c>
      <c r="D16" s="69" t="s">
        <v>2228</v>
      </c>
      <c r="E16" s="110" t="s">
        <v>3066</v>
      </c>
      <c r="F16">
        <f>IFERROR(_xlfn.XLOOKUP($A16,map_headernames!I:I,map_headernames!I:I),0)</f>
        <v>0</v>
      </c>
      <c r="G16" s="57">
        <f>IFERROR(_xlfn.XLOOKUP($A16,map_headernames!N:N,map_headernames!N:N),0)</f>
        <v>0</v>
      </c>
      <c r="I16" s="24"/>
      <c r="J16" s="9" t="s">
        <v>2886</v>
      </c>
      <c r="K16">
        <v>2</v>
      </c>
      <c r="L16">
        <v>0</v>
      </c>
    </row>
    <row r="17" spans="1:12">
      <c r="A17" s="79" t="s">
        <v>3068</v>
      </c>
      <c r="B17" s="79" t="s">
        <v>3148</v>
      </c>
      <c r="C17" s="87" t="s">
        <v>3149</v>
      </c>
      <c r="D17" s="69" t="s">
        <v>2228</v>
      </c>
      <c r="E17" s="110" t="s">
        <v>3068</v>
      </c>
      <c r="F17">
        <f>IFERROR(_xlfn.XLOOKUP($A17,map_headernames!I:I,map_headernames!I:I),0)</f>
        <v>0</v>
      </c>
      <c r="G17" s="57">
        <f>IFERROR(_xlfn.XLOOKUP($A17,map_headernames!N:N,map_headernames!N:N),0)</f>
        <v>0</v>
      </c>
      <c r="I17" s="24"/>
      <c r="J17" s="9" t="s">
        <v>2891</v>
      </c>
      <c r="K17">
        <v>1</v>
      </c>
      <c r="L17">
        <v>0</v>
      </c>
    </row>
    <row r="18" spans="1:12">
      <c r="A18" s="79" t="s">
        <v>3067</v>
      </c>
      <c r="B18" s="79" t="s">
        <v>3150</v>
      </c>
      <c r="C18" s="86" t="s">
        <v>3151</v>
      </c>
      <c r="D18" s="69" t="s">
        <v>2228</v>
      </c>
      <c r="E18" s="110" t="s">
        <v>3067</v>
      </c>
      <c r="F18">
        <f>IFERROR(_xlfn.XLOOKUP($A18,map_headernames!I:I,map_headernames!I:I),0)</f>
        <v>0</v>
      </c>
      <c r="G18" s="57">
        <f>IFERROR(_xlfn.XLOOKUP($A18,map_headernames!N:N,map_headernames!N:N),0)</f>
        <v>0</v>
      </c>
      <c r="I18" s="24"/>
      <c r="J18" s="9" t="s">
        <v>2880</v>
      </c>
      <c r="K18">
        <v>2</v>
      </c>
      <c r="L18">
        <v>0</v>
      </c>
    </row>
    <row r="19" spans="1:12">
      <c r="A19" s="79" t="s">
        <v>3077</v>
      </c>
      <c r="B19" s="79" t="s">
        <v>3152</v>
      </c>
      <c r="C19" s="86" t="s">
        <v>3153</v>
      </c>
      <c r="D19" s="69" t="s">
        <v>2228</v>
      </c>
      <c r="E19" s="110" t="s">
        <v>3077</v>
      </c>
      <c r="F19">
        <f>IFERROR(_xlfn.XLOOKUP($A19,map_headernames!I:I,map_headernames!I:I),0)</f>
        <v>0</v>
      </c>
      <c r="G19" s="57">
        <f>IFERROR(_xlfn.XLOOKUP($A19,map_headernames!N:N,map_headernames!N:N),0)</f>
        <v>0</v>
      </c>
      <c r="I19" s="24"/>
      <c r="J19" s="9" t="s">
        <v>2333</v>
      </c>
      <c r="K19">
        <v>1</v>
      </c>
      <c r="L19">
        <v>0</v>
      </c>
    </row>
    <row r="20" spans="1:12">
      <c r="A20" s="79" t="s">
        <v>3070</v>
      </c>
      <c r="B20" s="79" t="s">
        <v>3154</v>
      </c>
      <c r="C20" s="86" t="s">
        <v>3155</v>
      </c>
      <c r="D20" s="69" t="s">
        <v>2228</v>
      </c>
      <c r="E20" s="110" t="s">
        <v>3070</v>
      </c>
      <c r="F20">
        <f>IFERROR(_xlfn.XLOOKUP($A20,map_headernames!I:I,map_headernames!I:I),0)</f>
        <v>0</v>
      </c>
      <c r="G20" s="57">
        <f>IFERROR(_xlfn.XLOOKUP($A20,map_headernames!N:N,map_headernames!N:N),0)</f>
        <v>0</v>
      </c>
      <c r="I20" s="24"/>
      <c r="J20" s="9" t="s">
        <v>2288</v>
      </c>
      <c r="K20">
        <v>2</v>
      </c>
      <c r="L20">
        <v>0</v>
      </c>
    </row>
    <row r="21" spans="1:12">
      <c r="A21" s="79" t="s">
        <v>3069</v>
      </c>
      <c r="B21" s="79" t="s">
        <v>3156</v>
      </c>
      <c r="C21" s="86" t="s">
        <v>3157</v>
      </c>
      <c r="D21" s="69" t="s">
        <v>2228</v>
      </c>
      <c r="E21" s="110" t="s">
        <v>3069</v>
      </c>
      <c r="F21">
        <f>IFERROR(_xlfn.XLOOKUP($A21,map_headernames!I:I,map_headernames!I:I),0)</f>
        <v>0</v>
      </c>
      <c r="G21" s="57">
        <f>IFERROR(_xlfn.XLOOKUP($A21,map_headernames!N:N,map_headernames!N:N),0)</f>
        <v>0</v>
      </c>
      <c r="I21" s="24"/>
      <c r="J21" s="9" t="s">
        <v>2892</v>
      </c>
      <c r="K21">
        <v>1</v>
      </c>
      <c r="L21">
        <v>0</v>
      </c>
    </row>
    <row r="22" spans="1:12">
      <c r="A22" s="79" t="s">
        <v>3071</v>
      </c>
      <c r="B22" s="79" t="s">
        <v>3158</v>
      </c>
      <c r="C22" s="86" t="s">
        <v>3159</v>
      </c>
      <c r="D22" s="69" t="s">
        <v>2228</v>
      </c>
      <c r="E22" s="110" t="s">
        <v>3071</v>
      </c>
      <c r="F22">
        <f>IFERROR(_xlfn.XLOOKUP($A22,map_headernames!I:I,map_headernames!I:I),0)</f>
        <v>0</v>
      </c>
      <c r="G22" s="57">
        <f>IFERROR(_xlfn.XLOOKUP($A22,map_headernames!N:N,map_headernames!N:N),0)</f>
        <v>0</v>
      </c>
      <c r="I22" s="24"/>
      <c r="J22" s="9" t="s">
        <v>2881</v>
      </c>
      <c r="K22">
        <v>2</v>
      </c>
      <c r="L22">
        <v>0</v>
      </c>
    </row>
    <row r="23" spans="1:12">
      <c r="A23" s="79" t="s">
        <v>3078</v>
      </c>
      <c r="B23" s="79" t="s">
        <v>3160</v>
      </c>
      <c r="C23" s="86" t="s">
        <v>3161</v>
      </c>
      <c r="D23" s="69" t="s">
        <v>2228</v>
      </c>
      <c r="E23" s="110" t="s">
        <v>3078</v>
      </c>
      <c r="F23">
        <f>IFERROR(_xlfn.XLOOKUP($A23,map_headernames!I:I,map_headernames!I:I),0)</f>
        <v>0</v>
      </c>
      <c r="G23" s="57">
        <f>IFERROR(_xlfn.XLOOKUP($A23,map_headernames!N:N,map_headernames!N:N),0)</f>
        <v>0</v>
      </c>
      <c r="I23" s="24"/>
      <c r="J23" s="9" t="s">
        <v>2893</v>
      </c>
      <c r="K23">
        <v>1</v>
      </c>
      <c r="L23">
        <v>0</v>
      </c>
    </row>
    <row r="24" spans="1:12">
      <c r="A24" s="79" t="s">
        <v>3074</v>
      </c>
      <c r="B24" s="79" t="s">
        <v>3162</v>
      </c>
      <c r="C24" s="86" t="s">
        <v>3163</v>
      </c>
      <c r="D24" s="69" t="s">
        <v>2228</v>
      </c>
      <c r="E24" s="110" t="s">
        <v>3074</v>
      </c>
      <c r="F24">
        <f>IFERROR(_xlfn.XLOOKUP($A24,map_headernames!I:I,map_headernames!I:I),0)</f>
        <v>0</v>
      </c>
      <c r="G24" s="57">
        <f>IFERROR(_xlfn.XLOOKUP($A24,map_headernames!N:N,map_headernames!N:N),0)</f>
        <v>0</v>
      </c>
      <c r="I24" s="24"/>
      <c r="J24" s="9" t="s">
        <v>2882</v>
      </c>
      <c r="K24">
        <v>2</v>
      </c>
      <c r="L24">
        <v>0</v>
      </c>
    </row>
    <row r="25" spans="1:12">
      <c r="A25" s="79" t="s">
        <v>3079</v>
      </c>
      <c r="B25" s="79" t="s">
        <v>3164</v>
      </c>
      <c r="C25" s="86" t="s">
        <v>3165</v>
      </c>
      <c r="D25" s="69" t="s">
        <v>2228</v>
      </c>
      <c r="E25" s="110" t="s">
        <v>3079</v>
      </c>
      <c r="F25">
        <f>IFERROR(_xlfn.XLOOKUP($A25,map_headernames!I:I,map_headernames!I:I),0)</f>
        <v>0</v>
      </c>
      <c r="G25" s="57">
        <f>IFERROR(_xlfn.XLOOKUP($A25,map_headernames!N:N,map_headernames!N:N),0)</f>
        <v>0</v>
      </c>
      <c r="I25" s="24"/>
      <c r="J25" s="9" t="s">
        <v>2894</v>
      </c>
      <c r="K25">
        <v>1</v>
      </c>
      <c r="L25">
        <v>0</v>
      </c>
    </row>
    <row r="26" spans="1:12">
      <c r="A26" s="79" t="s">
        <v>3073</v>
      </c>
      <c r="B26" s="79" t="s">
        <v>3166</v>
      </c>
      <c r="C26" s="86" t="s">
        <v>3167</v>
      </c>
      <c r="D26" s="69" t="s">
        <v>2228</v>
      </c>
      <c r="E26" s="110" t="s">
        <v>3073</v>
      </c>
      <c r="F26">
        <f>IFERROR(_xlfn.XLOOKUP($A26,map_headernames!I:I,map_headernames!I:I),0)</f>
        <v>0</v>
      </c>
      <c r="G26" s="57">
        <f>IFERROR(_xlfn.XLOOKUP($A26,map_headernames!N:N,map_headernames!N:N),0)</f>
        <v>0</v>
      </c>
      <c r="I26" s="24"/>
      <c r="J26" s="9" t="s">
        <v>2883</v>
      </c>
      <c r="K26">
        <v>2</v>
      </c>
      <c r="L26">
        <v>0</v>
      </c>
    </row>
    <row r="27" spans="1:12">
      <c r="A27" s="79" t="s">
        <v>3072</v>
      </c>
      <c r="B27" s="79" t="s">
        <v>3168</v>
      </c>
      <c r="C27" s="86" t="s">
        <v>3169</v>
      </c>
      <c r="D27" s="69" t="s">
        <v>2228</v>
      </c>
      <c r="E27" s="110" t="s">
        <v>3072</v>
      </c>
      <c r="F27">
        <f>IFERROR(_xlfn.XLOOKUP($A27,map_headernames!I:I,map_headernames!I:I),0)</f>
        <v>0</v>
      </c>
      <c r="G27" s="57">
        <f>IFERROR(_xlfn.XLOOKUP($A27,map_headernames!N:N,map_headernames!N:N),0)</f>
        <v>0</v>
      </c>
      <c r="I27" s="24"/>
      <c r="J27" s="9" t="s">
        <v>2895</v>
      </c>
      <c r="K27">
        <v>1</v>
      </c>
      <c r="L27">
        <v>0</v>
      </c>
    </row>
    <row r="28" spans="1:12">
      <c r="A28" s="79" t="s">
        <v>3075</v>
      </c>
      <c r="B28" s="79" t="s">
        <v>3170</v>
      </c>
      <c r="C28" s="86" t="s">
        <v>3171</v>
      </c>
      <c r="D28" s="69" t="s">
        <v>2228</v>
      </c>
      <c r="E28" s="110" t="s">
        <v>3075</v>
      </c>
      <c r="F28">
        <f>IFERROR(_xlfn.XLOOKUP($A28,map_headernames!I:I,map_headernames!I:I),0)</f>
        <v>0</v>
      </c>
      <c r="G28" s="57">
        <f>IFERROR(_xlfn.XLOOKUP($A28,map_headernames!N:N,map_headernames!N:N),0)</f>
        <v>0</v>
      </c>
      <c r="I28" s="24"/>
      <c r="J28" s="9" t="s">
        <v>2884</v>
      </c>
      <c r="K28">
        <v>2</v>
      </c>
      <c r="L28">
        <v>0</v>
      </c>
    </row>
    <row r="29" spans="1:12">
      <c r="A29" s="79" t="s">
        <v>3080</v>
      </c>
      <c r="B29" s="79" t="s">
        <v>3172</v>
      </c>
      <c r="C29" s="86" t="s">
        <v>3173</v>
      </c>
      <c r="D29" s="69" t="s">
        <v>2228</v>
      </c>
      <c r="E29" s="110" t="s">
        <v>3080</v>
      </c>
      <c r="F29">
        <f>IFERROR(_xlfn.XLOOKUP($A29,map_headernames!I:I,map_headernames!I:I),0)</f>
        <v>0</v>
      </c>
      <c r="G29" s="57">
        <f>IFERROR(_xlfn.XLOOKUP($A29,map_headernames!N:N,map_headernames!N:N),0)</f>
        <v>0</v>
      </c>
      <c r="I29" s="24"/>
      <c r="J29" s="9" t="s">
        <v>2896</v>
      </c>
      <c r="K29">
        <v>1</v>
      </c>
      <c r="L29">
        <v>0</v>
      </c>
    </row>
    <row r="30" spans="1:12">
      <c r="A30" s="79" t="s">
        <v>3076</v>
      </c>
      <c r="B30" s="79" t="s">
        <v>3174</v>
      </c>
      <c r="C30" s="86" t="s">
        <v>3175</v>
      </c>
      <c r="D30" s="69" t="s">
        <v>2228</v>
      </c>
      <c r="E30" s="110" t="s">
        <v>3076</v>
      </c>
      <c r="F30">
        <f>IFERROR(_xlfn.XLOOKUP($A30,map_headernames!I:I,map_headernames!I:I),0)</f>
        <v>0</v>
      </c>
      <c r="G30" s="57">
        <f>IFERROR(_xlfn.XLOOKUP($A30,map_headernames!N:N,map_headernames!N:N),0)</f>
        <v>0</v>
      </c>
      <c r="I30" s="24"/>
      <c r="J30" s="9" t="s">
        <v>2885</v>
      </c>
      <c r="K30">
        <v>2</v>
      </c>
      <c r="L30">
        <v>0</v>
      </c>
    </row>
    <row r="31" spans="1:12">
      <c r="A31" s="109" t="s">
        <v>3094</v>
      </c>
      <c r="B31" s="85" t="s">
        <v>3176</v>
      </c>
      <c r="C31" s="86" t="s">
        <v>3176</v>
      </c>
      <c r="D31" s="69" t="s">
        <v>2228</v>
      </c>
      <c r="E31" s="9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s="72">
        <f>IFERROR(_xlfn.XLOOKUP($A31,map_headernames!N:N,map_headernames!N:N),0)</f>
        <v>0</v>
      </c>
      <c r="I31" s="24"/>
      <c r="J31" s="9" t="s">
        <v>2348</v>
      </c>
      <c r="K31">
        <v>1</v>
      </c>
      <c r="L31">
        <v>0</v>
      </c>
    </row>
    <row r="32" spans="1:12">
      <c r="A32" s="109" t="s">
        <v>3087</v>
      </c>
      <c r="B32" s="79" t="s">
        <v>3177</v>
      </c>
      <c r="C32" s="86" t="s">
        <v>3178</v>
      </c>
      <c r="D32" s="69" t="s">
        <v>2228</v>
      </c>
      <c r="E32" s="9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s="72">
        <f>IFERROR(_xlfn.XLOOKUP($A32,map_headernames!N:N,map_headernames!N:N),0)</f>
        <v>0</v>
      </c>
      <c r="I32" s="24"/>
      <c r="J32" s="9" t="s">
        <v>4808</v>
      </c>
      <c r="K32">
        <v>2</v>
      </c>
      <c r="L32">
        <v>0</v>
      </c>
    </row>
    <row r="33" spans="1:12">
      <c r="A33" s="109" t="s">
        <v>3088</v>
      </c>
      <c r="B33" s="79" t="s">
        <v>3179</v>
      </c>
      <c r="C33" s="86" t="s">
        <v>3179</v>
      </c>
      <c r="D33" s="69" t="s">
        <v>2228</v>
      </c>
      <c r="E33" s="9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s="72">
        <f>IFERROR(_xlfn.XLOOKUP($A33,map_headernames!N:N,map_headernames!N:N),0)</f>
        <v>0</v>
      </c>
      <c r="I33" s="24"/>
      <c r="J33" s="9" t="s">
        <v>2336</v>
      </c>
      <c r="K33">
        <v>1</v>
      </c>
      <c r="L33">
        <v>0</v>
      </c>
    </row>
    <row r="34" spans="1:12">
      <c r="A34" s="109" t="s">
        <v>3081</v>
      </c>
      <c r="B34" s="79" t="s">
        <v>3180</v>
      </c>
      <c r="C34" s="86" t="s">
        <v>3181</v>
      </c>
      <c r="D34" s="69" t="s">
        <v>2228</v>
      </c>
      <c r="E34" s="9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s="72">
        <f>IFERROR(_xlfn.XLOOKUP($A34,map_headernames!N:N,map_headernames!N:N),0)</f>
        <v>0</v>
      </c>
      <c r="I34" s="24"/>
      <c r="J34" s="9" t="s">
        <v>4809</v>
      </c>
      <c r="K34">
        <v>2</v>
      </c>
      <c r="L34">
        <v>0</v>
      </c>
    </row>
    <row r="35" spans="1:12">
      <c r="A35" s="109" t="s">
        <v>3089</v>
      </c>
      <c r="B35" s="79" t="s">
        <v>3182</v>
      </c>
      <c r="C35" s="86" t="s">
        <v>3182</v>
      </c>
      <c r="D35" s="69" t="s">
        <v>2228</v>
      </c>
      <c r="E35" s="9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s="72">
        <f>IFERROR(_xlfn.XLOOKUP($A35,map_headernames!N:N,map_headernames!N:N),0)</f>
        <v>0</v>
      </c>
      <c r="I35" s="24"/>
      <c r="J35" s="9" t="s">
        <v>4810</v>
      </c>
      <c r="K35">
        <v>1</v>
      </c>
      <c r="L35">
        <v>0</v>
      </c>
    </row>
    <row r="36" spans="1:12">
      <c r="A36" s="109" t="s">
        <v>3082</v>
      </c>
      <c r="B36" s="79" t="s">
        <v>3183</v>
      </c>
      <c r="C36" s="86" t="s">
        <v>3184</v>
      </c>
      <c r="D36" s="69" t="s">
        <v>2228</v>
      </c>
      <c r="E36" s="9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s="72">
        <f>IFERROR(_xlfn.XLOOKUP($A36,map_headernames!N:N,map_headernames!N:N),0)</f>
        <v>0</v>
      </c>
      <c r="I36" s="24"/>
      <c r="J36" s="9" t="s">
        <v>4811</v>
      </c>
      <c r="K36">
        <v>2</v>
      </c>
      <c r="L36">
        <v>0</v>
      </c>
    </row>
    <row r="37" spans="1:12">
      <c r="A37" s="109" t="s">
        <v>3090</v>
      </c>
      <c r="B37" s="79" t="s">
        <v>3185</v>
      </c>
      <c r="C37" s="86" t="s">
        <v>3185</v>
      </c>
      <c r="D37" s="69" t="s">
        <v>2228</v>
      </c>
      <c r="E37" s="9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s="72">
        <f>IFERROR(_xlfn.XLOOKUP($A37,map_headernames!N:N,map_headernames!N:N),0)</f>
        <v>0</v>
      </c>
      <c r="I37" s="24"/>
      <c r="J37" s="9" t="s">
        <v>2338</v>
      </c>
      <c r="K37">
        <v>1</v>
      </c>
      <c r="L37">
        <v>0</v>
      </c>
    </row>
    <row r="38" spans="1:12">
      <c r="A38" s="109" t="s">
        <v>3083</v>
      </c>
      <c r="B38" s="79" t="s">
        <v>3186</v>
      </c>
      <c r="C38" s="86" t="s">
        <v>3187</v>
      </c>
      <c r="D38" s="69" t="s">
        <v>2228</v>
      </c>
      <c r="E38" s="9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s="72">
        <f>IFERROR(_xlfn.XLOOKUP($A38,map_headernames!N:N,map_headernames!N:N),0)</f>
        <v>0</v>
      </c>
      <c r="I38" s="24"/>
      <c r="J38" s="9" t="s">
        <v>4812</v>
      </c>
      <c r="K38">
        <v>2</v>
      </c>
      <c r="L38">
        <v>0</v>
      </c>
    </row>
    <row r="39" spans="1:12">
      <c r="A39" s="109" t="s">
        <v>3091</v>
      </c>
      <c r="B39" s="79" t="s">
        <v>3188</v>
      </c>
      <c r="C39" s="86" t="s">
        <v>3189</v>
      </c>
      <c r="D39" s="69" t="s">
        <v>2228</v>
      </c>
      <c r="E39" s="9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s="72">
        <f>IFERROR(_xlfn.XLOOKUP($A39,map_headernames!N:N,map_headernames!N:N),0)</f>
        <v>0</v>
      </c>
      <c r="I39" s="24"/>
      <c r="J39" s="9" t="s">
        <v>2340</v>
      </c>
      <c r="K39">
        <v>1</v>
      </c>
      <c r="L39">
        <v>0</v>
      </c>
    </row>
    <row r="40" spans="1:12">
      <c r="A40" s="109" t="s">
        <v>3084</v>
      </c>
      <c r="B40" s="79" t="s">
        <v>3190</v>
      </c>
      <c r="C40" s="86" t="s">
        <v>3191</v>
      </c>
      <c r="D40" s="69" t="s">
        <v>2228</v>
      </c>
      <c r="E40" s="9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s="72">
        <f>IFERROR(_xlfn.XLOOKUP($A40,map_headernames!N:N,map_headernames!N:N),0)</f>
        <v>0</v>
      </c>
      <c r="I40" s="24"/>
      <c r="J40" s="9" t="s">
        <v>4813</v>
      </c>
      <c r="K40">
        <v>2</v>
      </c>
      <c r="L40">
        <v>0</v>
      </c>
    </row>
    <row r="41" spans="1:12">
      <c r="A41" s="109" t="s">
        <v>3092</v>
      </c>
      <c r="B41" s="79" t="s">
        <v>3192</v>
      </c>
      <c r="C41" s="86" t="s">
        <v>3192</v>
      </c>
      <c r="D41" s="69" t="s">
        <v>2228</v>
      </c>
      <c r="E41" s="9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s="72">
        <f>IFERROR(_xlfn.XLOOKUP($A41,map_headernames!N:N,map_headernames!N:N),0)</f>
        <v>0</v>
      </c>
      <c r="I41" s="24"/>
      <c r="J41" s="9" t="s">
        <v>2342</v>
      </c>
      <c r="K41">
        <v>1</v>
      </c>
      <c r="L41">
        <v>0</v>
      </c>
    </row>
    <row r="42" spans="1:12">
      <c r="A42" s="109" t="s">
        <v>3085</v>
      </c>
      <c r="B42" s="79" t="s">
        <v>3193</v>
      </c>
      <c r="C42" s="86" t="s">
        <v>3194</v>
      </c>
      <c r="D42" s="69" t="s">
        <v>2228</v>
      </c>
      <c r="E42" s="9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s="72">
        <f>IFERROR(_xlfn.XLOOKUP($A42,map_headernames!N:N,map_headernames!N:N),0)</f>
        <v>0</v>
      </c>
      <c r="I42" s="24"/>
      <c r="J42" s="9" t="s">
        <v>4814</v>
      </c>
      <c r="K42">
        <v>2</v>
      </c>
      <c r="L42">
        <v>0</v>
      </c>
    </row>
    <row r="43" spans="1:12">
      <c r="A43" s="109" t="s">
        <v>3093</v>
      </c>
      <c r="B43" s="79" t="s">
        <v>3195</v>
      </c>
      <c r="C43" s="86" t="s">
        <v>3195</v>
      </c>
      <c r="D43" s="69" t="s">
        <v>2228</v>
      </c>
      <c r="E43" s="9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s="72">
        <f>IFERROR(_xlfn.XLOOKUP($A43,map_headernames!N:N,map_headernames!N:N),0)</f>
        <v>0</v>
      </c>
      <c r="I43" s="24"/>
      <c r="J43" s="9" t="s">
        <v>2344</v>
      </c>
      <c r="K43">
        <v>1</v>
      </c>
      <c r="L43">
        <v>0</v>
      </c>
    </row>
    <row r="44" spans="1:12">
      <c r="A44" s="109" t="s">
        <v>3086</v>
      </c>
      <c r="B44" s="79" t="s">
        <v>3196</v>
      </c>
      <c r="C44" s="86" t="s">
        <v>3197</v>
      </c>
      <c r="D44" s="69" t="s">
        <v>2228</v>
      </c>
      <c r="E44" s="9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s="72">
        <f>IFERROR(_xlfn.XLOOKUP($A44,map_headernames!N:N,map_headernames!N:N),0)</f>
        <v>0</v>
      </c>
      <c r="I44" s="24"/>
      <c r="J44" s="9" t="s">
        <v>4815</v>
      </c>
      <c r="K44">
        <v>2</v>
      </c>
      <c r="L44">
        <v>0</v>
      </c>
    </row>
    <row r="45" spans="1:12">
      <c r="A45" s="79" t="s">
        <v>3198</v>
      </c>
      <c r="B45" s="79" t="s">
        <v>3199</v>
      </c>
      <c r="C45" s="86" t="s">
        <v>3200</v>
      </c>
      <c r="D45" s="69" t="s">
        <v>2228</v>
      </c>
      <c r="E45" s="74" t="str">
        <f>IFERROR(_xlfn.XLOOKUP($A45,map_headernames!H:H,map_headernames!H:H),0)</f>
        <v>AGE_LT18</v>
      </c>
      <c r="F45" s="74">
        <f>IFERROR(_xlfn.XLOOKUP($A45,map_headernames!I:I,map_headernames!I:I),0)</f>
        <v>0</v>
      </c>
      <c r="G45" s="74">
        <f>IFERROR(_xlfn.XLOOKUP($A45,map_headernames!N:N,map_headernames!N:N),0)</f>
        <v>0</v>
      </c>
      <c r="H45" s="1"/>
      <c r="I45" s="1"/>
      <c r="J45" s="1"/>
      <c r="K45">
        <v>1</v>
      </c>
      <c r="L45">
        <v>1</v>
      </c>
    </row>
    <row r="46" spans="1:12">
      <c r="A46" s="79" t="s">
        <v>3201</v>
      </c>
      <c r="B46" s="79" t="s">
        <v>3202</v>
      </c>
      <c r="C46" s="86" t="s">
        <v>3203</v>
      </c>
      <c r="D46" s="69" t="s">
        <v>2228</v>
      </c>
      <c r="E46" s="74">
        <f>IFERROR(_xlfn.XLOOKUP($A46,map_headernames!H:H,map_headernames!H:H),0)</f>
        <v>0</v>
      </c>
      <c r="F46" s="74">
        <f>IFERROR(_xlfn.XLOOKUP($A46,map_headernames!I:I,map_headernames!I:I),0)</f>
        <v>0</v>
      </c>
      <c r="G46" s="74">
        <f>IFERROR(_xlfn.XLOOKUP($A46,map_headernames!N:N,map_headernames!N:N),0)</f>
        <v>0</v>
      </c>
      <c r="H46" s="9" t="s">
        <v>2560</v>
      </c>
      <c r="I46" s="1"/>
      <c r="J46" s="9" t="s">
        <v>4823</v>
      </c>
      <c r="K46">
        <v>2</v>
      </c>
      <c r="L46">
        <v>0</v>
      </c>
    </row>
    <row r="47" spans="1:12">
      <c r="A47" s="85" t="s">
        <v>3204</v>
      </c>
      <c r="B47" s="85" t="s">
        <v>1210</v>
      </c>
      <c r="C47" s="86" t="s">
        <v>3205</v>
      </c>
      <c r="D47" s="69" t="s">
        <v>2228</v>
      </c>
      <c r="E47" s="74">
        <f>IFERROR(_xlfn.XLOOKUP($A47,map_headernames!H:H,map_headernames!H:H),0)</f>
        <v>0</v>
      </c>
      <c r="F47" s="74">
        <f>IFERROR(_xlfn.XLOOKUP($A47,map_headernames!I:I,map_headernames!I:I),0)</f>
        <v>0</v>
      </c>
      <c r="G47" s="74">
        <f>IFERROR(_xlfn.XLOOKUP($A47,map_headernames!N:N,map_headernames!N:N),0)</f>
        <v>0</v>
      </c>
      <c r="H47" s="1"/>
      <c r="I47" t="s">
        <v>1064</v>
      </c>
      <c r="J47" s="42" t="s">
        <v>1063</v>
      </c>
      <c r="K47" s="22">
        <v>0</v>
      </c>
      <c r="L47" s="22">
        <v>0</v>
      </c>
    </row>
    <row r="48" spans="1:12">
      <c r="A48" s="85" t="s">
        <v>3206</v>
      </c>
      <c r="B48" s="85" t="s">
        <v>3207</v>
      </c>
      <c r="C48" s="86" t="s">
        <v>3208</v>
      </c>
      <c r="D48" s="69" t="s">
        <v>2228</v>
      </c>
      <c r="E48" s="74">
        <f>IFERROR(_xlfn.XLOOKUP($A48,map_headernames!H:H,map_headernames!H:H),0)</f>
        <v>0</v>
      </c>
      <c r="F48" s="74">
        <f>IFERROR(_xlfn.XLOOKUP($A48,map_headernames!I:I,map_headernames!I:I),0)</f>
        <v>0</v>
      </c>
      <c r="G48" s="74">
        <f>IFERROR(_xlfn.XLOOKUP($A48,map_headernames!N:N,map_headernames!N:N),0)</f>
        <v>0</v>
      </c>
      <c r="H48" t="s">
        <v>1683</v>
      </c>
      <c r="I48" s="24" t="s">
        <v>1685</v>
      </c>
      <c r="J48" s="42" t="s">
        <v>176</v>
      </c>
      <c r="K48" s="22">
        <v>0</v>
      </c>
      <c r="L48" s="22">
        <v>0</v>
      </c>
    </row>
    <row r="49" spans="1:12">
      <c r="A49" s="85" t="s">
        <v>3209</v>
      </c>
      <c r="B49" s="85" t="s">
        <v>1187</v>
      </c>
      <c r="C49" s="86" t="s">
        <v>3210</v>
      </c>
      <c r="D49" s="69" t="s">
        <v>2228</v>
      </c>
      <c r="E49" s="74">
        <f>IFERROR(_xlfn.XLOOKUP($A49,map_headernames!H:H,map_headernames!H:H),0)</f>
        <v>0</v>
      </c>
      <c r="F49" s="74">
        <f>IFERROR(_xlfn.XLOOKUP($A49,map_headernames!I:I,map_headernames!I:I),0)</f>
        <v>0</v>
      </c>
      <c r="G49" s="74">
        <f>IFERROR(_xlfn.XLOOKUP($A49,map_headernames!N:N,map_headernames!N:N),0)</f>
        <v>0</v>
      </c>
      <c r="H49" s="1"/>
      <c r="I49" t="s">
        <v>602</v>
      </c>
      <c r="J49" s="42" t="s">
        <v>601</v>
      </c>
      <c r="K49" s="22">
        <v>0</v>
      </c>
      <c r="L49" s="22">
        <v>0</v>
      </c>
    </row>
    <row r="50" spans="1:12">
      <c r="A50" s="85" t="s">
        <v>3211</v>
      </c>
      <c r="B50" s="85" t="s">
        <v>3212</v>
      </c>
      <c r="C50" s="86" t="s">
        <v>3213</v>
      </c>
      <c r="D50" s="69" t="s">
        <v>2228</v>
      </c>
      <c r="E50" s="74">
        <f>IFERROR(_xlfn.XLOOKUP($A50,map_headernames!H:H,map_headernames!H:H),0)</f>
        <v>0</v>
      </c>
      <c r="F50" s="74">
        <f>IFERROR(_xlfn.XLOOKUP($A50,map_headernames!I:I,map_headernames!I:I),0)</f>
        <v>0</v>
      </c>
      <c r="G50" s="74">
        <f>IFERROR(_xlfn.XLOOKUP($A50,map_headernames!N:N,map_headernames!N:N),0)</f>
        <v>0</v>
      </c>
      <c r="H50" t="s">
        <v>1668</v>
      </c>
      <c r="I50" t="s">
        <v>1670</v>
      </c>
      <c r="J50" s="42" t="s">
        <v>168</v>
      </c>
      <c r="K50" s="22">
        <v>0</v>
      </c>
      <c r="L50" s="22">
        <v>0</v>
      </c>
    </row>
    <row r="51" spans="1:12">
      <c r="A51" s="79" t="s">
        <v>3214</v>
      </c>
      <c r="B51" s="79" t="s">
        <v>3215</v>
      </c>
      <c r="C51" s="86" t="s">
        <v>3216</v>
      </c>
      <c r="D51" s="69" t="s">
        <v>2228</v>
      </c>
      <c r="E51" s="74" t="str">
        <f>IFERROR(_xlfn.XLOOKUP($A51,map_headernames!H:H,map_headernames!H:H),0)</f>
        <v>AGE_GT17</v>
      </c>
      <c r="F51" s="74">
        <f>IFERROR(_xlfn.XLOOKUP($A51,map_headernames!I:I,map_headernames!I:I),0)</f>
        <v>0</v>
      </c>
      <c r="G51" s="74">
        <f>IFERROR(_xlfn.XLOOKUP($A51,map_headernames!N:N,map_headernames!N:N),0)</f>
        <v>0</v>
      </c>
      <c r="I51" s="1"/>
      <c r="J51" s="1"/>
      <c r="K51" s="1">
        <v>1</v>
      </c>
      <c r="L51" s="1">
        <v>1</v>
      </c>
    </row>
    <row r="52" spans="1:12">
      <c r="A52" s="79" t="s">
        <v>3217</v>
      </c>
      <c r="B52" s="79" t="s">
        <v>3218</v>
      </c>
      <c r="C52" s="86" t="s">
        <v>3219</v>
      </c>
      <c r="D52" s="69" t="s">
        <v>2228</v>
      </c>
      <c r="E52" s="74">
        <f>IFERROR(_xlfn.XLOOKUP($A52,map_headernames!H:H,map_headernames!H:H),0)</f>
        <v>0</v>
      </c>
      <c r="F52" s="74">
        <f>IFERROR(_xlfn.XLOOKUP($A52,map_headernames!I:I,map_headernames!I:I),0)</f>
        <v>0</v>
      </c>
      <c r="G52" s="74">
        <f>IFERROR(_xlfn.XLOOKUP($A52,map_headernames!N:N,map_headernames!N:N),0)</f>
        <v>0</v>
      </c>
      <c r="H52" s="9" t="s">
        <v>2564</v>
      </c>
      <c r="I52" s="1"/>
      <c r="J52" s="9" t="s">
        <v>4816</v>
      </c>
      <c r="K52" s="1">
        <v>2</v>
      </c>
      <c r="L52" s="1">
        <v>0</v>
      </c>
    </row>
    <row r="53" spans="1:12">
      <c r="A53" s="79" t="s">
        <v>3220</v>
      </c>
      <c r="B53" s="79" t="s">
        <v>3221</v>
      </c>
      <c r="C53" s="86" t="s">
        <v>3222</v>
      </c>
      <c r="D53" s="69" t="s">
        <v>2228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>
        <f>IFERROR(_xlfn.XLOOKUP($A53,map_headernames!N:N,map_headernames!N:N),0)</f>
        <v>0</v>
      </c>
      <c r="I53" s="1"/>
      <c r="J53" s="1"/>
      <c r="K53" s="1">
        <v>1</v>
      </c>
      <c r="L53" s="1">
        <v>1</v>
      </c>
    </row>
    <row r="54" spans="1:12">
      <c r="A54" s="79" t="s">
        <v>3223</v>
      </c>
      <c r="B54" s="79" t="s">
        <v>3224</v>
      </c>
      <c r="C54" s="86" t="s">
        <v>3225</v>
      </c>
      <c r="D54" s="69" t="s">
        <v>2228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>
        <f>IFERROR(_xlfn.XLOOKUP($A54,map_headernames!N:N,map_headernames!N:N),0)</f>
        <v>0</v>
      </c>
      <c r="H54" s="9" t="s">
        <v>2544</v>
      </c>
      <c r="I54" s="1"/>
      <c r="J54" s="9" t="s">
        <v>4824</v>
      </c>
      <c r="K54" s="1">
        <v>2</v>
      </c>
      <c r="L54" s="1">
        <v>0</v>
      </c>
    </row>
    <row r="55" spans="1:12">
      <c r="A55" s="79" t="s">
        <v>3226</v>
      </c>
      <c r="B55" s="79" t="s">
        <v>3227</v>
      </c>
      <c r="C55" s="86" t="s">
        <v>3228</v>
      </c>
      <c r="D55" s="69" t="s">
        <v>2228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>
        <f>IFERROR(_xlfn.XLOOKUP($A55,map_headernames!N:N,map_headernames!N:N),0)</f>
        <v>0</v>
      </c>
      <c r="I55" s="1"/>
      <c r="J55" s="1"/>
      <c r="K55" s="1">
        <v>1</v>
      </c>
      <c r="L55" s="1">
        <v>1</v>
      </c>
    </row>
    <row r="56" spans="1:12">
      <c r="A56" s="79" t="s">
        <v>3229</v>
      </c>
      <c r="B56" s="79" t="s">
        <v>3230</v>
      </c>
      <c r="C56" s="86" t="s">
        <v>3231</v>
      </c>
      <c r="D56" s="69" t="s">
        <v>2228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>
        <f>IFERROR(_xlfn.XLOOKUP($A56,map_headernames!N:N,map_headernames!N:N),0)</f>
        <v>0</v>
      </c>
      <c r="H56" s="9" t="s">
        <v>2547</v>
      </c>
      <c r="I56" s="1"/>
      <c r="J56" s="9" t="s">
        <v>4825</v>
      </c>
      <c r="K56" s="1">
        <v>2</v>
      </c>
      <c r="L56" s="1">
        <v>0</v>
      </c>
    </row>
    <row r="57" spans="1:12">
      <c r="A57" s="79" t="s">
        <v>3232</v>
      </c>
      <c r="B57" s="79" t="s">
        <v>3233</v>
      </c>
      <c r="C57" s="87" t="s">
        <v>3234</v>
      </c>
      <c r="D57" s="69" t="s">
        <v>2228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IFERROR(_xlfn.XLOOKUP($A57,map_headernames!N:N,map_headernames!N:N),0)</f>
        <v>0</v>
      </c>
    </row>
    <row r="58" spans="1:12">
      <c r="A58" s="79" t="s">
        <v>3235</v>
      </c>
      <c r="B58" s="79" t="s">
        <v>3236</v>
      </c>
      <c r="C58" s="88" t="s">
        <v>3236</v>
      </c>
      <c r="D58" s="69" t="s">
        <v>2228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IFERROR(_xlfn.XLOOKUP($A58,map_headernames!N:N,map_headernames!N:N),0)</f>
        <v>0</v>
      </c>
    </row>
    <row r="59" spans="1:12">
      <c r="A59" s="79" t="s">
        <v>3237</v>
      </c>
      <c r="B59" s="79" t="s">
        <v>3238</v>
      </c>
      <c r="C59" s="88" t="s">
        <v>3239</v>
      </c>
      <c r="D59" s="69" t="s">
        <v>2228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IFERROR(_xlfn.XLOOKUP($A59,map_headernames!N:N,map_headernames!N:N),0)</f>
        <v>0</v>
      </c>
    </row>
    <row r="60" spans="1:12">
      <c r="A60" s="79" t="s">
        <v>3240</v>
      </c>
      <c r="B60" s="79" t="s">
        <v>3241</v>
      </c>
      <c r="C60" s="88" t="s">
        <v>3242</v>
      </c>
      <c r="D60" s="69" t="s">
        <v>2228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IFERROR(_xlfn.XLOOKUP($A60,map_headernames!N:N,map_headernames!N:N),0)</f>
        <v>0</v>
      </c>
    </row>
    <row r="61" spans="1:12">
      <c r="A61" s="79" t="s">
        <v>3243</v>
      </c>
      <c r="B61" s="79" t="s">
        <v>3244</v>
      </c>
      <c r="C61" s="88" t="s">
        <v>3245</v>
      </c>
      <c r="D61" s="69" t="s">
        <v>2228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IFERROR(_xlfn.XLOOKUP($A61,map_headernames!N:N,map_headernames!N:N),0)</f>
        <v>0</v>
      </c>
    </row>
    <row r="62" spans="1:12">
      <c r="A62" s="79" t="s">
        <v>3246</v>
      </c>
      <c r="B62" s="79" t="s">
        <v>3247</v>
      </c>
      <c r="C62" s="88" t="s">
        <v>3248</v>
      </c>
      <c r="D62" s="69" t="s">
        <v>2228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IFERROR(_xlfn.XLOOKUP($A62,map_headernames!N:N,map_headernames!N:N),0)</f>
        <v>0</v>
      </c>
    </row>
    <row r="63" spans="1:12">
      <c r="A63" s="79" t="s">
        <v>3249</v>
      </c>
      <c r="B63" s="79" t="s">
        <v>3250</v>
      </c>
      <c r="C63" s="88" t="s">
        <v>3251</v>
      </c>
      <c r="D63" s="69" t="s">
        <v>2228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IFERROR(_xlfn.XLOOKUP($A63,map_headernames!N:N,map_headernames!N:N),0)</f>
        <v>0</v>
      </c>
    </row>
    <row r="64" spans="1:12">
      <c r="A64" s="79" t="s">
        <v>3252</v>
      </c>
      <c r="B64" s="79" t="s">
        <v>3253</v>
      </c>
      <c r="C64" s="88" t="s">
        <v>3254</v>
      </c>
      <c r="D64" s="69" t="s">
        <v>2228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IFERROR(_xlfn.XLOOKUP($A64,map_headernames!N:N,map_headernames!N:N),0)</f>
        <v>0</v>
      </c>
    </row>
    <row r="65" spans="1:12">
      <c r="A65" s="79" t="s">
        <v>3255</v>
      </c>
      <c r="B65" s="79" t="s">
        <v>3256</v>
      </c>
      <c r="C65" s="88" t="s">
        <v>3257</v>
      </c>
      <c r="D65" s="69" t="s">
        <v>2228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IFERROR(_xlfn.XLOOKUP($A65,map_headernames!N:N,map_headernames!N:N),0)</f>
        <v>0</v>
      </c>
    </row>
    <row r="66" spans="1:12">
      <c r="A66" s="79" t="s">
        <v>1081</v>
      </c>
      <c r="B66" s="79" t="s">
        <v>3258</v>
      </c>
      <c r="C66" s="86" t="s">
        <v>1087</v>
      </c>
      <c r="D66" s="69" t="s">
        <v>3259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s="1">
        <f>IFERROR(_xlfn.XLOOKUP($A66,map_headernames!N:N,map_headernames!N:N),0)</f>
        <v>0</v>
      </c>
      <c r="H66" s="1"/>
      <c r="I66" t="s">
        <v>1082</v>
      </c>
      <c r="J66" s="1"/>
      <c r="K66">
        <v>0</v>
      </c>
      <c r="L66">
        <v>0</v>
      </c>
    </row>
    <row r="67" spans="1:12">
      <c r="A67" s="79" t="s">
        <v>3260</v>
      </c>
      <c r="B67" s="79" t="s">
        <v>3261</v>
      </c>
      <c r="C67" s="86" t="s">
        <v>3262</v>
      </c>
      <c r="D67" s="69" t="s">
        <v>3259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IFERROR(_xlfn.XLOOKUP($A67,map_headernames!N:N,map_headernames!N:N),0)</f>
        <v>0</v>
      </c>
    </row>
    <row r="68" spans="1:12">
      <c r="A68" s="79" t="s">
        <v>3263</v>
      </c>
      <c r="B68" s="79" t="s">
        <v>3264</v>
      </c>
      <c r="C68" s="86" t="s">
        <v>3264</v>
      </c>
      <c r="D68" s="69" t="s">
        <v>3259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IFERROR(_xlfn.XLOOKUP($A68,map_headernames!N:N,map_headernames!N:N),0)</f>
        <v>0</v>
      </c>
    </row>
    <row r="69" spans="1:12">
      <c r="A69" s="79" t="s">
        <v>3265</v>
      </c>
      <c r="B69" s="79" t="s">
        <v>3266</v>
      </c>
      <c r="C69" s="86" t="s">
        <v>3266</v>
      </c>
      <c r="D69" s="69" t="s">
        <v>3259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IFERROR(_xlfn.XLOOKUP($A69,map_headernames!N:N,map_headernames!N:N),0)</f>
        <v>0</v>
      </c>
    </row>
    <row r="70" spans="1:12">
      <c r="A70" s="79" t="s">
        <v>3267</v>
      </c>
      <c r="B70" s="79" t="s">
        <v>3268</v>
      </c>
      <c r="C70" s="86" t="s">
        <v>3269</v>
      </c>
      <c r="D70" s="69" t="s">
        <v>3259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IFERROR(_xlfn.XLOOKUP($A70,map_headernames!N:N,map_headernames!N:N),0)</f>
        <v>0</v>
      </c>
    </row>
    <row r="71" spans="1:12">
      <c r="A71" s="107" t="s">
        <v>2553</v>
      </c>
      <c r="B71" s="107" t="s">
        <v>2554</v>
      </c>
      <c r="C71" s="102" t="s">
        <v>2554</v>
      </c>
      <c r="D71" s="69" t="s">
        <v>3259</v>
      </c>
      <c r="E71" s="9" t="str">
        <f>IFERROR(_xlfn.XLOOKUP($A71,map_headernames!H:H,map_headernames!H:H),0)</f>
        <v>PER_CAP_INC</v>
      </c>
      <c r="F71" s="9" t="str">
        <f>IFERROR(_xlfn.XLOOKUP($A71,map_headernames!I:I,map_headernames!I:I),0)</f>
        <v>PER_CAP_INC</v>
      </c>
      <c r="G71" s="1">
        <f>IFERROR(_xlfn.XLOOKUP($A71,map_headernames!N:N,map_headernames!N:N),0)</f>
        <v>0</v>
      </c>
      <c r="J71" s="9" t="s">
        <v>4826</v>
      </c>
      <c r="K71" s="1">
        <v>1</v>
      </c>
      <c r="L71" s="22">
        <v>0</v>
      </c>
    </row>
    <row r="72" spans="1:12">
      <c r="A72" s="79" t="s">
        <v>3270</v>
      </c>
      <c r="B72" s="79" t="s">
        <v>3271</v>
      </c>
      <c r="C72" s="86" t="s">
        <v>3271</v>
      </c>
      <c r="D72" s="69" t="s">
        <v>3259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IFERROR(_xlfn.XLOOKUP($A72,map_headernames!N:N,map_headernames!N:N),0)</f>
        <v>0</v>
      </c>
    </row>
    <row r="73" spans="1:12">
      <c r="A73" s="79" t="s">
        <v>3272</v>
      </c>
      <c r="B73" s="79" t="s">
        <v>3273</v>
      </c>
      <c r="C73" s="86" t="s">
        <v>3274</v>
      </c>
      <c r="D73" s="69" t="s">
        <v>3259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IFERROR(_xlfn.XLOOKUP($A73,map_headernames!N:N,map_headernames!N:N),0)</f>
        <v>0</v>
      </c>
    </row>
    <row r="74" spans="1:12">
      <c r="A74" s="79" t="s">
        <v>3275</v>
      </c>
      <c r="B74" s="79" t="s">
        <v>3276</v>
      </c>
      <c r="C74" s="86" t="s">
        <v>3276</v>
      </c>
      <c r="D74" s="69" t="s">
        <v>3259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IFERROR(_xlfn.XLOOKUP($A74,map_headernames!N:N,map_headernames!N:N),0)</f>
        <v>0</v>
      </c>
    </row>
    <row r="75" spans="1:12">
      <c r="A75" s="79" t="s">
        <v>3277</v>
      </c>
      <c r="B75" s="79" t="s">
        <v>3278</v>
      </c>
      <c r="C75" s="86" t="s">
        <v>3279</v>
      </c>
      <c r="D75" s="69" t="s">
        <v>3259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IFERROR(_xlfn.XLOOKUP($A75,map_headernames!N:N,map_headernames!N:N),0)</f>
        <v>0</v>
      </c>
    </row>
    <row r="76" spans="1:12">
      <c r="A76" s="79" t="s">
        <v>3280</v>
      </c>
      <c r="B76" s="79" t="s">
        <v>3281</v>
      </c>
      <c r="C76" s="86" t="s">
        <v>3281</v>
      </c>
      <c r="D76" s="69" t="s">
        <v>3259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IFERROR(_xlfn.XLOOKUP($A76,map_headernames!N:N,map_headernames!N:N),0)</f>
        <v>0</v>
      </c>
    </row>
    <row r="77" spans="1:12">
      <c r="A77" s="79" t="s">
        <v>3282</v>
      </c>
      <c r="B77" s="79" t="s">
        <v>3283</v>
      </c>
      <c r="C77" s="86" t="s">
        <v>3284</v>
      </c>
      <c r="D77" s="69" t="s">
        <v>3259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IFERROR(_xlfn.XLOOKUP($A77,map_headernames!N:N,map_headernames!N:N),0)</f>
        <v>0</v>
      </c>
    </row>
    <row r="78" spans="1:12">
      <c r="A78" s="79" t="s">
        <v>3285</v>
      </c>
      <c r="B78" s="79" t="s">
        <v>3286</v>
      </c>
      <c r="C78" s="86" t="s">
        <v>3286</v>
      </c>
      <c r="D78" s="69" t="s">
        <v>3259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IFERROR(_xlfn.XLOOKUP($A78,map_headernames!N:N,map_headernames!N:N),0)</f>
        <v>0</v>
      </c>
    </row>
    <row r="79" spans="1:12">
      <c r="A79" s="79" t="s">
        <v>3287</v>
      </c>
      <c r="B79" s="79" t="s">
        <v>3288</v>
      </c>
      <c r="C79" s="86" t="s">
        <v>3289</v>
      </c>
      <c r="D79" s="69" t="s">
        <v>3259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IFERROR(_xlfn.XLOOKUP($A79,map_headernames!N:N,map_headernames!N:N),0)</f>
        <v>0</v>
      </c>
    </row>
    <row r="80" spans="1:12">
      <c r="A80" s="79" t="s">
        <v>3290</v>
      </c>
      <c r="B80" s="79" t="s">
        <v>3291</v>
      </c>
      <c r="C80" s="86" t="s">
        <v>3291</v>
      </c>
      <c r="D80" s="69" t="s">
        <v>3259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IFERROR(_xlfn.XLOOKUP($A80,map_headernames!N:N,map_headernames!N:N),0)</f>
        <v>0</v>
      </c>
    </row>
    <row r="81" spans="1:13">
      <c r="A81" s="79" t="s">
        <v>3292</v>
      </c>
      <c r="B81" s="79" t="s">
        <v>3293</v>
      </c>
      <c r="C81" s="86" t="s">
        <v>3294</v>
      </c>
      <c r="D81" s="69" t="s">
        <v>3259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IFERROR(_xlfn.XLOOKUP($A81,map_headernames!N:N,map_headernames!N:N),0)</f>
        <v>0</v>
      </c>
    </row>
    <row r="82" spans="1:13">
      <c r="A82" s="85" t="s">
        <v>3295</v>
      </c>
      <c r="B82" s="85" t="s">
        <v>3296</v>
      </c>
      <c r="C82" s="103" t="s">
        <v>3297</v>
      </c>
      <c r="D82" s="69" t="s">
        <v>3259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IFERROR(_xlfn.XLOOKUP($A82,map_headernames!N:N,map_headernames!N:N),0)</f>
        <v>0</v>
      </c>
      <c r="I82" t="s">
        <v>608</v>
      </c>
      <c r="J82" s="75" t="s">
        <v>607</v>
      </c>
      <c r="K82">
        <v>0</v>
      </c>
      <c r="L82">
        <v>0</v>
      </c>
    </row>
    <row r="83" spans="1:13">
      <c r="A83" s="85" t="s">
        <v>3298</v>
      </c>
      <c r="B83" s="85" t="s">
        <v>3299</v>
      </c>
      <c r="C83" s="103" t="s">
        <v>3299</v>
      </c>
      <c r="D83" s="69" t="s">
        <v>3259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>
        <f>IFERROR(_xlfn.XLOOKUP($A83,map_headernames!N:N,map_headernames!N:N),0)</f>
        <v>0</v>
      </c>
      <c r="H83" t="s">
        <v>1638</v>
      </c>
      <c r="I83" s="24" t="s">
        <v>577</v>
      </c>
      <c r="J83" s="75" t="s">
        <v>576</v>
      </c>
      <c r="K83">
        <v>0</v>
      </c>
      <c r="L83">
        <v>0</v>
      </c>
    </row>
    <row r="84" spans="1:13">
      <c r="A84" s="85" t="s">
        <v>3300</v>
      </c>
      <c r="B84" s="85" t="s">
        <v>3301</v>
      </c>
      <c r="C84" s="90" t="s">
        <v>3302</v>
      </c>
      <c r="D84" s="69" t="s">
        <v>3259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>
        <f>IFERROR(_xlfn.XLOOKUP($A84,map_headernames!N:N,map_headernames!N:N),0)</f>
        <v>0</v>
      </c>
      <c r="I84" s="24" t="s">
        <v>1640</v>
      </c>
      <c r="J84" s="75" t="s">
        <v>155</v>
      </c>
      <c r="K84">
        <v>0</v>
      </c>
      <c r="L84">
        <v>0</v>
      </c>
    </row>
    <row r="85" spans="1:13">
      <c r="A85" s="79" t="s">
        <v>3303</v>
      </c>
      <c r="B85" s="79" t="s">
        <v>3304</v>
      </c>
      <c r="C85" s="90" t="s">
        <v>3304</v>
      </c>
      <c r="D85" s="69" t="s">
        <v>3259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IFERROR(_xlfn.XLOOKUP($A85,map_headernames!N:N,map_headernames!N:N),0)</f>
        <v>0</v>
      </c>
      <c r="M85" t="s">
        <v>4822</v>
      </c>
    </row>
    <row r="86" spans="1:13">
      <c r="A86" s="79" t="s">
        <v>3305</v>
      </c>
      <c r="B86" s="79" t="s">
        <v>3306</v>
      </c>
      <c r="C86" s="90" t="s">
        <v>3307</v>
      </c>
      <c r="D86" s="69" t="s">
        <v>3259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IFERROR(_xlfn.XLOOKUP($A86,map_headernames!N:N,map_headernames!N:N),0)</f>
        <v>0</v>
      </c>
    </row>
    <row r="87" spans="1:13">
      <c r="A87" s="79" t="s">
        <v>3308</v>
      </c>
      <c r="B87" s="79" t="s">
        <v>3309</v>
      </c>
      <c r="C87" s="90" t="s">
        <v>3309</v>
      </c>
      <c r="D87" s="69" t="s">
        <v>3259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IFERROR(_xlfn.XLOOKUP($A87,map_headernames!N:N,map_headernames!N:N),0)</f>
        <v>0</v>
      </c>
      <c r="M87" t="s">
        <v>4822</v>
      </c>
    </row>
    <row r="88" spans="1:13">
      <c r="A88" s="79" t="s">
        <v>3310</v>
      </c>
      <c r="B88" s="79" t="s">
        <v>3311</v>
      </c>
      <c r="C88" s="90" t="s">
        <v>3312</v>
      </c>
      <c r="D88" s="69" t="s">
        <v>3259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IFERROR(_xlfn.XLOOKUP($A88,map_headernames!N:N,map_headernames!N:N),0)</f>
        <v>0</v>
      </c>
    </row>
    <row r="89" spans="1:13">
      <c r="A89" s="79" t="s">
        <v>3313</v>
      </c>
      <c r="B89" s="79" t="s">
        <v>3314</v>
      </c>
      <c r="C89" s="90" t="s">
        <v>3314</v>
      </c>
      <c r="D89" s="69" t="s">
        <v>3259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IFERROR(_xlfn.XLOOKUP($A89,map_headernames!N:N,map_headernames!N:N),0)</f>
        <v>0</v>
      </c>
    </row>
    <row r="90" spans="1:13">
      <c r="A90" s="79" t="s">
        <v>3315</v>
      </c>
      <c r="B90" s="79" t="s">
        <v>3316</v>
      </c>
      <c r="C90" s="90" t="s">
        <v>3317</v>
      </c>
      <c r="D90" s="69" t="s">
        <v>3259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IFERROR(_xlfn.XLOOKUP($A90,map_headernames!N:N,map_headernames!N:N),0)</f>
        <v>0</v>
      </c>
    </row>
    <row r="91" spans="1:13">
      <c r="A91" s="79" t="s">
        <v>3318</v>
      </c>
      <c r="B91" s="79" t="s">
        <v>3319</v>
      </c>
      <c r="C91" s="90" t="s">
        <v>3319</v>
      </c>
      <c r="D91" s="69" t="s">
        <v>3259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IFERROR(_xlfn.XLOOKUP($A91,map_headernames!N:N,map_headernames!N:N),0)</f>
        <v>0</v>
      </c>
    </row>
    <row r="92" spans="1:13">
      <c r="A92" s="79" t="s">
        <v>3320</v>
      </c>
      <c r="B92" s="79" t="s">
        <v>3321</v>
      </c>
      <c r="C92" s="90" t="s">
        <v>3322</v>
      </c>
      <c r="D92" s="69" t="s">
        <v>3259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IFERROR(_xlfn.XLOOKUP($A92,map_headernames!N:N,map_headernames!N:N),0)</f>
        <v>0</v>
      </c>
    </row>
    <row r="93" spans="1:13">
      <c r="A93" s="79" t="s">
        <v>3323</v>
      </c>
      <c r="B93" s="79" t="s">
        <v>3324</v>
      </c>
      <c r="C93" s="90" t="s">
        <v>3324</v>
      </c>
      <c r="D93" s="69" t="s">
        <v>3259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IFERROR(_xlfn.XLOOKUP($A93,map_headernames!N:N,map_headernames!N:N),0)</f>
        <v>0</v>
      </c>
    </row>
    <row r="94" spans="1:13">
      <c r="A94" s="79" t="s">
        <v>3325</v>
      </c>
      <c r="B94" s="79" t="s">
        <v>3326</v>
      </c>
      <c r="C94" s="90" t="s">
        <v>3327</v>
      </c>
      <c r="D94" s="69" t="s">
        <v>3259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IFERROR(_xlfn.XLOOKUP($A94,map_headernames!N:N,map_headernames!N:N),0)</f>
        <v>0</v>
      </c>
    </row>
    <row r="95" spans="1:13">
      <c r="A95" s="79" t="s">
        <v>3328</v>
      </c>
      <c r="B95" s="79" t="s">
        <v>3329</v>
      </c>
      <c r="C95" s="90" t="s">
        <v>3329</v>
      </c>
      <c r="D95" s="69" t="s">
        <v>3259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IFERROR(_xlfn.XLOOKUP($A95,map_headernames!N:N,map_headernames!N:N),0)</f>
        <v>0</v>
      </c>
    </row>
    <row r="96" spans="1:13">
      <c r="A96" s="79" t="s">
        <v>3330</v>
      </c>
      <c r="B96" s="79" t="s">
        <v>3331</v>
      </c>
      <c r="C96" s="90" t="s">
        <v>3332</v>
      </c>
      <c r="D96" s="69" t="s">
        <v>3259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IFERROR(_xlfn.XLOOKUP($A96,map_headernames!N:N,map_headernames!N:N),0)</f>
        <v>0</v>
      </c>
    </row>
    <row r="97" spans="1:12">
      <c r="A97" s="79" t="s">
        <v>3333</v>
      </c>
      <c r="B97" s="79" t="s">
        <v>3334</v>
      </c>
      <c r="C97" s="90" t="s">
        <v>3334</v>
      </c>
      <c r="D97" s="69" t="s">
        <v>3259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IFERROR(_xlfn.XLOOKUP($A97,map_headernames!N:N,map_headernames!N:N),0)</f>
        <v>0</v>
      </c>
    </row>
    <row r="98" spans="1:12">
      <c r="A98" s="79" t="s">
        <v>3335</v>
      </c>
      <c r="B98" s="79" t="s">
        <v>3336</v>
      </c>
      <c r="C98" s="90" t="s">
        <v>3337</v>
      </c>
      <c r="D98" s="69" t="s">
        <v>3259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IFERROR(_xlfn.XLOOKUP($A98,map_headernames!N:N,map_headernames!N:N),0)</f>
        <v>0</v>
      </c>
    </row>
    <row r="99" spans="1:12">
      <c r="A99" s="79" t="s">
        <v>3338</v>
      </c>
      <c r="B99" s="79" t="s">
        <v>3339</v>
      </c>
      <c r="C99" s="102" t="s">
        <v>3339</v>
      </c>
      <c r="D99" s="69" t="s">
        <v>3259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>
        <f>IFERROR(_xlfn.XLOOKUP($A99,map_headernames!N:N,map_headernames!N:N),0)</f>
        <v>0</v>
      </c>
      <c r="H99" s="24"/>
      <c r="I99" s="24"/>
      <c r="J99" s="24" t="s">
        <v>4819</v>
      </c>
      <c r="K99">
        <v>1</v>
      </c>
      <c r="L99">
        <v>1</v>
      </c>
    </row>
    <row r="100" spans="1:12">
      <c r="A100" s="79" t="s">
        <v>3340</v>
      </c>
      <c r="B100" s="79" t="s">
        <v>3341</v>
      </c>
      <c r="C100" s="89" t="s">
        <v>3342</v>
      </c>
      <c r="D100" s="69" t="s">
        <v>3259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>
        <f>IFERROR(_xlfn.XLOOKUP($A100,map_headernames!N:N,map_headernames!N:N),0)</f>
        <v>0</v>
      </c>
      <c r="H100" s="24"/>
      <c r="I100" s="24"/>
      <c r="J100" s="24" t="s">
        <v>4820</v>
      </c>
      <c r="K100">
        <v>2</v>
      </c>
      <c r="L100">
        <v>1</v>
      </c>
    </row>
    <row r="101" spans="1:12">
      <c r="A101" s="79" t="s">
        <v>3343</v>
      </c>
      <c r="B101" s="79" t="s">
        <v>3344</v>
      </c>
      <c r="C101" s="86" t="s">
        <v>3344</v>
      </c>
      <c r="D101" s="69" t="s">
        <v>3259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IFERROR(_xlfn.XLOOKUP($A101,map_headernames!N:N,map_headernames!N:N),0)</f>
        <v>0</v>
      </c>
    </row>
    <row r="102" spans="1:12">
      <c r="A102" s="79" t="s">
        <v>3345</v>
      </c>
      <c r="B102" s="79" t="s">
        <v>3346</v>
      </c>
      <c r="C102" s="86" t="s">
        <v>3347</v>
      </c>
      <c r="D102" s="69" t="s">
        <v>3259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IFERROR(_xlfn.XLOOKUP($A102,map_headernames!N:N,map_headernames!N:N),0)</f>
        <v>0</v>
      </c>
    </row>
    <row r="103" spans="1:12">
      <c r="A103" s="79" t="s">
        <v>3348</v>
      </c>
      <c r="B103" s="79" t="s">
        <v>3349</v>
      </c>
      <c r="C103" s="86" t="s">
        <v>3349</v>
      </c>
      <c r="D103" s="69" t="s">
        <v>3259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IFERROR(_xlfn.XLOOKUP($A103,map_headernames!N:N,map_headernames!N:N),0)</f>
        <v>0</v>
      </c>
    </row>
    <row r="104" spans="1:12">
      <c r="A104" s="79" t="s">
        <v>3350</v>
      </c>
      <c r="B104" s="79" t="s">
        <v>3351</v>
      </c>
      <c r="C104" s="86" t="s">
        <v>3352</v>
      </c>
      <c r="D104" s="69" t="s">
        <v>3259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IFERROR(_xlfn.XLOOKUP($A104,map_headernames!N:N,map_headernames!N:N),0)</f>
        <v>0</v>
      </c>
    </row>
    <row r="105" spans="1:12">
      <c r="A105" s="79" t="s">
        <v>3353</v>
      </c>
      <c r="B105" s="79" t="s">
        <v>3354</v>
      </c>
      <c r="C105" s="86" t="s">
        <v>3354</v>
      </c>
      <c r="D105" s="69" t="s">
        <v>3259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IFERROR(_xlfn.XLOOKUP($A105,map_headernames!N:N,map_headernames!N:N),0)</f>
        <v>0</v>
      </c>
    </row>
    <row r="106" spans="1:12">
      <c r="A106" s="79" t="s">
        <v>3355</v>
      </c>
      <c r="B106" s="79" t="s">
        <v>3356</v>
      </c>
      <c r="C106" s="86" t="s">
        <v>3357</v>
      </c>
      <c r="D106" s="69" t="s">
        <v>3259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IFERROR(_xlfn.XLOOKUP($A106,map_headernames!N:N,map_headernames!N:N),0)</f>
        <v>0</v>
      </c>
    </row>
    <row r="107" spans="1:12">
      <c r="A107" s="79" t="s">
        <v>3358</v>
      </c>
      <c r="B107" s="79" t="s">
        <v>3359</v>
      </c>
      <c r="C107" s="86" t="s">
        <v>3359</v>
      </c>
      <c r="D107" s="69" t="s">
        <v>3259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IFERROR(_xlfn.XLOOKUP($A107,map_headernames!N:N,map_headernames!N:N),0)</f>
        <v>0</v>
      </c>
    </row>
    <row r="108" spans="1:12">
      <c r="A108" s="79" t="s">
        <v>3360</v>
      </c>
      <c r="B108" s="79" t="s">
        <v>3361</v>
      </c>
      <c r="C108" s="86" t="s">
        <v>3362</v>
      </c>
      <c r="D108" s="69" t="s">
        <v>3259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IFERROR(_xlfn.XLOOKUP($A108,map_headernames!N:N,map_headernames!N:N),0)</f>
        <v>0</v>
      </c>
    </row>
    <row r="109" spans="1:12">
      <c r="A109" s="79" t="s">
        <v>3363</v>
      </c>
      <c r="B109" s="79" t="s">
        <v>3364</v>
      </c>
      <c r="C109" s="86" t="s">
        <v>3364</v>
      </c>
      <c r="D109" s="69" t="s">
        <v>3259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IFERROR(_xlfn.XLOOKUP($A109,map_headernames!N:N,map_headernames!N:N),0)</f>
        <v>0</v>
      </c>
    </row>
    <row r="110" spans="1:12">
      <c r="A110" s="79" t="s">
        <v>3365</v>
      </c>
      <c r="B110" s="79" t="s">
        <v>3366</v>
      </c>
      <c r="C110" s="86" t="s">
        <v>3367</v>
      </c>
      <c r="D110" s="69" t="s">
        <v>3259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IFERROR(_xlfn.XLOOKUP($A110,map_headernames!N:N,map_headernames!N:N),0)</f>
        <v>0</v>
      </c>
    </row>
    <row r="111" spans="1:12">
      <c r="A111" s="79" t="s">
        <v>3368</v>
      </c>
      <c r="B111" s="79" t="s">
        <v>3369</v>
      </c>
      <c r="C111" s="86" t="s">
        <v>3369</v>
      </c>
      <c r="D111" s="69" t="s">
        <v>3259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IFERROR(_xlfn.XLOOKUP($A111,map_headernames!N:N,map_headernames!N:N),0)</f>
        <v>0</v>
      </c>
    </row>
    <row r="112" spans="1:12">
      <c r="A112" s="79" t="s">
        <v>3370</v>
      </c>
      <c r="B112" s="79" t="s">
        <v>3371</v>
      </c>
      <c r="C112" s="86" t="s">
        <v>3372</v>
      </c>
      <c r="D112" s="69" t="s">
        <v>3259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IFERROR(_xlfn.XLOOKUP($A112,map_headernames!N:N,map_headernames!N:N),0)</f>
        <v>0</v>
      </c>
    </row>
    <row r="113" spans="1:7">
      <c r="A113" s="79" t="s">
        <v>3373</v>
      </c>
      <c r="B113" s="79" t="s">
        <v>3374</v>
      </c>
      <c r="C113" s="86" t="s">
        <v>3374</v>
      </c>
      <c r="D113" s="69" t="s">
        <v>3259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IFERROR(_xlfn.XLOOKUP($A113,map_headernames!N:N,map_headernames!N:N),0)</f>
        <v>0</v>
      </c>
    </row>
    <row r="114" spans="1:7">
      <c r="A114" s="79" t="s">
        <v>3375</v>
      </c>
      <c r="B114" s="79" t="s">
        <v>3376</v>
      </c>
      <c r="C114" s="86" t="s">
        <v>3377</v>
      </c>
      <c r="D114" s="69" t="s">
        <v>3259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IFERROR(_xlfn.XLOOKUP($A114,map_headernames!N:N,map_headernames!N:N),0)</f>
        <v>0</v>
      </c>
    </row>
    <row r="115" spans="1:7">
      <c r="A115" s="79" t="s">
        <v>3378</v>
      </c>
      <c r="B115" s="79" t="s">
        <v>3379</v>
      </c>
      <c r="C115" s="86" t="s">
        <v>3379</v>
      </c>
      <c r="D115" s="69" t="s">
        <v>3259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IFERROR(_xlfn.XLOOKUP($A115,map_headernames!N:N,map_headernames!N:N),0)</f>
        <v>0</v>
      </c>
    </row>
    <row r="116" spans="1:7">
      <c r="A116" s="79" t="s">
        <v>3380</v>
      </c>
      <c r="B116" s="79" t="s">
        <v>3381</v>
      </c>
      <c r="C116" s="86" t="s">
        <v>3382</v>
      </c>
      <c r="D116" s="69" t="s">
        <v>3259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IFERROR(_xlfn.XLOOKUP($A116,map_headernames!N:N,map_headernames!N:N),0)</f>
        <v>0</v>
      </c>
    </row>
    <row r="117" spans="1:7">
      <c r="A117" s="79" t="s">
        <v>3383</v>
      </c>
      <c r="B117" s="79" t="s">
        <v>3384</v>
      </c>
      <c r="C117" s="86" t="s">
        <v>3384</v>
      </c>
      <c r="D117" s="69" t="s">
        <v>3259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IFERROR(_xlfn.XLOOKUP($A117,map_headernames!N:N,map_headernames!N:N),0)</f>
        <v>0</v>
      </c>
    </row>
    <row r="118" spans="1:7">
      <c r="A118" s="79" t="s">
        <v>3385</v>
      </c>
      <c r="B118" s="79" t="s">
        <v>3386</v>
      </c>
      <c r="C118" s="86" t="s">
        <v>3387</v>
      </c>
      <c r="D118" s="69" t="s">
        <v>3259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IFERROR(_xlfn.XLOOKUP($A118,map_headernames!N:N,map_headernames!N:N),0)</f>
        <v>0</v>
      </c>
    </row>
    <row r="119" spans="1:7">
      <c r="A119" s="79" t="s">
        <v>3388</v>
      </c>
      <c r="B119" s="79" t="s">
        <v>3389</v>
      </c>
      <c r="C119" s="86" t="s">
        <v>3389</v>
      </c>
      <c r="D119" s="69" t="s">
        <v>3259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IFERROR(_xlfn.XLOOKUP($A119,map_headernames!N:N,map_headernames!N:N),0)</f>
        <v>0</v>
      </c>
    </row>
    <row r="120" spans="1:7">
      <c r="A120" s="79" t="s">
        <v>3390</v>
      </c>
      <c r="B120" s="79" t="s">
        <v>3391</v>
      </c>
      <c r="C120" s="86" t="s">
        <v>3392</v>
      </c>
      <c r="D120" s="69" t="s">
        <v>3259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IFERROR(_xlfn.XLOOKUP($A120,map_headernames!N:N,map_headernames!N:N),0)</f>
        <v>0</v>
      </c>
    </row>
    <row r="121" spans="1:7">
      <c r="A121" s="79" t="s">
        <v>3393</v>
      </c>
      <c r="B121" s="79" t="s">
        <v>3394</v>
      </c>
      <c r="C121" s="86" t="s">
        <v>3394</v>
      </c>
      <c r="D121" s="69" t="s">
        <v>3259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IFERROR(_xlfn.XLOOKUP($A121,map_headernames!N:N,map_headernames!N:N),0)</f>
        <v>0</v>
      </c>
    </row>
    <row r="122" spans="1:7">
      <c r="A122" s="79" t="s">
        <v>3395</v>
      </c>
      <c r="B122" s="79" t="s">
        <v>3396</v>
      </c>
      <c r="C122" s="86" t="s">
        <v>3397</v>
      </c>
      <c r="D122" s="69" t="s">
        <v>3259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IFERROR(_xlfn.XLOOKUP($A122,map_headernames!N:N,map_headernames!N:N),0)</f>
        <v>0</v>
      </c>
    </row>
    <row r="123" spans="1:7">
      <c r="A123" s="79" t="s">
        <v>3398</v>
      </c>
      <c r="B123" s="79" t="s">
        <v>3399</v>
      </c>
      <c r="C123" s="95" t="s">
        <v>3399</v>
      </c>
      <c r="D123" s="69" t="s">
        <v>3259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IFERROR(_xlfn.XLOOKUP($A123,map_headernames!N:N,map_headernames!N:N),0)</f>
        <v>0</v>
      </c>
    </row>
    <row r="124" spans="1:7">
      <c r="A124" s="79" t="s">
        <v>3400</v>
      </c>
      <c r="B124" s="79" t="s">
        <v>3401</v>
      </c>
      <c r="C124" s="95" t="s">
        <v>3402</v>
      </c>
      <c r="D124" s="69" t="s">
        <v>3259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IFERROR(_xlfn.XLOOKUP($A124,map_headernames!N:N,map_headernames!N:N),0)</f>
        <v>0</v>
      </c>
    </row>
    <row r="125" spans="1:7">
      <c r="A125" s="79" t="s">
        <v>3403</v>
      </c>
      <c r="B125" s="79" t="s">
        <v>3404</v>
      </c>
      <c r="C125" s="96" t="s">
        <v>3404</v>
      </c>
      <c r="D125" s="69" t="s">
        <v>3259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IFERROR(_xlfn.XLOOKUP($A125,map_headernames!N:N,map_headernames!N:N),0)</f>
        <v>0</v>
      </c>
    </row>
    <row r="126" spans="1:7">
      <c r="A126" s="79" t="s">
        <v>3405</v>
      </c>
      <c r="B126" s="79" t="s">
        <v>3406</v>
      </c>
      <c r="C126" s="96" t="s">
        <v>3407</v>
      </c>
      <c r="D126" s="69" t="s">
        <v>3259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IFERROR(_xlfn.XLOOKUP($A126,map_headernames!N:N,map_headernames!N:N),0)</f>
        <v>0</v>
      </c>
    </row>
    <row r="127" spans="1:7">
      <c r="A127" s="79" t="s">
        <v>3408</v>
      </c>
      <c r="B127" s="79" t="s">
        <v>3409</v>
      </c>
      <c r="C127" s="96" t="s">
        <v>3409</v>
      </c>
      <c r="D127" s="69" t="s">
        <v>3259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IFERROR(_xlfn.XLOOKUP($A127,map_headernames!N:N,map_headernames!N:N),0)</f>
        <v>0</v>
      </c>
    </row>
    <row r="128" spans="1:7">
      <c r="A128" s="79" t="s">
        <v>3410</v>
      </c>
      <c r="B128" s="79" t="s">
        <v>3411</v>
      </c>
      <c r="C128" s="96" t="s">
        <v>3412</v>
      </c>
      <c r="D128" s="69" t="s">
        <v>3259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IFERROR(_xlfn.XLOOKUP($A128,map_headernames!N:N,map_headernames!N:N),0)</f>
        <v>0</v>
      </c>
    </row>
    <row r="129" spans="1:7">
      <c r="A129" s="79" t="s">
        <v>3413</v>
      </c>
      <c r="B129" s="79" t="s">
        <v>3414</v>
      </c>
      <c r="C129" s="96" t="s">
        <v>3414</v>
      </c>
      <c r="D129" s="69" t="s">
        <v>3259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IFERROR(_xlfn.XLOOKUP($A129,map_headernames!N:N,map_headernames!N:N),0)</f>
        <v>0</v>
      </c>
    </row>
    <row r="130" spans="1:7">
      <c r="A130" s="79" t="s">
        <v>3415</v>
      </c>
      <c r="B130" s="79" t="s">
        <v>3416</v>
      </c>
      <c r="C130" s="96" t="s">
        <v>3417</v>
      </c>
      <c r="D130" s="69" t="s">
        <v>3259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IFERROR(_xlfn.XLOOKUP($A130,map_headernames!N:N,map_headernames!N:N),0)</f>
        <v>0</v>
      </c>
    </row>
    <row r="131" spans="1:7">
      <c r="A131" s="79" t="s">
        <v>3418</v>
      </c>
      <c r="B131" s="79" t="s">
        <v>3419</v>
      </c>
      <c r="C131" s="96" t="s">
        <v>3419</v>
      </c>
      <c r="D131" s="69" t="s">
        <v>3259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IFERROR(_xlfn.XLOOKUP($A131,map_headernames!N:N,map_headernames!N:N),0)</f>
        <v>0</v>
      </c>
    </row>
    <row r="132" spans="1:7">
      <c r="A132" s="79" t="s">
        <v>3420</v>
      </c>
      <c r="B132" s="79" t="s">
        <v>3421</v>
      </c>
      <c r="C132" s="96" t="s">
        <v>3422</v>
      </c>
      <c r="D132" s="69" t="s">
        <v>3259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IFERROR(_xlfn.XLOOKUP($A132,map_headernames!N:N,map_headernames!N:N),0)</f>
        <v>0</v>
      </c>
    </row>
    <row r="133" spans="1:7">
      <c r="A133" s="79" t="s">
        <v>3423</v>
      </c>
      <c r="B133" s="79" t="s">
        <v>3424</v>
      </c>
      <c r="C133" s="96" t="s">
        <v>3424</v>
      </c>
      <c r="D133" s="69" t="s">
        <v>3259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IFERROR(_xlfn.XLOOKUP($A133,map_headernames!N:N,map_headernames!N:N),0)</f>
        <v>0</v>
      </c>
    </row>
    <row r="134" spans="1:7">
      <c r="A134" s="79" t="s">
        <v>3425</v>
      </c>
      <c r="B134" s="79" t="s">
        <v>3426</v>
      </c>
      <c r="C134" s="96" t="s">
        <v>3427</v>
      </c>
      <c r="D134" s="69" t="s">
        <v>3259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IFERROR(_xlfn.XLOOKUP($A134,map_headernames!N:N,map_headernames!N:N),0)</f>
        <v>0</v>
      </c>
    </row>
    <row r="135" spans="1:7">
      <c r="A135" s="79" t="s">
        <v>3428</v>
      </c>
      <c r="B135" s="79" t="s">
        <v>3429</v>
      </c>
      <c r="C135" s="96" t="s">
        <v>3429</v>
      </c>
      <c r="D135" s="69" t="s">
        <v>3259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IFERROR(_xlfn.XLOOKUP($A135,map_headernames!N:N,map_headernames!N:N),0)</f>
        <v>0</v>
      </c>
    </row>
    <row r="136" spans="1:7">
      <c r="A136" s="79" t="s">
        <v>3430</v>
      </c>
      <c r="B136" s="79" t="s">
        <v>3431</v>
      </c>
      <c r="C136" s="96" t="s">
        <v>3432</v>
      </c>
      <c r="D136" s="69" t="s">
        <v>3259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IFERROR(_xlfn.XLOOKUP($A136,map_headernames!N:N,map_headernames!N:N),0)</f>
        <v>0</v>
      </c>
    </row>
    <row r="137" spans="1:7">
      <c r="A137" s="79" t="s">
        <v>3433</v>
      </c>
      <c r="B137" s="79" t="s">
        <v>3434</v>
      </c>
      <c r="C137" s="96" t="s">
        <v>3434</v>
      </c>
      <c r="D137" s="69" t="s">
        <v>3259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IFERROR(_xlfn.XLOOKUP($A137,map_headernames!N:N,map_headernames!N:N),0)</f>
        <v>0</v>
      </c>
    </row>
    <row r="138" spans="1:7">
      <c r="A138" s="79" t="s">
        <v>3435</v>
      </c>
      <c r="B138" s="79" t="s">
        <v>3436</v>
      </c>
      <c r="C138" s="96" t="s">
        <v>3437</v>
      </c>
      <c r="D138" s="69" t="s">
        <v>3259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IFERROR(_xlfn.XLOOKUP($A138,map_headernames!N:N,map_headernames!N:N),0)</f>
        <v>0</v>
      </c>
    </row>
    <row r="139" spans="1:7">
      <c r="A139" s="79" t="s">
        <v>3438</v>
      </c>
      <c r="B139" s="79" t="s">
        <v>3439</v>
      </c>
      <c r="C139" s="96" t="s">
        <v>3439</v>
      </c>
      <c r="D139" s="69" t="s">
        <v>3259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IFERROR(_xlfn.XLOOKUP($A139,map_headernames!N:N,map_headernames!N:N),0)</f>
        <v>0</v>
      </c>
    </row>
    <row r="140" spans="1:7">
      <c r="A140" s="79" t="s">
        <v>3440</v>
      </c>
      <c r="B140" s="79" t="s">
        <v>3441</v>
      </c>
      <c r="C140" s="96" t="s">
        <v>3442</v>
      </c>
      <c r="D140" s="69" t="s">
        <v>3259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IFERROR(_xlfn.XLOOKUP($A140,map_headernames!N:N,map_headernames!N:N),0)</f>
        <v>0</v>
      </c>
    </row>
    <row r="141" spans="1:7">
      <c r="A141" s="79" t="s">
        <v>3443</v>
      </c>
      <c r="B141" s="79" t="s">
        <v>3444</v>
      </c>
      <c r="C141" s="96" t="s">
        <v>3444</v>
      </c>
      <c r="D141" s="69" t="s">
        <v>3259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IFERROR(_xlfn.XLOOKUP($A141,map_headernames!N:N,map_headernames!N:N),0)</f>
        <v>0</v>
      </c>
    </row>
    <row r="142" spans="1:7">
      <c r="A142" s="79" t="s">
        <v>3445</v>
      </c>
      <c r="B142" s="79" t="s">
        <v>3446</v>
      </c>
      <c r="C142" s="96" t="s">
        <v>3447</v>
      </c>
      <c r="D142" s="69" t="s">
        <v>3259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IFERROR(_xlfn.XLOOKUP($A142,map_headernames!N:N,map_headernames!N:N),0)</f>
        <v>0</v>
      </c>
    </row>
    <row r="143" spans="1:7">
      <c r="A143" s="79" t="s">
        <v>3448</v>
      </c>
      <c r="B143" s="79" t="s">
        <v>3449</v>
      </c>
      <c r="C143" s="96" t="s">
        <v>3449</v>
      </c>
      <c r="D143" s="69" t="s">
        <v>3259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IFERROR(_xlfn.XLOOKUP($A143,map_headernames!N:N,map_headernames!N:N),0)</f>
        <v>0</v>
      </c>
    </row>
    <row r="144" spans="1:7">
      <c r="A144" s="79" t="s">
        <v>3450</v>
      </c>
      <c r="B144" s="79" t="s">
        <v>3451</v>
      </c>
      <c r="C144" s="96" t="s">
        <v>3452</v>
      </c>
      <c r="D144" s="69" t="s">
        <v>3259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IFERROR(_xlfn.XLOOKUP($A144,map_headernames!N:N,map_headernames!N:N),0)</f>
        <v>0</v>
      </c>
    </row>
    <row r="145" spans="1:12">
      <c r="A145" s="79" t="s">
        <v>3453</v>
      </c>
      <c r="B145" s="79" t="s">
        <v>3454</v>
      </c>
      <c r="C145" s="96" t="s">
        <v>3454</v>
      </c>
      <c r="D145" s="69" t="s">
        <v>3259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IFERROR(_xlfn.XLOOKUP($A145,map_headernames!N:N,map_headernames!N:N),0)</f>
        <v>0</v>
      </c>
    </row>
    <row r="146" spans="1:12">
      <c r="A146" s="79" t="s">
        <v>3455</v>
      </c>
      <c r="B146" s="79" t="s">
        <v>3456</v>
      </c>
      <c r="C146" s="96" t="s">
        <v>3457</v>
      </c>
      <c r="D146" s="69" t="s">
        <v>3259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IFERROR(_xlfn.XLOOKUP($A146,map_headernames!N:N,map_headernames!N:N),0)</f>
        <v>0</v>
      </c>
    </row>
    <row r="147" spans="1:12">
      <c r="A147" s="79" t="s">
        <v>3458</v>
      </c>
      <c r="B147" s="79" t="s">
        <v>3459</v>
      </c>
      <c r="C147" s="96" t="s">
        <v>3459</v>
      </c>
      <c r="D147" s="69" t="s">
        <v>3259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IFERROR(_xlfn.XLOOKUP($A147,map_headernames!N:N,map_headernames!N:N),0)</f>
        <v>0</v>
      </c>
    </row>
    <row r="148" spans="1:12">
      <c r="A148" s="79" t="s">
        <v>3460</v>
      </c>
      <c r="B148" s="79" t="s">
        <v>3461</v>
      </c>
      <c r="C148" s="96" t="s">
        <v>3462</v>
      </c>
      <c r="D148" s="69" t="s">
        <v>3259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IFERROR(_xlfn.XLOOKUP($A148,map_headernames!N:N,map_headernames!N:N),0)</f>
        <v>0</v>
      </c>
    </row>
    <row r="149" spans="1:12">
      <c r="A149" s="79" t="s">
        <v>3463</v>
      </c>
      <c r="B149" s="79" t="s">
        <v>3464</v>
      </c>
      <c r="C149" s="96" t="s">
        <v>3464</v>
      </c>
      <c r="D149" s="69" t="s">
        <v>3259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IFERROR(_xlfn.XLOOKUP($A149,map_headernames!N:N,map_headernames!N:N),0)</f>
        <v>0</v>
      </c>
    </row>
    <row r="150" spans="1:12">
      <c r="A150" s="79" t="s">
        <v>3465</v>
      </c>
      <c r="B150" s="79" t="s">
        <v>3466</v>
      </c>
      <c r="C150" s="96" t="s">
        <v>3467</v>
      </c>
      <c r="D150" s="69" t="s">
        <v>3259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IFERROR(_xlfn.XLOOKUP($A150,map_headernames!N:N,map_headernames!N:N),0)</f>
        <v>0</v>
      </c>
    </row>
    <row r="151" spans="1:12">
      <c r="A151" s="79" t="s">
        <v>3468</v>
      </c>
      <c r="B151" s="79" t="s">
        <v>3469</v>
      </c>
      <c r="C151" s="96" t="s">
        <v>3469</v>
      </c>
      <c r="D151" s="69" t="s">
        <v>3259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IFERROR(_xlfn.XLOOKUP($A151,map_headernames!N:N,map_headernames!N:N),0)</f>
        <v>0</v>
      </c>
    </row>
    <row r="152" spans="1:12">
      <c r="A152" s="79" t="s">
        <v>3470</v>
      </c>
      <c r="B152" s="79" t="s">
        <v>3471</v>
      </c>
      <c r="C152" s="96" t="s">
        <v>3472</v>
      </c>
      <c r="D152" s="69" t="s">
        <v>3259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IFERROR(_xlfn.XLOOKUP($A152,map_headernames!N:N,map_headernames!N:N),0)</f>
        <v>0</v>
      </c>
    </row>
    <row r="153" spans="1:12">
      <c r="A153" s="79" t="s">
        <v>3473</v>
      </c>
      <c r="B153" s="79" t="s">
        <v>3474</v>
      </c>
      <c r="C153" s="96" t="s">
        <v>3474</v>
      </c>
      <c r="D153" s="69" t="s">
        <v>3259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IFERROR(_xlfn.XLOOKUP($A153,map_headernames!N:N,map_headernames!N:N),0)</f>
        <v>0</v>
      </c>
    </row>
    <row r="154" spans="1:12">
      <c r="A154" s="79" t="s">
        <v>3475</v>
      </c>
      <c r="B154" s="79" t="s">
        <v>3476</v>
      </c>
      <c r="C154" s="96" t="s">
        <v>3477</v>
      </c>
      <c r="D154" s="69" t="s">
        <v>3259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IFERROR(_xlfn.XLOOKUP($A154,map_headernames!N:N,map_headernames!N:N),0)</f>
        <v>0</v>
      </c>
    </row>
    <row r="155" spans="1:12">
      <c r="A155" s="85" t="s">
        <v>3478</v>
      </c>
      <c r="B155" s="85" t="s">
        <v>47</v>
      </c>
      <c r="C155" s="86" t="s">
        <v>47</v>
      </c>
      <c r="D155" s="69" t="s">
        <v>3479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>
        <f>IFERROR(_xlfn.XLOOKUP($A155,map_headernames!N:N,map_headernames!N:N),0)</f>
        <v>0</v>
      </c>
      <c r="H155" s="42"/>
      <c r="I155" t="s">
        <v>42</v>
      </c>
      <c r="J155" s="42" t="s">
        <v>41</v>
      </c>
      <c r="K155">
        <v>0</v>
      </c>
      <c r="L155">
        <v>0</v>
      </c>
    </row>
    <row r="156" spans="1:12">
      <c r="A156" s="79" t="s">
        <v>3480</v>
      </c>
      <c r="B156" s="79" t="s">
        <v>3481</v>
      </c>
      <c r="C156" s="86" t="s">
        <v>3481</v>
      </c>
      <c r="D156" s="69" t="s">
        <v>3479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IFERROR(_xlfn.XLOOKUP($A156,map_headernames!N:N,map_headernames!N:N),0)</f>
        <v>0</v>
      </c>
    </row>
    <row r="157" spans="1:12">
      <c r="A157" s="79" t="s">
        <v>3482</v>
      </c>
      <c r="B157" s="79" t="s">
        <v>3483</v>
      </c>
      <c r="C157" s="86" t="s">
        <v>3484</v>
      </c>
      <c r="D157" s="69" t="s">
        <v>3479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IFERROR(_xlfn.XLOOKUP($A157,map_headernames!N:N,map_headernames!N:N),0)</f>
        <v>0</v>
      </c>
    </row>
    <row r="158" spans="1:12">
      <c r="A158" s="79" t="s">
        <v>3485</v>
      </c>
      <c r="B158" s="79" t="s">
        <v>3486</v>
      </c>
      <c r="C158" s="86" t="s">
        <v>3486</v>
      </c>
      <c r="D158" s="69" t="s">
        <v>3479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IFERROR(_xlfn.XLOOKUP($A158,map_headernames!N:N,map_headernames!N:N),0)</f>
        <v>0</v>
      </c>
    </row>
    <row r="159" spans="1:12">
      <c r="A159" s="79" t="s">
        <v>3487</v>
      </c>
      <c r="B159" s="79" t="s">
        <v>3488</v>
      </c>
      <c r="C159" s="86" t="s">
        <v>3489</v>
      </c>
      <c r="D159" s="69" t="s">
        <v>3479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IFERROR(_xlfn.XLOOKUP($A159,map_headernames!N:N,map_headernames!N:N),0)</f>
        <v>0</v>
      </c>
    </row>
    <row r="160" spans="1:12">
      <c r="A160" s="79" t="s">
        <v>3490</v>
      </c>
      <c r="B160" s="79" t="s">
        <v>3491</v>
      </c>
      <c r="C160" s="86" t="s">
        <v>3491</v>
      </c>
      <c r="D160" s="69" t="s">
        <v>3479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IFERROR(_xlfn.XLOOKUP($A160,map_headernames!N:N,map_headernames!N:N),0)</f>
        <v>0</v>
      </c>
    </row>
    <row r="161" spans="1:12">
      <c r="A161" s="79" t="s">
        <v>3492</v>
      </c>
      <c r="B161" s="79" t="s">
        <v>3493</v>
      </c>
      <c r="C161" s="86" t="s">
        <v>3494</v>
      </c>
      <c r="D161" s="69" t="s">
        <v>3479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IFERROR(_xlfn.XLOOKUP($A161,map_headernames!N:N,map_headernames!N:N),0)</f>
        <v>0</v>
      </c>
    </row>
    <row r="162" spans="1:12">
      <c r="A162" s="79" t="s">
        <v>3495</v>
      </c>
      <c r="B162" s="79" t="s">
        <v>3496</v>
      </c>
      <c r="C162" s="86" t="s">
        <v>3496</v>
      </c>
      <c r="D162" s="69" t="s">
        <v>3479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IFERROR(_xlfn.XLOOKUP($A162,map_headernames!N:N,map_headernames!N:N),0)</f>
        <v>0</v>
      </c>
    </row>
    <row r="163" spans="1:12">
      <c r="A163" s="79" t="s">
        <v>3497</v>
      </c>
      <c r="B163" s="79" t="s">
        <v>3498</v>
      </c>
      <c r="C163" s="86" t="s">
        <v>3499</v>
      </c>
      <c r="D163" s="69" t="s">
        <v>3479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IFERROR(_xlfn.XLOOKUP($A163,map_headernames!N:N,map_headernames!N:N),0)</f>
        <v>0</v>
      </c>
    </row>
    <row r="164" spans="1:12">
      <c r="A164" s="79" t="s">
        <v>3500</v>
      </c>
      <c r="B164" s="79" t="s">
        <v>3501</v>
      </c>
      <c r="C164" s="86" t="s">
        <v>3501</v>
      </c>
      <c r="D164" s="69" t="s">
        <v>3479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IFERROR(_xlfn.XLOOKUP($A164,map_headernames!N:N,map_headernames!N:N),0)</f>
        <v>0</v>
      </c>
    </row>
    <row r="165" spans="1:12">
      <c r="A165" s="79" t="s">
        <v>3502</v>
      </c>
      <c r="B165" s="79" t="s">
        <v>3503</v>
      </c>
      <c r="C165" s="86" t="s">
        <v>3504</v>
      </c>
      <c r="D165" s="69" t="s">
        <v>3479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IFERROR(_xlfn.XLOOKUP($A165,map_headernames!N:N,map_headernames!N:N),0)</f>
        <v>0</v>
      </c>
    </row>
    <row r="166" spans="1:12">
      <c r="A166" s="79" t="s">
        <v>3505</v>
      </c>
      <c r="B166" s="79" t="s">
        <v>3506</v>
      </c>
      <c r="C166" s="86" t="s">
        <v>3506</v>
      </c>
      <c r="D166" s="69" t="s">
        <v>3479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IFERROR(_xlfn.XLOOKUP($A166,map_headernames!N:N,map_headernames!N:N),0)</f>
        <v>0</v>
      </c>
    </row>
    <row r="167" spans="1:12">
      <c r="A167" s="79" t="s">
        <v>3507</v>
      </c>
      <c r="B167" s="79" t="s">
        <v>3508</v>
      </c>
      <c r="C167" s="86" t="s">
        <v>3509</v>
      </c>
      <c r="D167" s="69" t="s">
        <v>3479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IFERROR(_xlfn.XLOOKUP($A167,map_headernames!N:N,map_headernames!N:N),0)</f>
        <v>0</v>
      </c>
    </row>
    <row r="168" spans="1:12">
      <c r="A168" s="79" t="s">
        <v>3510</v>
      </c>
      <c r="B168" s="79" t="s">
        <v>3511</v>
      </c>
      <c r="C168" s="86" t="s">
        <v>3511</v>
      </c>
      <c r="D168" s="69" t="s">
        <v>3479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IFERROR(_xlfn.XLOOKUP($A168,map_headernames!N:N,map_headernames!N:N),0)</f>
        <v>0</v>
      </c>
    </row>
    <row r="169" spans="1:12">
      <c r="A169" s="79" t="s">
        <v>3512</v>
      </c>
      <c r="B169" s="79" t="s">
        <v>3513</v>
      </c>
      <c r="C169" s="86" t="s">
        <v>3514</v>
      </c>
      <c r="D169" s="69" t="s">
        <v>3479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IFERROR(_xlfn.XLOOKUP($A169,map_headernames!N:N,map_headernames!N:N),0)</f>
        <v>0</v>
      </c>
    </row>
    <row r="170" spans="1:12">
      <c r="A170" s="79" t="s">
        <v>3515</v>
      </c>
      <c r="B170" s="79" t="s">
        <v>3516</v>
      </c>
      <c r="C170" s="86" t="s">
        <v>3516</v>
      </c>
      <c r="D170" s="69" t="s">
        <v>3479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IFERROR(_xlfn.XLOOKUP($A170,map_headernames!N:N,map_headernames!N:N),0)</f>
        <v>0</v>
      </c>
    </row>
    <row r="171" spans="1:12">
      <c r="A171" s="79" t="s">
        <v>3517</v>
      </c>
      <c r="B171" s="79" t="s">
        <v>3518</v>
      </c>
      <c r="C171" s="86" t="s">
        <v>3519</v>
      </c>
      <c r="D171" s="69" t="s">
        <v>3479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IFERROR(_xlfn.XLOOKUP($A171,map_headernames!N:N,map_headernames!N:N),0)</f>
        <v>0</v>
      </c>
    </row>
    <row r="172" spans="1:12">
      <c r="A172" s="79" t="s">
        <v>3520</v>
      </c>
      <c r="B172" s="79" t="s">
        <v>3521</v>
      </c>
      <c r="C172" s="86" t="s">
        <v>3521</v>
      </c>
      <c r="D172" s="69" t="s">
        <v>3479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IFERROR(_xlfn.XLOOKUP($A172,map_headernames!N:N,map_headernames!N:N),0)</f>
        <v>0</v>
      </c>
    </row>
    <row r="173" spans="1:12">
      <c r="A173" s="79" t="s">
        <v>3522</v>
      </c>
      <c r="B173" s="79" t="s">
        <v>3523</v>
      </c>
      <c r="C173" s="86" t="s">
        <v>3524</v>
      </c>
      <c r="D173" s="69" t="s">
        <v>3479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IFERROR(_xlfn.XLOOKUP($A173,map_headernames!N:N,map_headernames!N:N),0)</f>
        <v>0</v>
      </c>
    </row>
    <row r="174" spans="1:12">
      <c r="A174" s="79" t="s">
        <v>3525</v>
      </c>
      <c r="B174" s="79" t="s">
        <v>3526</v>
      </c>
      <c r="C174" s="86" t="s">
        <v>3526</v>
      </c>
      <c r="D174" s="69" t="s">
        <v>3479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IFERROR(_xlfn.XLOOKUP($A174,map_headernames!N:N,map_headernames!N:N),0)</f>
        <v>0</v>
      </c>
    </row>
    <row r="175" spans="1:12">
      <c r="A175" s="79" t="s">
        <v>3527</v>
      </c>
      <c r="B175" s="79" t="s">
        <v>3528</v>
      </c>
      <c r="C175" s="86" t="s">
        <v>3529</v>
      </c>
      <c r="D175" s="69" t="s">
        <v>3479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IFERROR(_xlfn.XLOOKUP($A175,map_headernames!N:N,map_headernames!N:N),0)</f>
        <v>0</v>
      </c>
    </row>
    <row r="176" spans="1:12">
      <c r="A176" s="85" t="s">
        <v>3530</v>
      </c>
      <c r="B176" s="85" t="s">
        <v>3531</v>
      </c>
      <c r="C176" s="86" t="s">
        <v>3531</v>
      </c>
      <c r="D176" s="69" t="s">
        <v>3479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>
        <f>IFERROR(_xlfn.XLOOKUP($A176,map_headernames!N:N,map_headernames!N:N),0)</f>
        <v>0</v>
      </c>
      <c r="H176" s="42"/>
      <c r="I176" s="24" t="s">
        <v>584</v>
      </c>
      <c r="J176" s="42" t="s">
        <v>583</v>
      </c>
      <c r="K176">
        <v>0</v>
      </c>
      <c r="L176">
        <v>0</v>
      </c>
    </row>
    <row r="177" spans="1:12">
      <c r="A177" s="85" t="s">
        <v>3532</v>
      </c>
      <c r="B177" s="85" t="s">
        <v>3533</v>
      </c>
      <c r="C177" s="86" t="s">
        <v>3534</v>
      </c>
      <c r="D177" s="69" t="s">
        <v>3479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>
        <f>IFERROR(_xlfn.XLOOKUP($A177,map_headernames!N:N,map_headernames!N:N),0)</f>
        <v>0</v>
      </c>
      <c r="H177" s="42"/>
      <c r="I177" s="24" t="s">
        <v>1648</v>
      </c>
      <c r="J177" s="42" t="s">
        <v>51</v>
      </c>
      <c r="K177">
        <v>0</v>
      </c>
      <c r="L177">
        <v>0</v>
      </c>
    </row>
    <row r="178" spans="1:12">
      <c r="A178" s="79" t="s">
        <v>3535</v>
      </c>
      <c r="B178" s="79" t="s">
        <v>3536</v>
      </c>
      <c r="C178" s="86" t="s">
        <v>3536</v>
      </c>
      <c r="D178" s="69" t="s">
        <v>3479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IFERROR(_xlfn.XLOOKUP($A178,map_headernames!N:N,map_headernames!N:N),0)</f>
        <v>0</v>
      </c>
    </row>
    <row r="179" spans="1:12">
      <c r="A179" s="79" t="s">
        <v>3537</v>
      </c>
      <c r="B179" s="79" t="s">
        <v>3538</v>
      </c>
      <c r="C179" s="86" t="s">
        <v>3539</v>
      </c>
      <c r="D179" s="69" t="s">
        <v>3479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IFERROR(_xlfn.XLOOKUP($A179,map_headernames!N:N,map_headernames!N:N),0)</f>
        <v>0</v>
      </c>
    </row>
    <row r="180" spans="1:12">
      <c r="A180" s="79" t="s">
        <v>3540</v>
      </c>
      <c r="B180" s="79" t="s">
        <v>3541</v>
      </c>
      <c r="C180" s="86" t="s">
        <v>3541</v>
      </c>
      <c r="D180" s="69" t="s">
        <v>3479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IFERROR(_xlfn.XLOOKUP($A180,map_headernames!N:N,map_headernames!N:N),0)</f>
        <v>0</v>
      </c>
    </row>
    <row r="181" spans="1:12">
      <c r="A181" s="79" t="s">
        <v>3542</v>
      </c>
      <c r="B181" s="79" t="s">
        <v>3543</v>
      </c>
      <c r="C181" s="86" t="s">
        <v>3544</v>
      </c>
      <c r="D181" s="69" t="s">
        <v>3479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IFERROR(_xlfn.XLOOKUP($A181,map_headernames!N:N,map_headernames!N:N),0)</f>
        <v>0</v>
      </c>
    </row>
    <row r="182" spans="1:12">
      <c r="A182" s="79" t="s">
        <v>3545</v>
      </c>
      <c r="B182" s="79" t="s">
        <v>3546</v>
      </c>
      <c r="C182" s="86" t="s">
        <v>3546</v>
      </c>
      <c r="D182" s="69" t="s">
        <v>3479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IFERROR(_xlfn.XLOOKUP($A182,map_headernames!N:N,map_headernames!N:N),0)</f>
        <v>0</v>
      </c>
    </row>
    <row r="183" spans="1:12">
      <c r="A183" s="79" t="s">
        <v>3547</v>
      </c>
      <c r="B183" s="79" t="s">
        <v>3548</v>
      </c>
      <c r="C183" s="86" t="s">
        <v>3549</v>
      </c>
      <c r="D183" s="69" t="s">
        <v>3479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IFERROR(_xlfn.XLOOKUP($A183,map_headernames!N:N,map_headernames!N:N),0)</f>
        <v>0</v>
      </c>
    </row>
    <row r="184" spans="1:12">
      <c r="A184" s="79" t="s">
        <v>3550</v>
      </c>
      <c r="B184" s="79" t="s">
        <v>3551</v>
      </c>
      <c r="C184" s="86" t="s">
        <v>3551</v>
      </c>
      <c r="D184" s="69" t="s">
        <v>3479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IFERROR(_xlfn.XLOOKUP($A184,map_headernames!N:N,map_headernames!N:N),0)</f>
        <v>0</v>
      </c>
    </row>
    <row r="185" spans="1:12">
      <c r="A185" s="79" t="s">
        <v>3552</v>
      </c>
      <c r="B185" s="79" t="s">
        <v>3553</v>
      </c>
      <c r="C185" s="86" t="s">
        <v>3554</v>
      </c>
      <c r="D185" s="69" t="s">
        <v>3479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IFERROR(_xlfn.XLOOKUP($A185,map_headernames!N:N,map_headernames!N:N),0)</f>
        <v>0</v>
      </c>
    </row>
    <row r="186" spans="1:12">
      <c r="A186" s="79" t="s">
        <v>3555</v>
      </c>
      <c r="B186" s="79" t="s">
        <v>3556</v>
      </c>
      <c r="C186" s="86" t="s">
        <v>3556</v>
      </c>
      <c r="D186" s="69" t="s">
        <v>3479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IFERROR(_xlfn.XLOOKUP($A186,map_headernames!N:N,map_headernames!N:N),0)</f>
        <v>0</v>
      </c>
    </row>
    <row r="187" spans="1:12">
      <c r="A187" s="79" t="s">
        <v>3557</v>
      </c>
      <c r="B187" s="79" t="s">
        <v>3558</v>
      </c>
      <c r="C187" s="86" t="s">
        <v>3559</v>
      </c>
      <c r="D187" s="69" t="s">
        <v>3479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IFERROR(_xlfn.XLOOKUP($A187,map_headernames!N:N,map_headernames!N:N),0)</f>
        <v>0</v>
      </c>
    </row>
    <row r="188" spans="1:12">
      <c r="A188" s="79" t="s">
        <v>3560</v>
      </c>
      <c r="B188" s="79" t="s">
        <v>3561</v>
      </c>
      <c r="C188" s="86" t="s">
        <v>3561</v>
      </c>
      <c r="D188" s="69" t="s">
        <v>3479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IFERROR(_xlfn.XLOOKUP($A188,map_headernames!N:N,map_headernames!N:N),0)</f>
        <v>0</v>
      </c>
    </row>
    <row r="189" spans="1:12">
      <c r="A189" s="79" t="s">
        <v>3562</v>
      </c>
      <c r="B189" s="79" t="s">
        <v>3563</v>
      </c>
      <c r="C189" s="86" t="s">
        <v>3564</v>
      </c>
      <c r="D189" s="69" t="s">
        <v>3479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IFERROR(_xlfn.XLOOKUP($A189,map_headernames!N:N,map_headernames!N:N),0)</f>
        <v>0</v>
      </c>
    </row>
    <row r="190" spans="1:12">
      <c r="A190" s="79" t="s">
        <v>3565</v>
      </c>
      <c r="B190" s="79" t="s">
        <v>3566</v>
      </c>
      <c r="C190" s="86" t="s">
        <v>3566</v>
      </c>
      <c r="D190" s="69" t="s">
        <v>3479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IFERROR(_xlfn.XLOOKUP($A190,map_headernames!N:N,map_headernames!N:N),0)</f>
        <v>0</v>
      </c>
    </row>
    <row r="191" spans="1:12">
      <c r="A191" s="79" t="s">
        <v>3567</v>
      </c>
      <c r="B191" s="79" t="s">
        <v>3568</v>
      </c>
      <c r="C191" s="86" t="s">
        <v>3569</v>
      </c>
      <c r="D191" s="69" t="s">
        <v>3479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IFERROR(_xlfn.XLOOKUP($A191,map_headernames!N:N,map_headernames!N:N),0)</f>
        <v>0</v>
      </c>
    </row>
    <row r="192" spans="1:12">
      <c r="A192" s="79" t="s">
        <v>3570</v>
      </c>
      <c r="B192" s="79" t="s">
        <v>3571</v>
      </c>
      <c r="C192" s="86" t="s">
        <v>3571</v>
      </c>
      <c r="D192" s="69" t="s">
        <v>3479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IFERROR(_xlfn.XLOOKUP($A192,map_headernames!N:N,map_headernames!N:N),0)</f>
        <v>0</v>
      </c>
    </row>
    <row r="193" spans="1:7">
      <c r="A193" s="79" t="s">
        <v>3572</v>
      </c>
      <c r="B193" s="79" t="s">
        <v>3573</v>
      </c>
      <c r="C193" s="86" t="s">
        <v>3574</v>
      </c>
      <c r="D193" s="69" t="s">
        <v>3479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IFERROR(_xlfn.XLOOKUP($A193,map_headernames!N:N,map_headernames!N:N),0)</f>
        <v>0</v>
      </c>
    </row>
    <row r="194" spans="1:7">
      <c r="A194" s="79" t="s">
        <v>3575</v>
      </c>
      <c r="B194" s="79" t="s">
        <v>3576</v>
      </c>
      <c r="C194" s="86" t="s">
        <v>3576</v>
      </c>
      <c r="D194" s="69" t="s">
        <v>3479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IFERROR(_xlfn.XLOOKUP($A194,map_headernames!N:N,map_headernames!N:N),0)</f>
        <v>0</v>
      </c>
    </row>
    <row r="195" spans="1:7">
      <c r="A195" s="79" t="s">
        <v>3577</v>
      </c>
      <c r="B195" s="79" t="s">
        <v>3578</v>
      </c>
      <c r="C195" s="86" t="s">
        <v>3579</v>
      </c>
      <c r="D195" s="69" t="s">
        <v>3479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IFERROR(_xlfn.XLOOKUP($A195,map_headernames!N:N,map_headernames!N:N),0)</f>
        <v>0</v>
      </c>
    </row>
    <row r="196" spans="1:7">
      <c r="A196" s="79" t="s">
        <v>3580</v>
      </c>
      <c r="B196" s="79" t="s">
        <v>3581</v>
      </c>
      <c r="C196" s="86" t="s">
        <v>3581</v>
      </c>
      <c r="D196" s="69" t="s">
        <v>3479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IFERROR(_xlfn.XLOOKUP($A196,map_headernames!N:N,map_headernames!N:N),0)</f>
        <v>0</v>
      </c>
    </row>
    <row r="197" spans="1:7">
      <c r="A197" s="79" t="s">
        <v>3582</v>
      </c>
      <c r="B197" s="79" t="s">
        <v>3583</v>
      </c>
      <c r="C197" s="86" t="s">
        <v>3584</v>
      </c>
      <c r="D197" s="69" t="s">
        <v>3479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IFERROR(_xlfn.XLOOKUP($A197,map_headernames!N:N,map_headernames!N:N),0)</f>
        <v>0</v>
      </c>
    </row>
    <row r="198" spans="1:7">
      <c r="A198" s="79" t="s">
        <v>3585</v>
      </c>
      <c r="B198" s="79" t="s">
        <v>3586</v>
      </c>
      <c r="C198" s="86" t="s">
        <v>3586</v>
      </c>
      <c r="D198" s="69" t="s">
        <v>3479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IFERROR(_xlfn.XLOOKUP($A198,map_headernames!N:N,map_headernames!N:N),0)</f>
        <v>0</v>
      </c>
    </row>
    <row r="199" spans="1:7">
      <c r="A199" s="79" t="s">
        <v>3587</v>
      </c>
      <c r="B199" s="79" t="s">
        <v>3588</v>
      </c>
      <c r="C199" s="80" t="s">
        <v>3588</v>
      </c>
      <c r="D199" s="69" t="s">
        <v>3479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IFERROR(_xlfn.XLOOKUP($A199,map_headernames!N:N,map_headernames!N:N),0)</f>
        <v>0</v>
      </c>
    </row>
    <row r="200" spans="1:7">
      <c r="A200" s="79" t="s">
        <v>3589</v>
      </c>
      <c r="B200" s="79" t="s">
        <v>3590</v>
      </c>
      <c r="C200" s="80" t="s">
        <v>3591</v>
      </c>
      <c r="D200" s="69" t="s">
        <v>3479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IFERROR(_xlfn.XLOOKUP($A200,map_headernames!N:N,map_headernames!N:N),0)</f>
        <v>0</v>
      </c>
    </row>
    <row r="201" spans="1:7">
      <c r="A201" s="79" t="s">
        <v>3592</v>
      </c>
      <c r="B201" s="79" t="s">
        <v>3593</v>
      </c>
      <c r="C201" s="80" t="s">
        <v>3593</v>
      </c>
      <c r="D201" s="69" t="s">
        <v>3479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IFERROR(_xlfn.XLOOKUP($A201,map_headernames!N:N,map_headernames!N:N),0)</f>
        <v>0</v>
      </c>
    </row>
    <row r="202" spans="1:7">
      <c r="A202" s="79" t="s">
        <v>3594</v>
      </c>
      <c r="B202" s="79" t="s">
        <v>3595</v>
      </c>
      <c r="C202" s="80" t="s">
        <v>3596</v>
      </c>
      <c r="D202" s="69" t="s">
        <v>3479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IFERROR(_xlfn.XLOOKUP($A202,map_headernames!N:N,map_headernames!N:N),0)</f>
        <v>0</v>
      </c>
    </row>
    <row r="203" spans="1:7">
      <c r="A203" s="79" t="s">
        <v>3597</v>
      </c>
      <c r="B203" s="79" t="s">
        <v>3598</v>
      </c>
      <c r="C203" s="80" t="s">
        <v>3598</v>
      </c>
      <c r="D203" s="69" t="s">
        <v>3479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IFERROR(_xlfn.XLOOKUP($A203,map_headernames!N:N,map_headernames!N:N),0)</f>
        <v>0</v>
      </c>
    </row>
    <row r="204" spans="1:7">
      <c r="A204" s="79" t="s">
        <v>3599</v>
      </c>
      <c r="B204" s="79" t="s">
        <v>3600</v>
      </c>
      <c r="C204" s="80" t="s">
        <v>3601</v>
      </c>
      <c r="D204" s="69" t="s">
        <v>3479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IFERROR(_xlfn.XLOOKUP($A204,map_headernames!N:N,map_headernames!N:N),0)</f>
        <v>0</v>
      </c>
    </row>
    <row r="205" spans="1:7">
      <c r="A205" s="79" t="s">
        <v>3602</v>
      </c>
      <c r="B205" s="79" t="s">
        <v>3603</v>
      </c>
      <c r="C205" s="80" t="s">
        <v>3603</v>
      </c>
      <c r="D205" s="69" t="s">
        <v>3479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IFERROR(_xlfn.XLOOKUP($A205,map_headernames!N:N,map_headernames!N:N),0)</f>
        <v>0</v>
      </c>
    </row>
    <row r="206" spans="1:7">
      <c r="A206" s="79" t="s">
        <v>3604</v>
      </c>
      <c r="B206" s="79" t="s">
        <v>3605</v>
      </c>
      <c r="C206" s="80" t="s">
        <v>3606</v>
      </c>
      <c r="D206" s="69" t="s">
        <v>3479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IFERROR(_xlfn.XLOOKUP($A206,map_headernames!N:N,map_headernames!N:N),0)</f>
        <v>0</v>
      </c>
    </row>
    <row r="207" spans="1:7">
      <c r="A207" s="79" t="s">
        <v>3607</v>
      </c>
      <c r="B207" s="79" t="s">
        <v>3608</v>
      </c>
      <c r="C207" s="80" t="s">
        <v>3608</v>
      </c>
      <c r="D207" s="69" t="s">
        <v>3479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IFERROR(_xlfn.XLOOKUP($A207,map_headernames!N:N,map_headernames!N:N),0)</f>
        <v>0</v>
      </c>
    </row>
    <row r="208" spans="1:7">
      <c r="A208" s="79" t="s">
        <v>3609</v>
      </c>
      <c r="B208" s="79" t="s">
        <v>3610</v>
      </c>
      <c r="C208" s="80" t="s">
        <v>3611</v>
      </c>
      <c r="D208" s="69" t="s">
        <v>3479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IFERROR(_xlfn.XLOOKUP($A208,map_headernames!N:N,map_headernames!N:N),0)</f>
        <v>0</v>
      </c>
    </row>
    <row r="209" spans="1:7">
      <c r="A209" s="79" t="s">
        <v>3612</v>
      </c>
      <c r="B209" s="79" t="s">
        <v>3613</v>
      </c>
      <c r="C209" s="80" t="s">
        <v>3613</v>
      </c>
      <c r="D209" s="69" t="s">
        <v>3479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IFERROR(_xlfn.XLOOKUP($A209,map_headernames!N:N,map_headernames!N:N),0)</f>
        <v>0</v>
      </c>
    </row>
    <row r="210" spans="1:7">
      <c r="A210" s="79" t="s">
        <v>3614</v>
      </c>
      <c r="B210" s="79" t="s">
        <v>3615</v>
      </c>
      <c r="C210" s="80" t="s">
        <v>3616</v>
      </c>
      <c r="D210" s="69" t="s">
        <v>3479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IFERROR(_xlfn.XLOOKUP($A210,map_headernames!N:N,map_headernames!N:N),0)</f>
        <v>0</v>
      </c>
    </row>
    <row r="211" spans="1:7">
      <c r="A211" s="79" t="s">
        <v>3617</v>
      </c>
      <c r="B211" s="79" t="s">
        <v>3618</v>
      </c>
      <c r="C211" s="80" t="s">
        <v>3618</v>
      </c>
      <c r="D211" s="69" t="s">
        <v>3479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IFERROR(_xlfn.XLOOKUP($A211,map_headernames!N:N,map_headernames!N:N),0)</f>
        <v>0</v>
      </c>
    </row>
    <row r="212" spans="1:7">
      <c r="A212" s="79" t="s">
        <v>3619</v>
      </c>
      <c r="B212" s="79" t="s">
        <v>3620</v>
      </c>
      <c r="C212" s="80" t="s">
        <v>3621</v>
      </c>
      <c r="D212" s="69" t="s">
        <v>3479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IFERROR(_xlfn.XLOOKUP($A212,map_headernames!N:N,map_headernames!N:N),0)</f>
        <v>0</v>
      </c>
    </row>
    <row r="213" spans="1:7">
      <c r="A213" s="79" t="s">
        <v>3622</v>
      </c>
      <c r="B213" s="79" t="s">
        <v>3623</v>
      </c>
      <c r="C213" s="80" t="s">
        <v>3623</v>
      </c>
      <c r="D213" s="69" t="s">
        <v>3479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IFERROR(_xlfn.XLOOKUP($A213,map_headernames!N:N,map_headernames!N:N),0)</f>
        <v>0</v>
      </c>
    </row>
    <row r="214" spans="1:7">
      <c r="A214" s="79" t="s">
        <v>3624</v>
      </c>
      <c r="B214" s="79" t="s">
        <v>3625</v>
      </c>
      <c r="C214" s="80" t="s">
        <v>3626</v>
      </c>
      <c r="D214" s="69" t="s">
        <v>3479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IFERROR(_xlfn.XLOOKUP($A214,map_headernames!N:N,map_headernames!N:N),0)</f>
        <v>0</v>
      </c>
    </row>
    <row r="215" spans="1:7">
      <c r="A215" s="79" t="s">
        <v>3627</v>
      </c>
      <c r="B215" s="79" t="s">
        <v>3628</v>
      </c>
      <c r="C215" s="80" t="s">
        <v>3628</v>
      </c>
      <c r="D215" s="69" t="s">
        <v>3479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IFERROR(_xlfn.XLOOKUP($A215,map_headernames!N:N,map_headernames!N:N),0)</f>
        <v>0</v>
      </c>
    </row>
    <row r="216" spans="1:7">
      <c r="A216" s="79" t="s">
        <v>3629</v>
      </c>
      <c r="B216" s="79" t="s">
        <v>3630</v>
      </c>
      <c r="C216" s="80" t="s">
        <v>3631</v>
      </c>
      <c r="D216" s="69" t="s">
        <v>3479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IFERROR(_xlfn.XLOOKUP($A216,map_headernames!N:N,map_headernames!N:N),0)</f>
        <v>0</v>
      </c>
    </row>
    <row r="217" spans="1:7">
      <c r="A217" s="79" t="s">
        <v>3632</v>
      </c>
      <c r="B217" s="79" t="s">
        <v>3633</v>
      </c>
      <c r="C217" s="80" t="s">
        <v>3633</v>
      </c>
      <c r="D217" s="69" t="s">
        <v>3479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IFERROR(_xlfn.XLOOKUP($A217,map_headernames!N:N,map_headernames!N:N),0)</f>
        <v>0</v>
      </c>
    </row>
    <row r="218" spans="1:7">
      <c r="A218" s="79" t="s">
        <v>3634</v>
      </c>
      <c r="B218" s="79" t="s">
        <v>3635</v>
      </c>
      <c r="C218" s="80" t="s">
        <v>3636</v>
      </c>
      <c r="D218" s="69" t="s">
        <v>3479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IFERROR(_xlfn.XLOOKUP($A218,map_headernames!N:N,map_headernames!N:N),0)</f>
        <v>0</v>
      </c>
    </row>
    <row r="219" spans="1:7">
      <c r="A219" s="79" t="s">
        <v>3637</v>
      </c>
      <c r="B219" s="79" t="s">
        <v>3638</v>
      </c>
      <c r="C219" s="80" t="s">
        <v>3638</v>
      </c>
      <c r="D219" s="69" t="s">
        <v>3479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IFERROR(_xlfn.XLOOKUP($A219,map_headernames!N:N,map_headernames!N:N),0)</f>
        <v>0</v>
      </c>
    </row>
    <row r="220" spans="1:7">
      <c r="A220" s="79" t="s">
        <v>3639</v>
      </c>
      <c r="B220" s="79" t="s">
        <v>3640</v>
      </c>
      <c r="C220" s="80" t="s">
        <v>3641</v>
      </c>
      <c r="D220" s="69" t="s">
        <v>3479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IFERROR(_xlfn.XLOOKUP($A220,map_headernames!N:N,map_headernames!N:N),0)</f>
        <v>0</v>
      </c>
    </row>
    <row r="221" spans="1:7">
      <c r="A221" s="79" t="s">
        <v>3642</v>
      </c>
      <c r="B221" s="79" t="s">
        <v>3643</v>
      </c>
      <c r="C221" s="80" t="s">
        <v>3643</v>
      </c>
      <c r="D221" s="69" t="s">
        <v>3479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IFERROR(_xlfn.XLOOKUP($A221,map_headernames!N:N,map_headernames!N:N),0)</f>
        <v>0</v>
      </c>
    </row>
    <row r="222" spans="1:7">
      <c r="A222" s="79" t="s">
        <v>3644</v>
      </c>
      <c r="B222" s="79" t="s">
        <v>3645</v>
      </c>
      <c r="C222" s="80" t="s">
        <v>3646</v>
      </c>
      <c r="D222" s="69" t="s">
        <v>3479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IFERROR(_xlfn.XLOOKUP($A222,map_headernames!N:N,map_headernames!N:N),0)</f>
        <v>0</v>
      </c>
    </row>
    <row r="223" spans="1:7">
      <c r="A223" s="79" t="s">
        <v>3647</v>
      </c>
      <c r="B223" s="79" t="s">
        <v>3648</v>
      </c>
      <c r="C223" s="80" t="s">
        <v>3648</v>
      </c>
      <c r="D223" s="69" t="s">
        <v>3479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IFERROR(_xlfn.XLOOKUP($A223,map_headernames!N:N,map_headernames!N:N),0)</f>
        <v>0</v>
      </c>
    </row>
    <row r="224" spans="1:7">
      <c r="A224" s="79" t="s">
        <v>3649</v>
      </c>
      <c r="B224" s="79" t="s">
        <v>3650</v>
      </c>
      <c r="C224" s="80" t="s">
        <v>3651</v>
      </c>
      <c r="D224" s="69" t="s">
        <v>3479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IFERROR(_xlfn.XLOOKUP($A224,map_headernames!N:N,map_headernames!N:N),0)</f>
        <v>0</v>
      </c>
    </row>
    <row r="225" spans="1:7">
      <c r="A225" s="79" t="s">
        <v>3652</v>
      </c>
      <c r="B225" s="79" t="s">
        <v>3653</v>
      </c>
      <c r="C225" s="80" t="s">
        <v>3653</v>
      </c>
      <c r="D225" s="69" t="s">
        <v>3479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IFERROR(_xlfn.XLOOKUP($A225,map_headernames!N:N,map_headernames!N:N),0)</f>
        <v>0</v>
      </c>
    </row>
    <row r="226" spans="1:7">
      <c r="A226" s="79" t="s">
        <v>3654</v>
      </c>
      <c r="B226" s="79" t="s">
        <v>3655</v>
      </c>
      <c r="C226" s="80" t="s">
        <v>3656</v>
      </c>
      <c r="D226" s="69" t="s">
        <v>3479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IFERROR(_xlfn.XLOOKUP($A226,map_headernames!N:N,map_headernames!N:N),0)</f>
        <v>0</v>
      </c>
    </row>
    <row r="227" spans="1:7">
      <c r="A227" s="79" t="s">
        <v>3657</v>
      </c>
      <c r="B227" s="79" t="s">
        <v>3658</v>
      </c>
      <c r="C227" s="80" t="s">
        <v>3658</v>
      </c>
      <c r="D227" s="69" t="s">
        <v>3479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IFERROR(_xlfn.XLOOKUP($A227,map_headernames!N:N,map_headernames!N:N),0)</f>
        <v>0</v>
      </c>
    </row>
    <row r="228" spans="1:7">
      <c r="A228" s="79" t="s">
        <v>3659</v>
      </c>
      <c r="B228" s="79" t="s">
        <v>3660</v>
      </c>
      <c r="C228" s="80" t="s">
        <v>3661</v>
      </c>
      <c r="D228" s="69" t="s">
        <v>3479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IFERROR(_xlfn.XLOOKUP($A228,map_headernames!N:N,map_headernames!N:N),0)</f>
        <v>0</v>
      </c>
    </row>
    <row r="229" spans="1:7">
      <c r="A229" s="79" t="s">
        <v>3662</v>
      </c>
      <c r="B229" s="79" t="s">
        <v>3663</v>
      </c>
      <c r="C229" s="80" t="s">
        <v>3663</v>
      </c>
      <c r="D229" s="69" t="s">
        <v>3479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IFERROR(_xlfn.XLOOKUP($A229,map_headernames!N:N,map_headernames!N:N),0)</f>
        <v>0</v>
      </c>
    </row>
    <row r="230" spans="1:7">
      <c r="A230" s="79" t="s">
        <v>3664</v>
      </c>
      <c r="B230" s="79" t="s">
        <v>3665</v>
      </c>
      <c r="C230" s="80" t="s">
        <v>3666</v>
      </c>
      <c r="D230" s="69" t="s">
        <v>3479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IFERROR(_xlfn.XLOOKUP($A230,map_headernames!N:N,map_headernames!N:N),0)</f>
        <v>0</v>
      </c>
    </row>
    <row r="231" spans="1:7">
      <c r="A231" s="79" t="s">
        <v>3667</v>
      </c>
      <c r="B231" s="79" t="s">
        <v>3668</v>
      </c>
      <c r="C231" s="80" t="s">
        <v>3668</v>
      </c>
      <c r="D231" s="69" t="s">
        <v>3479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IFERROR(_xlfn.XLOOKUP($A231,map_headernames!N:N,map_headernames!N:N),0)</f>
        <v>0</v>
      </c>
    </row>
    <row r="232" spans="1:7">
      <c r="A232" s="79" t="s">
        <v>3669</v>
      </c>
      <c r="B232" s="79" t="s">
        <v>3670</v>
      </c>
      <c r="C232" s="80" t="s">
        <v>3671</v>
      </c>
      <c r="D232" s="69" t="s">
        <v>3479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IFERROR(_xlfn.XLOOKUP($A232,map_headernames!N:N,map_headernames!N:N),0)</f>
        <v>0</v>
      </c>
    </row>
    <row r="233" spans="1:7">
      <c r="A233" s="79" t="s">
        <v>3672</v>
      </c>
      <c r="B233" s="79" t="s">
        <v>3673</v>
      </c>
      <c r="C233" s="80" t="s">
        <v>3673</v>
      </c>
      <c r="D233" s="69" t="s">
        <v>3479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IFERROR(_xlfn.XLOOKUP($A233,map_headernames!N:N,map_headernames!N:N),0)</f>
        <v>0</v>
      </c>
    </row>
    <row r="234" spans="1:7">
      <c r="A234" s="79" t="s">
        <v>3674</v>
      </c>
      <c r="B234" s="79" t="s">
        <v>3675</v>
      </c>
      <c r="C234" s="80" t="s">
        <v>3676</v>
      </c>
      <c r="D234" s="69" t="s">
        <v>3479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IFERROR(_xlfn.XLOOKUP($A234,map_headernames!N:N,map_headernames!N:N),0)</f>
        <v>0</v>
      </c>
    </row>
    <row r="235" spans="1:7">
      <c r="A235" s="79" t="s">
        <v>3677</v>
      </c>
      <c r="B235" s="79" t="s">
        <v>3678</v>
      </c>
      <c r="C235" s="80" t="s">
        <v>3678</v>
      </c>
      <c r="D235" s="69" t="s">
        <v>3479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IFERROR(_xlfn.XLOOKUP($A235,map_headernames!N:N,map_headernames!N:N),0)</f>
        <v>0</v>
      </c>
    </row>
    <row r="236" spans="1:7">
      <c r="A236" s="79" t="s">
        <v>3679</v>
      </c>
      <c r="B236" s="79" t="s">
        <v>3680</v>
      </c>
      <c r="C236" s="80" t="s">
        <v>3681</v>
      </c>
      <c r="D236" s="69" t="s">
        <v>3479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IFERROR(_xlfn.XLOOKUP($A236,map_headernames!N:N,map_headernames!N:N),0)</f>
        <v>0</v>
      </c>
    </row>
    <row r="237" spans="1:7">
      <c r="A237" s="79" t="s">
        <v>3682</v>
      </c>
      <c r="B237" s="79" t="s">
        <v>3683</v>
      </c>
      <c r="C237" s="80" t="s">
        <v>3683</v>
      </c>
      <c r="D237" s="69" t="s">
        <v>3479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IFERROR(_xlfn.XLOOKUP($A237,map_headernames!N:N,map_headernames!N:N),0)</f>
        <v>0</v>
      </c>
    </row>
    <row r="238" spans="1:7">
      <c r="A238" s="79" t="s">
        <v>3684</v>
      </c>
      <c r="B238" s="79" t="s">
        <v>3685</v>
      </c>
      <c r="C238" s="80" t="s">
        <v>3686</v>
      </c>
      <c r="D238" s="69" t="s">
        <v>3479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IFERROR(_xlfn.XLOOKUP($A238,map_headernames!N:N,map_headernames!N:N),0)</f>
        <v>0</v>
      </c>
    </row>
    <row r="239" spans="1:7">
      <c r="A239" s="79" t="s">
        <v>3687</v>
      </c>
      <c r="B239" s="79" t="s">
        <v>3688</v>
      </c>
      <c r="C239" s="80" t="s">
        <v>3688</v>
      </c>
      <c r="D239" s="69" t="s">
        <v>3479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IFERROR(_xlfn.XLOOKUP($A239,map_headernames!N:N,map_headernames!N:N),0)</f>
        <v>0</v>
      </c>
    </row>
    <row r="240" spans="1:7">
      <c r="A240" s="79" t="s">
        <v>3689</v>
      </c>
      <c r="B240" s="79" t="s">
        <v>3690</v>
      </c>
      <c r="C240" s="80" t="s">
        <v>3691</v>
      </c>
      <c r="D240" s="69" t="s">
        <v>3479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IFERROR(_xlfn.XLOOKUP($A240,map_headernames!N:N,map_headernames!N:N),0)</f>
        <v>0</v>
      </c>
    </row>
    <row r="241" spans="1:12">
      <c r="A241" s="79" t="s">
        <v>3692</v>
      </c>
      <c r="B241" s="79" t="s">
        <v>3693</v>
      </c>
      <c r="C241" s="80" t="s">
        <v>3693</v>
      </c>
      <c r="D241" s="69" t="s">
        <v>3479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IFERROR(_xlfn.XLOOKUP($A241,map_headernames!N:N,map_headernames!N:N),0)</f>
        <v>0</v>
      </c>
    </row>
    <row r="242" spans="1:12">
      <c r="A242" s="79" t="s">
        <v>3694</v>
      </c>
      <c r="B242" s="79" t="s">
        <v>3695</v>
      </c>
      <c r="C242" s="80" t="s">
        <v>3696</v>
      </c>
      <c r="D242" s="69" t="s">
        <v>3479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IFERROR(_xlfn.XLOOKUP($A242,map_headernames!N:N,map_headernames!N:N),0)</f>
        <v>0</v>
      </c>
    </row>
    <row r="243" spans="1:12">
      <c r="A243" s="79" t="s">
        <v>3697</v>
      </c>
      <c r="B243" s="79" t="s">
        <v>3698</v>
      </c>
      <c r="C243" s="80" t="s">
        <v>3698</v>
      </c>
      <c r="D243" s="69" t="s">
        <v>3479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IFERROR(_xlfn.XLOOKUP($A243,map_headernames!N:N,map_headernames!N:N),0)</f>
        <v>0</v>
      </c>
    </row>
    <row r="244" spans="1:12">
      <c r="A244" s="79" t="s">
        <v>3699</v>
      </c>
      <c r="B244" s="79" t="s">
        <v>3700</v>
      </c>
      <c r="C244" s="80" t="s">
        <v>3701</v>
      </c>
      <c r="D244" s="69" t="s">
        <v>3479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IFERROR(_xlfn.XLOOKUP($A244,map_headernames!N:N,map_headernames!N:N),0)</f>
        <v>0</v>
      </c>
    </row>
    <row r="245" spans="1:12">
      <c r="A245" s="97" t="s">
        <v>3702</v>
      </c>
      <c r="B245" s="98" t="s">
        <v>3703</v>
      </c>
      <c r="C245" s="86" t="s">
        <v>3704</v>
      </c>
      <c r="D245" s="69" t="s">
        <v>3705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>
        <f>IFERROR(_xlfn.XLOOKUP($A245,map_headernames!N:N,map_headernames!N:N),0)</f>
        <v>0</v>
      </c>
      <c r="I245" s="24"/>
      <c r="K245">
        <v>1</v>
      </c>
      <c r="L245">
        <v>1</v>
      </c>
    </row>
    <row r="246" spans="1:12">
      <c r="A246" s="97" t="s">
        <v>3706</v>
      </c>
      <c r="B246" s="97" t="s">
        <v>3707</v>
      </c>
      <c r="C246" s="86" t="s">
        <v>3707</v>
      </c>
      <c r="D246" s="69" t="s">
        <v>3705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IFERROR(_xlfn.XLOOKUP($A246,map_headernames!N:N,map_headernames!N:N),0)</f>
        <v>0</v>
      </c>
    </row>
    <row r="247" spans="1:12">
      <c r="A247" s="97" t="s">
        <v>3708</v>
      </c>
      <c r="B247" s="97" t="s">
        <v>3709</v>
      </c>
      <c r="C247" s="86" t="s">
        <v>3710</v>
      </c>
      <c r="D247" s="69" t="s">
        <v>3705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IFERROR(_xlfn.XLOOKUP($A247,map_headernames!N:N,map_headernames!N:N),0)</f>
        <v>0</v>
      </c>
    </row>
    <row r="248" spans="1:12">
      <c r="A248" s="97" t="s">
        <v>3711</v>
      </c>
      <c r="B248" s="97" t="s">
        <v>3712</v>
      </c>
      <c r="C248" s="86" t="s">
        <v>3712</v>
      </c>
      <c r="D248" s="69" t="s">
        <v>3705</v>
      </c>
      <c r="E248">
        <f>IFERROR(_xlfn.XLOOKUP($A248,map_headernames!H:H,map_headernames!H:H),0)</f>
        <v>0</v>
      </c>
      <c r="F248">
        <f>IFERROR(_xlfn.XLOOKUP($A248,map_headernames!I:I,map_headernames!I:I),0)</f>
        <v>0</v>
      </c>
      <c r="G248">
        <f>IFERROR(_xlfn.XLOOKUP($A248,map_headernames!N:N,map_headernames!N:N),0)</f>
        <v>0</v>
      </c>
    </row>
    <row r="249" spans="1:12">
      <c r="A249" s="97" t="s">
        <v>3713</v>
      </c>
      <c r="B249" s="97" t="s">
        <v>3714</v>
      </c>
      <c r="C249" s="86" t="s">
        <v>3715</v>
      </c>
      <c r="D249" s="69" t="s">
        <v>3705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IFERROR(_xlfn.XLOOKUP($A249,map_headernames!N:N,map_headernames!N:N),0)</f>
        <v>0</v>
      </c>
    </row>
    <row r="250" spans="1:12">
      <c r="A250" s="97" t="s">
        <v>3716</v>
      </c>
      <c r="B250" s="97" t="s">
        <v>3717</v>
      </c>
      <c r="C250" s="86" t="s">
        <v>3717</v>
      </c>
      <c r="D250" s="69" t="s">
        <v>3705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IFERROR(_xlfn.XLOOKUP($A250,map_headernames!N:N,map_headernames!N:N),0)</f>
        <v>0</v>
      </c>
    </row>
    <row r="251" spans="1:12">
      <c r="A251" s="97" t="s">
        <v>3718</v>
      </c>
      <c r="B251" s="97" t="s">
        <v>3719</v>
      </c>
      <c r="C251" s="86" t="s">
        <v>3720</v>
      </c>
      <c r="D251" s="69" t="s">
        <v>3705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IFERROR(_xlfn.XLOOKUP($A251,map_headernames!N:N,map_headernames!N:N),0)</f>
        <v>0</v>
      </c>
    </row>
    <row r="252" spans="1:12">
      <c r="A252" s="97" t="s">
        <v>3721</v>
      </c>
      <c r="B252" s="97" t="s">
        <v>3722</v>
      </c>
      <c r="C252" s="86" t="s">
        <v>3722</v>
      </c>
      <c r="D252" s="69" t="s">
        <v>3705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IFERROR(_xlfn.XLOOKUP($A252,map_headernames!N:N,map_headernames!N:N),0)</f>
        <v>0</v>
      </c>
    </row>
    <row r="253" spans="1:12">
      <c r="A253" s="97" t="s">
        <v>3723</v>
      </c>
      <c r="B253" s="97" t="s">
        <v>3724</v>
      </c>
      <c r="C253" s="86" t="s">
        <v>3725</v>
      </c>
      <c r="D253" s="69" t="s">
        <v>3705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IFERROR(_xlfn.XLOOKUP($A253,map_headernames!N:N,map_headernames!N:N),0)</f>
        <v>0</v>
      </c>
    </row>
    <row r="254" spans="1:12">
      <c r="A254" s="97" t="s">
        <v>3726</v>
      </c>
      <c r="B254" s="97" t="s">
        <v>3727</v>
      </c>
      <c r="C254" s="86" t="s">
        <v>3727</v>
      </c>
      <c r="D254" s="69" t="s">
        <v>3705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IFERROR(_xlfn.XLOOKUP($A254,map_headernames!N:N,map_headernames!N:N),0)</f>
        <v>0</v>
      </c>
    </row>
    <row r="255" spans="1:12">
      <c r="A255" s="97" t="s">
        <v>3728</v>
      </c>
      <c r="B255" s="97" t="s">
        <v>3729</v>
      </c>
      <c r="C255" s="86" t="s">
        <v>3730</v>
      </c>
      <c r="D255" s="69" t="s">
        <v>3705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IFERROR(_xlfn.XLOOKUP($A255,map_headernames!N:N,map_headernames!N:N),0)</f>
        <v>0</v>
      </c>
    </row>
    <row r="256" spans="1:12">
      <c r="A256" s="97" t="s">
        <v>3731</v>
      </c>
      <c r="B256" s="98" t="s">
        <v>3732</v>
      </c>
      <c r="C256" s="86" t="s">
        <v>3732</v>
      </c>
      <c r="D256" s="69" t="s">
        <v>3705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>
        <f>IFERROR(_xlfn.XLOOKUP($A256,map_headernames!N:N,map_headernames!N:N),0)</f>
        <v>0</v>
      </c>
      <c r="I256" s="24"/>
      <c r="K256">
        <v>1</v>
      </c>
      <c r="L256">
        <v>1</v>
      </c>
    </row>
    <row r="257" spans="1:12">
      <c r="A257" s="97" t="s">
        <v>3733</v>
      </c>
      <c r="B257" s="97" t="s">
        <v>3734</v>
      </c>
      <c r="C257" s="86" t="s">
        <v>3735</v>
      </c>
      <c r="D257" s="69" t="s">
        <v>3705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IFERROR(_xlfn.XLOOKUP($A257,map_headernames!N:N,map_headernames!N:N),0)</f>
        <v>0</v>
      </c>
    </row>
    <row r="258" spans="1:12">
      <c r="A258" s="97" t="s">
        <v>3736</v>
      </c>
      <c r="B258" s="97" t="s">
        <v>3737</v>
      </c>
      <c r="C258" s="86" t="s">
        <v>3737</v>
      </c>
      <c r="D258" s="69" t="s">
        <v>3705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IFERROR(_xlfn.XLOOKUP($A258,map_headernames!N:N,map_headernames!N:N),0)</f>
        <v>0</v>
      </c>
    </row>
    <row r="259" spans="1:12">
      <c r="A259" s="97" t="s">
        <v>3738</v>
      </c>
      <c r="B259" s="97" t="s">
        <v>3739</v>
      </c>
      <c r="C259" s="86" t="s">
        <v>3740</v>
      </c>
      <c r="D259" s="69" t="s">
        <v>3705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IFERROR(_xlfn.XLOOKUP($A259,map_headernames!N:N,map_headernames!N:N),0)</f>
        <v>0</v>
      </c>
    </row>
    <row r="260" spans="1:12">
      <c r="A260" s="97" t="s">
        <v>3741</v>
      </c>
      <c r="B260" s="97" t="s">
        <v>3742</v>
      </c>
      <c r="C260" s="86" t="s">
        <v>3742</v>
      </c>
      <c r="D260" s="69" t="s">
        <v>3705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IFERROR(_xlfn.XLOOKUP($A260,map_headernames!N:N,map_headernames!N:N),0)</f>
        <v>0</v>
      </c>
    </row>
    <row r="261" spans="1:12">
      <c r="A261" s="97" t="s">
        <v>3743</v>
      </c>
      <c r="B261" s="97" t="s">
        <v>3744</v>
      </c>
      <c r="C261" s="86" t="s">
        <v>3745</v>
      </c>
      <c r="D261" s="69" t="s">
        <v>3705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IFERROR(_xlfn.XLOOKUP($A261,map_headernames!N:N,map_headernames!N:N),0)</f>
        <v>0</v>
      </c>
    </row>
    <row r="262" spans="1:12">
      <c r="A262" s="97" t="s">
        <v>3746</v>
      </c>
      <c r="B262" s="98" t="s">
        <v>3747</v>
      </c>
      <c r="C262" s="86" t="s">
        <v>3747</v>
      </c>
      <c r="D262" s="69" t="s">
        <v>3705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>
        <f>IFERROR(_xlfn.XLOOKUP($A262,map_headernames!N:N,map_headernames!N:N),0)</f>
        <v>0</v>
      </c>
      <c r="I262" s="24"/>
      <c r="K262">
        <v>1</v>
      </c>
      <c r="L262">
        <v>1</v>
      </c>
    </row>
    <row r="263" spans="1:12">
      <c r="A263" s="97" t="s">
        <v>3748</v>
      </c>
      <c r="B263" s="97" t="s">
        <v>3749</v>
      </c>
      <c r="C263" s="86" t="s">
        <v>3750</v>
      </c>
      <c r="D263" s="69" t="s">
        <v>3705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>
        <f>IFERROR(_xlfn.XLOOKUP($A263,map_headernames!N:N,map_headernames!N:N),0)</f>
        <v>0</v>
      </c>
    </row>
    <row r="264" spans="1:12">
      <c r="A264" s="97" t="s">
        <v>3751</v>
      </c>
      <c r="B264" s="97" t="s">
        <v>3752</v>
      </c>
      <c r="C264" s="86" t="s">
        <v>3752</v>
      </c>
      <c r="D264" s="69" t="s">
        <v>3705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IFERROR(_xlfn.XLOOKUP($A264,map_headernames!N:N,map_headernames!N:N),0)</f>
        <v>0</v>
      </c>
    </row>
    <row r="265" spans="1:12">
      <c r="A265" s="97" t="s">
        <v>3753</v>
      </c>
      <c r="B265" s="97" t="s">
        <v>3754</v>
      </c>
      <c r="C265" s="86" t="s">
        <v>3755</v>
      </c>
      <c r="D265" s="69" t="s">
        <v>3705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IFERROR(_xlfn.XLOOKUP($A265,map_headernames!N:N,map_headernames!N:N),0)</f>
        <v>0</v>
      </c>
    </row>
    <row r="266" spans="1:12">
      <c r="A266" s="97" t="s">
        <v>3756</v>
      </c>
      <c r="B266" s="97" t="s">
        <v>3757</v>
      </c>
      <c r="C266" s="86" t="s">
        <v>3757</v>
      </c>
      <c r="D266" s="69" t="s">
        <v>3705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IFERROR(_xlfn.XLOOKUP($A266,map_headernames!N:N,map_headernames!N:N),0)</f>
        <v>0</v>
      </c>
    </row>
    <row r="267" spans="1:12">
      <c r="A267" s="97" t="s">
        <v>3758</v>
      </c>
      <c r="B267" s="97" t="s">
        <v>3759</v>
      </c>
      <c r="C267" s="86" t="s">
        <v>3760</v>
      </c>
      <c r="D267" s="69" t="s">
        <v>3705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IFERROR(_xlfn.XLOOKUP($A267,map_headernames!N:N,map_headernames!N:N),0)</f>
        <v>0</v>
      </c>
    </row>
    <row r="268" spans="1:12">
      <c r="A268" s="97" t="s">
        <v>3761</v>
      </c>
      <c r="B268" s="97" t="s">
        <v>3762</v>
      </c>
      <c r="C268" s="86" t="s">
        <v>3762</v>
      </c>
      <c r="D268" s="69" t="s">
        <v>3705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IFERROR(_xlfn.XLOOKUP($A268,map_headernames!N:N,map_headernames!N:N),0)</f>
        <v>0</v>
      </c>
    </row>
    <row r="269" spans="1:12">
      <c r="A269" s="97" t="s">
        <v>3763</v>
      </c>
      <c r="B269" s="97" t="s">
        <v>3764</v>
      </c>
      <c r="C269" s="86" t="s">
        <v>3765</v>
      </c>
      <c r="D269" s="69" t="s">
        <v>3705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IFERROR(_xlfn.XLOOKUP($A269,map_headernames!N:N,map_headernames!N:N),0)</f>
        <v>0</v>
      </c>
    </row>
    <row r="270" spans="1:12">
      <c r="A270" s="97" t="s">
        <v>3766</v>
      </c>
      <c r="B270" s="97" t="s">
        <v>3767</v>
      </c>
      <c r="C270" s="86" t="s">
        <v>3767</v>
      </c>
      <c r="D270" s="69" t="s">
        <v>3705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IFERROR(_xlfn.XLOOKUP($A270,map_headernames!N:N,map_headernames!N:N),0)</f>
        <v>0</v>
      </c>
    </row>
    <row r="271" spans="1:12">
      <c r="A271" s="97" t="s">
        <v>3768</v>
      </c>
      <c r="B271" s="97" t="s">
        <v>3769</v>
      </c>
      <c r="C271" s="86" t="s">
        <v>3770</v>
      </c>
      <c r="D271" s="69" t="s">
        <v>3705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IFERROR(_xlfn.XLOOKUP($A271,map_headernames!N:N,map_headernames!N:N),0)</f>
        <v>0</v>
      </c>
    </row>
    <row r="272" spans="1:12">
      <c r="A272" s="97" t="s">
        <v>3771</v>
      </c>
      <c r="B272" s="98" t="s">
        <v>3772</v>
      </c>
      <c r="C272" s="86" t="s">
        <v>3772</v>
      </c>
      <c r="D272" s="69" t="s">
        <v>3705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>
        <f>IFERROR(_xlfn.XLOOKUP($A272,map_headernames!N:N,map_headernames!N:N),0)</f>
        <v>0</v>
      </c>
      <c r="I272" s="24"/>
      <c r="K272">
        <v>1</v>
      </c>
      <c r="L272">
        <v>1</v>
      </c>
    </row>
    <row r="273" spans="1:12">
      <c r="A273" s="97" t="s">
        <v>3773</v>
      </c>
      <c r="B273" s="97" t="s">
        <v>3774</v>
      </c>
      <c r="C273" s="86" t="s">
        <v>3775</v>
      </c>
      <c r="D273" s="69" t="s">
        <v>3705</v>
      </c>
      <c r="E273">
        <f>IFERROR(_xlfn.XLOOKUP($A273,map_headernames!H:H,map_headernames!H:H),0)</f>
        <v>0</v>
      </c>
      <c r="F273">
        <f>IFERROR(_xlfn.XLOOKUP($A273,map_headernames!I:I,map_headernames!I:I),0)</f>
        <v>0</v>
      </c>
      <c r="G273">
        <f>IFERROR(_xlfn.XLOOKUP($A273,map_headernames!N:N,map_headernames!N:N),0)</f>
        <v>0</v>
      </c>
    </row>
    <row r="274" spans="1:12">
      <c r="A274" s="97" t="s">
        <v>3776</v>
      </c>
      <c r="B274" s="97" t="s">
        <v>3777</v>
      </c>
      <c r="C274" s="86" t="s">
        <v>3777</v>
      </c>
      <c r="D274" s="69" t="s">
        <v>3705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IFERROR(_xlfn.XLOOKUP($A274,map_headernames!N:N,map_headernames!N:N),0)</f>
        <v>0</v>
      </c>
    </row>
    <row r="275" spans="1:12">
      <c r="A275" s="97" t="s">
        <v>3778</v>
      </c>
      <c r="B275" s="97" t="s">
        <v>3779</v>
      </c>
      <c r="C275" s="86" t="s">
        <v>3780</v>
      </c>
      <c r="D275" s="69" t="s">
        <v>3705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IFERROR(_xlfn.XLOOKUP($A275,map_headernames!N:N,map_headernames!N:N),0)</f>
        <v>0</v>
      </c>
    </row>
    <row r="276" spans="1:12">
      <c r="A276" s="97" t="s">
        <v>3781</v>
      </c>
      <c r="B276" s="97" t="s">
        <v>3782</v>
      </c>
      <c r="C276" s="86" t="s">
        <v>3782</v>
      </c>
      <c r="D276" s="69" t="s">
        <v>3705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IFERROR(_xlfn.XLOOKUP($A276,map_headernames!N:N,map_headernames!N:N),0)</f>
        <v>0</v>
      </c>
    </row>
    <row r="277" spans="1:12">
      <c r="A277" s="97" t="s">
        <v>3783</v>
      </c>
      <c r="B277" s="97" t="s">
        <v>3784</v>
      </c>
      <c r="C277" s="86" t="s">
        <v>3785</v>
      </c>
      <c r="D277" s="69" t="s">
        <v>3705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IFERROR(_xlfn.XLOOKUP($A277,map_headernames!N:N,map_headernames!N:N),0)</f>
        <v>0</v>
      </c>
    </row>
    <row r="278" spans="1:12">
      <c r="A278" s="97" t="s">
        <v>3786</v>
      </c>
      <c r="B278" s="97" t="s">
        <v>3787</v>
      </c>
      <c r="C278" s="86" t="s">
        <v>3787</v>
      </c>
      <c r="D278" s="69" t="s">
        <v>3705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IFERROR(_xlfn.XLOOKUP($A278,map_headernames!N:N,map_headernames!N:N),0)</f>
        <v>0</v>
      </c>
    </row>
    <row r="279" spans="1:12">
      <c r="A279" s="97" t="s">
        <v>3788</v>
      </c>
      <c r="B279" s="97" t="s">
        <v>3789</v>
      </c>
      <c r="C279" s="86" t="s">
        <v>3790</v>
      </c>
      <c r="D279" s="69" t="s">
        <v>3705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IFERROR(_xlfn.XLOOKUP($A279,map_headernames!N:N,map_headernames!N:N),0)</f>
        <v>0</v>
      </c>
    </row>
    <row r="280" spans="1:12">
      <c r="A280" s="97" t="s">
        <v>3791</v>
      </c>
      <c r="B280" s="97" t="s">
        <v>3792</v>
      </c>
      <c r="C280" s="86" t="s">
        <v>3792</v>
      </c>
      <c r="D280" s="69" t="s">
        <v>3705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IFERROR(_xlfn.XLOOKUP($A280,map_headernames!N:N,map_headernames!N:N),0)</f>
        <v>0</v>
      </c>
    </row>
    <row r="281" spans="1:12">
      <c r="A281" s="97" t="s">
        <v>3793</v>
      </c>
      <c r="B281" s="97" t="s">
        <v>3794</v>
      </c>
      <c r="C281" s="86" t="s">
        <v>3795</v>
      </c>
      <c r="D281" s="69" t="s">
        <v>3705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IFERROR(_xlfn.XLOOKUP($A281,map_headernames!N:N,map_headernames!N:N),0)</f>
        <v>0</v>
      </c>
    </row>
    <row r="282" spans="1:12">
      <c r="A282" s="97" t="s">
        <v>3796</v>
      </c>
      <c r="B282" s="98" t="s">
        <v>3797</v>
      </c>
      <c r="C282" s="86" t="s">
        <v>3797</v>
      </c>
      <c r="D282" s="69" t="s">
        <v>3705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>
        <f>IFERROR(_xlfn.XLOOKUP($A282,map_headernames!N:N,map_headernames!N:N),0)</f>
        <v>0</v>
      </c>
      <c r="I282" s="24"/>
      <c r="K282">
        <v>1</v>
      </c>
      <c r="L282">
        <v>1</v>
      </c>
    </row>
    <row r="283" spans="1:12">
      <c r="A283" s="97" t="s">
        <v>3798</v>
      </c>
      <c r="B283" s="97" t="s">
        <v>3799</v>
      </c>
      <c r="C283" s="86" t="s">
        <v>3750</v>
      </c>
      <c r="D283" s="69" t="s">
        <v>3705</v>
      </c>
      <c r="E283">
        <f>IFERROR(_xlfn.XLOOKUP($A283,map_headernames!H:H,map_headernames!H:H),0)</f>
        <v>0</v>
      </c>
      <c r="F283">
        <f>IFERROR(_xlfn.XLOOKUP($A283,map_headernames!I:I,map_headernames!I:I),0)</f>
        <v>0</v>
      </c>
      <c r="G283">
        <f>IFERROR(_xlfn.XLOOKUP($A283,map_headernames!N:N,map_headernames!N:N),0)</f>
        <v>0</v>
      </c>
    </row>
    <row r="284" spans="1:12">
      <c r="A284" s="97" t="s">
        <v>3800</v>
      </c>
      <c r="B284" s="97" t="s">
        <v>3801</v>
      </c>
      <c r="C284" s="86" t="s">
        <v>3801</v>
      </c>
      <c r="D284" s="69" t="s">
        <v>3705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IFERROR(_xlfn.XLOOKUP($A284,map_headernames!N:N,map_headernames!N:N),0)</f>
        <v>0</v>
      </c>
    </row>
    <row r="285" spans="1:12">
      <c r="A285" s="97" t="s">
        <v>3802</v>
      </c>
      <c r="B285" s="97" t="s">
        <v>3803</v>
      </c>
      <c r="C285" s="86" t="s">
        <v>3804</v>
      </c>
      <c r="D285" s="69" t="s">
        <v>3705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IFERROR(_xlfn.XLOOKUP($A285,map_headernames!N:N,map_headernames!N:N),0)</f>
        <v>0</v>
      </c>
    </row>
    <row r="286" spans="1:12">
      <c r="A286" s="97" t="s">
        <v>3805</v>
      </c>
      <c r="B286" s="97" t="s">
        <v>3806</v>
      </c>
      <c r="C286" s="86" t="s">
        <v>3806</v>
      </c>
      <c r="D286" s="69" t="s">
        <v>3705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IFERROR(_xlfn.XLOOKUP($A286,map_headernames!N:N,map_headernames!N:N),0)</f>
        <v>0</v>
      </c>
    </row>
    <row r="287" spans="1:12">
      <c r="A287" s="97" t="s">
        <v>3807</v>
      </c>
      <c r="B287" s="97" t="s">
        <v>3808</v>
      </c>
      <c r="C287" s="86" t="s">
        <v>3809</v>
      </c>
      <c r="D287" s="69" t="s">
        <v>3705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IFERROR(_xlfn.XLOOKUP($A287,map_headernames!N:N,map_headernames!N:N),0)</f>
        <v>0</v>
      </c>
    </row>
    <row r="288" spans="1:12">
      <c r="A288" s="97" t="s">
        <v>3810</v>
      </c>
      <c r="B288" s="97" t="s">
        <v>3811</v>
      </c>
      <c r="C288" s="86" t="s">
        <v>3811</v>
      </c>
      <c r="D288" s="69" t="s">
        <v>3705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IFERROR(_xlfn.XLOOKUP($A288,map_headernames!N:N,map_headernames!N:N),0)</f>
        <v>0</v>
      </c>
    </row>
    <row r="289" spans="1:12">
      <c r="A289" s="97" t="s">
        <v>3812</v>
      </c>
      <c r="B289" s="97" t="s">
        <v>3813</v>
      </c>
      <c r="C289" s="86" t="s">
        <v>3814</v>
      </c>
      <c r="D289" s="69" t="s">
        <v>3705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IFERROR(_xlfn.XLOOKUP($A289,map_headernames!N:N,map_headernames!N:N),0)</f>
        <v>0</v>
      </c>
    </row>
    <row r="290" spans="1:12">
      <c r="A290" s="97" t="s">
        <v>3815</v>
      </c>
      <c r="B290" s="97" t="s">
        <v>3816</v>
      </c>
      <c r="C290" s="86" t="s">
        <v>3816</v>
      </c>
      <c r="D290" s="69" t="s">
        <v>3705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IFERROR(_xlfn.XLOOKUP($A290,map_headernames!N:N,map_headernames!N:N),0)</f>
        <v>0</v>
      </c>
    </row>
    <row r="291" spans="1:12">
      <c r="A291" s="97" t="s">
        <v>3817</v>
      </c>
      <c r="B291" s="97" t="s">
        <v>3818</v>
      </c>
      <c r="C291" s="86" t="s">
        <v>3819</v>
      </c>
      <c r="D291" s="69" t="s">
        <v>3705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IFERROR(_xlfn.XLOOKUP($A291,map_headernames!N:N,map_headernames!N:N),0)</f>
        <v>0</v>
      </c>
    </row>
    <row r="292" spans="1:12">
      <c r="A292" s="97" t="s">
        <v>3820</v>
      </c>
      <c r="B292" s="98" t="s">
        <v>3821</v>
      </c>
      <c r="C292" s="86" t="s">
        <v>3821</v>
      </c>
      <c r="D292" s="69" t="s">
        <v>3705</v>
      </c>
      <c r="E292">
        <f>IFERROR(_xlfn.XLOOKUP($A292,map_headernames!H:H,map_headernames!H:H),0)</f>
        <v>0</v>
      </c>
      <c r="F292">
        <f>IFERROR(_xlfn.XLOOKUP($A292,map_headernames!I:I,map_headernames!I:I),0)</f>
        <v>0</v>
      </c>
      <c r="G292">
        <f>IFERROR(_xlfn.XLOOKUP($A292,map_headernames!N:N,map_headernames!N:N),0)</f>
        <v>0</v>
      </c>
    </row>
    <row r="293" spans="1:12">
      <c r="A293" s="97" t="s">
        <v>3822</v>
      </c>
      <c r="B293" s="97" t="s">
        <v>3823</v>
      </c>
      <c r="C293" s="86" t="s">
        <v>3824</v>
      </c>
      <c r="D293" s="69" t="s">
        <v>3705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>
        <f>IFERROR(_xlfn.XLOOKUP($A293,map_headernames!N:N,map_headernames!N:N),0)</f>
        <v>0</v>
      </c>
    </row>
    <row r="294" spans="1:12">
      <c r="A294" s="97" t="s">
        <v>3825</v>
      </c>
      <c r="B294" s="97" t="s">
        <v>3826</v>
      </c>
      <c r="C294" s="86" t="s">
        <v>3826</v>
      </c>
      <c r="D294" s="69" t="s">
        <v>3705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IFERROR(_xlfn.XLOOKUP($A294,map_headernames!N:N,map_headernames!N:N),0)</f>
        <v>0</v>
      </c>
    </row>
    <row r="295" spans="1:12">
      <c r="A295" s="97" t="s">
        <v>3827</v>
      </c>
      <c r="B295" s="97" t="s">
        <v>3828</v>
      </c>
      <c r="C295" s="86" t="s">
        <v>3829</v>
      </c>
      <c r="D295" s="69" t="s">
        <v>3705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IFERROR(_xlfn.XLOOKUP($A295,map_headernames!N:N,map_headernames!N:N),0)</f>
        <v>0</v>
      </c>
    </row>
    <row r="296" spans="1:12">
      <c r="A296" s="97" t="s">
        <v>3830</v>
      </c>
      <c r="B296" s="97" t="s">
        <v>3831</v>
      </c>
      <c r="C296" s="86" t="s">
        <v>3831</v>
      </c>
      <c r="D296" s="69" t="s">
        <v>3705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IFERROR(_xlfn.XLOOKUP($A296,map_headernames!N:N,map_headernames!N:N),0)</f>
        <v>0</v>
      </c>
    </row>
    <row r="297" spans="1:12">
      <c r="A297" s="97" t="s">
        <v>3832</v>
      </c>
      <c r="B297" s="97" t="s">
        <v>3833</v>
      </c>
      <c r="C297" s="86" t="s">
        <v>3834</v>
      </c>
      <c r="D297" s="69" t="s">
        <v>3705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IFERROR(_xlfn.XLOOKUP($A297,map_headernames!N:N,map_headernames!N:N),0)</f>
        <v>0</v>
      </c>
    </row>
    <row r="298" spans="1:12">
      <c r="A298" s="97" t="s">
        <v>3835</v>
      </c>
      <c r="B298" s="97" t="s">
        <v>3836</v>
      </c>
      <c r="C298" s="86" t="s">
        <v>3836</v>
      </c>
      <c r="D298" s="69" t="s">
        <v>3705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IFERROR(_xlfn.XLOOKUP($A298,map_headernames!N:N,map_headernames!N:N),0)</f>
        <v>0</v>
      </c>
    </row>
    <row r="299" spans="1:12">
      <c r="A299" s="97" t="s">
        <v>3837</v>
      </c>
      <c r="B299" s="97" t="s">
        <v>3838</v>
      </c>
      <c r="C299" s="86" t="s">
        <v>3839</v>
      </c>
      <c r="D299" s="69" t="s">
        <v>3705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IFERROR(_xlfn.XLOOKUP($A299,map_headernames!N:N,map_headernames!N:N),0)</f>
        <v>0</v>
      </c>
    </row>
    <row r="300" spans="1:12">
      <c r="A300" s="97" t="s">
        <v>3840</v>
      </c>
      <c r="B300" s="97" t="s">
        <v>3841</v>
      </c>
      <c r="C300" s="86" t="s">
        <v>3841</v>
      </c>
      <c r="D300" s="69" t="s">
        <v>3705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IFERROR(_xlfn.XLOOKUP($A300,map_headernames!N:N,map_headernames!N:N),0)</f>
        <v>0</v>
      </c>
    </row>
    <row r="301" spans="1:12">
      <c r="A301" s="97" t="s">
        <v>3842</v>
      </c>
      <c r="B301" s="97" t="s">
        <v>3843</v>
      </c>
      <c r="C301" s="86" t="s">
        <v>3844</v>
      </c>
      <c r="D301" s="69" t="s">
        <v>3705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IFERROR(_xlfn.XLOOKUP($A301,map_headernames!N:N,map_headernames!N:N),0)</f>
        <v>0</v>
      </c>
    </row>
    <row r="302" spans="1:12">
      <c r="A302" s="85" t="s">
        <v>3845</v>
      </c>
      <c r="B302" s="99" t="s">
        <v>3258</v>
      </c>
      <c r="C302" s="86" t="s">
        <v>3258</v>
      </c>
      <c r="D302" s="69" t="s">
        <v>3705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IFERROR(_xlfn.XLOOKUP($A302,map_headernames!N:N,map_headernames!N:N),0)</f>
        <v>0</v>
      </c>
      <c r="H302" s="42"/>
      <c r="I302" t="s">
        <v>1082</v>
      </c>
      <c r="J302" s="42" t="s">
        <v>1080</v>
      </c>
      <c r="K302">
        <v>0</v>
      </c>
      <c r="L302">
        <v>0</v>
      </c>
    </row>
    <row r="303" spans="1:12">
      <c r="A303" s="85" t="s">
        <v>571</v>
      </c>
      <c r="B303" s="99" t="s">
        <v>3846</v>
      </c>
      <c r="C303" s="86" t="s">
        <v>3847</v>
      </c>
      <c r="D303" s="69" t="s">
        <v>3705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IFERROR(_xlfn.XLOOKUP($A303,map_headernames!N:N,map_headernames!N:N),0)</f>
        <v>LINGISO</v>
      </c>
      <c r="H303" s="42"/>
      <c r="I303" t="s">
        <v>571</v>
      </c>
      <c r="J303" s="42" t="s">
        <v>570</v>
      </c>
      <c r="K303">
        <v>0</v>
      </c>
      <c r="L303">
        <v>0</v>
      </c>
    </row>
    <row r="304" spans="1:12">
      <c r="A304" s="85" t="s">
        <v>3848</v>
      </c>
      <c r="B304" s="85" t="s">
        <v>3849</v>
      </c>
      <c r="C304" s="86" t="s">
        <v>3850</v>
      </c>
      <c r="D304" s="69" t="s">
        <v>3705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>
        <f>IFERROR(_xlfn.XLOOKUP($A304,map_headernames!N:N,map_headernames!N:N),0)</f>
        <v>0</v>
      </c>
      <c r="H304" s="42"/>
      <c r="I304" t="s">
        <v>1663</v>
      </c>
      <c r="J304" s="42" t="s">
        <v>150</v>
      </c>
      <c r="K304">
        <v>0</v>
      </c>
      <c r="L304">
        <v>0</v>
      </c>
    </row>
    <row r="305" spans="1:12">
      <c r="A305" s="79" t="s">
        <v>3851</v>
      </c>
      <c r="B305" s="79" t="s">
        <v>3852</v>
      </c>
      <c r="C305" s="86" t="s">
        <v>3852</v>
      </c>
      <c r="D305" s="69" t="s">
        <v>3705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IFERROR(_xlfn.XLOOKUP($A305,map_headernames!N:N,map_headernames!N:N),0)</f>
        <v>0</v>
      </c>
    </row>
    <row r="306" spans="1:12">
      <c r="A306" s="79" t="s">
        <v>3853</v>
      </c>
      <c r="B306" s="79" t="s">
        <v>3854</v>
      </c>
      <c r="C306" s="86" t="s">
        <v>3855</v>
      </c>
      <c r="D306" s="69" t="s">
        <v>3705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IFERROR(_xlfn.XLOOKUP($A306,map_headernames!N:N,map_headernames!N:N),0)</f>
        <v>0</v>
      </c>
    </row>
    <row r="307" spans="1:12">
      <c r="A307" s="79" t="s">
        <v>3856</v>
      </c>
      <c r="B307" s="79" t="s">
        <v>2569</v>
      </c>
      <c r="C307" s="86" t="s">
        <v>2569</v>
      </c>
      <c r="D307" s="69" t="s">
        <v>3705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IFERROR(_xlfn.XLOOKUP($A307,map_headernames!N:N,map_headernames!N:N),0)</f>
        <v>0</v>
      </c>
    </row>
    <row r="308" spans="1:12">
      <c r="A308" s="79" t="s">
        <v>3857</v>
      </c>
      <c r="B308" s="79" t="s">
        <v>3858</v>
      </c>
      <c r="C308" s="86" t="s">
        <v>3859</v>
      </c>
      <c r="D308" s="69" t="s">
        <v>3705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IFERROR(_xlfn.XLOOKUP($A308,map_headernames!N:N,map_headernames!N:N),0)</f>
        <v>0</v>
      </c>
    </row>
    <row r="309" spans="1:12">
      <c r="A309" s="79" t="s">
        <v>3860</v>
      </c>
      <c r="B309" s="77" t="s">
        <v>3861</v>
      </c>
      <c r="C309" s="86" t="s">
        <v>3862</v>
      </c>
      <c r="D309" s="69" t="s">
        <v>3705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>
        <f>IFERROR(_xlfn.XLOOKUP($A309,map_headernames!N:N,map_headernames!N:N),0)</f>
        <v>0</v>
      </c>
      <c r="K309">
        <v>1</v>
      </c>
      <c r="L309">
        <v>1</v>
      </c>
    </row>
    <row r="310" spans="1:12">
      <c r="A310" s="79" t="s">
        <v>3863</v>
      </c>
      <c r="B310" s="79" t="s">
        <v>3864</v>
      </c>
      <c r="C310" s="86" t="s">
        <v>3865</v>
      </c>
      <c r="D310" s="69" t="s">
        <v>3705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>
        <f>IFERROR(_xlfn.XLOOKUP($A310,map_headernames!N:N,map_headernames!N:N),0)</f>
        <v>0</v>
      </c>
      <c r="K310">
        <v>2</v>
      </c>
      <c r="L310">
        <v>1</v>
      </c>
    </row>
    <row r="311" spans="1:12">
      <c r="A311" s="79" t="s">
        <v>3866</v>
      </c>
      <c r="B311" s="79" t="s">
        <v>3867</v>
      </c>
      <c r="C311" s="86" t="s">
        <v>3868</v>
      </c>
      <c r="D311" s="69" t="s">
        <v>3705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IFERROR(_xlfn.XLOOKUP($A311,map_headernames!N:N,map_headernames!N:N),0)</f>
        <v>0</v>
      </c>
    </row>
    <row r="312" spans="1:12">
      <c r="A312" s="79" t="s">
        <v>3869</v>
      </c>
      <c r="B312" s="79" t="s">
        <v>3870</v>
      </c>
      <c r="C312" s="86" t="s">
        <v>3871</v>
      </c>
      <c r="D312" s="69" t="s">
        <v>3705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IFERROR(_xlfn.XLOOKUP($A312,map_headernames!N:N,map_headernames!N:N),0)</f>
        <v>0</v>
      </c>
    </row>
    <row r="313" spans="1:12">
      <c r="A313" s="79" t="s">
        <v>3872</v>
      </c>
      <c r="B313" s="79" t="s">
        <v>3873</v>
      </c>
      <c r="C313" s="86" t="s">
        <v>3873</v>
      </c>
      <c r="D313" s="69" t="s">
        <v>3705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IFERROR(_xlfn.XLOOKUP($A313,map_headernames!N:N,map_headernames!N:N),0)</f>
        <v>0</v>
      </c>
    </row>
    <row r="314" spans="1:12">
      <c r="A314" s="79" t="s">
        <v>3874</v>
      </c>
      <c r="B314" s="79" t="s">
        <v>3875</v>
      </c>
      <c r="C314" s="86" t="s">
        <v>3876</v>
      </c>
      <c r="D314" s="69" t="s">
        <v>3705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IFERROR(_xlfn.XLOOKUP($A314,map_headernames!N:N,map_headernames!N:N),0)</f>
        <v>0</v>
      </c>
    </row>
    <row r="315" spans="1:12">
      <c r="A315" s="79" t="s">
        <v>3877</v>
      </c>
      <c r="B315" s="77" t="s">
        <v>3878</v>
      </c>
      <c r="C315" s="86" t="s">
        <v>3879</v>
      </c>
      <c r="D315" s="69" t="s">
        <v>3705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>
        <f>IFERROR(_xlfn.XLOOKUP($A315,map_headernames!N:N,map_headernames!N:N),0)</f>
        <v>0</v>
      </c>
      <c r="K315">
        <v>1</v>
      </c>
      <c r="L315">
        <v>1</v>
      </c>
    </row>
    <row r="316" spans="1:12">
      <c r="A316" s="79" t="s">
        <v>3880</v>
      </c>
      <c r="B316" s="79" t="s">
        <v>3881</v>
      </c>
      <c r="C316" s="86" t="s">
        <v>3882</v>
      </c>
      <c r="D316" s="69" t="s">
        <v>3705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>
        <f>IFERROR(_xlfn.XLOOKUP($A316,map_headernames!N:N,map_headernames!N:N),0)</f>
        <v>0</v>
      </c>
      <c r="K316">
        <v>2</v>
      </c>
      <c r="L316">
        <v>1</v>
      </c>
    </row>
    <row r="317" spans="1:12">
      <c r="A317" s="79" t="s">
        <v>3883</v>
      </c>
      <c r="B317" s="79" t="s">
        <v>3884</v>
      </c>
      <c r="C317" s="86" t="s">
        <v>3885</v>
      </c>
      <c r="D317" s="69" t="s">
        <v>3705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IFERROR(_xlfn.XLOOKUP($A317,map_headernames!N:N,map_headernames!N:N),0)</f>
        <v>0</v>
      </c>
    </row>
    <row r="318" spans="1:12">
      <c r="A318" s="79" t="s">
        <v>3886</v>
      </c>
      <c r="B318" s="79" t="s">
        <v>3887</v>
      </c>
      <c r="C318" s="86" t="s">
        <v>3888</v>
      </c>
      <c r="D318" s="69" t="s">
        <v>3705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IFERROR(_xlfn.XLOOKUP($A318,map_headernames!N:N,map_headernames!N:N),0)</f>
        <v>0</v>
      </c>
    </row>
    <row r="319" spans="1:12">
      <c r="A319" s="79" t="s">
        <v>3889</v>
      </c>
      <c r="B319" s="79" t="s">
        <v>3890</v>
      </c>
      <c r="C319" s="86" t="s">
        <v>3890</v>
      </c>
      <c r="D319" s="69" t="s">
        <v>3705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IFERROR(_xlfn.XLOOKUP($A319,map_headernames!N:N,map_headernames!N:N),0)</f>
        <v>0</v>
      </c>
    </row>
    <row r="320" spans="1:12">
      <c r="A320" s="79" t="s">
        <v>3891</v>
      </c>
      <c r="B320" s="79" t="s">
        <v>3892</v>
      </c>
      <c r="C320" s="86" t="s">
        <v>3893</v>
      </c>
      <c r="D320" s="69" t="s">
        <v>3705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IFERROR(_xlfn.XLOOKUP($A320,map_headernames!N:N,map_headernames!N:N),0)</f>
        <v>0</v>
      </c>
    </row>
    <row r="321" spans="1:12">
      <c r="A321" s="79" t="s">
        <v>3894</v>
      </c>
      <c r="B321" s="77" t="s">
        <v>3895</v>
      </c>
      <c r="C321" s="86" t="s">
        <v>3896</v>
      </c>
      <c r="D321" s="69" t="s">
        <v>3705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>
        <f>IFERROR(_xlfn.XLOOKUP($A321,map_headernames!N:N,map_headernames!N:N),0)</f>
        <v>0</v>
      </c>
      <c r="K321">
        <v>1</v>
      </c>
      <c r="L321">
        <v>1</v>
      </c>
    </row>
    <row r="322" spans="1:12">
      <c r="A322" s="79" t="s">
        <v>3897</v>
      </c>
      <c r="B322" s="79" t="s">
        <v>3898</v>
      </c>
      <c r="C322" s="86" t="s">
        <v>3899</v>
      </c>
      <c r="D322" s="69" t="s">
        <v>3705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>
        <f>IFERROR(_xlfn.XLOOKUP($A322,map_headernames!N:N,map_headernames!N:N),0)</f>
        <v>0</v>
      </c>
      <c r="K322">
        <v>2</v>
      </c>
      <c r="L322">
        <v>1</v>
      </c>
    </row>
    <row r="323" spans="1:12">
      <c r="A323" s="79" t="s">
        <v>3900</v>
      </c>
      <c r="B323" s="79" t="s">
        <v>3901</v>
      </c>
      <c r="C323" s="86" t="s">
        <v>3902</v>
      </c>
      <c r="D323" s="69" t="s">
        <v>3705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IFERROR(_xlfn.XLOOKUP($A323,map_headernames!N:N,map_headernames!N:N),0)</f>
        <v>0</v>
      </c>
    </row>
    <row r="324" spans="1:12">
      <c r="A324" s="79" t="s">
        <v>3903</v>
      </c>
      <c r="B324" s="79" t="s">
        <v>3904</v>
      </c>
      <c r="C324" s="86" t="s">
        <v>3905</v>
      </c>
      <c r="D324" s="69" t="s">
        <v>3705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IFERROR(_xlfn.XLOOKUP($A324,map_headernames!N:N,map_headernames!N:N),0)</f>
        <v>0</v>
      </c>
    </row>
    <row r="325" spans="1:12">
      <c r="A325" s="79" t="s">
        <v>3906</v>
      </c>
      <c r="B325" s="79" t="s">
        <v>3907</v>
      </c>
      <c r="C325" s="86" t="s">
        <v>3907</v>
      </c>
      <c r="D325" s="69" t="s">
        <v>3705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IFERROR(_xlfn.XLOOKUP($A325,map_headernames!N:N,map_headernames!N:N),0)</f>
        <v>0</v>
      </c>
    </row>
    <row r="326" spans="1:12">
      <c r="A326" s="79" t="s">
        <v>3908</v>
      </c>
      <c r="B326" s="79" t="s">
        <v>3909</v>
      </c>
      <c r="C326" s="86" t="s">
        <v>3910</v>
      </c>
      <c r="D326" s="69" t="s">
        <v>3705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IFERROR(_xlfn.XLOOKUP($A326,map_headernames!N:N,map_headernames!N:N),0)</f>
        <v>0</v>
      </c>
    </row>
    <row r="327" spans="1:12">
      <c r="A327" s="79" t="s">
        <v>3911</v>
      </c>
      <c r="B327" s="77" t="s">
        <v>3912</v>
      </c>
      <c r="C327" s="86" t="s">
        <v>3913</v>
      </c>
      <c r="D327" s="69" t="s">
        <v>3705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>
        <f>IFERROR(_xlfn.XLOOKUP($A327,map_headernames!N:N,map_headernames!N:N),0)</f>
        <v>0</v>
      </c>
      <c r="K327">
        <v>1</v>
      </c>
      <c r="L327">
        <v>1</v>
      </c>
    </row>
    <row r="328" spans="1:12">
      <c r="A328" s="79" t="s">
        <v>3914</v>
      </c>
      <c r="B328" s="79" t="s">
        <v>3915</v>
      </c>
      <c r="C328" s="86" t="s">
        <v>3916</v>
      </c>
      <c r="D328" s="69" t="s">
        <v>3705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>
        <f>IFERROR(_xlfn.XLOOKUP($A328,map_headernames!N:N,map_headernames!N:N),0)</f>
        <v>0</v>
      </c>
      <c r="K328">
        <v>2</v>
      </c>
      <c r="L328">
        <v>1</v>
      </c>
    </row>
    <row r="329" spans="1:12">
      <c r="A329" s="79" t="s">
        <v>3917</v>
      </c>
      <c r="B329" s="79" t="s">
        <v>3918</v>
      </c>
      <c r="C329" s="86" t="s">
        <v>3919</v>
      </c>
      <c r="D329" s="69" t="s">
        <v>3705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IFERROR(_xlfn.XLOOKUP($A329,map_headernames!N:N,map_headernames!N:N),0)</f>
        <v>0</v>
      </c>
    </row>
    <row r="330" spans="1:12">
      <c r="A330" s="79" t="s">
        <v>3920</v>
      </c>
      <c r="B330" s="79" t="s">
        <v>3921</v>
      </c>
      <c r="C330" s="86" t="s">
        <v>3922</v>
      </c>
      <c r="D330" s="69" t="s">
        <v>3705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IFERROR(_xlfn.XLOOKUP($A330,map_headernames!N:N,map_headernames!N:N),0)</f>
        <v>0</v>
      </c>
    </row>
    <row r="331" spans="1:12">
      <c r="A331" s="85" t="s">
        <v>3923</v>
      </c>
      <c r="B331" s="99" t="s">
        <v>3924</v>
      </c>
      <c r="C331" s="86" t="s">
        <v>3925</v>
      </c>
      <c r="D331" s="69" t="s">
        <v>3926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IFERROR(_xlfn.XLOOKUP($A331,map_headernames!N:N,map_headernames!N:N),0)</f>
        <v>0</v>
      </c>
      <c r="H331" s="42"/>
      <c r="I331" t="s">
        <v>406</v>
      </c>
      <c r="J331" s="42" t="s">
        <v>405</v>
      </c>
      <c r="K331">
        <v>0</v>
      </c>
      <c r="L331">
        <v>0</v>
      </c>
    </row>
    <row r="332" spans="1:12">
      <c r="A332" s="79" t="s">
        <v>3927</v>
      </c>
      <c r="B332" s="79" t="s">
        <v>3928</v>
      </c>
      <c r="C332" s="86" t="s">
        <v>3928</v>
      </c>
      <c r="D332" s="69" t="s">
        <v>3926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IFERROR(_xlfn.XLOOKUP($A332,map_headernames!N:N,map_headernames!N:N),0)</f>
        <v>0</v>
      </c>
    </row>
    <row r="333" spans="1:12">
      <c r="A333" s="79" t="s">
        <v>3929</v>
      </c>
      <c r="B333" s="79" t="s">
        <v>3930</v>
      </c>
      <c r="C333" s="86" t="s">
        <v>3931</v>
      </c>
      <c r="D333" s="69" t="s">
        <v>3926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IFERROR(_xlfn.XLOOKUP($A333,map_headernames!N:N,map_headernames!N:N),0)</f>
        <v>0</v>
      </c>
    </row>
    <row r="334" spans="1:12">
      <c r="A334" s="85" t="s">
        <v>3932</v>
      </c>
      <c r="B334" s="99" t="s">
        <v>3933</v>
      </c>
      <c r="C334" s="86" t="s">
        <v>3933</v>
      </c>
      <c r="D334" s="69" t="s">
        <v>3926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IFERROR(_xlfn.XLOOKUP($A334,map_headernames!N:N,map_headernames!N:N),0)</f>
        <v>0</v>
      </c>
      <c r="H334" s="42"/>
      <c r="I334" s="106" t="s">
        <v>76</v>
      </c>
      <c r="J334" s="42" t="s">
        <v>75</v>
      </c>
      <c r="K334">
        <v>0</v>
      </c>
      <c r="L334">
        <v>0</v>
      </c>
    </row>
    <row r="335" spans="1:12">
      <c r="A335" s="85" t="s">
        <v>3934</v>
      </c>
      <c r="B335" s="85" t="s">
        <v>3935</v>
      </c>
      <c r="C335" s="86" t="s">
        <v>3936</v>
      </c>
      <c r="D335" s="69" t="s">
        <v>3926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IFERROR(_xlfn.XLOOKUP($A335,map_headernames!N:N,map_headernames!N:N),0)</f>
        <v>0</v>
      </c>
      <c r="H335" s="42"/>
      <c r="I335" t="s">
        <v>1710</v>
      </c>
      <c r="J335" s="42" t="s">
        <v>80</v>
      </c>
      <c r="K335">
        <v>0</v>
      </c>
      <c r="L335">
        <v>0</v>
      </c>
    </row>
    <row r="336" spans="1:12">
      <c r="A336" s="79" t="s">
        <v>3937</v>
      </c>
      <c r="B336" s="79" t="s">
        <v>3938</v>
      </c>
      <c r="C336" s="86" t="s">
        <v>3938</v>
      </c>
      <c r="D336" s="69" t="s">
        <v>3926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IFERROR(_xlfn.XLOOKUP($A336,map_headernames!N:N,map_headernames!N:N),0)</f>
        <v>0</v>
      </c>
    </row>
    <row r="337" spans="1:7">
      <c r="A337" s="79" t="s">
        <v>3939</v>
      </c>
      <c r="B337" s="79" t="s">
        <v>3940</v>
      </c>
      <c r="C337" s="86" t="s">
        <v>3941</v>
      </c>
      <c r="D337" s="69" t="s">
        <v>3926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IFERROR(_xlfn.XLOOKUP($A337,map_headernames!N:N,map_headernames!N:N),0)</f>
        <v>0</v>
      </c>
    </row>
    <row r="338" spans="1:7">
      <c r="A338" s="79" t="s">
        <v>3942</v>
      </c>
      <c r="B338" s="79" t="s">
        <v>3943</v>
      </c>
      <c r="C338" s="86" t="s">
        <v>3943</v>
      </c>
      <c r="D338" s="69" t="s">
        <v>3926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IFERROR(_xlfn.XLOOKUP($A338,map_headernames!N:N,map_headernames!N:N),0)</f>
        <v>0</v>
      </c>
    </row>
    <row r="339" spans="1:7">
      <c r="A339" s="79" t="s">
        <v>3944</v>
      </c>
      <c r="B339" s="79" t="s">
        <v>3945</v>
      </c>
      <c r="C339" s="86" t="s">
        <v>3946</v>
      </c>
      <c r="D339" s="69" t="s">
        <v>3926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IFERROR(_xlfn.XLOOKUP($A339,map_headernames!N:N,map_headernames!N:N),0)</f>
        <v>0</v>
      </c>
    </row>
    <row r="340" spans="1:7">
      <c r="A340" s="79" t="s">
        <v>3947</v>
      </c>
      <c r="B340" s="79" t="s">
        <v>3948</v>
      </c>
      <c r="C340" s="86" t="s">
        <v>3948</v>
      </c>
      <c r="D340" s="69" t="s">
        <v>3926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IFERROR(_xlfn.XLOOKUP($A340,map_headernames!N:N,map_headernames!N:N),0)</f>
        <v>0</v>
      </c>
    </row>
    <row r="341" spans="1:7">
      <c r="A341" s="79" t="s">
        <v>3949</v>
      </c>
      <c r="B341" s="79" t="s">
        <v>3950</v>
      </c>
      <c r="C341" s="86" t="s">
        <v>3951</v>
      </c>
      <c r="D341" s="69" t="s">
        <v>3926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IFERROR(_xlfn.XLOOKUP($A341,map_headernames!N:N,map_headernames!N:N),0)</f>
        <v>0</v>
      </c>
    </row>
    <row r="342" spans="1:7">
      <c r="A342" s="79" t="s">
        <v>3952</v>
      </c>
      <c r="B342" s="79" t="s">
        <v>3953</v>
      </c>
      <c r="C342" s="86" t="s">
        <v>3953</v>
      </c>
      <c r="D342" s="69" t="s">
        <v>3926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IFERROR(_xlfn.XLOOKUP($A342,map_headernames!N:N,map_headernames!N:N),0)</f>
        <v>0</v>
      </c>
    </row>
    <row r="343" spans="1:7">
      <c r="A343" s="79" t="s">
        <v>3954</v>
      </c>
      <c r="B343" s="79" t="s">
        <v>3955</v>
      </c>
      <c r="C343" s="86" t="s">
        <v>3956</v>
      </c>
      <c r="D343" s="69" t="s">
        <v>3926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IFERROR(_xlfn.XLOOKUP($A343,map_headernames!N:N,map_headernames!N:N),0)</f>
        <v>0</v>
      </c>
    </row>
    <row r="344" spans="1:7">
      <c r="A344" s="79" t="s">
        <v>3957</v>
      </c>
      <c r="B344" s="79" t="s">
        <v>3958</v>
      </c>
      <c r="C344" s="86" t="s">
        <v>3958</v>
      </c>
      <c r="D344" s="69" t="s">
        <v>3926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IFERROR(_xlfn.XLOOKUP($A344,map_headernames!N:N,map_headernames!N:N),0)</f>
        <v>0</v>
      </c>
    </row>
    <row r="345" spans="1:7">
      <c r="A345" s="79" t="s">
        <v>3959</v>
      </c>
      <c r="B345" s="79" t="s">
        <v>3960</v>
      </c>
      <c r="C345" s="86" t="s">
        <v>3961</v>
      </c>
      <c r="D345" s="69" t="s">
        <v>3926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IFERROR(_xlfn.XLOOKUP($A345,map_headernames!N:N,map_headernames!N:N),0)</f>
        <v>0</v>
      </c>
    </row>
    <row r="346" spans="1:7">
      <c r="A346" s="79" t="s">
        <v>3962</v>
      </c>
      <c r="B346" s="79" t="s">
        <v>3963</v>
      </c>
      <c r="C346" s="86" t="s">
        <v>3963</v>
      </c>
      <c r="D346" s="69" t="s">
        <v>3926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IFERROR(_xlfn.XLOOKUP($A346,map_headernames!N:N,map_headernames!N:N),0)</f>
        <v>0</v>
      </c>
    </row>
    <row r="347" spans="1:7">
      <c r="A347" s="79" t="s">
        <v>3964</v>
      </c>
      <c r="B347" s="79" t="s">
        <v>3965</v>
      </c>
      <c r="C347" s="86" t="s">
        <v>3966</v>
      </c>
      <c r="D347" s="69" t="s">
        <v>3926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IFERROR(_xlfn.XLOOKUP($A347,map_headernames!N:N,map_headernames!N:N),0)</f>
        <v>0</v>
      </c>
    </row>
    <row r="348" spans="1:7">
      <c r="A348" s="79" t="s">
        <v>3967</v>
      </c>
      <c r="B348" s="79" t="s">
        <v>3968</v>
      </c>
      <c r="C348" s="86" t="s">
        <v>3968</v>
      </c>
      <c r="D348" s="69" t="s">
        <v>3926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IFERROR(_xlfn.XLOOKUP($A348,map_headernames!N:N,map_headernames!N:N),0)</f>
        <v>0</v>
      </c>
    </row>
    <row r="349" spans="1:7">
      <c r="A349" s="79" t="s">
        <v>3969</v>
      </c>
      <c r="B349" s="79" t="s">
        <v>3970</v>
      </c>
      <c r="C349" s="86" t="s">
        <v>3971</v>
      </c>
      <c r="D349" s="69" t="s">
        <v>3926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IFERROR(_xlfn.XLOOKUP($A349,map_headernames!N:N,map_headernames!N:N),0)</f>
        <v>0</v>
      </c>
    </row>
    <row r="350" spans="1:7">
      <c r="A350" s="79" t="s">
        <v>3972</v>
      </c>
      <c r="B350" s="79" t="s">
        <v>3973</v>
      </c>
      <c r="C350" s="86" t="s">
        <v>3973</v>
      </c>
      <c r="D350" s="69" t="s">
        <v>3926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IFERROR(_xlfn.XLOOKUP($A350,map_headernames!N:N,map_headernames!N:N),0)</f>
        <v>0</v>
      </c>
    </row>
    <row r="351" spans="1:7">
      <c r="A351" s="79" t="s">
        <v>3974</v>
      </c>
      <c r="B351" s="79" t="s">
        <v>3975</v>
      </c>
      <c r="C351" s="86" t="s">
        <v>3976</v>
      </c>
      <c r="D351" s="69" t="s">
        <v>3926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IFERROR(_xlfn.XLOOKUP($A351,map_headernames!N:N,map_headernames!N:N),0)</f>
        <v>0</v>
      </c>
    </row>
    <row r="352" spans="1:7">
      <c r="A352" s="91" t="s">
        <v>3977</v>
      </c>
      <c r="B352" s="91" t="s">
        <v>3978</v>
      </c>
      <c r="C352" s="92" t="s">
        <v>3978</v>
      </c>
      <c r="D352" s="69" t="s">
        <v>3926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IFERROR(_xlfn.XLOOKUP($A352,map_headernames!N:N,map_headernames!N:N),0)</f>
        <v>0</v>
      </c>
    </row>
    <row r="353" spans="1:12">
      <c r="A353" s="91" t="s">
        <v>3979</v>
      </c>
      <c r="B353" s="91" t="s">
        <v>3980</v>
      </c>
      <c r="C353" s="92" t="s">
        <v>3981</v>
      </c>
      <c r="D353" s="69" t="s">
        <v>3926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IFERROR(_xlfn.XLOOKUP($A353,map_headernames!N:N,map_headernames!N:N),0)</f>
        <v>0</v>
      </c>
    </row>
    <row r="354" spans="1:12">
      <c r="A354" s="91" t="s">
        <v>3982</v>
      </c>
      <c r="B354" s="91" t="s">
        <v>3983</v>
      </c>
      <c r="C354" s="92" t="s">
        <v>3983</v>
      </c>
      <c r="D354" s="69" t="s">
        <v>3926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IFERROR(_xlfn.XLOOKUP($A354,map_headernames!N:N,map_headernames!N:N),0)</f>
        <v>0</v>
      </c>
    </row>
    <row r="355" spans="1:12">
      <c r="A355" s="91" t="s">
        <v>3984</v>
      </c>
      <c r="B355" s="91" t="s">
        <v>3985</v>
      </c>
      <c r="C355" s="92" t="s">
        <v>3986</v>
      </c>
      <c r="D355" s="69" t="s">
        <v>3926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IFERROR(_xlfn.XLOOKUP($A355,map_headernames!N:N,map_headernames!N:N),0)</f>
        <v>0</v>
      </c>
    </row>
    <row r="356" spans="1:12">
      <c r="A356" s="107" t="s">
        <v>3987</v>
      </c>
      <c r="B356" s="98" t="s">
        <v>3988</v>
      </c>
      <c r="C356" s="86" t="s">
        <v>3988</v>
      </c>
      <c r="D356" s="69" t="s">
        <v>3926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>
        <f>IFERROR(_xlfn.XLOOKUP($A356,map_headernames!N:N,map_headernames!N:N),0)</f>
        <v>0</v>
      </c>
      <c r="H356" s="19"/>
      <c r="I356" s="19"/>
      <c r="J356" s="19"/>
      <c r="K356" s="19">
        <v>1</v>
      </c>
      <c r="L356" s="19">
        <v>1</v>
      </c>
    </row>
    <row r="357" spans="1:12">
      <c r="A357" s="79" t="s">
        <v>3989</v>
      </c>
      <c r="B357" s="101" t="s">
        <v>3990</v>
      </c>
      <c r="C357" s="86" t="s">
        <v>3991</v>
      </c>
      <c r="D357" s="69" t="s">
        <v>3926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IFERROR(_xlfn.XLOOKUP($A357,map_headernames!N:N,map_headernames!N:N),0)</f>
        <v>0</v>
      </c>
      <c r="H357" s="24"/>
      <c r="I357" s="24"/>
      <c r="J357" s="24"/>
      <c r="K357" s="24"/>
      <c r="L357" s="24"/>
    </row>
    <row r="358" spans="1:12">
      <c r="A358" s="107" t="s">
        <v>3992</v>
      </c>
      <c r="B358" s="98" t="s">
        <v>3993</v>
      </c>
      <c r="C358" s="86" t="s">
        <v>3993</v>
      </c>
      <c r="D358" s="69" t="s">
        <v>3926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>
        <f>IFERROR(_xlfn.XLOOKUP($A358,map_headernames!N:N,map_headernames!N:N),0)</f>
        <v>0</v>
      </c>
      <c r="H358" s="19"/>
      <c r="I358" s="19"/>
      <c r="J358" s="19"/>
      <c r="K358" s="19">
        <v>1</v>
      </c>
      <c r="L358" s="19">
        <v>1</v>
      </c>
    </row>
    <row r="359" spans="1:12">
      <c r="A359" s="107" t="s">
        <v>3994</v>
      </c>
      <c r="B359" s="105" t="s">
        <v>3995</v>
      </c>
      <c r="C359" s="86" t="s">
        <v>3995</v>
      </c>
      <c r="D359" s="69" t="s">
        <v>3926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>
        <f>IFERROR(_xlfn.XLOOKUP($A359,map_headernames!N:N,map_headernames!N:N),0)</f>
        <v>0</v>
      </c>
      <c r="H359" s="19"/>
      <c r="I359" s="19"/>
      <c r="J359" s="19"/>
      <c r="K359" s="19">
        <v>2</v>
      </c>
      <c r="L359" s="19">
        <v>1</v>
      </c>
    </row>
    <row r="360" spans="1:12">
      <c r="A360" s="79" t="s">
        <v>3996</v>
      </c>
      <c r="B360" s="101" t="s">
        <v>3997</v>
      </c>
      <c r="C360" s="86" t="s">
        <v>3997</v>
      </c>
      <c r="D360" s="69" t="s">
        <v>3926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IFERROR(_xlfn.XLOOKUP($A360,map_headernames!N:N,map_headernames!N:N),0)</f>
        <v>0</v>
      </c>
    </row>
    <row r="361" spans="1:12">
      <c r="A361" s="79" t="s">
        <v>3998</v>
      </c>
      <c r="B361" s="101" t="s">
        <v>3999</v>
      </c>
      <c r="C361" s="86" t="s">
        <v>4000</v>
      </c>
      <c r="D361" s="69" t="s">
        <v>3926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IFERROR(_xlfn.XLOOKUP($A361,map_headernames!N:N,map_headernames!N:N),0)</f>
        <v>0</v>
      </c>
    </row>
    <row r="362" spans="1:12">
      <c r="A362" s="79" t="s">
        <v>4001</v>
      </c>
      <c r="B362" s="79" t="s">
        <v>4002</v>
      </c>
      <c r="C362" s="86" t="s">
        <v>4002</v>
      </c>
      <c r="D362" s="69" t="s">
        <v>3926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IFERROR(_xlfn.XLOOKUP($A362,map_headernames!N:N,map_headernames!N:N),0)</f>
        <v>0</v>
      </c>
    </row>
    <row r="363" spans="1:12">
      <c r="A363" s="79" t="s">
        <v>4003</v>
      </c>
      <c r="B363" s="79" t="s">
        <v>4004</v>
      </c>
      <c r="C363" s="86" t="s">
        <v>4005</v>
      </c>
      <c r="D363" s="69" t="s">
        <v>3926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IFERROR(_xlfn.XLOOKUP($A363,map_headernames!N:N,map_headernames!N:N),0)</f>
        <v>0</v>
      </c>
    </row>
    <row r="364" spans="1:12">
      <c r="A364" s="79" t="s">
        <v>4006</v>
      </c>
      <c r="B364" s="79" t="s">
        <v>4007</v>
      </c>
      <c r="C364" s="86" t="s">
        <v>4007</v>
      </c>
      <c r="D364" s="69" t="s">
        <v>3926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IFERROR(_xlfn.XLOOKUP($A364,map_headernames!N:N,map_headernames!N:N),0)</f>
        <v>0</v>
      </c>
    </row>
    <row r="365" spans="1:12">
      <c r="A365" s="79" t="s">
        <v>4008</v>
      </c>
      <c r="B365" s="79" t="s">
        <v>4009</v>
      </c>
      <c r="C365" s="86" t="s">
        <v>4010</v>
      </c>
      <c r="D365" s="69" t="s">
        <v>3926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IFERROR(_xlfn.XLOOKUP($A365,map_headernames!N:N,map_headernames!N:N),0)</f>
        <v>0</v>
      </c>
    </row>
    <row r="366" spans="1:12">
      <c r="A366" s="79" t="s">
        <v>4011</v>
      </c>
      <c r="B366" s="79" t="s">
        <v>4012</v>
      </c>
      <c r="C366" s="86" t="s">
        <v>4012</v>
      </c>
      <c r="D366" s="69" t="s">
        <v>3926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IFERROR(_xlfn.XLOOKUP($A366,map_headernames!N:N,map_headernames!N:N),0)</f>
        <v>0</v>
      </c>
    </row>
    <row r="367" spans="1:12">
      <c r="A367" s="79" t="s">
        <v>4013</v>
      </c>
      <c r="B367" s="79" t="s">
        <v>4014</v>
      </c>
      <c r="C367" s="86" t="s">
        <v>4015</v>
      </c>
      <c r="D367" s="69" t="s">
        <v>3926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IFERROR(_xlfn.XLOOKUP($A367,map_headernames!N:N,map_headernames!N:N),0)</f>
        <v>0</v>
      </c>
    </row>
    <row r="368" spans="1:12">
      <c r="A368" s="79" t="s">
        <v>4016</v>
      </c>
      <c r="B368" s="79" t="s">
        <v>4017</v>
      </c>
      <c r="C368" s="86" t="s">
        <v>4017</v>
      </c>
      <c r="D368" s="69" t="s">
        <v>3926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IFERROR(_xlfn.XLOOKUP($A368,map_headernames!N:N,map_headernames!N:N),0)</f>
        <v>0</v>
      </c>
    </row>
    <row r="369" spans="1:7">
      <c r="A369" s="79" t="s">
        <v>4018</v>
      </c>
      <c r="B369" s="79" t="s">
        <v>4019</v>
      </c>
      <c r="C369" s="86" t="s">
        <v>4020</v>
      </c>
      <c r="D369" s="69" t="s">
        <v>3926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IFERROR(_xlfn.XLOOKUP($A369,map_headernames!N:N,map_headernames!N:N),0)</f>
        <v>0</v>
      </c>
    </row>
    <row r="370" spans="1:7">
      <c r="A370" s="79" t="s">
        <v>4021</v>
      </c>
      <c r="B370" s="79" t="s">
        <v>4022</v>
      </c>
      <c r="C370" s="86" t="s">
        <v>4022</v>
      </c>
      <c r="D370" s="69" t="s">
        <v>3926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IFERROR(_xlfn.XLOOKUP($A370,map_headernames!N:N,map_headernames!N:N),0)</f>
        <v>0</v>
      </c>
    </row>
    <row r="371" spans="1:7">
      <c r="A371" s="79" t="s">
        <v>4023</v>
      </c>
      <c r="B371" s="79" t="s">
        <v>4024</v>
      </c>
      <c r="C371" s="86" t="s">
        <v>4025</v>
      </c>
      <c r="D371" s="69" t="s">
        <v>3926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IFERROR(_xlfn.XLOOKUP($A371,map_headernames!N:N,map_headernames!N:N),0)</f>
        <v>0</v>
      </c>
    </row>
    <row r="372" spans="1:7">
      <c r="A372" s="79" t="s">
        <v>4026</v>
      </c>
      <c r="B372" s="79" t="s">
        <v>4027</v>
      </c>
      <c r="C372" s="86" t="s">
        <v>4027</v>
      </c>
      <c r="D372" s="69" t="s">
        <v>3926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IFERROR(_xlfn.XLOOKUP($A372,map_headernames!N:N,map_headernames!N:N),0)</f>
        <v>0</v>
      </c>
    </row>
    <row r="373" spans="1:7">
      <c r="A373" s="79" t="s">
        <v>4028</v>
      </c>
      <c r="B373" s="79" t="s">
        <v>4029</v>
      </c>
      <c r="C373" s="86" t="s">
        <v>4030</v>
      </c>
      <c r="D373" s="69" t="s">
        <v>3926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IFERROR(_xlfn.XLOOKUP($A373,map_headernames!N:N,map_headernames!N:N),0)</f>
        <v>0</v>
      </c>
    </row>
    <row r="374" spans="1:7">
      <c r="A374" s="79" t="s">
        <v>4031</v>
      </c>
      <c r="B374" s="79" t="s">
        <v>4032</v>
      </c>
      <c r="C374" s="86" t="s">
        <v>4032</v>
      </c>
      <c r="D374" s="69" t="s">
        <v>3926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IFERROR(_xlfn.XLOOKUP($A374,map_headernames!N:N,map_headernames!N:N),0)</f>
        <v>0</v>
      </c>
    </row>
    <row r="375" spans="1:7">
      <c r="A375" s="79" t="s">
        <v>4033</v>
      </c>
      <c r="B375" s="79" t="s">
        <v>4034</v>
      </c>
      <c r="C375" s="86" t="s">
        <v>4035</v>
      </c>
      <c r="D375" s="69" t="s">
        <v>3926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IFERROR(_xlfn.XLOOKUP($A375,map_headernames!N:N,map_headernames!N:N),0)</f>
        <v>0</v>
      </c>
    </row>
    <row r="376" spans="1:7">
      <c r="A376" s="79" t="s">
        <v>4036</v>
      </c>
      <c r="B376" s="79" t="s">
        <v>4037</v>
      </c>
      <c r="C376" s="86" t="s">
        <v>4037</v>
      </c>
      <c r="D376" s="69" t="s">
        <v>3926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IFERROR(_xlfn.XLOOKUP($A376,map_headernames!N:N,map_headernames!N:N),0)</f>
        <v>0</v>
      </c>
    </row>
    <row r="377" spans="1:7">
      <c r="A377" s="79" t="s">
        <v>4038</v>
      </c>
      <c r="B377" s="79" t="s">
        <v>4039</v>
      </c>
      <c r="C377" s="86" t="s">
        <v>4040</v>
      </c>
      <c r="D377" s="69" t="s">
        <v>3926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IFERROR(_xlfn.XLOOKUP($A377,map_headernames!N:N,map_headernames!N:N),0)</f>
        <v>0</v>
      </c>
    </row>
    <row r="378" spans="1:7">
      <c r="A378" s="79" t="s">
        <v>4041</v>
      </c>
      <c r="B378" s="79" t="s">
        <v>4042</v>
      </c>
      <c r="C378" s="86" t="s">
        <v>4042</v>
      </c>
      <c r="D378" s="69" t="s">
        <v>3926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IFERROR(_xlfn.XLOOKUP($A378,map_headernames!N:N,map_headernames!N:N),0)</f>
        <v>0</v>
      </c>
    </row>
    <row r="379" spans="1:7">
      <c r="A379" s="79" t="s">
        <v>4043</v>
      </c>
      <c r="B379" s="79" t="s">
        <v>4044</v>
      </c>
      <c r="C379" s="86" t="s">
        <v>4045</v>
      </c>
      <c r="D379" s="69" t="s">
        <v>3926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IFERROR(_xlfn.XLOOKUP($A379,map_headernames!N:N,map_headernames!N:N),0)</f>
        <v>0</v>
      </c>
    </row>
    <row r="380" spans="1:7">
      <c r="A380" s="79" t="s">
        <v>4046</v>
      </c>
      <c r="B380" s="79" t="s">
        <v>4047</v>
      </c>
      <c r="C380" s="86" t="s">
        <v>4047</v>
      </c>
      <c r="D380" s="69" t="s">
        <v>3926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IFERROR(_xlfn.XLOOKUP($A380,map_headernames!N:N,map_headernames!N:N),0)</f>
        <v>0</v>
      </c>
    </row>
    <row r="381" spans="1:7">
      <c r="A381" s="79" t="s">
        <v>4048</v>
      </c>
      <c r="B381" s="79" t="s">
        <v>4049</v>
      </c>
      <c r="C381" s="86" t="s">
        <v>4050</v>
      </c>
      <c r="D381" s="69" t="s">
        <v>3926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IFERROR(_xlfn.XLOOKUP($A381,map_headernames!N:N,map_headernames!N:N),0)</f>
        <v>0</v>
      </c>
    </row>
    <row r="382" spans="1:7">
      <c r="A382" s="79" t="s">
        <v>4051</v>
      </c>
      <c r="B382" s="79" t="s">
        <v>4052</v>
      </c>
      <c r="C382" s="86" t="s">
        <v>4052</v>
      </c>
      <c r="D382" s="69" t="s">
        <v>3926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IFERROR(_xlfn.XLOOKUP($A382,map_headernames!N:N,map_headernames!N:N),0)</f>
        <v>0</v>
      </c>
    </row>
    <row r="383" spans="1:7">
      <c r="A383" s="79" t="s">
        <v>4053</v>
      </c>
      <c r="B383" s="79" t="s">
        <v>4054</v>
      </c>
      <c r="C383" s="86" t="s">
        <v>4055</v>
      </c>
      <c r="D383" s="69" t="s">
        <v>3926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IFERROR(_xlfn.XLOOKUP($A383,map_headernames!N:N,map_headernames!N:N),0)</f>
        <v>0</v>
      </c>
    </row>
    <row r="384" spans="1:7">
      <c r="A384" s="79" t="s">
        <v>4056</v>
      </c>
      <c r="B384" s="79" t="s">
        <v>4057</v>
      </c>
      <c r="C384" s="86" t="s">
        <v>4057</v>
      </c>
      <c r="D384" s="69" t="s">
        <v>3926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IFERROR(_xlfn.XLOOKUP($A384,map_headernames!N:N,map_headernames!N:N),0)</f>
        <v>0</v>
      </c>
    </row>
    <row r="385" spans="1:7">
      <c r="A385" s="79" t="s">
        <v>4058</v>
      </c>
      <c r="B385" s="79" t="s">
        <v>4059</v>
      </c>
      <c r="C385" s="86" t="s">
        <v>4060</v>
      </c>
      <c r="D385" s="69" t="s">
        <v>3926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IFERROR(_xlfn.XLOOKUP($A385,map_headernames!N:N,map_headernames!N:N),0)</f>
        <v>0</v>
      </c>
    </row>
    <row r="386" spans="1:7">
      <c r="A386" s="79" t="s">
        <v>4061</v>
      </c>
      <c r="B386" s="79" t="s">
        <v>4062</v>
      </c>
      <c r="C386" s="86" t="s">
        <v>4062</v>
      </c>
      <c r="D386" s="69" t="s">
        <v>3926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IFERROR(_xlfn.XLOOKUP($A386,map_headernames!N:N,map_headernames!N:N),0)</f>
        <v>0</v>
      </c>
    </row>
    <row r="387" spans="1:7">
      <c r="A387" s="79" t="s">
        <v>4063</v>
      </c>
      <c r="B387" s="79" t="s">
        <v>4064</v>
      </c>
      <c r="C387" s="86" t="s">
        <v>4065</v>
      </c>
      <c r="D387" s="69" t="s">
        <v>3926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IFERROR(_xlfn.XLOOKUP($A387,map_headernames!N:N,map_headernames!N:N),0)</f>
        <v>0</v>
      </c>
    </row>
    <row r="388" spans="1:7">
      <c r="A388" s="79" t="s">
        <v>4066</v>
      </c>
      <c r="B388" s="79" t="s">
        <v>4067</v>
      </c>
      <c r="C388" s="86" t="s">
        <v>4067</v>
      </c>
      <c r="D388" s="69" t="s">
        <v>3926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IFERROR(_xlfn.XLOOKUP($A388,map_headernames!N:N,map_headernames!N:N),0)</f>
        <v>0</v>
      </c>
    </row>
    <row r="389" spans="1:7">
      <c r="A389" s="79" t="s">
        <v>4068</v>
      </c>
      <c r="B389" s="79" t="s">
        <v>4069</v>
      </c>
      <c r="C389" s="86" t="s">
        <v>4070</v>
      </c>
      <c r="D389" s="69" t="s">
        <v>3926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IFERROR(_xlfn.XLOOKUP($A389,map_headernames!N:N,map_headernames!N:N),0)</f>
        <v>0</v>
      </c>
    </row>
    <row r="390" spans="1:7">
      <c r="A390" s="79" t="s">
        <v>4071</v>
      </c>
      <c r="B390" s="79" t="s">
        <v>4072</v>
      </c>
      <c r="C390" s="86" t="s">
        <v>4072</v>
      </c>
      <c r="D390" s="69" t="s">
        <v>3926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IFERROR(_xlfn.XLOOKUP($A390,map_headernames!N:N,map_headernames!N:N),0)</f>
        <v>0</v>
      </c>
    </row>
    <row r="391" spans="1:7">
      <c r="A391" s="79" t="s">
        <v>4073</v>
      </c>
      <c r="B391" s="79" t="s">
        <v>4074</v>
      </c>
      <c r="C391" s="86" t="s">
        <v>4075</v>
      </c>
      <c r="D391" s="69" t="s">
        <v>3926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IFERROR(_xlfn.XLOOKUP($A391,map_headernames!N:N,map_headernames!N:N),0)</f>
        <v>0</v>
      </c>
    </row>
    <row r="392" spans="1:7">
      <c r="A392" s="79" t="s">
        <v>4076</v>
      </c>
      <c r="B392" s="79" t="s">
        <v>4077</v>
      </c>
      <c r="C392" s="86" t="s">
        <v>4077</v>
      </c>
      <c r="D392" s="69" t="s">
        <v>3926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IFERROR(_xlfn.XLOOKUP($A392,map_headernames!N:N,map_headernames!N:N),0)</f>
        <v>0</v>
      </c>
    </row>
    <row r="393" spans="1:7">
      <c r="A393" s="79" t="s">
        <v>4078</v>
      </c>
      <c r="B393" s="79" t="s">
        <v>4079</v>
      </c>
      <c r="C393" s="86" t="s">
        <v>4080</v>
      </c>
      <c r="D393" s="69" t="s">
        <v>3926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IFERROR(_xlfn.XLOOKUP($A393,map_headernames!N:N,map_headernames!N:N),0)</f>
        <v>0</v>
      </c>
    </row>
    <row r="394" spans="1:7">
      <c r="A394" s="79" t="s">
        <v>4081</v>
      </c>
      <c r="B394" s="79" t="s">
        <v>4082</v>
      </c>
      <c r="C394" s="86" t="s">
        <v>4082</v>
      </c>
      <c r="D394" s="69" t="s">
        <v>3926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IFERROR(_xlfn.XLOOKUP($A394,map_headernames!N:N,map_headernames!N:N),0)</f>
        <v>0</v>
      </c>
    </row>
    <row r="395" spans="1:7">
      <c r="A395" s="79" t="s">
        <v>4083</v>
      </c>
      <c r="B395" s="79" t="s">
        <v>4084</v>
      </c>
      <c r="C395" s="86" t="s">
        <v>4085</v>
      </c>
      <c r="D395" s="69" t="s">
        <v>3926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IFERROR(_xlfn.XLOOKUP($A395,map_headernames!N:N,map_headernames!N:N),0)</f>
        <v>0</v>
      </c>
    </row>
    <row r="396" spans="1:7">
      <c r="A396" s="79" t="s">
        <v>4086</v>
      </c>
      <c r="B396" s="79" t="s">
        <v>4087</v>
      </c>
      <c r="C396" s="86" t="s">
        <v>4087</v>
      </c>
      <c r="D396" s="69" t="s">
        <v>3926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IFERROR(_xlfn.XLOOKUP($A396,map_headernames!N:N,map_headernames!N:N),0)</f>
        <v>0</v>
      </c>
    </row>
    <row r="397" spans="1:7">
      <c r="A397" s="79" t="s">
        <v>4088</v>
      </c>
      <c r="B397" s="79" t="s">
        <v>4089</v>
      </c>
      <c r="C397" s="86" t="s">
        <v>4090</v>
      </c>
      <c r="D397" s="69" t="s">
        <v>3926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IFERROR(_xlfn.XLOOKUP($A397,map_headernames!N:N,map_headernames!N:N),0)</f>
        <v>0</v>
      </c>
    </row>
    <row r="398" spans="1:7">
      <c r="A398" s="79" t="s">
        <v>4091</v>
      </c>
      <c r="B398" s="79" t="s">
        <v>4092</v>
      </c>
      <c r="C398" s="86" t="s">
        <v>4092</v>
      </c>
      <c r="D398" s="69" t="s">
        <v>3926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IFERROR(_xlfn.XLOOKUP($A398,map_headernames!N:N,map_headernames!N:N),0)</f>
        <v>0</v>
      </c>
    </row>
    <row r="399" spans="1:7">
      <c r="A399" s="79" t="s">
        <v>4093</v>
      </c>
      <c r="B399" s="79" t="s">
        <v>4094</v>
      </c>
      <c r="C399" s="86" t="s">
        <v>4095</v>
      </c>
      <c r="D399" s="69" t="s">
        <v>3926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IFERROR(_xlfn.XLOOKUP($A399,map_headernames!N:N,map_headernames!N:N),0)</f>
        <v>0</v>
      </c>
    </row>
    <row r="400" spans="1:7">
      <c r="A400" s="79" t="s">
        <v>4096</v>
      </c>
      <c r="B400" s="79" t="s">
        <v>4097</v>
      </c>
      <c r="C400" s="86" t="s">
        <v>4097</v>
      </c>
      <c r="D400" s="69" t="s">
        <v>3926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IFERROR(_xlfn.XLOOKUP($A400,map_headernames!N:N,map_headernames!N:N),0)</f>
        <v>0</v>
      </c>
    </row>
    <row r="401" spans="1:7">
      <c r="A401" s="79" t="s">
        <v>4098</v>
      </c>
      <c r="B401" s="79" t="s">
        <v>4099</v>
      </c>
      <c r="C401" s="86" t="s">
        <v>4100</v>
      </c>
      <c r="D401" s="69" t="s">
        <v>3926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IFERROR(_xlfn.XLOOKUP($A401,map_headernames!N:N,map_headernames!N:N),0)</f>
        <v>0</v>
      </c>
    </row>
    <row r="402" spans="1:7">
      <c r="A402" s="79" t="s">
        <v>4101</v>
      </c>
      <c r="B402" s="79" t="s">
        <v>4102</v>
      </c>
      <c r="C402" s="86" t="s">
        <v>4102</v>
      </c>
      <c r="D402" s="69" t="s">
        <v>3926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IFERROR(_xlfn.XLOOKUP($A402,map_headernames!N:N,map_headernames!N:N),0)</f>
        <v>0</v>
      </c>
    </row>
    <row r="403" spans="1:7">
      <c r="A403" s="79" t="s">
        <v>4103</v>
      </c>
      <c r="B403" s="79" t="s">
        <v>4104</v>
      </c>
      <c r="C403" s="86" t="s">
        <v>4105</v>
      </c>
      <c r="D403" s="69" t="s">
        <v>3926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IFERROR(_xlfn.XLOOKUP($A403,map_headernames!N:N,map_headernames!N:N),0)</f>
        <v>0</v>
      </c>
    </row>
    <row r="404" spans="1:7">
      <c r="A404" s="79" t="s">
        <v>4106</v>
      </c>
      <c r="B404" s="79" t="s">
        <v>4107</v>
      </c>
      <c r="C404" s="86" t="s">
        <v>4107</v>
      </c>
      <c r="D404" s="69" t="s">
        <v>3926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IFERROR(_xlfn.XLOOKUP($A404,map_headernames!N:N,map_headernames!N:N),0)</f>
        <v>0</v>
      </c>
    </row>
    <row r="405" spans="1:7">
      <c r="A405" s="79" t="s">
        <v>4108</v>
      </c>
      <c r="B405" s="79" t="s">
        <v>4109</v>
      </c>
      <c r="C405" s="86" t="s">
        <v>4110</v>
      </c>
      <c r="D405" s="69" t="s">
        <v>3926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IFERROR(_xlfn.XLOOKUP($A405,map_headernames!N:N,map_headernames!N:N),0)</f>
        <v>0</v>
      </c>
    </row>
    <row r="406" spans="1:7">
      <c r="A406" s="79" t="s">
        <v>4111</v>
      </c>
      <c r="B406" s="79" t="s">
        <v>4112</v>
      </c>
      <c r="C406" s="86" t="s">
        <v>4112</v>
      </c>
      <c r="D406" s="69" t="s">
        <v>3926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IFERROR(_xlfn.XLOOKUP($A406,map_headernames!N:N,map_headernames!N:N),0)</f>
        <v>0</v>
      </c>
    </row>
    <row r="407" spans="1:7">
      <c r="A407" s="79" t="s">
        <v>4113</v>
      </c>
      <c r="B407" s="79" t="s">
        <v>4114</v>
      </c>
      <c r="C407" s="86" t="s">
        <v>4115</v>
      </c>
      <c r="D407" s="69" t="s">
        <v>3926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IFERROR(_xlfn.XLOOKUP($A407,map_headernames!N:N,map_headernames!N:N),0)</f>
        <v>0</v>
      </c>
    </row>
    <row r="408" spans="1:7">
      <c r="A408" s="79" t="s">
        <v>4116</v>
      </c>
      <c r="B408" s="79" t="s">
        <v>4117</v>
      </c>
      <c r="C408" s="86" t="s">
        <v>4117</v>
      </c>
      <c r="D408" s="69" t="s">
        <v>3926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IFERROR(_xlfn.XLOOKUP($A408,map_headernames!N:N,map_headernames!N:N),0)</f>
        <v>0</v>
      </c>
    </row>
    <row r="409" spans="1:7">
      <c r="A409" s="79" t="s">
        <v>4118</v>
      </c>
      <c r="B409" s="79" t="s">
        <v>4119</v>
      </c>
      <c r="C409" s="86" t="s">
        <v>4120</v>
      </c>
      <c r="D409" s="69" t="s">
        <v>3926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IFERROR(_xlfn.XLOOKUP($A409,map_headernames!N:N,map_headernames!N:N),0)</f>
        <v>0</v>
      </c>
    </row>
    <row r="410" spans="1:7">
      <c r="A410" s="79" t="s">
        <v>4121</v>
      </c>
      <c r="B410" s="79" t="s">
        <v>4122</v>
      </c>
      <c r="C410" s="86" t="s">
        <v>4122</v>
      </c>
      <c r="D410" s="69" t="s">
        <v>3926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IFERROR(_xlfn.XLOOKUP($A410,map_headernames!N:N,map_headernames!N:N),0)</f>
        <v>0</v>
      </c>
    </row>
    <row r="411" spans="1:7">
      <c r="A411" s="79" t="s">
        <v>4123</v>
      </c>
      <c r="B411" s="79" t="s">
        <v>4124</v>
      </c>
      <c r="C411" s="86" t="s">
        <v>4125</v>
      </c>
      <c r="D411" s="69" t="s">
        <v>3926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IFERROR(_xlfn.XLOOKUP($A411,map_headernames!N:N,map_headernames!N:N),0)</f>
        <v>0</v>
      </c>
    </row>
    <row r="412" spans="1:7">
      <c r="A412" s="79" t="s">
        <v>4126</v>
      </c>
      <c r="B412" s="79" t="s">
        <v>4127</v>
      </c>
      <c r="C412" s="86" t="s">
        <v>4127</v>
      </c>
      <c r="D412" s="69" t="s">
        <v>3926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IFERROR(_xlfn.XLOOKUP($A412,map_headernames!N:N,map_headernames!N:N),0)</f>
        <v>0</v>
      </c>
    </row>
    <row r="413" spans="1:7">
      <c r="A413" s="79" t="s">
        <v>4128</v>
      </c>
      <c r="B413" s="79" t="s">
        <v>4129</v>
      </c>
      <c r="C413" s="86" t="s">
        <v>4130</v>
      </c>
      <c r="D413" s="69" t="s">
        <v>3926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IFERROR(_xlfn.XLOOKUP($A413,map_headernames!N:N,map_headernames!N:N),0)</f>
        <v>0</v>
      </c>
    </row>
    <row r="414" spans="1:7">
      <c r="A414" s="91" t="s">
        <v>4131</v>
      </c>
      <c r="B414" s="91" t="s">
        <v>4132</v>
      </c>
      <c r="C414" s="91" t="s">
        <v>4132</v>
      </c>
      <c r="D414" s="69" t="s">
        <v>3926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IFERROR(_xlfn.XLOOKUP($A414,map_headernames!N:N,map_headernames!N:N),0)</f>
        <v>0</v>
      </c>
    </row>
    <row r="415" spans="1:7">
      <c r="A415" s="91" t="s">
        <v>4133</v>
      </c>
      <c r="B415" s="91" t="s">
        <v>4134</v>
      </c>
      <c r="C415" s="91" t="s">
        <v>4135</v>
      </c>
      <c r="D415" s="69" t="s">
        <v>3926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IFERROR(_xlfn.XLOOKUP($A415,map_headernames!N:N,map_headernames!N:N),0)</f>
        <v>0</v>
      </c>
    </row>
    <row r="416" spans="1:7">
      <c r="A416" s="91" t="s">
        <v>4136</v>
      </c>
      <c r="B416" s="91" t="s">
        <v>4137</v>
      </c>
      <c r="C416" s="91" t="s">
        <v>4137</v>
      </c>
      <c r="D416" s="69" t="s">
        <v>3926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IFERROR(_xlfn.XLOOKUP($A416,map_headernames!N:N,map_headernames!N:N),0)</f>
        <v>0</v>
      </c>
    </row>
    <row r="417" spans="1:7">
      <c r="A417" s="91" t="s">
        <v>4138</v>
      </c>
      <c r="B417" s="91" t="s">
        <v>4139</v>
      </c>
      <c r="C417" s="93" t="s">
        <v>4140</v>
      </c>
      <c r="D417" s="69" t="s">
        <v>3926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IFERROR(_xlfn.XLOOKUP($A417,map_headernames!N:N,map_headernames!N:N),0)</f>
        <v>0</v>
      </c>
    </row>
    <row r="418" spans="1:7">
      <c r="A418" s="91" t="s">
        <v>4141</v>
      </c>
      <c r="B418" s="91" t="s">
        <v>4142</v>
      </c>
      <c r="C418" s="8" t="s">
        <v>4142</v>
      </c>
      <c r="D418" s="69" t="s">
        <v>3926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IFERROR(_xlfn.XLOOKUP($A418,map_headernames!N:N,map_headernames!N:N),0)</f>
        <v>0</v>
      </c>
    </row>
    <row r="419" spans="1:7">
      <c r="A419" s="91" t="s">
        <v>4143</v>
      </c>
      <c r="B419" s="91" t="s">
        <v>4144</v>
      </c>
      <c r="C419" s="93" t="s">
        <v>4145</v>
      </c>
      <c r="D419" s="69" t="s">
        <v>3926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IFERROR(_xlfn.XLOOKUP($A419,map_headernames!N:N,map_headernames!N:N),0)</f>
        <v>0</v>
      </c>
    </row>
    <row r="420" spans="1:7">
      <c r="A420" s="91" t="s">
        <v>4146</v>
      </c>
      <c r="B420" s="91" t="s">
        <v>4147</v>
      </c>
      <c r="C420" s="8" t="s">
        <v>4147</v>
      </c>
      <c r="D420" s="69" t="s">
        <v>3926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IFERROR(_xlfn.XLOOKUP($A420,map_headernames!N:N,map_headernames!N:N),0)</f>
        <v>0</v>
      </c>
    </row>
    <row r="421" spans="1:7">
      <c r="A421" s="91" t="s">
        <v>4148</v>
      </c>
      <c r="B421" s="91" t="s">
        <v>4149</v>
      </c>
      <c r="C421" s="93" t="s">
        <v>4150</v>
      </c>
      <c r="D421" s="69" t="s">
        <v>3926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IFERROR(_xlfn.XLOOKUP($A421,map_headernames!N:N,map_headernames!N:N),0)</f>
        <v>0</v>
      </c>
    </row>
    <row r="422" spans="1:7">
      <c r="A422" s="91" t="s">
        <v>4151</v>
      </c>
      <c r="B422" s="91" t="s">
        <v>4152</v>
      </c>
      <c r="C422" s="8" t="s">
        <v>4152</v>
      </c>
      <c r="D422" s="69" t="s">
        <v>3926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IFERROR(_xlfn.XLOOKUP($A422,map_headernames!N:N,map_headernames!N:N),0)</f>
        <v>0</v>
      </c>
    </row>
    <row r="423" spans="1:7">
      <c r="A423" s="91" t="s">
        <v>4153</v>
      </c>
      <c r="B423" s="91" t="s">
        <v>4154</v>
      </c>
      <c r="C423" s="93" t="s">
        <v>4155</v>
      </c>
      <c r="D423" s="69" t="s">
        <v>3926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IFERROR(_xlfn.XLOOKUP($A423,map_headernames!N:N,map_headernames!N:N),0)</f>
        <v>0</v>
      </c>
    </row>
    <row r="424" spans="1:7">
      <c r="A424" s="91" t="s">
        <v>4156</v>
      </c>
      <c r="B424" s="91" t="s">
        <v>4157</v>
      </c>
      <c r="C424" s="8" t="s">
        <v>4157</v>
      </c>
      <c r="D424" s="69" t="s">
        <v>3926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IFERROR(_xlfn.XLOOKUP($A424,map_headernames!N:N,map_headernames!N:N),0)</f>
        <v>0</v>
      </c>
    </row>
    <row r="425" spans="1:7">
      <c r="A425" s="91" t="s">
        <v>4158</v>
      </c>
      <c r="B425" s="91" t="s">
        <v>4159</v>
      </c>
      <c r="C425" s="93" t="s">
        <v>4160</v>
      </c>
      <c r="D425" s="69" t="s">
        <v>3926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IFERROR(_xlfn.XLOOKUP($A425,map_headernames!N:N,map_headernames!N:N),0)</f>
        <v>0</v>
      </c>
    </row>
    <row r="426" spans="1:7">
      <c r="A426" s="91" t="s">
        <v>4161</v>
      </c>
      <c r="B426" s="91" t="s">
        <v>4162</v>
      </c>
      <c r="C426" s="8" t="s">
        <v>4162</v>
      </c>
      <c r="D426" s="69" t="s">
        <v>3926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IFERROR(_xlfn.XLOOKUP($A426,map_headernames!N:N,map_headernames!N:N),0)</f>
        <v>0</v>
      </c>
    </row>
    <row r="427" spans="1:7">
      <c r="A427" s="91" t="s">
        <v>4163</v>
      </c>
      <c r="B427" s="91" t="s">
        <v>4164</v>
      </c>
      <c r="C427" s="93" t="s">
        <v>4165</v>
      </c>
      <c r="D427" s="69" t="s">
        <v>3926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IFERROR(_xlfn.XLOOKUP($A427,map_headernames!N:N,map_headernames!N:N),0)</f>
        <v>0</v>
      </c>
    </row>
    <row r="428" spans="1:7">
      <c r="A428" s="91" t="s">
        <v>4166</v>
      </c>
      <c r="B428" s="91" t="s">
        <v>4167</v>
      </c>
      <c r="C428" s="8" t="s">
        <v>4167</v>
      </c>
      <c r="D428" s="69" t="s">
        <v>3926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IFERROR(_xlfn.XLOOKUP($A428,map_headernames!N:N,map_headernames!N:N),0)</f>
        <v>0</v>
      </c>
    </row>
    <row r="429" spans="1:7">
      <c r="A429" s="91" t="s">
        <v>4168</v>
      </c>
      <c r="B429" s="91" t="s">
        <v>4169</v>
      </c>
      <c r="C429" s="93" t="s">
        <v>4170</v>
      </c>
      <c r="D429" s="69" t="s">
        <v>3926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IFERROR(_xlfn.XLOOKUP($A429,map_headernames!N:N,map_headernames!N:N),0)</f>
        <v>0</v>
      </c>
    </row>
    <row r="430" spans="1:7">
      <c r="A430" s="79" t="s">
        <v>4171</v>
      </c>
      <c r="B430" s="100" t="s">
        <v>4172</v>
      </c>
      <c r="C430" s="80" t="s">
        <v>4172</v>
      </c>
      <c r="D430" s="69" t="s">
        <v>3926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IFERROR(_xlfn.XLOOKUP($A430,map_headernames!N:N,map_headernames!N:N),0)</f>
        <v>0</v>
      </c>
    </row>
    <row r="431" spans="1:7">
      <c r="A431" s="79" t="s">
        <v>4173</v>
      </c>
      <c r="B431" s="100" t="s">
        <v>4174</v>
      </c>
      <c r="C431" s="80" t="s">
        <v>4175</v>
      </c>
      <c r="D431" s="69" t="s">
        <v>3926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IFERROR(_xlfn.XLOOKUP($A431,map_headernames!N:N,map_headernames!N:N),0)</f>
        <v>0</v>
      </c>
    </row>
    <row r="432" spans="1:7">
      <c r="A432" s="79" t="s">
        <v>4176</v>
      </c>
      <c r="B432" s="79" t="s">
        <v>4177</v>
      </c>
      <c r="C432" s="80" t="s">
        <v>4178</v>
      </c>
      <c r="D432" s="69" t="s">
        <v>3926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IFERROR(_xlfn.XLOOKUP($A432,map_headernames!N:N,map_headernames!N:N),0)</f>
        <v>0</v>
      </c>
    </row>
    <row r="433" spans="1:7">
      <c r="A433" s="79" t="s">
        <v>4179</v>
      </c>
      <c r="B433" s="79" t="s">
        <v>4180</v>
      </c>
      <c r="C433" s="80" t="s">
        <v>4181</v>
      </c>
      <c r="D433" s="69" t="s">
        <v>3926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IFERROR(_xlfn.XLOOKUP($A433,map_headernames!N:N,map_headernames!N:N),0)</f>
        <v>0</v>
      </c>
    </row>
    <row r="434" spans="1:7">
      <c r="A434" s="79" t="s">
        <v>4182</v>
      </c>
      <c r="B434" s="79" t="s">
        <v>4183</v>
      </c>
      <c r="C434" s="80" t="s">
        <v>4184</v>
      </c>
      <c r="D434" s="69" t="s">
        <v>3926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IFERROR(_xlfn.XLOOKUP($A434,map_headernames!N:N,map_headernames!N:N),0)</f>
        <v>0</v>
      </c>
    </row>
    <row r="435" spans="1:7">
      <c r="A435" s="79" t="s">
        <v>4185</v>
      </c>
      <c r="B435" s="79" t="s">
        <v>4186</v>
      </c>
      <c r="C435" s="80" t="s">
        <v>4187</v>
      </c>
      <c r="D435" s="69" t="s">
        <v>3926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IFERROR(_xlfn.XLOOKUP($A435,map_headernames!N:N,map_headernames!N:N),0)</f>
        <v>0</v>
      </c>
    </row>
    <row r="436" spans="1:7">
      <c r="A436" s="79" t="s">
        <v>4188</v>
      </c>
      <c r="B436" s="79" t="s">
        <v>4189</v>
      </c>
      <c r="C436" s="80" t="s">
        <v>4190</v>
      </c>
      <c r="D436" s="69" t="s">
        <v>3926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IFERROR(_xlfn.XLOOKUP($A436,map_headernames!N:N,map_headernames!N:N),0)</f>
        <v>0</v>
      </c>
    </row>
    <row r="437" spans="1:7">
      <c r="A437" s="79" t="s">
        <v>4191</v>
      </c>
      <c r="B437" s="79" t="s">
        <v>4192</v>
      </c>
      <c r="C437" s="80" t="s">
        <v>4193</v>
      </c>
      <c r="D437" s="69" t="s">
        <v>3926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IFERROR(_xlfn.XLOOKUP($A437,map_headernames!N:N,map_headernames!N:N),0)</f>
        <v>0</v>
      </c>
    </row>
    <row r="438" spans="1:7">
      <c r="A438" s="79" t="s">
        <v>4194</v>
      </c>
      <c r="B438" s="79" t="s">
        <v>4195</v>
      </c>
      <c r="C438" s="80" t="s">
        <v>4196</v>
      </c>
      <c r="D438" s="69" t="s">
        <v>3926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IFERROR(_xlfn.XLOOKUP($A438,map_headernames!N:N,map_headernames!N:N),0)</f>
        <v>0</v>
      </c>
    </row>
    <row r="439" spans="1:7">
      <c r="A439" s="79" t="s">
        <v>4197</v>
      </c>
      <c r="B439" s="79" t="s">
        <v>4198</v>
      </c>
      <c r="C439" s="80" t="s">
        <v>4199</v>
      </c>
      <c r="D439" s="69" t="s">
        <v>3926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IFERROR(_xlfn.XLOOKUP($A439,map_headernames!N:N,map_headernames!N:N),0)</f>
        <v>0</v>
      </c>
    </row>
    <row r="440" spans="1:7">
      <c r="A440" s="79" t="s">
        <v>4200</v>
      </c>
      <c r="B440" s="79" t="s">
        <v>4201</v>
      </c>
      <c r="C440" s="80" t="s">
        <v>4202</v>
      </c>
      <c r="D440" s="69" t="s">
        <v>3926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IFERROR(_xlfn.XLOOKUP($A440,map_headernames!N:N,map_headernames!N:N),0)</f>
        <v>0</v>
      </c>
    </row>
    <row r="441" spans="1:7">
      <c r="A441" s="79" t="s">
        <v>4203</v>
      </c>
      <c r="B441" s="79" t="s">
        <v>4204</v>
      </c>
      <c r="C441" s="80" t="s">
        <v>4205</v>
      </c>
      <c r="D441" s="69" t="s">
        <v>3926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IFERROR(_xlfn.XLOOKUP($A441,map_headernames!N:N,map_headernames!N:N),0)</f>
        <v>0</v>
      </c>
    </row>
    <row r="442" spans="1:7">
      <c r="A442" s="79" t="s">
        <v>4206</v>
      </c>
      <c r="B442" s="79" t="s">
        <v>4207</v>
      </c>
      <c r="C442" s="80" t="s">
        <v>4208</v>
      </c>
      <c r="D442" s="69" t="s">
        <v>3926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IFERROR(_xlfn.XLOOKUP($A442,map_headernames!N:N,map_headernames!N:N),0)</f>
        <v>0</v>
      </c>
    </row>
    <row r="443" spans="1:7">
      <c r="A443" s="79" t="s">
        <v>4209</v>
      </c>
      <c r="B443" s="79" t="s">
        <v>4210</v>
      </c>
      <c r="C443" s="80" t="s">
        <v>4211</v>
      </c>
      <c r="D443" s="69" t="s">
        <v>3926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IFERROR(_xlfn.XLOOKUP($A443,map_headernames!N:N,map_headernames!N:N),0)</f>
        <v>0</v>
      </c>
    </row>
    <row r="444" spans="1:7">
      <c r="A444" s="79" t="s">
        <v>4212</v>
      </c>
      <c r="B444" s="79" t="s">
        <v>4213</v>
      </c>
      <c r="C444" s="80" t="s">
        <v>4214</v>
      </c>
      <c r="D444" s="69" t="s">
        <v>3926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IFERROR(_xlfn.XLOOKUP($A444,map_headernames!N:N,map_headernames!N:N),0)</f>
        <v>0</v>
      </c>
    </row>
    <row r="445" spans="1:7">
      <c r="A445" s="79" t="s">
        <v>4215</v>
      </c>
      <c r="B445" s="79" t="s">
        <v>4216</v>
      </c>
      <c r="C445" s="80" t="s">
        <v>4217</v>
      </c>
      <c r="D445" s="69" t="s">
        <v>3926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IFERROR(_xlfn.XLOOKUP($A445,map_headernames!N:N,map_headernames!N:N),0)</f>
        <v>0</v>
      </c>
    </row>
    <row r="446" spans="1:7">
      <c r="A446" s="79" t="s">
        <v>4218</v>
      </c>
      <c r="B446" s="79" t="s">
        <v>4219</v>
      </c>
      <c r="C446" s="80" t="s">
        <v>4220</v>
      </c>
      <c r="D446" s="69" t="s">
        <v>3926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IFERROR(_xlfn.XLOOKUP($A446,map_headernames!N:N,map_headernames!N:N),0)</f>
        <v>0</v>
      </c>
    </row>
    <row r="447" spans="1:7">
      <c r="A447" s="79" t="s">
        <v>4221</v>
      </c>
      <c r="B447" s="79" t="s">
        <v>4222</v>
      </c>
      <c r="C447" s="80" t="s">
        <v>4223</v>
      </c>
      <c r="D447" s="69" t="s">
        <v>3926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IFERROR(_xlfn.XLOOKUP($A447,map_headernames!N:N,map_headernames!N:N),0)</f>
        <v>0</v>
      </c>
    </row>
    <row r="448" spans="1:7">
      <c r="A448" s="79" t="s">
        <v>4224</v>
      </c>
      <c r="B448" s="79" t="s">
        <v>4225</v>
      </c>
      <c r="C448" s="80" t="s">
        <v>4226</v>
      </c>
      <c r="D448" s="69" t="s">
        <v>3926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IFERROR(_xlfn.XLOOKUP($A448,map_headernames!N:N,map_headernames!N:N),0)</f>
        <v>0</v>
      </c>
    </row>
    <row r="449" spans="1:7">
      <c r="A449" s="79" t="s">
        <v>4227</v>
      </c>
      <c r="B449" s="79" t="s">
        <v>4228</v>
      </c>
      <c r="C449" s="80" t="s">
        <v>4229</v>
      </c>
      <c r="D449" s="69" t="s">
        <v>3926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IFERROR(_xlfn.XLOOKUP($A449,map_headernames!N:N,map_headernames!N:N),0)</f>
        <v>0</v>
      </c>
    </row>
    <row r="450" spans="1:7">
      <c r="A450" s="79" t="s">
        <v>4230</v>
      </c>
      <c r="B450" s="79" t="s">
        <v>4231</v>
      </c>
      <c r="C450" s="80" t="s">
        <v>4232</v>
      </c>
      <c r="D450" s="69" t="s">
        <v>3926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IFERROR(_xlfn.XLOOKUP($A450,map_headernames!N:N,map_headernames!N:N),0)</f>
        <v>0</v>
      </c>
    </row>
    <row r="451" spans="1:7">
      <c r="A451" s="79" t="s">
        <v>4233</v>
      </c>
      <c r="B451" s="79" t="s">
        <v>4234</v>
      </c>
      <c r="C451" s="80" t="s">
        <v>4235</v>
      </c>
      <c r="D451" s="69" t="s">
        <v>3926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IFERROR(_xlfn.XLOOKUP($A451,map_headernames!N:N,map_headernames!N:N),0)</f>
        <v>0</v>
      </c>
    </row>
    <row r="452" spans="1:7">
      <c r="A452" s="79" t="s">
        <v>4236</v>
      </c>
      <c r="B452" s="79" t="s">
        <v>4237</v>
      </c>
      <c r="C452" s="80" t="s">
        <v>4238</v>
      </c>
      <c r="D452" s="69" t="s">
        <v>3926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IFERROR(_xlfn.XLOOKUP($A452,map_headernames!N:N,map_headernames!N:N),0)</f>
        <v>0</v>
      </c>
    </row>
    <row r="453" spans="1:7">
      <c r="A453" s="79" t="s">
        <v>4239</v>
      </c>
      <c r="B453" s="79" t="s">
        <v>4240</v>
      </c>
      <c r="C453" s="80" t="s">
        <v>4241</v>
      </c>
      <c r="D453" s="69" t="s">
        <v>3926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IFERROR(_xlfn.XLOOKUP($A453,map_headernames!N:N,map_headernames!N:N),0)</f>
        <v>0</v>
      </c>
    </row>
    <row r="454" spans="1:7">
      <c r="A454" s="79" t="s">
        <v>4242</v>
      </c>
      <c r="B454" s="79" t="s">
        <v>4243</v>
      </c>
      <c r="C454" s="80" t="s">
        <v>4244</v>
      </c>
      <c r="D454" s="69" t="s">
        <v>3926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IFERROR(_xlfn.XLOOKUP($A454,map_headernames!N:N,map_headernames!N:N),0)</f>
        <v>0</v>
      </c>
    </row>
    <row r="455" spans="1:7">
      <c r="A455" s="79" t="s">
        <v>4245</v>
      </c>
      <c r="B455" s="79" t="s">
        <v>4246</v>
      </c>
      <c r="C455" s="80" t="s">
        <v>4247</v>
      </c>
      <c r="D455" s="69" t="s">
        <v>3926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IFERROR(_xlfn.XLOOKUP($A455,map_headernames!N:N,map_headernames!N:N),0)</f>
        <v>0</v>
      </c>
    </row>
    <row r="456" spans="1:7">
      <c r="A456" s="79" t="s">
        <v>4248</v>
      </c>
      <c r="B456" s="79" t="s">
        <v>4249</v>
      </c>
      <c r="C456" s="80" t="s">
        <v>4250</v>
      </c>
      <c r="D456" s="69" t="s">
        <v>3926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IFERROR(_xlfn.XLOOKUP($A456,map_headernames!N:N,map_headernames!N:N),0)</f>
        <v>0</v>
      </c>
    </row>
    <row r="457" spans="1:7">
      <c r="A457" s="79" t="s">
        <v>4251</v>
      </c>
      <c r="B457" s="79" t="s">
        <v>4252</v>
      </c>
      <c r="C457" s="80" t="s">
        <v>4253</v>
      </c>
      <c r="D457" s="69" t="s">
        <v>3926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IFERROR(_xlfn.XLOOKUP($A457,map_headernames!N:N,map_headernames!N:N),0)</f>
        <v>0</v>
      </c>
    </row>
    <row r="458" spans="1:7">
      <c r="A458" s="79" t="s">
        <v>4254</v>
      </c>
      <c r="B458" s="79" t="s">
        <v>4255</v>
      </c>
      <c r="C458" s="80" t="s">
        <v>4256</v>
      </c>
      <c r="D458" s="69" t="s">
        <v>3926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IFERROR(_xlfn.XLOOKUP($A458,map_headernames!N:N,map_headernames!N:N),0)</f>
        <v>0</v>
      </c>
    </row>
    <row r="459" spans="1:7">
      <c r="A459" s="79" t="s">
        <v>4257</v>
      </c>
      <c r="B459" s="79" t="s">
        <v>4258</v>
      </c>
      <c r="C459" s="80" t="s">
        <v>4259</v>
      </c>
      <c r="D459" s="69" t="s">
        <v>3926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IFERROR(_xlfn.XLOOKUP($A459,map_headernames!N:N,map_headernames!N:N),0)</f>
        <v>0</v>
      </c>
    </row>
    <row r="460" spans="1:7">
      <c r="A460" s="79" t="s">
        <v>4260</v>
      </c>
      <c r="B460" s="79" t="s">
        <v>4261</v>
      </c>
      <c r="C460" s="80" t="s">
        <v>4262</v>
      </c>
      <c r="D460" s="69" t="s">
        <v>3926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IFERROR(_xlfn.XLOOKUP($A460,map_headernames!N:N,map_headernames!N:N),0)</f>
        <v>0</v>
      </c>
    </row>
    <row r="461" spans="1:7">
      <c r="A461" s="79" t="s">
        <v>4263</v>
      </c>
      <c r="B461" s="79" t="s">
        <v>4264</v>
      </c>
      <c r="C461" s="80" t="s">
        <v>4265</v>
      </c>
      <c r="D461" s="69" t="s">
        <v>3926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IFERROR(_xlfn.XLOOKUP($A461,map_headernames!N:N,map_headernames!N:N),0)</f>
        <v>0</v>
      </c>
    </row>
    <row r="462" spans="1:7">
      <c r="A462" s="79" t="s">
        <v>4266</v>
      </c>
      <c r="B462" s="79" t="s">
        <v>4267</v>
      </c>
      <c r="C462" s="80" t="s">
        <v>4268</v>
      </c>
      <c r="D462" s="69" t="s">
        <v>3926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IFERROR(_xlfn.XLOOKUP($A462,map_headernames!N:N,map_headernames!N:N),0)</f>
        <v>0</v>
      </c>
    </row>
    <row r="463" spans="1:7">
      <c r="A463" s="79" t="s">
        <v>4269</v>
      </c>
      <c r="B463" s="79" t="s">
        <v>4270</v>
      </c>
      <c r="C463" s="80" t="s">
        <v>4271</v>
      </c>
      <c r="D463" s="69" t="s">
        <v>3926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IFERROR(_xlfn.XLOOKUP($A463,map_headernames!N:N,map_headernames!N:N),0)</f>
        <v>0</v>
      </c>
    </row>
    <row r="464" spans="1:7">
      <c r="A464" s="79" t="s">
        <v>4272</v>
      </c>
      <c r="B464" s="79" t="s">
        <v>4273</v>
      </c>
      <c r="C464" s="80" t="s">
        <v>4274</v>
      </c>
      <c r="D464" s="69" t="s">
        <v>3926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IFERROR(_xlfn.XLOOKUP($A464,map_headernames!N:N,map_headernames!N:N),0)</f>
        <v>0</v>
      </c>
    </row>
    <row r="465" spans="1:7">
      <c r="A465" s="79" t="s">
        <v>4275</v>
      </c>
      <c r="B465" s="79" t="s">
        <v>4276</v>
      </c>
      <c r="C465" s="80" t="s">
        <v>4277</v>
      </c>
      <c r="D465" s="69" t="s">
        <v>3926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IFERROR(_xlfn.XLOOKUP($A465,map_headernames!N:N,map_headernames!N:N),0)</f>
        <v>0</v>
      </c>
    </row>
    <row r="466" spans="1:7">
      <c r="A466" s="79" t="s">
        <v>4278</v>
      </c>
      <c r="B466" s="79" t="s">
        <v>4279</v>
      </c>
      <c r="C466" s="80" t="s">
        <v>4280</v>
      </c>
      <c r="D466" s="69" t="s">
        <v>3926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IFERROR(_xlfn.XLOOKUP($A466,map_headernames!N:N,map_headernames!N:N),0)</f>
        <v>0</v>
      </c>
    </row>
    <row r="467" spans="1:7">
      <c r="A467" s="79" t="s">
        <v>4281</v>
      </c>
      <c r="B467" s="79" t="s">
        <v>4282</v>
      </c>
      <c r="C467" s="80" t="s">
        <v>4283</v>
      </c>
      <c r="D467" s="69" t="s">
        <v>3926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IFERROR(_xlfn.XLOOKUP($A467,map_headernames!N:N,map_headernames!N:N),0)</f>
        <v>0</v>
      </c>
    </row>
    <row r="468" spans="1:7">
      <c r="A468" s="79" t="s">
        <v>4284</v>
      </c>
      <c r="B468" s="79" t="s">
        <v>4285</v>
      </c>
      <c r="C468" s="80" t="s">
        <v>4286</v>
      </c>
      <c r="D468" s="69" t="s">
        <v>3926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IFERROR(_xlfn.XLOOKUP($A468,map_headernames!N:N,map_headernames!N:N),0)</f>
        <v>0</v>
      </c>
    </row>
    <row r="469" spans="1:7">
      <c r="A469" s="79" t="s">
        <v>4287</v>
      </c>
      <c r="B469" s="79" t="s">
        <v>4288</v>
      </c>
      <c r="C469" s="80" t="s">
        <v>4289</v>
      </c>
      <c r="D469" s="69" t="s">
        <v>3926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IFERROR(_xlfn.XLOOKUP($A469,map_headernames!N:N,map_headernames!N:N),0)</f>
        <v>0</v>
      </c>
    </row>
    <row r="470" spans="1:7">
      <c r="A470" s="79" t="s">
        <v>4290</v>
      </c>
      <c r="B470" s="79" t="s">
        <v>4291</v>
      </c>
      <c r="C470" s="80" t="s">
        <v>4292</v>
      </c>
      <c r="D470" s="69" t="s">
        <v>3926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IFERROR(_xlfn.XLOOKUP($A470,map_headernames!N:N,map_headernames!N:N),0)</f>
        <v>0</v>
      </c>
    </row>
    <row r="471" spans="1:7">
      <c r="A471" s="79" t="s">
        <v>4293</v>
      </c>
      <c r="B471" s="79" t="s">
        <v>4294</v>
      </c>
      <c r="C471" s="80" t="s">
        <v>4295</v>
      </c>
      <c r="D471" s="69" t="s">
        <v>3926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IFERROR(_xlfn.XLOOKUP($A471,map_headernames!N:N,map_headernames!N:N),0)</f>
        <v>0</v>
      </c>
    </row>
    <row r="472" spans="1:7">
      <c r="A472" s="79" t="s">
        <v>4296</v>
      </c>
      <c r="B472" s="79" t="s">
        <v>4297</v>
      </c>
      <c r="C472" s="80" t="s">
        <v>4298</v>
      </c>
      <c r="D472" s="69" t="s">
        <v>3926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IFERROR(_xlfn.XLOOKUP($A472,map_headernames!N:N,map_headernames!N:N),0)</f>
        <v>0</v>
      </c>
    </row>
    <row r="473" spans="1:7">
      <c r="A473" s="79" t="s">
        <v>4299</v>
      </c>
      <c r="B473" s="79" t="s">
        <v>4300</v>
      </c>
      <c r="C473" s="80" t="s">
        <v>4301</v>
      </c>
      <c r="D473" s="69" t="s">
        <v>3926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IFERROR(_xlfn.XLOOKUP($A473,map_headernames!N:N,map_headernames!N:N),0)</f>
        <v>0</v>
      </c>
    </row>
    <row r="474" spans="1:7">
      <c r="A474" s="79" t="s">
        <v>4302</v>
      </c>
      <c r="B474" s="79" t="s">
        <v>4303</v>
      </c>
      <c r="C474" s="80" t="s">
        <v>4304</v>
      </c>
      <c r="D474" s="69" t="s">
        <v>3926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IFERROR(_xlfn.XLOOKUP($A474,map_headernames!N:N,map_headernames!N:N),0)</f>
        <v>0</v>
      </c>
    </row>
    <row r="475" spans="1:7">
      <c r="A475" s="79" t="s">
        <v>4305</v>
      </c>
      <c r="B475" s="79" t="s">
        <v>4306</v>
      </c>
      <c r="C475" s="80" t="s">
        <v>4307</v>
      </c>
      <c r="D475" s="69" t="s">
        <v>3926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IFERROR(_xlfn.XLOOKUP($A475,map_headernames!N:N,map_headernames!N:N),0)</f>
        <v>0</v>
      </c>
    </row>
    <row r="476" spans="1:7">
      <c r="A476" s="79" t="s">
        <v>4308</v>
      </c>
      <c r="B476" s="79" t="s">
        <v>4309</v>
      </c>
      <c r="C476" s="80" t="s">
        <v>4310</v>
      </c>
      <c r="D476" s="69" t="s">
        <v>3926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IFERROR(_xlfn.XLOOKUP($A476,map_headernames!N:N,map_headernames!N:N),0)</f>
        <v>0</v>
      </c>
    </row>
    <row r="477" spans="1:7">
      <c r="A477" s="79" t="s">
        <v>4311</v>
      </c>
      <c r="B477" s="79" t="s">
        <v>4312</v>
      </c>
      <c r="C477" s="80" t="s">
        <v>4313</v>
      </c>
      <c r="D477" s="69" t="s">
        <v>3926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IFERROR(_xlfn.XLOOKUP($A477,map_headernames!N:N,map_headernames!N:N),0)</f>
        <v>0</v>
      </c>
    </row>
    <row r="478" spans="1:7">
      <c r="A478" s="79" t="s">
        <v>4314</v>
      </c>
      <c r="B478" s="79" t="s">
        <v>4315</v>
      </c>
      <c r="C478" s="80" t="s">
        <v>4316</v>
      </c>
      <c r="D478" s="69" t="s">
        <v>3926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IFERROR(_xlfn.XLOOKUP($A478,map_headernames!N:N,map_headernames!N:N),0)</f>
        <v>0</v>
      </c>
    </row>
    <row r="479" spans="1:7">
      <c r="A479" s="79" t="s">
        <v>4317</v>
      </c>
      <c r="B479" s="79" t="s">
        <v>4318</v>
      </c>
      <c r="C479" s="80" t="s">
        <v>4319</v>
      </c>
      <c r="D479" s="69" t="s">
        <v>3926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IFERROR(_xlfn.XLOOKUP($A479,map_headernames!N:N,map_headernames!N:N),0)</f>
        <v>0</v>
      </c>
    </row>
    <row r="480" spans="1:7">
      <c r="A480" s="79" t="s">
        <v>4320</v>
      </c>
      <c r="B480" s="79" t="s">
        <v>4321</v>
      </c>
      <c r="C480" s="80" t="s">
        <v>4321</v>
      </c>
      <c r="D480" s="69" t="s">
        <v>3926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IFERROR(_xlfn.XLOOKUP($A480,map_headernames!N:N,map_headernames!N:N),0)</f>
        <v>0</v>
      </c>
    </row>
    <row r="481" spans="1:7">
      <c r="A481" s="79" t="s">
        <v>4322</v>
      </c>
      <c r="B481" s="79" t="s">
        <v>4323</v>
      </c>
      <c r="C481" s="80" t="s">
        <v>4324</v>
      </c>
      <c r="D481" s="69" t="s">
        <v>3926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IFERROR(_xlfn.XLOOKUP($A481,map_headernames!N:N,map_headernames!N:N),0)</f>
        <v>0</v>
      </c>
    </row>
    <row r="482" spans="1:7">
      <c r="A482" s="79" t="s">
        <v>4325</v>
      </c>
      <c r="B482" s="79" t="s">
        <v>4326</v>
      </c>
      <c r="C482" s="80" t="s">
        <v>4326</v>
      </c>
      <c r="D482" s="69" t="s">
        <v>3926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IFERROR(_xlfn.XLOOKUP($A482,map_headernames!N:N,map_headernames!N:N),0)</f>
        <v>0</v>
      </c>
    </row>
    <row r="483" spans="1:7">
      <c r="A483" s="79" t="s">
        <v>4327</v>
      </c>
      <c r="B483" s="79" t="s">
        <v>4328</v>
      </c>
      <c r="C483" s="80" t="s">
        <v>4329</v>
      </c>
      <c r="D483" s="69" t="s">
        <v>3926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IFERROR(_xlfn.XLOOKUP($A483,map_headernames!N:N,map_headernames!N:N),0)</f>
        <v>0</v>
      </c>
    </row>
    <row r="484" spans="1:7">
      <c r="A484" s="79" t="s">
        <v>4330</v>
      </c>
      <c r="B484" s="79" t="s">
        <v>4331</v>
      </c>
      <c r="C484" s="80" t="s">
        <v>4331</v>
      </c>
      <c r="D484" s="69" t="s">
        <v>3926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IFERROR(_xlfn.XLOOKUP($A484,map_headernames!N:N,map_headernames!N:N),0)</f>
        <v>0</v>
      </c>
    </row>
    <row r="485" spans="1:7">
      <c r="A485" s="79" t="s">
        <v>4332</v>
      </c>
      <c r="B485" s="79" t="s">
        <v>4333</v>
      </c>
      <c r="C485" s="80" t="s">
        <v>4334</v>
      </c>
      <c r="D485" s="69" t="s">
        <v>3926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IFERROR(_xlfn.XLOOKUP($A485,map_headernames!N:N,map_headernames!N:N),0)</f>
        <v>0</v>
      </c>
    </row>
    <row r="486" spans="1:7">
      <c r="A486" s="79" t="s">
        <v>4335</v>
      </c>
      <c r="B486" s="79" t="s">
        <v>4336</v>
      </c>
      <c r="C486" s="80" t="s">
        <v>4336</v>
      </c>
      <c r="D486" s="69" t="s">
        <v>3926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IFERROR(_xlfn.XLOOKUP($A486,map_headernames!N:N,map_headernames!N:N),0)</f>
        <v>0</v>
      </c>
    </row>
    <row r="487" spans="1:7">
      <c r="A487" s="79" t="s">
        <v>4337</v>
      </c>
      <c r="B487" s="79" t="s">
        <v>4338</v>
      </c>
      <c r="C487" s="80" t="s">
        <v>4339</v>
      </c>
      <c r="D487" s="69" t="s">
        <v>3926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IFERROR(_xlfn.XLOOKUP($A487,map_headernames!N:N,map_headernames!N:N),0)</f>
        <v>0</v>
      </c>
    </row>
    <row r="488" spans="1:7">
      <c r="A488" s="79" t="s">
        <v>4340</v>
      </c>
      <c r="B488" s="79" t="s">
        <v>4341</v>
      </c>
      <c r="C488" s="80" t="s">
        <v>4341</v>
      </c>
      <c r="D488" s="69" t="s">
        <v>3926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IFERROR(_xlfn.XLOOKUP($A488,map_headernames!N:N,map_headernames!N:N),0)</f>
        <v>0</v>
      </c>
    </row>
    <row r="489" spans="1:7">
      <c r="A489" s="79" t="s">
        <v>4342</v>
      </c>
      <c r="B489" s="79" t="s">
        <v>4343</v>
      </c>
      <c r="C489" s="80" t="s">
        <v>4344</v>
      </c>
      <c r="D489" s="69" t="s">
        <v>3926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IFERROR(_xlfn.XLOOKUP($A489,map_headernames!N:N,map_headernames!N:N),0)</f>
        <v>0</v>
      </c>
    </row>
    <row r="490" spans="1:7">
      <c r="A490" s="79" t="s">
        <v>4345</v>
      </c>
      <c r="B490" s="79" t="s">
        <v>4346</v>
      </c>
      <c r="C490" s="80" t="s">
        <v>4346</v>
      </c>
      <c r="D490" s="69" t="s">
        <v>3926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IFERROR(_xlfn.XLOOKUP($A490,map_headernames!N:N,map_headernames!N:N),0)</f>
        <v>0</v>
      </c>
    </row>
    <row r="491" spans="1:7">
      <c r="A491" s="79" t="s">
        <v>4347</v>
      </c>
      <c r="B491" s="79" t="s">
        <v>4348</v>
      </c>
      <c r="C491" s="80" t="s">
        <v>4349</v>
      </c>
      <c r="D491" s="69" t="s">
        <v>3926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IFERROR(_xlfn.XLOOKUP($A491,map_headernames!N:N,map_headernames!N:N),0)</f>
        <v>0</v>
      </c>
    </row>
    <row r="492" spans="1:7">
      <c r="A492" s="79" t="s">
        <v>4350</v>
      </c>
      <c r="B492" s="79" t="s">
        <v>4351</v>
      </c>
      <c r="C492" s="80" t="s">
        <v>4351</v>
      </c>
      <c r="D492" s="69" t="s">
        <v>3926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IFERROR(_xlfn.XLOOKUP($A492,map_headernames!N:N,map_headernames!N:N),0)</f>
        <v>0</v>
      </c>
    </row>
    <row r="493" spans="1:7">
      <c r="A493" s="79" t="s">
        <v>4352</v>
      </c>
      <c r="B493" s="79" t="s">
        <v>4353</v>
      </c>
      <c r="C493" s="80" t="s">
        <v>4354</v>
      </c>
      <c r="D493" s="69" t="s">
        <v>3926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IFERROR(_xlfn.XLOOKUP($A493,map_headernames!N:N,map_headernames!N:N),0)</f>
        <v>0</v>
      </c>
    </row>
    <row r="494" spans="1:7">
      <c r="A494" s="79" t="s">
        <v>4355</v>
      </c>
      <c r="B494" s="79" t="s">
        <v>4356</v>
      </c>
      <c r="C494" s="80" t="s">
        <v>4356</v>
      </c>
      <c r="D494" s="69" t="s">
        <v>3926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IFERROR(_xlfn.XLOOKUP($A494,map_headernames!N:N,map_headernames!N:N),0)</f>
        <v>0</v>
      </c>
    </row>
    <row r="495" spans="1:7">
      <c r="A495" s="79" t="s">
        <v>4357</v>
      </c>
      <c r="B495" s="79" t="s">
        <v>4358</v>
      </c>
      <c r="C495" s="80" t="s">
        <v>4359</v>
      </c>
      <c r="D495" s="69" t="s">
        <v>3926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IFERROR(_xlfn.XLOOKUP($A495,map_headernames!N:N,map_headernames!N:N),0)</f>
        <v>0</v>
      </c>
    </row>
    <row r="496" spans="1:7">
      <c r="A496" s="79" t="s">
        <v>4360</v>
      </c>
      <c r="B496" s="79" t="s">
        <v>4361</v>
      </c>
      <c r="C496" s="80" t="s">
        <v>4361</v>
      </c>
      <c r="D496" s="69" t="s">
        <v>3926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IFERROR(_xlfn.XLOOKUP($A496,map_headernames!N:N,map_headernames!N:N),0)</f>
        <v>0</v>
      </c>
    </row>
    <row r="497" spans="1:7">
      <c r="A497" s="79" t="s">
        <v>4362</v>
      </c>
      <c r="B497" s="79" t="s">
        <v>4363</v>
      </c>
      <c r="C497" s="80" t="s">
        <v>4364</v>
      </c>
      <c r="D497" s="69" t="s">
        <v>3926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IFERROR(_xlfn.XLOOKUP($A497,map_headernames!N:N,map_headernames!N:N),0)</f>
        <v>0</v>
      </c>
    </row>
    <row r="498" spans="1:7">
      <c r="A498" s="79" t="s">
        <v>4365</v>
      </c>
      <c r="B498" s="79" t="s">
        <v>4366</v>
      </c>
      <c r="C498" s="80" t="s">
        <v>4366</v>
      </c>
      <c r="D498" s="69" t="s">
        <v>3926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IFERROR(_xlfn.XLOOKUP($A498,map_headernames!N:N,map_headernames!N:N),0)</f>
        <v>0</v>
      </c>
    </row>
    <row r="499" spans="1:7">
      <c r="A499" s="79" t="s">
        <v>4367</v>
      </c>
      <c r="B499" s="79" t="s">
        <v>4368</v>
      </c>
      <c r="C499" s="80" t="s">
        <v>4369</v>
      </c>
      <c r="D499" s="69" t="s">
        <v>3926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IFERROR(_xlfn.XLOOKUP($A499,map_headernames!N:N,map_headernames!N:N),0)</f>
        <v>0</v>
      </c>
    </row>
    <row r="500" spans="1:7">
      <c r="A500" s="79" t="s">
        <v>4370</v>
      </c>
      <c r="B500" s="79" t="s">
        <v>4371</v>
      </c>
      <c r="C500" s="80" t="s">
        <v>4371</v>
      </c>
      <c r="D500" s="69" t="s">
        <v>3926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IFERROR(_xlfn.XLOOKUP($A500,map_headernames!N:N,map_headernames!N:N),0)</f>
        <v>0</v>
      </c>
    </row>
    <row r="501" spans="1:7">
      <c r="A501" s="79" t="s">
        <v>4372</v>
      </c>
      <c r="B501" s="79" t="s">
        <v>4373</v>
      </c>
      <c r="C501" s="80" t="s">
        <v>4374</v>
      </c>
      <c r="D501" s="69" t="s">
        <v>3926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IFERROR(_xlfn.XLOOKUP($A501,map_headernames!N:N,map_headernames!N:N),0)</f>
        <v>0</v>
      </c>
    </row>
    <row r="502" spans="1:7">
      <c r="A502" s="79" t="s">
        <v>4375</v>
      </c>
      <c r="B502" s="79" t="s">
        <v>4376</v>
      </c>
      <c r="C502" s="80" t="s">
        <v>4376</v>
      </c>
      <c r="D502" s="69" t="s">
        <v>3926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IFERROR(_xlfn.XLOOKUP($A502,map_headernames!N:N,map_headernames!N:N),0)</f>
        <v>0</v>
      </c>
    </row>
    <row r="503" spans="1:7">
      <c r="A503" s="79" t="s">
        <v>4377</v>
      </c>
      <c r="B503" s="79" t="s">
        <v>4378</v>
      </c>
      <c r="C503" s="80" t="s">
        <v>4379</v>
      </c>
      <c r="D503" s="69" t="s">
        <v>3926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IFERROR(_xlfn.XLOOKUP($A503,map_headernames!N:N,map_headernames!N:N),0)</f>
        <v>0</v>
      </c>
    </row>
    <row r="504" spans="1:7">
      <c r="A504" s="79" t="s">
        <v>4380</v>
      </c>
      <c r="B504" s="91" t="s">
        <v>4381</v>
      </c>
      <c r="C504" s="80" t="s">
        <v>4381</v>
      </c>
      <c r="D504" s="69" t="s">
        <v>3926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IFERROR(_xlfn.XLOOKUP($A504,map_headernames!N:N,map_headernames!N:N),0)</f>
        <v>0</v>
      </c>
    </row>
    <row r="505" spans="1:7">
      <c r="A505" s="79" t="s">
        <v>4382</v>
      </c>
      <c r="B505" s="91" t="s">
        <v>4383</v>
      </c>
      <c r="C505" s="80" t="s">
        <v>4384</v>
      </c>
      <c r="D505" s="69" t="s">
        <v>3926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IFERROR(_xlfn.XLOOKUP($A505,map_headernames!N:N,map_headernames!N:N),0)</f>
        <v>0</v>
      </c>
    </row>
    <row r="506" spans="1:7">
      <c r="A506" s="91" t="s">
        <v>4385</v>
      </c>
      <c r="B506" s="91" t="s">
        <v>4386</v>
      </c>
      <c r="C506" s="91" t="s">
        <v>4386</v>
      </c>
      <c r="D506" s="69" t="s">
        <v>3926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IFERROR(_xlfn.XLOOKUP($A506,map_headernames!N:N,map_headernames!N:N),0)</f>
        <v>0</v>
      </c>
    </row>
    <row r="507" spans="1:7">
      <c r="A507" s="91" t="s">
        <v>4387</v>
      </c>
      <c r="B507" s="91" t="s">
        <v>4388</v>
      </c>
      <c r="C507" s="91" t="s">
        <v>4389</v>
      </c>
      <c r="D507" s="69" t="s">
        <v>3926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IFERROR(_xlfn.XLOOKUP($A507,map_headernames!N:N,map_headernames!N:N),0)</f>
        <v>0</v>
      </c>
    </row>
    <row r="508" spans="1:7">
      <c r="A508" s="91" t="s">
        <v>4390</v>
      </c>
      <c r="B508" s="91" t="s">
        <v>4391</v>
      </c>
      <c r="C508" s="91" t="s">
        <v>4391</v>
      </c>
      <c r="D508" s="69" t="s">
        <v>3926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IFERROR(_xlfn.XLOOKUP($A508,map_headernames!N:N,map_headernames!N:N),0)</f>
        <v>0</v>
      </c>
    </row>
    <row r="509" spans="1:7">
      <c r="A509" s="91" t="s">
        <v>4392</v>
      </c>
      <c r="B509" s="91" t="s">
        <v>4393</v>
      </c>
      <c r="C509" s="91" t="s">
        <v>4394</v>
      </c>
      <c r="D509" s="69" t="s">
        <v>3926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IFERROR(_xlfn.XLOOKUP($A509,map_headernames!N:N,map_headernames!N:N),0)</f>
        <v>0</v>
      </c>
    </row>
    <row r="510" spans="1:7">
      <c r="A510" s="91" t="s">
        <v>4395</v>
      </c>
      <c r="B510" s="91" t="s">
        <v>4396</v>
      </c>
      <c r="C510" s="91" t="s">
        <v>4396</v>
      </c>
      <c r="D510" s="69" t="s">
        <v>3926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IFERROR(_xlfn.XLOOKUP($A510,map_headernames!N:N,map_headernames!N:N),0)</f>
        <v>0</v>
      </c>
    </row>
    <row r="511" spans="1:7">
      <c r="A511" s="91" t="s">
        <v>4397</v>
      </c>
      <c r="B511" s="91" t="s">
        <v>4398</v>
      </c>
      <c r="C511" s="91" t="s">
        <v>4399</v>
      </c>
      <c r="D511" s="69" t="s">
        <v>3926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IFERROR(_xlfn.XLOOKUP($A511,map_headernames!N:N,map_headernames!N:N),0)</f>
        <v>0</v>
      </c>
    </row>
    <row r="512" spans="1:7">
      <c r="A512" s="91" t="s">
        <v>4400</v>
      </c>
      <c r="B512" s="91" t="s">
        <v>4401</v>
      </c>
      <c r="C512" s="91" t="s">
        <v>4401</v>
      </c>
      <c r="D512" s="69" t="s">
        <v>3926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IFERROR(_xlfn.XLOOKUP($A512,map_headernames!N:N,map_headernames!N:N),0)</f>
        <v>0</v>
      </c>
    </row>
    <row r="513" spans="1:7">
      <c r="A513" s="91" t="s">
        <v>4402</v>
      </c>
      <c r="B513" s="91" t="s">
        <v>4403</v>
      </c>
      <c r="C513" s="91" t="s">
        <v>4404</v>
      </c>
      <c r="D513" s="69" t="s">
        <v>3926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IFERROR(_xlfn.XLOOKUP($A513,map_headernames!N:N,map_headernames!N:N),0)</f>
        <v>0</v>
      </c>
    </row>
    <row r="514" spans="1:7">
      <c r="A514" s="91" t="s">
        <v>4405</v>
      </c>
      <c r="B514" s="91" t="s">
        <v>4406</v>
      </c>
      <c r="C514" s="91" t="s">
        <v>4406</v>
      </c>
      <c r="D514" s="69" t="s">
        <v>3926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IFERROR(_xlfn.XLOOKUP($A514,map_headernames!N:N,map_headernames!N:N),0)</f>
        <v>0</v>
      </c>
    </row>
    <row r="515" spans="1:7">
      <c r="A515" s="91" t="s">
        <v>4407</v>
      </c>
      <c r="B515" s="91" t="s">
        <v>4408</v>
      </c>
      <c r="C515" s="91" t="s">
        <v>4409</v>
      </c>
      <c r="D515" s="69" t="s">
        <v>3926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IFERROR(_xlfn.XLOOKUP($A515,map_headernames!N:N,map_headernames!N:N),0)</f>
        <v>0</v>
      </c>
    </row>
    <row r="516" spans="1:7">
      <c r="A516" s="91" t="s">
        <v>4410</v>
      </c>
      <c r="B516" s="91" t="s">
        <v>4411</v>
      </c>
      <c r="C516" s="91" t="s">
        <v>4411</v>
      </c>
      <c r="D516" s="69" t="s">
        <v>3926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IFERROR(_xlfn.XLOOKUP($A516,map_headernames!N:N,map_headernames!N:N),0)</f>
        <v>0</v>
      </c>
    </row>
    <row r="517" spans="1:7">
      <c r="A517" s="91" t="s">
        <v>4412</v>
      </c>
      <c r="B517" s="91" t="s">
        <v>4413</v>
      </c>
      <c r="C517" s="91" t="s">
        <v>4414</v>
      </c>
      <c r="D517" s="69" t="s">
        <v>3926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IFERROR(_xlfn.XLOOKUP($A517,map_headernames!N:N,map_headernames!N:N),0)</f>
        <v>0</v>
      </c>
    </row>
    <row r="518" spans="1:7">
      <c r="A518" s="91" t="s">
        <v>4415</v>
      </c>
      <c r="B518" s="91" t="s">
        <v>4416</v>
      </c>
      <c r="C518" s="91" t="s">
        <v>4416</v>
      </c>
      <c r="D518" s="69" t="s">
        <v>3926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IFERROR(_xlfn.XLOOKUP($A518,map_headernames!N:N,map_headernames!N:N),0)</f>
        <v>0</v>
      </c>
    </row>
    <row r="519" spans="1:7">
      <c r="A519" s="91" t="s">
        <v>4417</v>
      </c>
      <c r="B519" s="91" t="s">
        <v>4418</v>
      </c>
      <c r="C519" s="91" t="s">
        <v>4419</v>
      </c>
      <c r="D519" s="69" t="s">
        <v>3926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IFERROR(_xlfn.XLOOKUP($A519,map_headernames!N:N,map_headernames!N:N),0)</f>
        <v>0</v>
      </c>
    </row>
    <row r="520" spans="1:7">
      <c r="A520" s="91" t="s">
        <v>4420</v>
      </c>
      <c r="B520" s="91" t="s">
        <v>4421</v>
      </c>
      <c r="C520" s="91" t="s">
        <v>4421</v>
      </c>
      <c r="D520" s="69" t="s">
        <v>3926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IFERROR(_xlfn.XLOOKUP($A520,map_headernames!N:N,map_headernames!N:N),0)</f>
        <v>0</v>
      </c>
    </row>
    <row r="521" spans="1:7">
      <c r="A521" s="91" t="s">
        <v>4422</v>
      </c>
      <c r="B521" s="91" t="s">
        <v>4423</v>
      </c>
      <c r="C521" s="91" t="s">
        <v>4424</v>
      </c>
      <c r="D521" s="69" t="s">
        <v>3926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IFERROR(_xlfn.XLOOKUP($A521,map_headernames!N:N,map_headernames!N:N),0)</f>
        <v>0</v>
      </c>
    </row>
    <row r="522" spans="1:7">
      <c r="A522" s="91" t="s">
        <v>4425</v>
      </c>
      <c r="B522" s="91" t="s">
        <v>4426</v>
      </c>
      <c r="C522" s="91" t="s">
        <v>4426</v>
      </c>
      <c r="D522" s="69" t="s">
        <v>3926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IFERROR(_xlfn.XLOOKUP($A522,map_headernames!N:N,map_headernames!N:N),0)</f>
        <v>0</v>
      </c>
    </row>
    <row r="523" spans="1:7">
      <c r="A523" s="91" t="s">
        <v>4427</v>
      </c>
      <c r="B523" s="91" t="s">
        <v>4428</v>
      </c>
      <c r="C523" s="91" t="s">
        <v>4429</v>
      </c>
      <c r="D523" s="69" t="s">
        <v>3926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IFERROR(_xlfn.XLOOKUP($A523,map_headernames!N:N,map_headernames!N:N),0)</f>
        <v>0</v>
      </c>
    </row>
    <row r="524" spans="1:7">
      <c r="A524" s="91" t="s">
        <v>4430</v>
      </c>
      <c r="B524" s="91" t="s">
        <v>4431</v>
      </c>
      <c r="C524" s="91" t="s">
        <v>4431</v>
      </c>
      <c r="D524" s="69" t="s">
        <v>3926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IFERROR(_xlfn.XLOOKUP($A524,map_headernames!N:N,map_headernames!N:N),0)</f>
        <v>0</v>
      </c>
    </row>
    <row r="525" spans="1:7">
      <c r="A525" s="91" t="s">
        <v>4432</v>
      </c>
      <c r="B525" s="91" t="s">
        <v>4433</v>
      </c>
      <c r="C525" s="91" t="s">
        <v>4434</v>
      </c>
      <c r="D525" s="69" t="s">
        <v>3926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IFERROR(_xlfn.XLOOKUP($A525,map_headernames!N:N,map_headernames!N:N),0)</f>
        <v>0</v>
      </c>
    </row>
    <row r="526" spans="1:7">
      <c r="A526" s="91" t="s">
        <v>4435</v>
      </c>
      <c r="B526" s="91" t="s">
        <v>4436</v>
      </c>
      <c r="C526" s="91" t="s">
        <v>4436</v>
      </c>
      <c r="D526" s="69" t="s">
        <v>3926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IFERROR(_xlfn.XLOOKUP($A526,map_headernames!N:N,map_headernames!N:N),0)</f>
        <v>0</v>
      </c>
    </row>
    <row r="527" spans="1:7">
      <c r="A527" s="91" t="s">
        <v>4437</v>
      </c>
      <c r="B527" s="91" t="s">
        <v>4438</v>
      </c>
      <c r="C527" s="91" t="s">
        <v>4439</v>
      </c>
      <c r="D527" s="69" t="s">
        <v>3926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IFERROR(_xlfn.XLOOKUP($A527,map_headernames!N:N,map_headernames!N:N),0)</f>
        <v>0</v>
      </c>
    </row>
    <row r="528" spans="1:7">
      <c r="A528" s="91" t="s">
        <v>4440</v>
      </c>
      <c r="B528" s="79" t="s">
        <v>4441</v>
      </c>
      <c r="C528" s="91" t="s">
        <v>4441</v>
      </c>
      <c r="D528" s="69" t="s">
        <v>3926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IFERROR(_xlfn.XLOOKUP($A528,map_headernames!N:N,map_headernames!N:N),0)</f>
        <v>0</v>
      </c>
    </row>
    <row r="529" spans="1:7">
      <c r="A529" s="91" t="s">
        <v>4442</v>
      </c>
      <c r="B529" s="79" t="s">
        <v>4443</v>
      </c>
      <c r="C529" s="91" t="s">
        <v>4444</v>
      </c>
      <c r="D529" s="69" t="s">
        <v>3926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IFERROR(_xlfn.XLOOKUP($A529,map_headernames!N:N,map_headernames!N:N),0)</f>
        <v>0</v>
      </c>
    </row>
    <row r="530" spans="1:7">
      <c r="A530" s="79" t="s">
        <v>4445</v>
      </c>
      <c r="B530" s="79" t="s">
        <v>4446</v>
      </c>
      <c r="C530" s="80" t="s">
        <v>4446</v>
      </c>
      <c r="D530" s="69" t="s">
        <v>3926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IFERROR(_xlfn.XLOOKUP($A530,map_headernames!N:N,map_headernames!N:N),0)</f>
        <v>0</v>
      </c>
    </row>
    <row r="531" spans="1:7">
      <c r="A531" s="79" t="s">
        <v>4447</v>
      </c>
      <c r="B531" s="79" t="s">
        <v>4448</v>
      </c>
      <c r="C531" s="80" t="s">
        <v>4449</v>
      </c>
      <c r="D531" s="69" t="s">
        <v>3926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IFERROR(_xlfn.XLOOKUP($A531,map_headernames!N:N,map_headernames!N:N),0)</f>
        <v>0</v>
      </c>
    </row>
    <row r="532" spans="1:7">
      <c r="A532" s="79" t="s">
        <v>4450</v>
      </c>
      <c r="B532" s="79" t="s">
        <v>4451</v>
      </c>
      <c r="C532" s="80" t="s">
        <v>4451</v>
      </c>
      <c r="D532" s="69" t="s">
        <v>3926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IFERROR(_xlfn.XLOOKUP($A532,map_headernames!N:N,map_headernames!N:N),0)</f>
        <v>0</v>
      </c>
    </row>
    <row r="533" spans="1:7">
      <c r="A533" s="79" t="s">
        <v>4452</v>
      </c>
      <c r="B533" s="79" t="s">
        <v>4453</v>
      </c>
      <c r="C533" s="80" t="s">
        <v>4454</v>
      </c>
      <c r="D533" s="69" t="s">
        <v>3926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IFERROR(_xlfn.XLOOKUP($A533,map_headernames!N:N,map_headernames!N:N),0)</f>
        <v>0</v>
      </c>
    </row>
    <row r="534" spans="1:7">
      <c r="A534" s="79" t="s">
        <v>4455</v>
      </c>
      <c r="B534" s="79" t="s">
        <v>4456</v>
      </c>
      <c r="C534" s="80" t="s">
        <v>4456</v>
      </c>
      <c r="D534" s="69" t="s">
        <v>3926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IFERROR(_xlfn.XLOOKUP($A534,map_headernames!N:N,map_headernames!N:N),0)</f>
        <v>0</v>
      </c>
    </row>
    <row r="535" spans="1:7">
      <c r="A535" s="79" t="s">
        <v>4457</v>
      </c>
      <c r="B535" s="79" t="s">
        <v>4458</v>
      </c>
      <c r="C535" s="80" t="s">
        <v>4459</v>
      </c>
      <c r="D535" s="69" t="s">
        <v>3926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IFERROR(_xlfn.XLOOKUP($A535,map_headernames!N:N,map_headernames!N:N),0)</f>
        <v>0</v>
      </c>
    </row>
    <row r="536" spans="1:7">
      <c r="A536" s="79" t="s">
        <v>4460</v>
      </c>
      <c r="B536" s="79" t="s">
        <v>4461</v>
      </c>
      <c r="C536" s="80" t="s">
        <v>4461</v>
      </c>
      <c r="D536" s="69" t="s">
        <v>3926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IFERROR(_xlfn.XLOOKUP($A536,map_headernames!N:N,map_headernames!N:N),0)</f>
        <v>0</v>
      </c>
    </row>
    <row r="537" spans="1:7">
      <c r="A537" s="79" t="s">
        <v>4462</v>
      </c>
      <c r="B537" s="79" t="s">
        <v>4463</v>
      </c>
      <c r="C537" s="80" t="s">
        <v>4464</v>
      </c>
      <c r="D537" s="69" t="s">
        <v>3926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IFERROR(_xlfn.XLOOKUP($A537,map_headernames!N:N,map_headernames!N:N),0)</f>
        <v>0</v>
      </c>
    </row>
    <row r="538" spans="1:7">
      <c r="A538" s="79" t="s">
        <v>4465</v>
      </c>
      <c r="B538" s="79" t="s">
        <v>4466</v>
      </c>
      <c r="C538" s="80" t="s">
        <v>4466</v>
      </c>
      <c r="D538" s="69" t="s">
        <v>3926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IFERROR(_xlfn.XLOOKUP($A538,map_headernames!N:N,map_headernames!N:N),0)</f>
        <v>0</v>
      </c>
    </row>
    <row r="539" spans="1:7">
      <c r="A539" s="79" t="s">
        <v>4467</v>
      </c>
      <c r="B539" s="79" t="s">
        <v>4468</v>
      </c>
      <c r="C539" s="80" t="s">
        <v>4469</v>
      </c>
      <c r="D539" s="69" t="s">
        <v>3926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IFERROR(_xlfn.XLOOKUP($A539,map_headernames!N:N,map_headernames!N:N),0)</f>
        <v>0</v>
      </c>
    </row>
    <row r="540" spans="1:7">
      <c r="A540" s="79" t="s">
        <v>4470</v>
      </c>
      <c r="B540" s="79" t="s">
        <v>4471</v>
      </c>
      <c r="C540" s="80" t="s">
        <v>4471</v>
      </c>
      <c r="D540" s="69" t="s">
        <v>3926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IFERROR(_xlfn.XLOOKUP($A540,map_headernames!N:N,map_headernames!N:N),0)</f>
        <v>0</v>
      </c>
    </row>
    <row r="541" spans="1:7">
      <c r="A541" s="79" t="s">
        <v>4472</v>
      </c>
      <c r="B541" s="79" t="s">
        <v>4473</v>
      </c>
      <c r="C541" s="80" t="s">
        <v>4474</v>
      </c>
      <c r="D541" s="69" t="s">
        <v>3926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IFERROR(_xlfn.XLOOKUP($A541,map_headernames!N:N,map_headernames!N:N),0)</f>
        <v>0</v>
      </c>
    </row>
    <row r="542" spans="1:7">
      <c r="A542" s="79" t="s">
        <v>4475</v>
      </c>
      <c r="B542" s="79" t="s">
        <v>4476</v>
      </c>
      <c r="C542" s="80" t="s">
        <v>4476</v>
      </c>
      <c r="D542" s="69" t="s">
        <v>3926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IFERROR(_xlfn.XLOOKUP($A542,map_headernames!N:N,map_headernames!N:N),0)</f>
        <v>0</v>
      </c>
    </row>
    <row r="543" spans="1:7">
      <c r="A543" s="79" t="s">
        <v>4477</v>
      </c>
      <c r="B543" s="79" t="s">
        <v>4478</v>
      </c>
      <c r="C543" s="80" t="s">
        <v>4479</v>
      </c>
      <c r="D543" s="69" t="s">
        <v>3926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IFERROR(_xlfn.XLOOKUP($A543,map_headernames!N:N,map_headernames!N:N),0)</f>
        <v>0</v>
      </c>
    </row>
    <row r="544" spans="1:7">
      <c r="A544" s="79" t="s">
        <v>4480</v>
      </c>
      <c r="B544" s="79" t="s">
        <v>4481</v>
      </c>
      <c r="C544" s="80" t="s">
        <v>4481</v>
      </c>
      <c r="D544" s="69" t="s">
        <v>3926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IFERROR(_xlfn.XLOOKUP($A544,map_headernames!N:N,map_headernames!N:N),0)</f>
        <v>0</v>
      </c>
    </row>
    <row r="545" spans="1:7">
      <c r="A545" s="79" t="s">
        <v>4482</v>
      </c>
      <c r="B545" s="79" t="s">
        <v>4483</v>
      </c>
      <c r="C545" s="80" t="s">
        <v>4484</v>
      </c>
      <c r="D545" s="69" t="s">
        <v>3926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IFERROR(_xlfn.XLOOKUP($A545,map_headernames!N:N,map_headernames!N:N),0)</f>
        <v>0</v>
      </c>
    </row>
    <row r="546" spans="1:7">
      <c r="A546" s="79" t="s">
        <v>4485</v>
      </c>
      <c r="B546" s="79" t="s">
        <v>4486</v>
      </c>
      <c r="C546" s="80" t="s">
        <v>4486</v>
      </c>
      <c r="D546" s="69" t="s">
        <v>3926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IFERROR(_xlfn.XLOOKUP($A546,map_headernames!N:N,map_headernames!N:N),0)</f>
        <v>0</v>
      </c>
    </row>
    <row r="547" spans="1:7">
      <c r="A547" s="79" t="s">
        <v>4487</v>
      </c>
      <c r="B547" s="79" t="s">
        <v>4488</v>
      </c>
      <c r="C547" s="80" t="s">
        <v>4489</v>
      </c>
      <c r="D547" s="69" t="s">
        <v>3926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IFERROR(_xlfn.XLOOKUP($A547,map_headernames!N:N,map_headernames!N:N),0)</f>
        <v>0</v>
      </c>
    </row>
    <row r="548" spans="1:7">
      <c r="A548" s="79" t="s">
        <v>4490</v>
      </c>
      <c r="B548" s="79" t="s">
        <v>4491</v>
      </c>
      <c r="C548" s="80" t="s">
        <v>4491</v>
      </c>
      <c r="D548" s="69" t="s">
        <v>3926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IFERROR(_xlfn.XLOOKUP($A548,map_headernames!N:N,map_headernames!N:N),0)</f>
        <v>0</v>
      </c>
    </row>
    <row r="549" spans="1:7">
      <c r="A549" s="79" t="s">
        <v>4492</v>
      </c>
      <c r="B549" s="79" t="s">
        <v>4493</v>
      </c>
      <c r="C549" s="80" t="s">
        <v>4494</v>
      </c>
      <c r="D549" s="69" t="s">
        <v>3926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IFERROR(_xlfn.XLOOKUP($A549,map_headernames!N:N,map_headernames!N:N),0)</f>
        <v>0</v>
      </c>
    </row>
    <row r="550" spans="1:7">
      <c r="A550" s="79" t="s">
        <v>4495</v>
      </c>
      <c r="B550" s="79" t="s">
        <v>4496</v>
      </c>
      <c r="C550" s="80" t="s">
        <v>4496</v>
      </c>
      <c r="D550" s="69" t="s">
        <v>3926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IFERROR(_xlfn.XLOOKUP($A550,map_headernames!N:N,map_headernames!N:N),0)</f>
        <v>0</v>
      </c>
    </row>
    <row r="551" spans="1:7">
      <c r="A551" s="79" t="s">
        <v>4497</v>
      </c>
      <c r="B551" s="79" t="s">
        <v>4498</v>
      </c>
      <c r="C551" s="80" t="s">
        <v>4499</v>
      </c>
      <c r="D551" s="69" t="s">
        <v>3926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IFERROR(_xlfn.XLOOKUP($A551,map_headernames!N:N,map_headernames!N:N),0)</f>
        <v>0</v>
      </c>
    </row>
    <row r="552" spans="1:7">
      <c r="A552" s="79" t="s">
        <v>4500</v>
      </c>
      <c r="B552" s="79" t="s">
        <v>4501</v>
      </c>
      <c r="C552" s="80" t="s">
        <v>4501</v>
      </c>
      <c r="D552" s="69" t="s">
        <v>3926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IFERROR(_xlfn.XLOOKUP($A552,map_headernames!N:N,map_headernames!N:N),0)</f>
        <v>0</v>
      </c>
    </row>
    <row r="553" spans="1:7">
      <c r="A553" s="79" t="s">
        <v>4502</v>
      </c>
      <c r="B553" s="79" t="s">
        <v>4503</v>
      </c>
      <c r="C553" s="80" t="s">
        <v>4504</v>
      </c>
      <c r="D553" s="69" t="s">
        <v>3926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IFERROR(_xlfn.XLOOKUP($A553,map_headernames!N:N,map_headernames!N:N),0)</f>
        <v>0</v>
      </c>
    </row>
    <row r="554" spans="1:7">
      <c r="A554" s="79" t="s">
        <v>4505</v>
      </c>
      <c r="B554" s="79" t="s">
        <v>4506</v>
      </c>
      <c r="C554" s="80" t="s">
        <v>4506</v>
      </c>
      <c r="D554" s="69" t="s">
        <v>3926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IFERROR(_xlfn.XLOOKUP($A554,map_headernames!N:N,map_headernames!N:N),0)</f>
        <v>0</v>
      </c>
    </row>
    <row r="555" spans="1:7">
      <c r="A555" s="79" t="s">
        <v>4507</v>
      </c>
      <c r="B555" s="79" t="s">
        <v>4508</v>
      </c>
      <c r="C555" s="80" t="s">
        <v>4509</v>
      </c>
      <c r="D555" s="69" t="s">
        <v>3926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IFERROR(_xlfn.XLOOKUP($A555,map_headernames!N:N,map_headernames!N:N),0)</f>
        <v>0</v>
      </c>
    </row>
    <row r="556" spans="1:7">
      <c r="A556" s="79" t="s">
        <v>4510</v>
      </c>
      <c r="B556" s="79" t="s">
        <v>4511</v>
      </c>
      <c r="C556" s="80" t="s">
        <v>4511</v>
      </c>
      <c r="D556" s="69" t="s">
        <v>3926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IFERROR(_xlfn.XLOOKUP($A556,map_headernames!N:N,map_headernames!N:N),0)</f>
        <v>0</v>
      </c>
    </row>
    <row r="557" spans="1:7">
      <c r="A557" s="79" t="s">
        <v>4512</v>
      </c>
      <c r="B557" s="79" t="s">
        <v>4513</v>
      </c>
      <c r="C557" s="80" t="s">
        <v>4514</v>
      </c>
      <c r="D557" s="69" t="s">
        <v>3926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IFERROR(_xlfn.XLOOKUP($A557,map_headernames!N:N,map_headernames!N:N),0)</f>
        <v>0</v>
      </c>
    </row>
    <row r="558" spans="1:7">
      <c r="A558" s="79" t="s">
        <v>4515</v>
      </c>
      <c r="B558" s="79" t="s">
        <v>4516</v>
      </c>
      <c r="C558" s="80" t="s">
        <v>4516</v>
      </c>
      <c r="D558" s="69" t="s">
        <v>3926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IFERROR(_xlfn.XLOOKUP($A558,map_headernames!N:N,map_headernames!N:N),0)</f>
        <v>0</v>
      </c>
    </row>
    <row r="559" spans="1:7">
      <c r="A559" s="79" t="s">
        <v>4517</v>
      </c>
      <c r="B559" s="79" t="s">
        <v>4518</v>
      </c>
      <c r="C559" s="80" t="s">
        <v>4519</v>
      </c>
      <c r="D559" s="69" t="s">
        <v>3926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IFERROR(_xlfn.XLOOKUP($A559,map_headernames!N:N,map_headernames!N:N),0)</f>
        <v>0</v>
      </c>
    </row>
    <row r="560" spans="1:7">
      <c r="A560" s="79" t="s">
        <v>4520</v>
      </c>
      <c r="B560" s="79" t="s">
        <v>4521</v>
      </c>
      <c r="C560" s="80" t="s">
        <v>4521</v>
      </c>
      <c r="D560" s="69" t="s">
        <v>3926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IFERROR(_xlfn.XLOOKUP($A560,map_headernames!N:N,map_headernames!N:N),0)</f>
        <v>0</v>
      </c>
    </row>
    <row r="561" spans="1:7">
      <c r="A561" s="79" t="s">
        <v>4522</v>
      </c>
      <c r="B561" s="79" t="s">
        <v>4523</v>
      </c>
      <c r="C561" s="80" t="s">
        <v>4524</v>
      </c>
      <c r="D561" s="69" t="s">
        <v>3926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IFERROR(_xlfn.XLOOKUP($A561,map_headernames!N:N,map_headernames!N:N),0)</f>
        <v>0</v>
      </c>
    </row>
    <row r="562" spans="1:7">
      <c r="A562" s="79" t="s">
        <v>4525</v>
      </c>
      <c r="B562" s="79" t="s">
        <v>4526</v>
      </c>
      <c r="C562" s="80" t="s">
        <v>4526</v>
      </c>
      <c r="D562" s="69" t="s">
        <v>3926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IFERROR(_xlfn.XLOOKUP($A562,map_headernames!N:N,map_headernames!N:N),0)</f>
        <v>0</v>
      </c>
    </row>
    <row r="563" spans="1:7">
      <c r="A563" s="79" t="s">
        <v>4527</v>
      </c>
      <c r="B563" s="79" t="s">
        <v>4528</v>
      </c>
      <c r="C563" s="80" t="s">
        <v>4529</v>
      </c>
      <c r="D563" s="69" t="s">
        <v>3926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IFERROR(_xlfn.XLOOKUP($A563,map_headernames!N:N,map_headernames!N:N),0)</f>
        <v>0</v>
      </c>
    </row>
    <row r="564" spans="1:7">
      <c r="A564" s="79" t="s">
        <v>4530</v>
      </c>
      <c r="B564" s="79" t="s">
        <v>4531</v>
      </c>
      <c r="C564" s="80" t="s">
        <v>4531</v>
      </c>
      <c r="D564" s="69" t="s">
        <v>3926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IFERROR(_xlfn.XLOOKUP($A564,map_headernames!N:N,map_headernames!N:N),0)</f>
        <v>0</v>
      </c>
    </row>
    <row r="565" spans="1:7">
      <c r="A565" s="79" t="s">
        <v>4532</v>
      </c>
      <c r="B565" s="79" t="s">
        <v>4533</v>
      </c>
      <c r="C565" s="80" t="s">
        <v>4534</v>
      </c>
      <c r="D565" s="69" t="s">
        <v>3926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IFERROR(_xlfn.XLOOKUP($A565,map_headernames!N:N,map_headernames!N:N),0)</f>
        <v>0</v>
      </c>
    </row>
    <row r="566" spans="1:7">
      <c r="A566" s="79" t="s">
        <v>4535</v>
      </c>
      <c r="B566" s="79" t="s">
        <v>4536</v>
      </c>
      <c r="C566" s="80" t="s">
        <v>4536</v>
      </c>
      <c r="D566" s="69" t="s">
        <v>3926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IFERROR(_xlfn.XLOOKUP($A566,map_headernames!N:N,map_headernames!N:N),0)</f>
        <v>0</v>
      </c>
    </row>
    <row r="567" spans="1:7">
      <c r="A567" s="79" t="s">
        <v>4537</v>
      </c>
      <c r="B567" s="79" t="s">
        <v>4538</v>
      </c>
      <c r="C567" s="80" t="s">
        <v>4539</v>
      </c>
      <c r="D567" s="69" t="s">
        <v>3926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IFERROR(_xlfn.XLOOKUP($A567,map_headernames!N:N,map_headernames!N:N),0)</f>
        <v>0</v>
      </c>
    </row>
    <row r="568" spans="1:7">
      <c r="A568" s="79" t="s">
        <v>4540</v>
      </c>
      <c r="B568" s="79" t="s">
        <v>4541</v>
      </c>
      <c r="C568" s="80" t="s">
        <v>4541</v>
      </c>
      <c r="D568" s="69" t="s">
        <v>3926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IFERROR(_xlfn.XLOOKUP($A568,map_headernames!N:N,map_headernames!N:N),0)</f>
        <v>0</v>
      </c>
    </row>
    <row r="569" spans="1:7">
      <c r="A569" s="79" t="s">
        <v>4542</v>
      </c>
      <c r="B569" s="79" t="s">
        <v>4543</v>
      </c>
      <c r="C569" s="80" t="s">
        <v>4544</v>
      </c>
      <c r="D569" s="69" t="s">
        <v>3926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IFERROR(_xlfn.XLOOKUP($A569,map_headernames!N:N,map_headernames!N:N),0)</f>
        <v>0</v>
      </c>
    </row>
    <row r="570" spans="1:7">
      <c r="A570" s="79" t="s">
        <v>4545</v>
      </c>
      <c r="B570" s="79" t="s">
        <v>4546</v>
      </c>
      <c r="C570" s="80" t="s">
        <v>4546</v>
      </c>
      <c r="D570" s="69" t="s">
        <v>3926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IFERROR(_xlfn.XLOOKUP($A570,map_headernames!N:N,map_headernames!N:N),0)</f>
        <v>0</v>
      </c>
    </row>
    <row r="571" spans="1:7">
      <c r="A571" s="79" t="s">
        <v>4547</v>
      </c>
      <c r="B571" s="79" t="s">
        <v>4548</v>
      </c>
      <c r="C571" s="80" t="s">
        <v>4549</v>
      </c>
      <c r="D571" s="69" t="s">
        <v>3926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IFERROR(_xlfn.XLOOKUP($A571,map_headernames!N:N,map_headernames!N:N),0)</f>
        <v>0</v>
      </c>
    </row>
    <row r="572" spans="1:7">
      <c r="A572" s="79" t="s">
        <v>4550</v>
      </c>
      <c r="B572" s="79" t="s">
        <v>4551</v>
      </c>
      <c r="C572" s="86" t="s">
        <v>4551</v>
      </c>
      <c r="D572" s="69" t="s">
        <v>4552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IFERROR(_xlfn.XLOOKUP($A572,map_headernames!N:N,map_headernames!N:N),0)</f>
        <v>0</v>
      </c>
    </row>
    <row r="573" spans="1:7">
      <c r="A573" s="79" t="s">
        <v>4553</v>
      </c>
      <c r="B573" s="79" t="s">
        <v>4554</v>
      </c>
      <c r="C573" s="86" t="s">
        <v>4554</v>
      </c>
      <c r="D573" s="69" t="s">
        <v>4552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IFERROR(_xlfn.XLOOKUP($A573,map_headernames!N:N,map_headernames!N:N),0)</f>
        <v>0</v>
      </c>
    </row>
    <row r="574" spans="1:7">
      <c r="A574" s="79" t="s">
        <v>4555</v>
      </c>
      <c r="B574" s="79" t="s">
        <v>4556</v>
      </c>
      <c r="C574" s="86" t="s">
        <v>4557</v>
      </c>
      <c r="D574" s="69" t="s">
        <v>4552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IFERROR(_xlfn.XLOOKUP($A574,map_headernames!N:N,map_headernames!N:N),0)</f>
        <v>0</v>
      </c>
    </row>
    <row r="575" spans="1:7">
      <c r="A575" s="79" t="s">
        <v>4558</v>
      </c>
      <c r="B575" s="79" t="s">
        <v>4559</v>
      </c>
      <c r="C575" s="86" t="s">
        <v>4559</v>
      </c>
      <c r="D575" s="69" t="s">
        <v>4552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IFERROR(_xlfn.XLOOKUP($A575,map_headernames!N:N,map_headernames!N:N),0)</f>
        <v>0</v>
      </c>
    </row>
    <row r="576" spans="1:7">
      <c r="A576" s="79" t="s">
        <v>4560</v>
      </c>
      <c r="B576" s="79" t="s">
        <v>4561</v>
      </c>
      <c r="C576" s="86" t="s">
        <v>4562</v>
      </c>
      <c r="D576" s="69" t="s">
        <v>4552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IFERROR(_xlfn.XLOOKUP($A576,map_headernames!N:N,map_headernames!N:N),0)</f>
        <v>0</v>
      </c>
    </row>
    <row r="577" spans="1:7">
      <c r="A577" s="79" t="s">
        <v>4563</v>
      </c>
      <c r="B577" s="79" t="s">
        <v>4564</v>
      </c>
      <c r="C577" s="86" t="s">
        <v>4564</v>
      </c>
      <c r="D577" s="69" t="s">
        <v>4552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IFERROR(_xlfn.XLOOKUP($A577,map_headernames!N:N,map_headernames!N:N),0)</f>
        <v>0</v>
      </c>
    </row>
    <row r="578" spans="1:7">
      <c r="A578" s="79" t="s">
        <v>4565</v>
      </c>
      <c r="B578" s="79" t="s">
        <v>4566</v>
      </c>
      <c r="C578" s="86" t="s">
        <v>4567</v>
      </c>
      <c r="D578" s="69" t="s">
        <v>4552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IFERROR(_xlfn.XLOOKUP($A578,map_headernames!N:N,map_headernames!N:N),0)</f>
        <v>0</v>
      </c>
    </row>
    <row r="579" spans="1:7">
      <c r="A579" s="79" t="s">
        <v>4568</v>
      </c>
      <c r="B579" s="79" t="s">
        <v>4569</v>
      </c>
      <c r="C579" s="86" t="s">
        <v>4569</v>
      </c>
      <c r="D579" s="69" t="s">
        <v>4552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IFERROR(_xlfn.XLOOKUP($A579,map_headernames!N:N,map_headernames!N:N),0)</f>
        <v>0</v>
      </c>
    </row>
    <row r="580" spans="1:7">
      <c r="A580" s="79" t="s">
        <v>4570</v>
      </c>
      <c r="B580" s="79" t="s">
        <v>4571</v>
      </c>
      <c r="C580" s="86" t="s">
        <v>4571</v>
      </c>
      <c r="D580" s="69" t="s">
        <v>4552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IFERROR(_xlfn.XLOOKUP($A580,map_headernames!N:N,map_headernames!N:N),0)</f>
        <v>0</v>
      </c>
    </row>
    <row r="581" spans="1:7">
      <c r="A581" s="79" t="s">
        <v>4572</v>
      </c>
      <c r="B581" s="79" t="s">
        <v>4573</v>
      </c>
      <c r="C581" s="86" t="s">
        <v>4574</v>
      </c>
      <c r="D581" s="69" t="s">
        <v>4552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IFERROR(_xlfn.XLOOKUP($A581,map_headernames!N:N,map_headernames!N:N),0)</f>
        <v>0</v>
      </c>
    </row>
    <row r="582" spans="1:7">
      <c r="A582" s="79" t="s">
        <v>4575</v>
      </c>
      <c r="B582" s="79" t="s">
        <v>4576</v>
      </c>
      <c r="C582" s="86" t="s">
        <v>4576</v>
      </c>
      <c r="D582" s="69" t="s">
        <v>4552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IFERROR(_xlfn.XLOOKUP($A582,map_headernames!N:N,map_headernames!N:N),0)</f>
        <v>0</v>
      </c>
    </row>
    <row r="583" spans="1:7">
      <c r="A583" s="79" t="s">
        <v>4577</v>
      </c>
      <c r="B583" s="79" t="s">
        <v>4578</v>
      </c>
      <c r="C583" s="86" t="s">
        <v>4579</v>
      </c>
      <c r="D583" s="69" t="s">
        <v>4552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IFERROR(_xlfn.XLOOKUP($A583,map_headernames!N:N,map_headernames!N:N),0)</f>
        <v>0</v>
      </c>
    </row>
    <row r="584" spans="1:7">
      <c r="A584" s="79" t="s">
        <v>4580</v>
      </c>
      <c r="B584" s="79" t="s">
        <v>4581</v>
      </c>
      <c r="C584" s="86" t="s">
        <v>4581</v>
      </c>
      <c r="D584" s="69" t="s">
        <v>4552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IFERROR(_xlfn.XLOOKUP($A584,map_headernames!N:N,map_headernames!N:N),0)</f>
        <v>0</v>
      </c>
    </row>
    <row r="585" spans="1:7">
      <c r="A585" s="79" t="s">
        <v>4582</v>
      </c>
      <c r="B585" s="79" t="s">
        <v>4583</v>
      </c>
      <c r="C585" s="86" t="s">
        <v>4584</v>
      </c>
      <c r="D585" s="69" t="s">
        <v>4552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IFERROR(_xlfn.XLOOKUP($A585,map_headernames!N:N,map_headernames!N:N),0)</f>
        <v>0</v>
      </c>
    </row>
    <row r="586" spans="1:7">
      <c r="A586" s="79" t="s">
        <v>4585</v>
      </c>
      <c r="B586" s="79" t="s">
        <v>4586</v>
      </c>
      <c r="C586" s="86" t="s">
        <v>4586</v>
      </c>
      <c r="D586" s="69" t="s">
        <v>4552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IFERROR(_xlfn.XLOOKUP($A586,map_headernames!N:N,map_headernames!N:N),0)</f>
        <v>0</v>
      </c>
    </row>
    <row r="587" spans="1:7">
      <c r="A587" s="79" t="s">
        <v>4587</v>
      </c>
      <c r="B587" s="79" t="s">
        <v>4588</v>
      </c>
      <c r="C587" s="86" t="s">
        <v>4589</v>
      </c>
      <c r="D587" s="69" t="s">
        <v>4552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IFERROR(_xlfn.XLOOKUP($A587,map_headernames!N:N,map_headernames!N:N),0)</f>
        <v>0</v>
      </c>
    </row>
    <row r="588" spans="1:7">
      <c r="A588" s="79" t="s">
        <v>4590</v>
      </c>
      <c r="B588" s="79" t="s">
        <v>4591</v>
      </c>
      <c r="C588" s="86" t="s">
        <v>4591</v>
      </c>
      <c r="D588" s="69" t="s">
        <v>4552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IFERROR(_xlfn.XLOOKUP($A588,map_headernames!N:N,map_headernames!N:N),0)</f>
        <v>0</v>
      </c>
    </row>
    <row r="589" spans="1:7">
      <c r="A589" s="79" t="s">
        <v>4592</v>
      </c>
      <c r="B589" s="79" t="s">
        <v>4593</v>
      </c>
      <c r="C589" s="86" t="s">
        <v>4594</v>
      </c>
      <c r="D589" s="69" t="s">
        <v>4552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IFERROR(_xlfn.XLOOKUP($A589,map_headernames!N:N,map_headernames!N:N),0)</f>
        <v>0</v>
      </c>
    </row>
    <row r="590" spans="1:7">
      <c r="A590" s="79" t="s">
        <v>4595</v>
      </c>
      <c r="B590" s="79" t="s">
        <v>4596</v>
      </c>
      <c r="C590" s="86" t="s">
        <v>4596</v>
      </c>
      <c r="D590" s="69" t="s">
        <v>4552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IFERROR(_xlfn.XLOOKUP($A590,map_headernames!N:N,map_headernames!N:N),0)</f>
        <v>0</v>
      </c>
    </row>
    <row r="591" spans="1:7">
      <c r="A591" s="79" t="s">
        <v>4597</v>
      </c>
      <c r="B591" s="79" t="s">
        <v>4598</v>
      </c>
      <c r="C591" s="86" t="s">
        <v>4599</v>
      </c>
      <c r="D591" s="69" t="s">
        <v>4552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IFERROR(_xlfn.XLOOKUP($A591,map_headernames!N:N,map_headernames!N:N),0)</f>
        <v>0</v>
      </c>
    </row>
    <row r="592" spans="1:7">
      <c r="A592" s="79" t="s">
        <v>4600</v>
      </c>
      <c r="B592" s="79" t="s">
        <v>4601</v>
      </c>
      <c r="C592" s="86" t="s">
        <v>4601</v>
      </c>
      <c r="D592" s="69" t="s">
        <v>4552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IFERROR(_xlfn.XLOOKUP($A592,map_headernames!N:N,map_headernames!N:N),0)</f>
        <v>0</v>
      </c>
    </row>
    <row r="593" spans="1:12">
      <c r="A593" s="79" t="s">
        <v>4602</v>
      </c>
      <c r="B593" s="79" t="s">
        <v>4603</v>
      </c>
      <c r="C593" s="86" t="s">
        <v>4604</v>
      </c>
      <c r="D593" s="69" t="s">
        <v>4552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IFERROR(_xlfn.XLOOKUP($A593,map_headernames!N:N,map_headernames!N:N),0)</f>
        <v>0</v>
      </c>
    </row>
    <row r="594" spans="1:12">
      <c r="A594" s="79" t="s">
        <v>4605</v>
      </c>
      <c r="B594" s="79" t="s">
        <v>4606</v>
      </c>
      <c r="C594" s="86" t="s">
        <v>4606</v>
      </c>
      <c r="D594" s="69" t="s">
        <v>4552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IFERROR(_xlfn.XLOOKUP($A594,map_headernames!N:N,map_headernames!N:N),0)</f>
        <v>0</v>
      </c>
    </row>
    <row r="595" spans="1:12">
      <c r="A595" s="79" t="s">
        <v>4607</v>
      </c>
      <c r="B595" s="79" t="s">
        <v>4608</v>
      </c>
      <c r="C595" s="86" t="s">
        <v>4609</v>
      </c>
      <c r="D595" s="69" t="s">
        <v>4552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IFERROR(_xlfn.XLOOKUP($A595,map_headernames!N:N,map_headernames!N:N),0)</f>
        <v>0</v>
      </c>
    </row>
    <row r="596" spans="1:12">
      <c r="A596" s="79" t="s">
        <v>4610</v>
      </c>
      <c r="B596" s="79" t="s">
        <v>4611</v>
      </c>
      <c r="C596" s="86" t="s">
        <v>4611</v>
      </c>
      <c r="D596" s="69" t="s">
        <v>4552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IFERROR(_xlfn.XLOOKUP($A596,map_headernames!N:N,map_headernames!N:N),0)</f>
        <v>0</v>
      </c>
    </row>
    <row r="597" spans="1:12">
      <c r="A597" s="79" t="s">
        <v>4612</v>
      </c>
      <c r="B597" s="79" t="s">
        <v>4613</v>
      </c>
      <c r="C597" s="86" t="s">
        <v>4614</v>
      </c>
      <c r="D597" s="69" t="s">
        <v>4552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IFERROR(_xlfn.XLOOKUP($A597,map_headernames!N:N,map_headernames!N:N),0)</f>
        <v>0</v>
      </c>
    </row>
    <row r="598" spans="1:12">
      <c r="A598" s="79" t="s">
        <v>4615</v>
      </c>
      <c r="B598" s="79" t="s">
        <v>4616</v>
      </c>
      <c r="C598" s="86" t="s">
        <v>4616</v>
      </c>
      <c r="D598" s="69" t="s">
        <v>4552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IFERROR(_xlfn.XLOOKUP($A598,map_headernames!N:N,map_headernames!N:N),0)</f>
        <v>0</v>
      </c>
    </row>
    <row r="599" spans="1:12">
      <c r="A599" s="79" t="s">
        <v>4617</v>
      </c>
      <c r="B599" s="79" t="s">
        <v>4618</v>
      </c>
      <c r="C599" s="86" t="s">
        <v>4619</v>
      </c>
      <c r="D599" s="69" t="s">
        <v>4552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IFERROR(_xlfn.XLOOKUP($A599,map_headernames!N:N,map_headernames!N:N),0)</f>
        <v>0</v>
      </c>
    </row>
    <row r="600" spans="1:12">
      <c r="A600" s="79" t="s">
        <v>4620</v>
      </c>
      <c r="B600" s="79" t="s">
        <v>4621</v>
      </c>
      <c r="C600" s="86" t="s">
        <v>4621</v>
      </c>
      <c r="D600" s="69" t="s">
        <v>4552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IFERROR(_xlfn.XLOOKUP($A600,map_headernames!N:N,map_headernames!N:N),0)</f>
        <v>0</v>
      </c>
    </row>
    <row r="601" spans="1:12">
      <c r="A601" s="79" t="s">
        <v>4622</v>
      </c>
      <c r="B601" s="79" t="s">
        <v>4623</v>
      </c>
      <c r="C601" s="86" t="s">
        <v>4624</v>
      </c>
      <c r="D601" s="69" t="s">
        <v>4552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IFERROR(_xlfn.XLOOKUP($A601,map_headernames!N:N,map_headernames!N:N),0)</f>
        <v>0</v>
      </c>
    </row>
    <row r="602" spans="1:12">
      <c r="A602" s="79" t="s">
        <v>4625</v>
      </c>
      <c r="B602" s="79" t="s">
        <v>4626</v>
      </c>
      <c r="C602" s="86" t="s">
        <v>4626</v>
      </c>
      <c r="D602" s="69" t="s">
        <v>4552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IFERROR(_xlfn.XLOOKUP($A602,map_headernames!N:N,map_headernames!N:N),0)</f>
        <v>0</v>
      </c>
    </row>
    <row r="603" spans="1:12">
      <c r="A603" s="79" t="s">
        <v>4627</v>
      </c>
      <c r="B603" s="79" t="s">
        <v>4628</v>
      </c>
      <c r="C603" s="86" t="s">
        <v>4629</v>
      </c>
      <c r="D603" s="69" t="s">
        <v>4552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IFERROR(_xlfn.XLOOKUP($A603,map_headernames!N:N,map_headernames!N:N),0)</f>
        <v>0</v>
      </c>
    </row>
    <row r="604" spans="1:12">
      <c r="A604" s="79" t="s">
        <v>4630</v>
      </c>
      <c r="B604" s="79" t="s">
        <v>4631</v>
      </c>
      <c r="C604" s="86" t="s">
        <v>4631</v>
      </c>
      <c r="D604" s="69" t="s">
        <v>4552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IFERROR(_xlfn.XLOOKUP($A604,map_headernames!N:N,map_headernames!N:N),0)</f>
        <v>0</v>
      </c>
    </row>
    <row r="605" spans="1:12">
      <c r="A605" s="79" t="s">
        <v>4632</v>
      </c>
      <c r="B605" s="79" t="s">
        <v>4633</v>
      </c>
      <c r="C605" s="86" t="s">
        <v>4633</v>
      </c>
      <c r="D605" s="69" t="s">
        <v>4552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IFERROR(_xlfn.XLOOKUP($A605,map_headernames!N:N,map_headernames!N:N),0)</f>
        <v>0</v>
      </c>
    </row>
    <row r="606" spans="1:12">
      <c r="A606" s="79" t="s">
        <v>4634</v>
      </c>
      <c r="B606" s="79" t="s">
        <v>4635</v>
      </c>
      <c r="C606" s="86" t="s">
        <v>4636</v>
      </c>
      <c r="D606" s="69" t="s">
        <v>4552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IFERROR(_xlfn.XLOOKUP($A606,map_headernames!N:N,map_headernames!N:N),0)</f>
        <v>0</v>
      </c>
    </row>
    <row r="607" spans="1:12">
      <c r="A607" s="85" t="s">
        <v>4637</v>
      </c>
      <c r="B607" s="99" t="s">
        <v>4638</v>
      </c>
      <c r="C607" s="86" t="s">
        <v>4638</v>
      </c>
      <c r="D607" s="69" t="s">
        <v>4552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IFERROR(_xlfn.XLOOKUP($A607,map_headernames!N:N,map_headernames!N:N),0)</f>
        <v>0</v>
      </c>
      <c r="I607" t="s">
        <v>1003</v>
      </c>
      <c r="J607" s="64" t="s">
        <v>1002</v>
      </c>
      <c r="K607" s="22">
        <v>0</v>
      </c>
      <c r="L607" s="22">
        <v>0</v>
      </c>
    </row>
    <row r="608" spans="1:12">
      <c r="A608" s="79" t="s">
        <v>4639</v>
      </c>
      <c r="B608" s="79" t="s">
        <v>4640</v>
      </c>
      <c r="C608" s="86" t="s">
        <v>4641</v>
      </c>
      <c r="D608" s="69" t="s">
        <v>4552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IFERROR(_xlfn.XLOOKUP($A608,map_headernames!N:N,map_headernames!N:N),0)</f>
        <v>0</v>
      </c>
      <c r="K608" s="24"/>
      <c r="L608" s="24"/>
    </row>
    <row r="609" spans="1:12">
      <c r="A609" s="79" t="s">
        <v>4642</v>
      </c>
      <c r="B609" s="79" t="s">
        <v>4643</v>
      </c>
      <c r="C609" s="86" t="s">
        <v>4643</v>
      </c>
      <c r="D609" s="69" t="s">
        <v>4552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IFERROR(_xlfn.XLOOKUP($A609,map_headernames!N:N,map_headernames!N:N),0)</f>
        <v>0</v>
      </c>
      <c r="K609" s="24"/>
      <c r="L609" s="24"/>
    </row>
    <row r="610" spans="1:12">
      <c r="A610" s="79" t="s">
        <v>4644</v>
      </c>
      <c r="B610" s="79" t="s">
        <v>4645</v>
      </c>
      <c r="C610" s="86" t="s">
        <v>4645</v>
      </c>
      <c r="D610" s="69" t="s">
        <v>4552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IFERROR(_xlfn.XLOOKUP($A610,map_headernames!N:N,map_headernames!N:N),0)</f>
        <v>0</v>
      </c>
      <c r="K610" s="24"/>
      <c r="L610" s="24"/>
    </row>
    <row r="611" spans="1:12">
      <c r="A611" s="85" t="s">
        <v>4646</v>
      </c>
      <c r="B611" s="99" t="s">
        <v>4647</v>
      </c>
      <c r="C611" s="86" t="s">
        <v>4647</v>
      </c>
      <c r="D611" s="69" t="s">
        <v>4552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IFERROR(_xlfn.XLOOKUP($A611,map_headernames!N:N,map_headernames!N:N),0)</f>
        <v>0</v>
      </c>
      <c r="I611" t="s">
        <v>997</v>
      </c>
      <c r="J611" s="75" t="s">
        <v>395</v>
      </c>
      <c r="K611" s="22">
        <v>0</v>
      </c>
      <c r="L611" s="22">
        <v>0</v>
      </c>
    </row>
    <row r="612" spans="1:12">
      <c r="A612" s="85" t="s">
        <v>4648</v>
      </c>
      <c r="B612" s="85" t="s">
        <v>4649</v>
      </c>
      <c r="C612" s="86" t="s">
        <v>4649</v>
      </c>
      <c r="D612" s="69" t="s">
        <v>4552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IFERROR(_xlfn.XLOOKUP($A612,map_headernames!N:N,map_headernames!N:N),0)</f>
        <v>0</v>
      </c>
      <c r="I612" t="s">
        <v>1692</v>
      </c>
      <c r="J612" s="75" t="s">
        <v>396</v>
      </c>
      <c r="K612" s="22">
        <v>0</v>
      </c>
      <c r="L612" s="22">
        <v>0</v>
      </c>
    </row>
    <row r="613" spans="1:12">
      <c r="A613" s="79" t="s">
        <v>4650</v>
      </c>
      <c r="B613" s="79" t="s">
        <v>4651</v>
      </c>
      <c r="C613" s="86" t="s">
        <v>4651</v>
      </c>
      <c r="D613" s="69" t="s">
        <v>4552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IFERROR(_xlfn.XLOOKUP($A613,map_headernames!N:N,map_headernames!N:N),0)</f>
        <v>0</v>
      </c>
    </row>
    <row r="614" spans="1:12">
      <c r="A614" s="79" t="s">
        <v>4652</v>
      </c>
      <c r="B614" s="79" t="s">
        <v>4653</v>
      </c>
      <c r="C614" s="86" t="s">
        <v>4653</v>
      </c>
      <c r="D614" s="69" t="s">
        <v>4552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IFERROR(_xlfn.XLOOKUP($A614,map_headernames!N:N,map_headernames!N:N),0)</f>
        <v>0</v>
      </c>
    </row>
    <row r="615" spans="1:12">
      <c r="A615" s="79" t="s">
        <v>4654</v>
      </c>
      <c r="B615" s="80" t="s">
        <v>4655</v>
      </c>
      <c r="C615" s="86" t="s">
        <v>4655</v>
      </c>
      <c r="D615" s="69" t="s">
        <v>4552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IFERROR(_xlfn.XLOOKUP($A615,map_headernames!N:N,map_headernames!N:N),0)</f>
        <v>0</v>
      </c>
    </row>
    <row r="616" spans="1:12">
      <c r="A616" s="79" t="s">
        <v>4656</v>
      </c>
      <c r="B616" s="80" t="s">
        <v>4657</v>
      </c>
      <c r="C616" s="86" t="s">
        <v>4657</v>
      </c>
      <c r="D616" s="69" t="s">
        <v>4552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IFERROR(_xlfn.XLOOKUP($A616,map_headernames!N:N,map_headernames!N:N),0)</f>
        <v>0</v>
      </c>
    </row>
    <row r="617" spans="1:12">
      <c r="A617" s="94" t="s">
        <v>4658</v>
      </c>
      <c r="B617" s="94" t="s">
        <v>4659</v>
      </c>
      <c r="C617" s="80" t="s">
        <v>4659</v>
      </c>
      <c r="D617" s="68" t="s">
        <v>4660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IFERROR(_xlfn.XLOOKUP($A617,map_headernames!N:N,map_headernames!N:N),0)</f>
        <v>0</v>
      </c>
      <c r="K617">
        <v>0</v>
      </c>
    </row>
    <row r="618" spans="1:12">
      <c r="A618" s="94" t="s">
        <v>4661</v>
      </c>
      <c r="B618" s="94" t="s">
        <v>4662</v>
      </c>
      <c r="C618" s="80" t="s">
        <v>4662</v>
      </c>
      <c r="D618" s="68" t="s">
        <v>4660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IFERROR(_xlfn.XLOOKUP($A618,map_headernames!N:N,map_headernames!N:N),0)</f>
        <v>0</v>
      </c>
      <c r="K618">
        <v>0</v>
      </c>
    </row>
    <row r="619" spans="1:12">
      <c r="A619" s="94" t="s">
        <v>4663</v>
      </c>
      <c r="B619" s="94" t="s">
        <v>4664</v>
      </c>
      <c r="C619" s="80" t="s">
        <v>4665</v>
      </c>
      <c r="D619" s="68" t="s">
        <v>4660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>
        <f>IFERROR(_xlfn.XLOOKUP($A619,map_headernames!N:N,map_headernames!N:N),0)</f>
        <v>0</v>
      </c>
      <c r="K619">
        <v>0</v>
      </c>
    </row>
    <row r="620" spans="1:12">
      <c r="A620" s="80" t="s">
        <v>4666</v>
      </c>
      <c r="B620" s="80" t="s">
        <v>4667</v>
      </c>
      <c r="C620" s="80" t="s">
        <v>4667</v>
      </c>
      <c r="D620" s="68" t="s">
        <v>4660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IFERROR(_xlfn.XLOOKUP($A620,map_headernames!N:N,map_headernames!N:N),0)</f>
        <v>0</v>
      </c>
    </row>
    <row r="621" spans="1:12">
      <c r="A621" s="80" t="s">
        <v>4668</v>
      </c>
      <c r="B621" s="80" t="s">
        <v>4669</v>
      </c>
      <c r="C621" s="80" t="s">
        <v>4670</v>
      </c>
      <c r="D621" s="68" t="s">
        <v>4660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IFERROR(_xlfn.XLOOKUP($A621,map_headernames!N:N,map_headernames!N:N),0)</f>
        <v>0</v>
      </c>
    </row>
    <row r="622" spans="1:12">
      <c r="A622" s="80" t="s">
        <v>4671</v>
      </c>
      <c r="B622" s="80" t="s">
        <v>4672</v>
      </c>
      <c r="C622" s="80" t="s">
        <v>4672</v>
      </c>
      <c r="D622" s="68" t="s">
        <v>4660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IFERROR(_xlfn.XLOOKUP($A622,map_headernames!N:N,map_headernames!N:N),0)</f>
        <v>0</v>
      </c>
    </row>
    <row r="623" spans="1:12">
      <c r="A623" s="80" t="s">
        <v>4673</v>
      </c>
      <c r="B623" s="80" t="s">
        <v>4674</v>
      </c>
      <c r="C623" s="80" t="s">
        <v>4675</v>
      </c>
      <c r="D623" s="68" t="s">
        <v>4660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IFERROR(_xlfn.XLOOKUP($A623,map_headernames!N:N,map_headernames!N:N),0)</f>
        <v>0</v>
      </c>
    </row>
    <row r="624" spans="1:12">
      <c r="A624" s="80" t="s">
        <v>4676</v>
      </c>
      <c r="B624" s="80" t="s">
        <v>4677</v>
      </c>
      <c r="C624" s="80" t="s">
        <v>4677</v>
      </c>
      <c r="D624" s="68" t="s">
        <v>4660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IFERROR(_xlfn.XLOOKUP($A624,map_headernames!N:N,map_headernames!N:N),0)</f>
        <v>0</v>
      </c>
    </row>
    <row r="625" spans="1:11">
      <c r="A625" s="80" t="s">
        <v>4678</v>
      </c>
      <c r="B625" s="80" t="s">
        <v>4679</v>
      </c>
      <c r="C625" s="80" t="s">
        <v>4680</v>
      </c>
      <c r="D625" s="68" t="s">
        <v>4660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IFERROR(_xlfn.XLOOKUP($A625,map_headernames!N:N,map_headernames!N:N),0)</f>
        <v>0</v>
      </c>
    </row>
    <row r="626" spans="1:11">
      <c r="A626" s="80" t="s">
        <v>4681</v>
      </c>
      <c r="B626" s="80" t="s">
        <v>4682</v>
      </c>
      <c r="C626" s="80" t="s">
        <v>4682</v>
      </c>
      <c r="D626" s="68" t="s">
        <v>4660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IFERROR(_xlfn.XLOOKUP($A626,map_headernames!N:N,map_headernames!N:N),0)</f>
        <v>0</v>
      </c>
    </row>
    <row r="627" spans="1:11">
      <c r="A627" s="80" t="s">
        <v>4683</v>
      </c>
      <c r="B627" s="80" t="s">
        <v>4684</v>
      </c>
      <c r="C627" s="80" t="s">
        <v>4685</v>
      </c>
      <c r="D627" s="68" t="s">
        <v>4660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IFERROR(_xlfn.XLOOKUP($A627,map_headernames!N:N,map_headernames!N:N),0)</f>
        <v>0</v>
      </c>
    </row>
    <row r="628" spans="1:11">
      <c r="A628" s="80" t="s">
        <v>4686</v>
      </c>
      <c r="B628" s="80" t="s">
        <v>4687</v>
      </c>
      <c r="C628" s="80" t="s">
        <v>4687</v>
      </c>
      <c r="D628" s="68" t="s">
        <v>4660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IFERROR(_xlfn.XLOOKUP($A628,map_headernames!N:N,map_headernames!N:N),0)</f>
        <v>0</v>
      </c>
    </row>
    <row r="629" spans="1:11">
      <c r="A629" s="80" t="s">
        <v>4688</v>
      </c>
      <c r="B629" s="80" t="s">
        <v>4689</v>
      </c>
      <c r="C629" s="80" t="s">
        <v>4690</v>
      </c>
      <c r="D629" s="68" t="s">
        <v>4660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IFERROR(_xlfn.XLOOKUP($A629,map_headernames!N:N,map_headernames!N:N),0)</f>
        <v>0</v>
      </c>
    </row>
    <row r="630" spans="1:11">
      <c r="A630" s="80" t="s">
        <v>4691</v>
      </c>
      <c r="B630" s="80" t="s">
        <v>4692</v>
      </c>
      <c r="C630" s="80" t="s">
        <v>4692</v>
      </c>
      <c r="D630" s="68" t="s">
        <v>4660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IFERROR(_xlfn.XLOOKUP($A630,map_headernames!N:N,map_headernames!N:N),0)</f>
        <v>0</v>
      </c>
    </row>
    <row r="631" spans="1:11">
      <c r="A631" s="80" t="s">
        <v>4693</v>
      </c>
      <c r="B631" s="80" t="s">
        <v>4694</v>
      </c>
      <c r="C631" s="80" t="s">
        <v>4695</v>
      </c>
      <c r="D631" s="68" t="s">
        <v>4660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IFERROR(_xlfn.XLOOKUP($A631,map_headernames!N:N,map_headernames!N:N),0)</f>
        <v>0</v>
      </c>
    </row>
    <row r="632" spans="1:11">
      <c r="A632" s="80" t="s">
        <v>4696</v>
      </c>
      <c r="B632" s="80" t="s">
        <v>4697</v>
      </c>
      <c r="C632" s="80" t="s">
        <v>4697</v>
      </c>
      <c r="D632" s="68" t="s">
        <v>4660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IFERROR(_xlfn.XLOOKUP($A632,map_headernames!N:N,map_headernames!N:N),0)</f>
        <v>0</v>
      </c>
    </row>
    <row r="633" spans="1:11">
      <c r="A633" s="80" t="s">
        <v>4698</v>
      </c>
      <c r="B633" s="80" t="s">
        <v>4699</v>
      </c>
      <c r="C633" s="80" t="s">
        <v>4700</v>
      </c>
      <c r="D633" s="68" t="s">
        <v>4660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IFERROR(_xlfn.XLOOKUP($A633,map_headernames!N:N,map_headernames!N:N),0)</f>
        <v>0</v>
      </c>
    </row>
    <row r="634" spans="1:11">
      <c r="A634" s="80" t="s">
        <v>4701</v>
      </c>
      <c r="B634" s="80" t="s">
        <v>4702</v>
      </c>
      <c r="C634" s="80" t="s">
        <v>4702</v>
      </c>
      <c r="D634" s="68" t="s">
        <v>4660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IFERROR(_xlfn.XLOOKUP($A634,map_headernames!N:N,map_headernames!N:N),0)</f>
        <v>0</v>
      </c>
    </row>
    <row r="635" spans="1:11">
      <c r="A635" s="80" t="s">
        <v>4703</v>
      </c>
      <c r="B635" s="80" t="s">
        <v>4704</v>
      </c>
      <c r="C635" s="80" t="s">
        <v>4705</v>
      </c>
      <c r="D635" s="68" t="s">
        <v>4660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IFERROR(_xlfn.XLOOKUP($A635,map_headernames!N:N,map_headernames!N:N),0)</f>
        <v>0</v>
      </c>
    </row>
    <row r="636" spans="1:11">
      <c r="A636" s="94" t="s">
        <v>4706</v>
      </c>
      <c r="B636" s="94" t="s">
        <v>4707</v>
      </c>
      <c r="C636" s="80" t="s">
        <v>4707</v>
      </c>
      <c r="D636" s="68" t="s">
        <v>4660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IFERROR(_xlfn.XLOOKUP($A636,map_headernames!N:N,map_headernames!N:N),0)</f>
        <v>0</v>
      </c>
      <c r="K636">
        <v>0</v>
      </c>
    </row>
    <row r="637" spans="1:11">
      <c r="A637" s="94" t="s">
        <v>4708</v>
      </c>
      <c r="B637" s="94" t="s">
        <v>4709</v>
      </c>
      <c r="C637" s="80" t="s">
        <v>4709</v>
      </c>
      <c r="D637" s="68" t="s">
        <v>4660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IFERROR(_xlfn.XLOOKUP($A637,map_headernames!N:N,map_headernames!N:N),0)</f>
        <v>0</v>
      </c>
      <c r="K637">
        <v>0</v>
      </c>
    </row>
    <row r="638" spans="1:11">
      <c r="A638" s="94" t="s">
        <v>4710</v>
      </c>
      <c r="B638" s="94" t="s">
        <v>4711</v>
      </c>
      <c r="C638" s="80" t="s">
        <v>4712</v>
      </c>
      <c r="D638" s="68" t="s">
        <v>4660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IFERROR(_xlfn.XLOOKUP($A638,map_headernames!N:N,map_headernames!N:N),0)</f>
        <v>0</v>
      </c>
      <c r="K638">
        <v>0</v>
      </c>
    </row>
    <row r="639" spans="1:11">
      <c r="A639" s="80" t="s">
        <v>4713</v>
      </c>
      <c r="B639" s="80" t="s">
        <v>4714</v>
      </c>
      <c r="C639" s="80" t="s">
        <v>4714</v>
      </c>
      <c r="D639" s="68" t="s">
        <v>4660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IFERROR(_xlfn.XLOOKUP($A639,map_headernames!N:N,map_headernames!N:N),0)</f>
        <v>0</v>
      </c>
    </row>
    <row r="640" spans="1:11">
      <c r="A640" s="80" t="s">
        <v>4715</v>
      </c>
      <c r="B640" s="80" t="s">
        <v>4716</v>
      </c>
      <c r="C640" s="80" t="s">
        <v>4716</v>
      </c>
      <c r="D640" s="68" t="s">
        <v>4660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IFERROR(_xlfn.XLOOKUP($A640,map_headernames!N:N,map_headernames!N:N),0)</f>
        <v>0</v>
      </c>
    </row>
    <row r="641" spans="1:11">
      <c r="A641" s="80" t="s">
        <v>4717</v>
      </c>
      <c r="B641" s="80" t="s">
        <v>4718</v>
      </c>
      <c r="C641" s="80" t="s">
        <v>4718</v>
      </c>
      <c r="D641" s="68" t="s">
        <v>4660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IFERROR(_xlfn.XLOOKUP($A641,map_headernames!N:N,map_headernames!N:N),0)</f>
        <v>0</v>
      </c>
    </row>
    <row r="642" spans="1:11">
      <c r="A642" s="80" t="s">
        <v>4719</v>
      </c>
      <c r="B642" s="80" t="s">
        <v>4720</v>
      </c>
      <c r="C642" s="80" t="s">
        <v>4721</v>
      </c>
      <c r="D642" s="68" t="s">
        <v>4660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IFERROR(_xlfn.XLOOKUP($A642,map_headernames!N:N,map_headernames!N:N),0)</f>
        <v>0</v>
      </c>
    </row>
    <row r="643" spans="1:11">
      <c r="A643" s="94" t="s">
        <v>4722</v>
      </c>
      <c r="B643" s="94" t="s">
        <v>4723</v>
      </c>
      <c r="C643" s="80" t="s">
        <v>4724</v>
      </c>
      <c r="D643" s="68" t="s">
        <v>4660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IFERROR(_xlfn.XLOOKUP($A643,map_headernames!N:N,map_headernames!N:N),0)</f>
        <v>0</v>
      </c>
      <c r="K643">
        <v>0</v>
      </c>
    </row>
    <row r="644" spans="1:11">
      <c r="A644" s="94" t="s">
        <v>4725</v>
      </c>
      <c r="B644" s="94" t="s">
        <v>4726</v>
      </c>
      <c r="C644" s="80" t="s">
        <v>4727</v>
      </c>
      <c r="D644" s="68" t="s">
        <v>4660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IFERROR(_xlfn.XLOOKUP($A644,map_headernames!N:N,map_headernames!N:N),0)</f>
        <v>0</v>
      </c>
      <c r="K644">
        <v>0</v>
      </c>
    </row>
    <row r="645" spans="1:11">
      <c r="A645" s="80" t="s">
        <v>4728</v>
      </c>
      <c r="B645" s="80" t="s">
        <v>4729</v>
      </c>
      <c r="C645" s="80" t="s">
        <v>4729</v>
      </c>
      <c r="D645" s="68" t="s">
        <v>4660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IFERROR(_xlfn.XLOOKUP($A645,map_headernames!N:N,map_headernames!N:N),0)</f>
        <v>0</v>
      </c>
    </row>
    <row r="646" spans="1:11">
      <c r="A646" s="80" t="s">
        <v>4730</v>
      </c>
      <c r="B646" s="80" t="s">
        <v>4731</v>
      </c>
      <c r="C646" s="80" t="s">
        <v>4732</v>
      </c>
      <c r="D646" s="68" t="s">
        <v>4660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IFERROR(_xlfn.XLOOKUP($A646,map_headernames!N:N,map_headernames!N:N),0)</f>
        <v>0</v>
      </c>
    </row>
    <row r="647" spans="1:11">
      <c r="A647" s="80" t="s">
        <v>4733</v>
      </c>
      <c r="B647" s="80" t="s">
        <v>4734</v>
      </c>
      <c r="C647" s="80" t="s">
        <v>4734</v>
      </c>
      <c r="D647" s="68" t="s">
        <v>4660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IFERROR(_xlfn.XLOOKUP($A647,map_headernames!N:N,map_headernames!N:N),0)</f>
        <v>0</v>
      </c>
    </row>
    <row r="648" spans="1:11">
      <c r="A648" s="80" t="s">
        <v>4735</v>
      </c>
      <c r="B648" s="80" t="s">
        <v>4736</v>
      </c>
      <c r="C648" s="80" t="s">
        <v>4737</v>
      </c>
      <c r="D648" s="68" t="s">
        <v>4660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IFERROR(_xlfn.XLOOKUP($A648,map_headernames!N:N,map_headernames!N:N),0)</f>
        <v>0</v>
      </c>
    </row>
    <row r="649" spans="1:11">
      <c r="A649" s="80" t="s">
        <v>4738</v>
      </c>
      <c r="B649" s="80" t="s">
        <v>4739</v>
      </c>
      <c r="C649" s="80" t="s">
        <v>4739</v>
      </c>
      <c r="D649" s="68" t="s">
        <v>4660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IFERROR(_xlfn.XLOOKUP($A649,map_headernames!N:N,map_headernames!N:N),0)</f>
        <v>0</v>
      </c>
    </row>
    <row r="650" spans="1:11">
      <c r="A650" s="80" t="s">
        <v>4740</v>
      </c>
      <c r="B650" s="80" t="s">
        <v>4741</v>
      </c>
      <c r="C650" s="80" t="s">
        <v>4742</v>
      </c>
      <c r="D650" s="68" t="s">
        <v>4660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IFERROR(_xlfn.XLOOKUP($A650,map_headernames!N:N,map_headernames!N:N),0)</f>
        <v>0</v>
      </c>
    </row>
    <row r="651" spans="1:11">
      <c r="A651" s="80" t="s">
        <v>4743</v>
      </c>
      <c r="B651" s="80" t="s">
        <v>4744</v>
      </c>
      <c r="C651" s="80" t="s">
        <v>4744</v>
      </c>
      <c r="D651" s="68" t="s">
        <v>4660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IFERROR(_xlfn.XLOOKUP($A651,map_headernames!N:N,map_headernames!N:N),0)</f>
        <v>0</v>
      </c>
    </row>
    <row r="652" spans="1:11">
      <c r="A652" s="80" t="s">
        <v>4745</v>
      </c>
      <c r="B652" s="80" t="s">
        <v>4746</v>
      </c>
      <c r="C652" s="80" t="s">
        <v>4747</v>
      </c>
      <c r="D652" s="68" t="s">
        <v>4660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IFERROR(_xlfn.XLOOKUP($A652,map_headernames!N:N,map_headernames!N:N),0)</f>
        <v>0</v>
      </c>
    </row>
    <row r="653" spans="1:11">
      <c r="A653" s="80" t="s">
        <v>4748</v>
      </c>
      <c r="B653" s="80" t="s">
        <v>4749</v>
      </c>
      <c r="C653" s="80" t="s">
        <v>4749</v>
      </c>
      <c r="D653" s="68" t="s">
        <v>4660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IFERROR(_xlfn.XLOOKUP($A653,map_headernames!N:N,map_headernames!N:N),0)</f>
        <v>0</v>
      </c>
    </row>
    <row r="654" spans="1:11">
      <c r="A654" s="80" t="s">
        <v>4750</v>
      </c>
      <c r="B654" s="80" t="s">
        <v>4751</v>
      </c>
      <c r="C654" s="80" t="s">
        <v>4752</v>
      </c>
      <c r="D654" s="68" t="s">
        <v>4660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IFERROR(_xlfn.XLOOKUP($A654,map_headernames!N:N,map_headernames!N:N),0)</f>
        <v>0</v>
      </c>
    </row>
    <row r="655" spans="1:11">
      <c r="A655" s="80" t="s">
        <v>4753</v>
      </c>
      <c r="B655" s="80" t="s">
        <v>4754</v>
      </c>
      <c r="C655" s="80" t="s">
        <v>4754</v>
      </c>
      <c r="D655" s="68" t="s">
        <v>4660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IFERROR(_xlfn.XLOOKUP($A655,map_headernames!N:N,map_headernames!N:N),0)</f>
        <v>0</v>
      </c>
    </row>
    <row r="656" spans="1:11">
      <c r="A656" s="80" t="s">
        <v>4755</v>
      </c>
      <c r="B656" s="80" t="s">
        <v>4756</v>
      </c>
      <c r="C656" s="80" t="s">
        <v>4757</v>
      </c>
      <c r="D656" s="68" t="s">
        <v>4660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IFERROR(_xlfn.XLOOKUP($A656,map_headernames!N:N,map_headernames!N:N),0)</f>
        <v>0</v>
      </c>
    </row>
    <row r="657" spans="1:12">
      <c r="A657" s="80" t="s">
        <v>4758</v>
      </c>
      <c r="B657" s="80" t="s">
        <v>4759</v>
      </c>
      <c r="C657" s="80" t="s">
        <v>4759</v>
      </c>
      <c r="D657" s="68" t="s">
        <v>4660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IFERROR(_xlfn.XLOOKUP($A657,map_headernames!N:N,map_headernames!N:N),0)</f>
        <v>0</v>
      </c>
    </row>
    <row r="658" spans="1:12">
      <c r="A658" s="80" t="s">
        <v>4760</v>
      </c>
      <c r="B658" s="80" t="s">
        <v>4761</v>
      </c>
      <c r="C658" s="80" t="s">
        <v>4762</v>
      </c>
      <c r="D658" s="68" t="s">
        <v>4660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IFERROR(_xlfn.XLOOKUP($A658,map_headernames!N:N,map_headernames!N:N),0)</f>
        <v>0</v>
      </c>
    </row>
    <row r="659" spans="1:12">
      <c r="A659" s="94" t="s">
        <v>4763</v>
      </c>
      <c r="B659" s="94" t="s">
        <v>4764</v>
      </c>
      <c r="C659" s="80" t="s">
        <v>4764</v>
      </c>
      <c r="D659" s="68" t="s">
        <v>4552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IFERROR(_xlfn.XLOOKUP($A659,map_headernames!N:N,map_headernames!N:N),0)</f>
        <v>0</v>
      </c>
      <c r="K659">
        <v>0</v>
      </c>
    </row>
    <row r="660" spans="1:12">
      <c r="A660" s="94" t="s">
        <v>4765</v>
      </c>
      <c r="B660" s="94" t="s">
        <v>4766</v>
      </c>
      <c r="C660" s="80" t="s">
        <v>4766</v>
      </c>
      <c r="D660" s="68" t="s">
        <v>4552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IFERROR(_xlfn.XLOOKUP($A660,map_headernames!N:N,map_headernames!N:N),0)</f>
        <v>0</v>
      </c>
      <c r="K660">
        <v>0</v>
      </c>
    </row>
    <row r="661" spans="1:12">
      <c r="A661" s="94" t="s">
        <v>4767</v>
      </c>
      <c r="B661" s="94" t="s">
        <v>4768</v>
      </c>
      <c r="C661" s="80" t="s">
        <v>4769</v>
      </c>
      <c r="D661" s="68" t="s">
        <v>4552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IFERROR(_xlfn.XLOOKUP($A661,map_headernames!N:N,map_headernames!N:N),0)</f>
        <v>0</v>
      </c>
      <c r="K661">
        <v>0</v>
      </c>
    </row>
    <row r="662" spans="1:12">
      <c r="A662" s="80" t="s">
        <v>4770</v>
      </c>
      <c r="B662" s="80" t="s">
        <v>4771</v>
      </c>
      <c r="C662" s="80" t="s">
        <v>4771</v>
      </c>
      <c r="D662" s="68" t="s">
        <v>4552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IFERROR(_xlfn.XLOOKUP($A662,map_headernames!N:N,map_headernames!N:N),0)</f>
        <v>0</v>
      </c>
    </row>
    <row r="663" spans="1:12">
      <c r="A663" s="80" t="s">
        <v>4772</v>
      </c>
      <c r="B663" s="80" t="s">
        <v>4773</v>
      </c>
      <c r="C663" s="80" t="s">
        <v>4774</v>
      </c>
      <c r="D663" s="68" t="s">
        <v>4552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IFERROR(_xlfn.XLOOKUP($A663,map_headernames!N:N,map_headernames!N:N),0)</f>
        <v>0</v>
      </c>
    </row>
    <row r="664" spans="1:12">
      <c r="A664" s="80" t="s">
        <v>4775</v>
      </c>
      <c r="B664" s="78" t="s">
        <v>4776</v>
      </c>
      <c r="C664" s="80" t="s">
        <v>4777</v>
      </c>
      <c r="D664" s="68" t="s">
        <v>4778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IFERROR(_xlfn.XLOOKUP($A664,map_headernames!N:N,map_headernames!N:N),0)</f>
        <v>0</v>
      </c>
      <c r="I664" t="s">
        <v>1655</v>
      </c>
      <c r="J664" s="24" t="s">
        <v>1169</v>
      </c>
      <c r="K664">
        <v>0</v>
      </c>
      <c r="L664">
        <v>0</v>
      </c>
    </row>
    <row r="665" spans="1:12">
      <c r="A665" s="80" t="s">
        <v>2550</v>
      </c>
      <c r="B665" s="78" t="s">
        <v>4779</v>
      </c>
      <c r="C665" s="80" t="s">
        <v>4779</v>
      </c>
      <c r="D665" s="68" t="s">
        <v>4778</v>
      </c>
      <c r="E665" s="9" t="str">
        <f>IFERROR(_xlfn.XLOOKUP($A665,map_headernames!H:H,map_headernames!H:H),0)</f>
        <v>LIFEEXP</v>
      </c>
      <c r="F665" s="9" t="str">
        <f>IFERROR(_xlfn.XLOOKUP($A665,map_headernames!I:I,map_headernames!I:I),0)</f>
        <v>LIFEEXP</v>
      </c>
      <c r="G665">
        <f>IFERROR(_xlfn.XLOOKUP($A665,map_headernames!N:N,map_headernames!N:N),0)</f>
        <v>0</v>
      </c>
      <c r="H665"/>
      <c r="I665" s="1"/>
      <c r="J665" s="9" t="s">
        <v>3095</v>
      </c>
      <c r="K665" s="1">
        <v>1</v>
      </c>
      <c r="L665" s="22">
        <v>0</v>
      </c>
    </row>
    <row r="666" spans="1:12">
      <c r="A666" s="80" t="s">
        <v>4780</v>
      </c>
      <c r="B666" s="78" t="s">
        <v>4781</v>
      </c>
      <c r="C666" s="80" t="s">
        <v>4781</v>
      </c>
      <c r="D666" s="68" t="s">
        <v>4778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>
        <f>IFERROR(_xlfn.XLOOKUP($A666,map_headernames!N:N,map_headernames!N:N),0)</f>
        <v>0</v>
      </c>
      <c r="I666" s="1"/>
      <c r="K666" s="1">
        <v>1</v>
      </c>
      <c r="L666" s="1">
        <v>1</v>
      </c>
    </row>
    <row r="667" spans="1:12">
      <c r="A667" s="80" t="s">
        <v>4782</v>
      </c>
      <c r="B667" s="78" t="s">
        <v>4783</v>
      </c>
      <c r="C667" s="80" t="s">
        <v>4783</v>
      </c>
      <c r="D667" s="68" t="s">
        <v>4778</v>
      </c>
      <c r="E667" t="str">
        <f>IFERROR(_xlfn.XLOOKUP($A667,map_headernames!H:H,map_headernames!H:H),0)</f>
        <v>DISABILITY</v>
      </c>
      <c r="F667">
        <f>IFERROR(_xlfn.XLOOKUP($A667,map_headernames!I:I,map_headernames!I:I),0)</f>
        <v>0</v>
      </c>
      <c r="G667">
        <f>IFERROR(_xlfn.XLOOKUP($A667,map_headernames!N:N,map_headernames!N:N),0)</f>
        <v>0</v>
      </c>
      <c r="I667" s="1"/>
      <c r="K667" s="1">
        <v>2</v>
      </c>
      <c r="L667" s="1">
        <v>1</v>
      </c>
    </row>
    <row r="668" spans="1:12">
      <c r="A668" s="108" t="s">
        <v>4784</v>
      </c>
      <c r="B668" s="78" t="s">
        <v>4785</v>
      </c>
      <c r="C668" s="80" t="s">
        <v>4786</v>
      </c>
      <c r="D668" s="68" t="s">
        <v>4778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>
        <f>IFERROR(_xlfn.XLOOKUP($A668,map_headernames!N:N,map_headernames!N:N),0)</f>
        <v>0</v>
      </c>
      <c r="H668" s="24"/>
      <c r="I668" s="24"/>
      <c r="J668" s="24"/>
      <c r="K668">
        <v>2</v>
      </c>
    </row>
    <row r="669" spans="1:12">
      <c r="A669" s="80" t="s">
        <v>4787</v>
      </c>
      <c r="B669" s="80" t="s">
        <v>4788</v>
      </c>
      <c r="C669" s="80" t="s">
        <v>4788</v>
      </c>
      <c r="D669" s="68" t="s">
        <v>4778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IFERROR(_xlfn.XLOOKUP($A669,map_headernames!N:N,map_headernames!N:N),0)</f>
        <v>0</v>
      </c>
      <c r="K669">
        <v>0</v>
      </c>
    </row>
    <row r="670" spans="1:12">
      <c r="A670" s="80" t="s">
        <v>4789</v>
      </c>
      <c r="B670" s="80" t="s">
        <v>4790</v>
      </c>
      <c r="C670" s="80" t="s">
        <v>4790</v>
      </c>
      <c r="D670" s="68" t="s">
        <v>4778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IFERROR(_xlfn.XLOOKUP($A670,map_headernames!N:N,map_headernames!N:N),0)</f>
        <v>0</v>
      </c>
    </row>
    <row r="671" spans="1:12">
      <c r="A671" s="80" t="s">
        <v>4791</v>
      </c>
      <c r="B671" s="80" t="s">
        <v>4792</v>
      </c>
      <c r="C671" s="80" t="s">
        <v>4793</v>
      </c>
      <c r="D671" s="68" t="s">
        <v>4778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IFERROR(_xlfn.XLOOKUP($A671,map_headernames!N:N,map_headernames!N:N),0)</f>
        <v>0</v>
      </c>
    </row>
    <row r="672" spans="1:12">
      <c r="A672" s="80" t="s">
        <v>4794</v>
      </c>
      <c r="B672" s="80" t="s">
        <v>4795</v>
      </c>
      <c r="C672" s="80" t="s">
        <v>4795</v>
      </c>
      <c r="D672" s="68" t="s">
        <v>4778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IFERROR(_xlfn.XLOOKUP($A672,map_headernames!N:N,map_headernames!N:N),0)</f>
        <v>0</v>
      </c>
      <c r="K672">
        <v>0</v>
      </c>
    </row>
    <row r="673" spans="1:11">
      <c r="A673" s="80" t="s">
        <v>4796</v>
      </c>
      <c r="B673" s="80" t="s">
        <v>4797</v>
      </c>
      <c r="C673" s="80" t="s">
        <v>4798</v>
      </c>
      <c r="D673" s="68" t="s">
        <v>4778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IFERROR(_xlfn.XLOOKUP($A673,map_headernames!N:N,map_headernames!N:N),0)</f>
        <v>0</v>
      </c>
      <c r="K673">
        <v>0</v>
      </c>
    </row>
  </sheetData>
  <autoFilter ref="A1:M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4.5"/>
  <cols>
    <col min="1" max="1" width="105.1796875" customWidth="1"/>
    <col min="2" max="2" width="33.453125" customWidth="1"/>
    <col min="3" max="3" width="70.54296875" customWidth="1"/>
    <col min="4" max="4" width="38.453125" customWidth="1"/>
  </cols>
  <sheetData>
    <row r="2" spans="1:3">
      <c r="A2" t="s">
        <v>5478</v>
      </c>
      <c r="B2" t="s">
        <v>5491</v>
      </c>
    </row>
    <row r="3" spans="1:3">
      <c r="A3" s="442" t="s">
        <v>5475</v>
      </c>
      <c r="B3" s="42" t="s">
        <v>5492</v>
      </c>
    </row>
    <row r="4" spans="1:3">
      <c r="A4" t="s">
        <v>5476</v>
      </c>
      <c r="B4" t="s">
        <v>5493</v>
      </c>
    </row>
    <row r="5" spans="1:3">
      <c r="A5" t="s">
        <v>5477</v>
      </c>
      <c r="B5" s="42" t="s">
        <v>5494</v>
      </c>
    </row>
    <row r="6" spans="1:3">
      <c r="A6" t="s">
        <v>5479</v>
      </c>
      <c r="B6" t="s">
        <v>5495</v>
      </c>
    </row>
    <row r="7" spans="1:3">
      <c r="A7" t="s">
        <v>5480</v>
      </c>
      <c r="B7" t="s">
        <v>5483</v>
      </c>
      <c r="C7" t="s">
        <v>5496</v>
      </c>
    </row>
    <row r="8" spans="1:3">
      <c r="A8" t="s">
        <v>5481</v>
      </c>
      <c r="B8" s="42" t="s">
        <v>5484</v>
      </c>
    </row>
    <row r="9" spans="1:3">
      <c r="A9" t="s">
        <v>5482</v>
      </c>
      <c r="B9" t="s">
        <v>5485</v>
      </c>
    </row>
    <row r="10" spans="1:3">
      <c r="A10" s="24" t="s">
        <v>5488</v>
      </c>
      <c r="B10" s="42" t="s">
        <v>5486</v>
      </c>
    </row>
    <row r="11" spans="1:3">
      <c r="A11" t="s">
        <v>5488</v>
      </c>
      <c r="B11" t="s">
        <v>5487</v>
      </c>
    </row>
    <row r="12" spans="1:3">
      <c r="A12" t="s">
        <v>5490</v>
      </c>
      <c r="B12" t="s">
        <v>5489</v>
      </c>
    </row>
    <row r="14" spans="1:3">
      <c r="A14" s="42" t="s">
        <v>5492</v>
      </c>
    </row>
    <row r="17" spans="1:4" ht="15">
      <c r="B17" s="130" t="s">
        <v>5497</v>
      </c>
      <c r="C17" s="130" t="s">
        <v>5498</v>
      </c>
      <c r="D17" s="130" t="s">
        <v>5499</v>
      </c>
    </row>
    <row r="18" spans="1:4">
      <c r="A18" s="124"/>
      <c r="B18" s="134" t="s">
        <v>2567</v>
      </c>
      <c r="C18" s="134" t="s">
        <v>2569</v>
      </c>
      <c r="D18" s="134" t="s">
        <v>2568</v>
      </c>
    </row>
    <row r="19" spans="1:4">
      <c r="B19" s="134" t="s">
        <v>2570</v>
      </c>
      <c r="C19" s="134" t="s">
        <v>2571</v>
      </c>
      <c r="D19" s="134" t="s">
        <v>2568</v>
      </c>
    </row>
    <row r="20" spans="1:4">
      <c r="B20" s="134" t="s">
        <v>2572</v>
      </c>
      <c r="C20" s="134" t="s">
        <v>2573</v>
      </c>
      <c r="D20" s="134" t="s">
        <v>2568</v>
      </c>
    </row>
    <row r="21" spans="1:4">
      <c r="B21" s="134" t="s">
        <v>2574</v>
      </c>
      <c r="C21" s="134" t="s">
        <v>2575</v>
      </c>
      <c r="D21" s="134" t="s">
        <v>2568</v>
      </c>
    </row>
    <row r="22" spans="1:4">
      <c r="B22" s="131" t="s">
        <v>2576</v>
      </c>
      <c r="C22" s="131" t="s">
        <v>2578</v>
      </c>
      <c r="D22" s="131" t="s">
        <v>2577</v>
      </c>
    </row>
    <row r="23" spans="1:4">
      <c r="B23" s="131" t="s">
        <v>2581</v>
      </c>
      <c r="C23" s="131" t="s">
        <v>2582</v>
      </c>
      <c r="D23" s="131" t="s">
        <v>2577</v>
      </c>
    </row>
    <row r="24" spans="1:4">
      <c r="B24" s="131" t="s">
        <v>2584</v>
      </c>
      <c r="C24" s="131" t="s">
        <v>5462</v>
      </c>
      <c r="D24" s="131" t="s">
        <v>2577</v>
      </c>
    </row>
    <row r="25" spans="1:4">
      <c r="B25" s="131" t="s">
        <v>2585</v>
      </c>
      <c r="C25" s="131" t="s">
        <v>2586</v>
      </c>
      <c r="D25" s="131" t="s">
        <v>2577</v>
      </c>
    </row>
    <row r="26" spans="1:4">
      <c r="B26" s="131" t="s">
        <v>2587</v>
      </c>
      <c r="C26" s="131" t="s">
        <v>2588</v>
      </c>
      <c r="D26" s="131" t="s">
        <v>2577</v>
      </c>
    </row>
    <row r="27" spans="1:4">
      <c r="B27" s="131" t="s">
        <v>2589</v>
      </c>
      <c r="C27" s="131" t="s">
        <v>2590</v>
      </c>
      <c r="D27" s="131" t="s">
        <v>2577</v>
      </c>
    </row>
    <row r="28" spans="1:4">
      <c r="B28" s="131" t="s">
        <v>2592</v>
      </c>
      <c r="C28" s="131" t="s">
        <v>2593</v>
      </c>
      <c r="D28" s="131" t="s">
        <v>2577</v>
      </c>
    </row>
    <row r="29" spans="1:4">
      <c r="B29" s="131" t="s">
        <v>2594</v>
      </c>
      <c r="C29" s="131" t="s">
        <v>2595</v>
      </c>
      <c r="D29" s="131" t="s">
        <v>2577</v>
      </c>
    </row>
    <row r="30" spans="1:4">
      <c r="B30" s="131" t="s">
        <v>2596</v>
      </c>
      <c r="C30" s="131" t="s">
        <v>2597</v>
      </c>
      <c r="D30" s="131" t="s">
        <v>2577</v>
      </c>
    </row>
    <row r="31" spans="1:4">
      <c r="B31" s="131" t="s">
        <v>2598</v>
      </c>
      <c r="C31" s="131" t="s">
        <v>2599</v>
      </c>
      <c r="D31" s="131" t="s">
        <v>2577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26953125" defaultRowHeight="14.5"/>
  <cols>
    <col min="1" max="1" width="4.54296875" style="8" bestFit="1" customWidth="1"/>
    <col min="2" max="2" width="34.6328125" style="8" customWidth="1"/>
    <col min="3" max="3" width="60.36328125" style="8" customWidth="1"/>
    <col min="4" max="4" width="19.81640625" style="8" customWidth="1"/>
    <col min="5" max="5" width="19.1796875" style="450" customWidth="1"/>
    <col min="6" max="6" width="12.6328125" style="8" customWidth="1"/>
    <col min="7" max="7" width="26.26953125" style="8"/>
    <col min="8" max="8" width="20.90625" style="8" customWidth="1"/>
    <col min="9" max="9" width="16.453125" style="8" customWidth="1"/>
    <col min="10" max="10" width="10.90625" style="8" customWidth="1"/>
    <col min="11" max="11" width="12" style="8" customWidth="1"/>
    <col min="12" max="12" width="18.36328125" style="8" customWidth="1"/>
    <col min="13" max="13" width="14.7265625" style="8" customWidth="1"/>
    <col min="14" max="16384" width="26.26953125" style="8"/>
  </cols>
  <sheetData>
    <row r="2" spans="1:14">
      <c r="B2" s="443" t="s">
        <v>5906</v>
      </c>
      <c r="C2" s="528" t="s">
        <v>5475</v>
      </c>
      <c r="E2" s="444" t="str">
        <f>IFERROR(_xlfn.XLOOKUP($B2,map_headernames!H:H,map_headernames!$Q:$Q),"")</f>
        <v/>
      </c>
      <c r="F2" s="444" t="str">
        <f>IFERROR(_xlfn.XLOOKUP($B2,map_headernames!G:G,map_headernames!$Q:$Q),"")</f>
        <v/>
      </c>
      <c r="G2" s="444" t="str">
        <f>IFERROR(_xlfn.XLOOKUP($B2,map_headernames!I:I,map_headernames!$Q:$Q),"")</f>
        <v/>
      </c>
      <c r="H2" s="444" t="str">
        <f>IFERROR(_xlfn.XLOOKUP($B2,map_headernames!J:J,map_headernames!$Q:$Q),"")</f>
        <v/>
      </c>
      <c r="I2" s="444" t="str">
        <f>IFERROR(_xlfn.XLOOKUP($B2,map_headernames!K:K,map_headernames!$Q:$Q),"")</f>
        <v/>
      </c>
      <c r="J2" s="444" t="str">
        <f>IFERROR(_xlfn.XLOOKUP($B2,map_headernames!L:L,map_headernames!$Q:$Q),"")</f>
        <v/>
      </c>
      <c r="K2" s="444" t="str">
        <f>IFERROR(_xlfn.XLOOKUP($B2,map_headernames!N:N,map_headernames!$Q:$Q),"")</f>
        <v/>
      </c>
      <c r="L2" s="444" t="str">
        <f>IFERROR(_xlfn.XLOOKUP($B2,map_headernames!O:O,map_headernames!$Q:$Q),"")</f>
        <v/>
      </c>
      <c r="M2" s="444" t="str">
        <f>IFERROR(_xlfn.XLOOKUP($B2,map_headernames!P:P,map_headernames!$Q:$Q),"")</f>
        <v/>
      </c>
    </row>
    <row r="4" spans="1:14" ht="56.5" customHeight="1">
      <c r="A4" s="8" t="s">
        <v>5905</v>
      </c>
      <c r="B4" s="445" t="s">
        <v>3</v>
      </c>
      <c r="C4" s="446" t="s">
        <v>5498</v>
      </c>
      <c r="D4" s="446" t="s">
        <v>5499</v>
      </c>
      <c r="E4" s="4" t="s">
        <v>2</v>
      </c>
      <c r="F4" s="363" t="s">
        <v>5907</v>
      </c>
      <c r="G4" s="615" t="s">
        <v>0</v>
      </c>
      <c r="H4" s="231" t="s">
        <v>4</v>
      </c>
      <c r="I4" s="466" t="s">
        <v>5</v>
      </c>
      <c r="J4" s="447" t="s">
        <v>4821</v>
      </c>
      <c r="K4" s="228" t="s">
        <v>6</v>
      </c>
      <c r="L4" s="228" t="s">
        <v>5603</v>
      </c>
      <c r="M4" s="448" t="s">
        <v>7</v>
      </c>
      <c r="N4" s="8" t="s">
        <v>5908</v>
      </c>
    </row>
    <row r="5" spans="1:14">
      <c r="A5" s="8">
        <v>237</v>
      </c>
      <c r="B5" s="449" t="s">
        <v>2766</v>
      </c>
      <c r="C5" s="451" t="s">
        <v>2215</v>
      </c>
      <c r="D5" s="449" t="s">
        <v>1076</v>
      </c>
      <c r="E5" s="450" t="str">
        <f>IFERROR(_xlfn.XLOOKUP($B5,map_headernames!H:H,map_headernames!$Q:$Q),"")</f>
        <v>areaid</v>
      </c>
      <c r="F5" s="8" t="str">
        <f>IFERROR(_xlfn.XLOOKUP($B5,map_headernames!G:G,map_headernames!$Q:$Q),"")</f>
        <v/>
      </c>
      <c r="G5" s="8" t="str">
        <f>IFERROR(_xlfn.XLOOKUP($B5,map_headernames!I:I,map_headernames!$Q:$Q),"")</f>
        <v>areaid</v>
      </c>
      <c r="H5" s="8" t="str">
        <f>IFERROR(_xlfn.XLOOKUP($B5,map_headernames!J:J,map_headernames!$Q:$Q),"")</f>
        <v>areaid</v>
      </c>
      <c r="I5" s="8" t="str">
        <f>IFERROR(_xlfn.XLOOKUP($B5,map_headernames!K:K,map_headernames!$Q:$Q),"")</f>
        <v/>
      </c>
      <c r="J5" s="8" t="str">
        <f>IFERROR(_xlfn.XLOOKUP($B5,map_headernames!L:L,map_headernames!$Q:$Q),"")</f>
        <v/>
      </c>
      <c r="K5" s="8" t="str">
        <f>IFERROR(_xlfn.XLOOKUP($B5,map_headernames!N:N,map_headernames!$Q:$Q),"")</f>
        <v/>
      </c>
      <c r="L5" s="8" t="str">
        <f>IFERROR(_xlfn.XLOOKUP($B5,map_headernames!O:O,map_headernames!$Q:$Q),"")</f>
        <v/>
      </c>
      <c r="M5" s="8" t="str">
        <f>IFERROR(_xlfn.XLOOKUP($B5,map_headernames!P:P,map_headernames!$Q:$Q),"")</f>
        <v/>
      </c>
    </row>
    <row r="6" spans="1:14">
      <c r="A6" s="8">
        <v>238</v>
      </c>
      <c r="B6" s="449" t="s">
        <v>2767</v>
      </c>
      <c r="C6" s="451" t="s">
        <v>2215</v>
      </c>
      <c r="D6" s="449" t="s">
        <v>1076</v>
      </c>
      <c r="E6" s="450" t="str">
        <f>IFERROR(_xlfn.XLOOKUP($B6,map_headernames!H:H,map_headernames!$Q:$Q),"")</f>
        <v>areatype</v>
      </c>
      <c r="F6" s="8" t="str">
        <f>IFERROR(_xlfn.XLOOKUP($B6,map_headernames!G:G,map_headernames!$Q:$Q),"")</f>
        <v/>
      </c>
      <c r="G6" s="8" t="str">
        <f>IFERROR(_xlfn.XLOOKUP($B6,map_headernames!I:I,map_headernames!$Q:$Q),"")</f>
        <v>areatype</v>
      </c>
      <c r="H6" s="8" t="str">
        <f>IFERROR(_xlfn.XLOOKUP($B6,map_headernames!J:J,map_headernames!$Q:$Q),"")</f>
        <v>areatype</v>
      </c>
      <c r="I6" s="8" t="str">
        <f>IFERROR(_xlfn.XLOOKUP($B6,map_headernames!K:K,map_headernames!$Q:$Q),"")</f>
        <v/>
      </c>
      <c r="J6" s="8" t="str">
        <f>IFERROR(_xlfn.XLOOKUP($B6,map_headernames!L:L,map_headernames!$Q:$Q),"")</f>
        <v/>
      </c>
      <c r="K6" s="8" t="str">
        <f>IFERROR(_xlfn.XLOOKUP($B6,map_headernames!N:N,map_headernames!$Q:$Q),"")</f>
        <v/>
      </c>
      <c r="L6" s="8" t="str">
        <f>IFERROR(_xlfn.XLOOKUP($B6,map_headernames!O:O,map_headernames!$Q:$Q),"")</f>
        <v/>
      </c>
      <c r="M6" s="8" t="str">
        <f>IFERROR(_xlfn.XLOOKUP($B6,map_headernames!P:P,map_headernames!$Q:$Q),"")</f>
        <v/>
      </c>
    </row>
    <row r="7" spans="1:14">
      <c r="A7" s="8">
        <v>228</v>
      </c>
      <c r="B7" s="462" t="s">
        <v>2537</v>
      </c>
      <c r="C7" s="463" t="s">
        <v>2215</v>
      </c>
      <c r="D7" s="462" t="s">
        <v>1076</v>
      </c>
      <c r="E7" s="461" t="str">
        <f>IFERROR(_xlfn.XLOOKUP($B7,map_headernames!H:H,map_headernames!$Q:$Q),"")</f>
        <v/>
      </c>
      <c r="F7" s="461" t="str">
        <f>IFERROR(_xlfn.XLOOKUP($B7,map_headernames!G:G,map_headernames!$Q:$Q),"")</f>
        <v/>
      </c>
      <c r="G7" s="461" t="str">
        <f>IFERROR(_xlfn.XLOOKUP($B7,map_headernames!I:I,map_headernames!$Q:$Q),"")</f>
        <v/>
      </c>
      <c r="H7" s="461" t="str">
        <f>IFERROR(_xlfn.XLOOKUP($B7,map_headernames!J:J,map_headernames!$Q:$Q),"")</f>
        <v/>
      </c>
      <c r="I7" s="461" t="str">
        <f>IFERROR(_xlfn.XLOOKUP($B7,map_headernames!K:K,map_headernames!$Q:$Q),"")</f>
        <v>lon</v>
      </c>
      <c r="J7" s="8" t="str">
        <f>IFERROR(_xlfn.XLOOKUP($B7,map_headernames!L:L,map_headernames!$Q:$Q),"")</f>
        <v/>
      </c>
      <c r="K7" s="8" t="str">
        <f>IFERROR(_xlfn.XLOOKUP($B7,map_headernames!N:N,map_headernames!$Q:$Q),"")</f>
        <v/>
      </c>
      <c r="L7" s="8" t="str">
        <f>IFERROR(_xlfn.XLOOKUP($B7,map_headernames!O:O,map_headernames!$Q:$Q),"")</f>
        <v/>
      </c>
      <c r="M7" s="8" t="str">
        <f>IFERROR(_xlfn.XLOOKUP($B7,map_headernames!P:P,map_headernames!$Q:$Q),"")</f>
        <v/>
      </c>
    </row>
    <row r="8" spans="1:14">
      <c r="A8" s="8">
        <v>229</v>
      </c>
      <c r="B8" s="462" t="s">
        <v>2540</v>
      </c>
      <c r="C8" s="463" t="s">
        <v>2215</v>
      </c>
      <c r="D8" s="462" t="s">
        <v>1076</v>
      </c>
      <c r="E8" s="461" t="str">
        <f>IFERROR(_xlfn.XLOOKUP($B8,map_headernames!H:H,map_headernames!$Q:$Q),"")</f>
        <v/>
      </c>
      <c r="F8" s="461" t="str">
        <f>IFERROR(_xlfn.XLOOKUP($B8,map_headernames!G:G,map_headernames!$Q:$Q),"")</f>
        <v/>
      </c>
      <c r="G8" s="461" t="str">
        <f>IFERROR(_xlfn.XLOOKUP($B8,map_headernames!I:I,map_headernames!$Q:$Q),"")</f>
        <v/>
      </c>
      <c r="H8" s="461" t="str">
        <f>IFERROR(_xlfn.XLOOKUP($B8,map_headernames!J:J,map_headernames!$Q:$Q),"")</f>
        <v/>
      </c>
      <c r="I8" s="461" t="str">
        <f>IFERROR(_xlfn.XLOOKUP($B8,map_headernames!K:K,map_headernames!$Q:$Q),"")</f>
        <v>lat</v>
      </c>
      <c r="J8" s="8" t="str">
        <f>IFERROR(_xlfn.XLOOKUP($B8,map_headernames!L:L,map_headernames!$Q:$Q),"")</f>
        <v/>
      </c>
      <c r="K8" s="8" t="str">
        <f>IFERROR(_xlfn.XLOOKUP($B8,map_headernames!N:N,map_headernames!$Q:$Q),"")</f>
        <v/>
      </c>
      <c r="L8" s="8" t="str">
        <f>IFERROR(_xlfn.XLOOKUP($B8,map_headernames!O:O,map_headernames!$Q:$Q),"")</f>
        <v/>
      </c>
      <c r="M8" s="8" t="str">
        <f>IFERROR(_xlfn.XLOOKUP($B8,map_headernames!P:P,map_headernames!$Q:$Q),"")</f>
        <v/>
      </c>
    </row>
    <row r="9" spans="1:14">
      <c r="A9" s="8">
        <v>235</v>
      </c>
      <c r="B9" s="449" t="s">
        <v>2270</v>
      </c>
      <c r="C9" s="451" t="s">
        <v>2215</v>
      </c>
      <c r="D9" s="449" t="s">
        <v>1076</v>
      </c>
      <c r="E9" s="450" t="str">
        <f>IFERROR(_xlfn.XLOOKUP($B9,map_headernames!H:H,map_headernames!$Q:$Q),"")</f>
        <v>radius.miles</v>
      </c>
      <c r="F9" s="8" t="str">
        <f>IFERROR(_xlfn.XLOOKUP($B9,map_headernames!G:G,map_headernames!$Q:$Q),"")</f>
        <v/>
      </c>
      <c r="G9" s="8" t="str">
        <f>IFERROR(_xlfn.XLOOKUP($B9,map_headernames!I:I,map_headernames!$Q:$Q),"")</f>
        <v>radius.miles</v>
      </c>
      <c r="H9" s="8" t="str">
        <f>IFERROR(_xlfn.XLOOKUP($B9,map_headernames!J:J,map_headernames!$Q:$Q),"")</f>
        <v>radius.miles</v>
      </c>
      <c r="I9" s="8" t="str">
        <f>IFERROR(_xlfn.XLOOKUP($B9,map_headernames!K:K,map_headernames!$Q:$Q),"")</f>
        <v/>
      </c>
      <c r="J9" s="8" t="str">
        <f>IFERROR(_xlfn.XLOOKUP($B9,map_headernames!L:L,map_headernames!$Q:$Q),"")</f>
        <v/>
      </c>
      <c r="K9" s="8" t="str">
        <f>IFERROR(_xlfn.XLOOKUP($B9,map_headernames!N:N,map_headernames!$Q:$Q),"")</f>
        <v/>
      </c>
      <c r="L9" s="8" t="str">
        <f>IFERROR(_xlfn.XLOOKUP($B9,map_headernames!O:O,map_headernames!$Q:$Q),"")</f>
        <v/>
      </c>
      <c r="M9" s="8" t="str">
        <f>IFERROR(_xlfn.XLOOKUP($B9,map_headernames!P:P,map_headernames!$Q:$Q),"")</f>
        <v/>
      </c>
    </row>
    <row r="10" spans="1:14">
      <c r="A10" s="8">
        <v>209</v>
      </c>
      <c r="B10" s="449" t="s">
        <v>1073</v>
      </c>
      <c r="C10" s="449" t="s">
        <v>1077</v>
      </c>
      <c r="D10" s="449" t="s">
        <v>1076</v>
      </c>
      <c r="E10" s="450" t="str">
        <f>IFERROR(_xlfn.XLOOKUP($B10,map_headernames!H:H,map_headernames!$Q:$Q),"")</f>
        <v>REGION</v>
      </c>
      <c r="F10" s="8" t="str">
        <f>IFERROR(_xlfn.XLOOKUP($B10,map_headernames!G:G,map_headernames!$Q:$Q),"")</f>
        <v/>
      </c>
      <c r="G10" s="8" t="str">
        <f>IFERROR(_xlfn.XLOOKUP($B10,map_headernames!I:I,map_headernames!$Q:$Q),"")</f>
        <v>REGION</v>
      </c>
      <c r="H10" s="8" t="str">
        <f>IFERROR(_xlfn.XLOOKUP($B10,map_headernames!J:J,map_headernames!$Q:$Q),"")</f>
        <v>REGION</v>
      </c>
      <c r="I10" s="8" t="str">
        <f>IFERROR(_xlfn.XLOOKUP($B10,map_headernames!K:K,map_headernames!$Q:$Q),"")</f>
        <v/>
      </c>
      <c r="J10" s="8" t="str">
        <f>IFERROR(_xlfn.XLOOKUP($B10,map_headernames!L:L,map_headernames!$Q:$Q),"")</f>
        <v/>
      </c>
      <c r="K10" s="8" t="str">
        <f>IFERROR(_xlfn.XLOOKUP($B10,map_headernames!N:N,map_headernames!$Q:$Q),"")</f>
        <v/>
      </c>
      <c r="L10" s="8" t="str">
        <f>IFERROR(_xlfn.XLOOKUP($B10,map_headernames!O:O,map_headernames!$Q:$Q),"")</f>
        <v/>
      </c>
      <c r="M10" s="8" t="str">
        <f>IFERROR(_xlfn.XLOOKUP($B10,map_headernames!P:P,map_headernames!$Q:$Q),"")</f>
        <v/>
      </c>
    </row>
    <row r="11" spans="1:14">
      <c r="A11" s="8">
        <v>230</v>
      </c>
      <c r="B11" s="449" t="s">
        <v>2764</v>
      </c>
      <c r="C11" s="451" t="s">
        <v>2215</v>
      </c>
      <c r="D11" s="449" t="s">
        <v>1076</v>
      </c>
      <c r="E11" s="450" t="str">
        <f>IFERROR(_xlfn.XLOOKUP($B11,map_headernames!H:H,map_headernames!$Q:$Q),"")</f>
        <v>geometry</v>
      </c>
      <c r="F11" s="8" t="str">
        <f>IFERROR(_xlfn.XLOOKUP($B11,map_headernames!G:G,map_headernames!$Q:$Q),"")</f>
        <v/>
      </c>
      <c r="G11" s="8" t="str">
        <f>IFERROR(_xlfn.XLOOKUP($B11,map_headernames!I:I,map_headernames!$Q:$Q),"")</f>
        <v>geometry</v>
      </c>
      <c r="H11" s="8" t="str">
        <f>IFERROR(_xlfn.XLOOKUP($B11,map_headernames!J:J,map_headernames!$Q:$Q),"")</f>
        <v>geometry</v>
      </c>
      <c r="I11" s="8" t="str">
        <f>IFERROR(_xlfn.XLOOKUP($B11,map_headernames!K:K,map_headernames!$Q:$Q),"")</f>
        <v/>
      </c>
      <c r="J11" s="8" t="str">
        <f>IFERROR(_xlfn.XLOOKUP($B11,map_headernames!L:L,map_headernames!$Q:$Q),"")</f>
        <v/>
      </c>
      <c r="K11" s="8" t="str">
        <f>IFERROR(_xlfn.XLOOKUP($B11,map_headernames!N:N,map_headernames!$Q:$Q),"")</f>
        <v/>
      </c>
      <c r="L11" s="8" t="str">
        <f>IFERROR(_xlfn.XLOOKUP($B11,map_headernames!O:O,map_headernames!$Q:$Q),"")</f>
        <v/>
      </c>
      <c r="M11" s="8" t="str">
        <f>IFERROR(_xlfn.XLOOKUP($B11,map_headernames!P:P,map_headernames!$Q:$Q),"")</f>
        <v/>
      </c>
    </row>
    <row r="12" spans="1:14">
      <c r="A12" s="8">
        <v>37</v>
      </c>
      <c r="B12" s="449" t="s">
        <v>1081</v>
      </c>
      <c r="C12" s="449" t="s">
        <v>1087</v>
      </c>
      <c r="D12" s="449" t="s">
        <v>1084</v>
      </c>
      <c r="E12" s="450" t="str">
        <f>IFERROR(_xlfn.XLOOKUP($B12,map_headernames!H:H,map_headernames!$Q:$Q),"")</f>
        <v>hhlds</v>
      </c>
      <c r="F12" s="8" t="str">
        <f>IFERROR(_xlfn.XLOOKUP($B12,map_headernames!G:G,map_headernames!$Q:$Q),"")</f>
        <v/>
      </c>
      <c r="G12" s="8" t="str">
        <f>IFERROR(_xlfn.XLOOKUP($B12,map_headernames!I:I,map_headernames!$Q:$Q),"")</f>
        <v>hhlds</v>
      </c>
      <c r="H12" s="8" t="str">
        <f>IFERROR(_xlfn.XLOOKUP($B12,map_headernames!J:J,map_headernames!$Q:$Q),"")</f>
        <v>hhlds</v>
      </c>
      <c r="I12" s="8" t="str">
        <f>IFERROR(_xlfn.XLOOKUP($B12,map_headernames!K:K,map_headernames!$Q:$Q),"")</f>
        <v/>
      </c>
      <c r="J12" s="8" t="str">
        <f>IFERROR(_xlfn.XLOOKUP($B12,map_headernames!L:L,map_headernames!$Q:$Q),"")</f>
        <v/>
      </c>
      <c r="K12" s="8" t="str">
        <f>IFERROR(_xlfn.XLOOKUP($B12,map_headernames!N:N,map_headernames!$Q:$Q),"")</f>
        <v/>
      </c>
      <c r="L12" s="8" t="str">
        <f>IFERROR(_xlfn.XLOOKUP($B12,map_headernames!O:O,map_headernames!$Q:$Q),"")</f>
        <v/>
      </c>
      <c r="M12" s="8" t="str">
        <f>IFERROR(_xlfn.XLOOKUP($B12,map_headernames!P:P,map_headernames!$Q:$Q),"")</f>
        <v/>
      </c>
    </row>
    <row r="13" spans="1:14">
      <c r="A13" s="8">
        <v>240</v>
      </c>
      <c r="B13" s="449" t="s">
        <v>1091</v>
      </c>
      <c r="C13" s="449" t="s">
        <v>1094</v>
      </c>
      <c r="D13" s="449" t="s">
        <v>1076</v>
      </c>
      <c r="E13" s="450" t="str">
        <f>IFERROR(_xlfn.XLOOKUP($B13,map_headernames!H:H,map_headernames!$Q:$Q),"")</f>
        <v>inputAreaMiles</v>
      </c>
      <c r="F13" s="8" t="str">
        <f>IFERROR(_xlfn.XLOOKUP($B13,map_headernames!G:G,map_headernames!$Q:$Q),"")</f>
        <v/>
      </c>
      <c r="G13" s="8" t="str">
        <f>IFERROR(_xlfn.XLOOKUP($B13,map_headernames!I:I,map_headernames!$Q:$Q),"")</f>
        <v>inputAreaMiles</v>
      </c>
      <c r="H13" s="8" t="str">
        <f>IFERROR(_xlfn.XLOOKUP($B13,map_headernames!J:J,map_headernames!$Q:$Q),"")</f>
        <v>inputAreaMiles</v>
      </c>
      <c r="I13" s="8" t="str">
        <f>IFERROR(_xlfn.XLOOKUP($B13,map_headernames!K:K,map_headernames!$Q:$Q),"")</f>
        <v/>
      </c>
      <c r="J13" s="8" t="str">
        <f>IFERROR(_xlfn.XLOOKUP($B13,map_headernames!L:L,map_headernames!$Q:$Q),"")</f>
        <v/>
      </c>
      <c r="K13" s="8" t="str">
        <f>IFERROR(_xlfn.XLOOKUP($B13,map_headernames!N:N,map_headernames!$Q:$Q),"")</f>
        <v/>
      </c>
      <c r="L13" s="8" t="str">
        <f>IFERROR(_xlfn.XLOOKUP($B13,map_headernames!O:O,map_headernames!$Q:$Q),"")</f>
        <v/>
      </c>
      <c r="M13" s="8" t="str">
        <f>IFERROR(_xlfn.XLOOKUP($B13,map_headernames!P:P,map_headernames!$Q:$Q),"")</f>
        <v/>
      </c>
    </row>
    <row r="14" spans="1:14">
      <c r="A14" s="8">
        <v>35</v>
      </c>
      <c r="B14" s="449" t="s">
        <v>2550</v>
      </c>
      <c r="C14" s="449" t="s">
        <v>2551</v>
      </c>
      <c r="D14" s="449" t="s">
        <v>1084</v>
      </c>
      <c r="E14" s="450" t="str">
        <f>IFERROR(_xlfn.XLOOKUP($B14,map_headernames!H:H,map_headernames!$Q:$Q),"")</f>
        <v>lifexyears</v>
      </c>
      <c r="F14" s="8" t="str">
        <f>IFERROR(_xlfn.XLOOKUP($B14,map_headernames!G:G,map_headernames!$Q:$Q),"")</f>
        <v/>
      </c>
      <c r="G14" s="8" t="str">
        <f>IFERROR(_xlfn.XLOOKUP($B14,map_headernames!I:I,map_headernames!$Q:$Q),"")</f>
        <v>lifexyears</v>
      </c>
      <c r="H14" s="8" t="str">
        <f>IFERROR(_xlfn.XLOOKUP($B14,map_headernames!J:J,map_headernames!$Q:$Q),"")</f>
        <v>lifexyears</v>
      </c>
      <c r="I14" s="8" t="str">
        <f>IFERROR(_xlfn.XLOOKUP($B14,map_headernames!K:K,map_headernames!$Q:$Q),"")</f>
        <v/>
      </c>
      <c r="J14" s="8" t="str">
        <f>IFERROR(_xlfn.XLOOKUP($B14,map_headernames!L:L,map_headernames!$Q:$Q),"")</f>
        <v>lifexyears</v>
      </c>
      <c r="K14" s="8" t="str">
        <f>IFERROR(_xlfn.XLOOKUP($B14,map_headernames!N:N,map_headernames!$Q:$Q),"")</f>
        <v/>
      </c>
      <c r="L14" s="8" t="str">
        <f>IFERROR(_xlfn.XLOOKUP($B14,map_headernames!O:O,map_headernames!$Q:$Q),"")</f>
        <v/>
      </c>
      <c r="M14" s="8" t="str">
        <f>IFERROR(_xlfn.XLOOKUP($B14,map_headernames!P:P,map_headernames!$Q:$Q),"")</f>
        <v/>
      </c>
    </row>
    <row r="15" spans="1:14">
      <c r="A15" s="486">
        <v>284</v>
      </c>
      <c r="B15" s="449" t="s">
        <v>2731</v>
      </c>
      <c r="C15" s="449" t="s">
        <v>2732</v>
      </c>
      <c r="D15" s="449" t="s">
        <v>2716</v>
      </c>
      <c r="E15" s="450" t="str">
        <f>IFERROR(_xlfn.XLOOKUP($B15,map_headernames!H:H,map_headernames!$Q:$Q),"")</f>
        <v>n_cg_limitedbbpct_avg</v>
      </c>
      <c r="F15" s="8" t="str">
        <f>IFERROR(_xlfn.XLOOKUP($B15,map_headernames!G:G,map_headernames!$Q:$Q),"")</f>
        <v/>
      </c>
      <c r="G15" s="8" t="str">
        <f>IFERROR(_xlfn.XLOOKUP($B15,map_headernames!I:I,map_headernames!$Q:$Q),"")</f>
        <v>n_cg_limitedbbpct_avg</v>
      </c>
      <c r="H15" s="8" t="str">
        <f>IFERROR(_xlfn.XLOOKUP($B15,map_headernames!J:J,map_headernames!$Q:$Q),"")</f>
        <v>n_cg_limitedbbpct_avg</v>
      </c>
      <c r="I15" s="8" t="str">
        <f>IFERROR(_xlfn.XLOOKUP($B15,map_headernames!K:K,map_headernames!$Q:$Q),"")</f>
        <v/>
      </c>
      <c r="J15" s="8" t="str">
        <f>IFERROR(_xlfn.XLOOKUP($B15,map_headernames!L:L,map_headernames!$Q:$Q),"")</f>
        <v/>
      </c>
      <c r="K15" s="8" t="str">
        <f>IFERROR(_xlfn.XLOOKUP($B15,map_headernames!N:N,map_headernames!$Q:$Q),"")</f>
        <v/>
      </c>
      <c r="L15" s="8" t="str">
        <f>IFERROR(_xlfn.XLOOKUP($B15,map_headernames!O:O,map_headernames!$Q:$Q),"")</f>
        <v/>
      </c>
      <c r="M15" s="8" t="str">
        <f>IFERROR(_xlfn.XLOOKUP($B15,map_headernames!P:P,map_headernames!$Q:$Q),"")</f>
        <v/>
      </c>
    </row>
    <row r="16" spans="1:14">
      <c r="A16" s="8">
        <v>296</v>
      </c>
      <c r="B16" s="449" t="s">
        <v>2735</v>
      </c>
      <c r="C16" s="449" t="s">
        <v>2736</v>
      </c>
      <c r="D16" s="449" t="s">
        <v>2716</v>
      </c>
      <c r="E16" s="450" t="str">
        <f>IFERROR(_xlfn.XLOOKUP($B16,map_headernames!H:H,map_headernames!$Q:$Q),"")</f>
        <v>n_cg_limitedbbpct_pctile</v>
      </c>
      <c r="F16" s="8" t="str">
        <f>IFERROR(_xlfn.XLOOKUP($B16,map_headernames!G:G,map_headernames!$Q:$Q),"")</f>
        <v/>
      </c>
      <c r="G16" s="8" t="str">
        <f>IFERROR(_xlfn.XLOOKUP($B16,map_headernames!I:I,map_headernames!$Q:$Q),"")</f>
        <v>n_cg_limitedbbpct_pctile</v>
      </c>
      <c r="H16" s="8" t="str">
        <f>IFERROR(_xlfn.XLOOKUP($B16,map_headernames!J:J,map_headernames!$Q:$Q),"")</f>
        <v>n_cg_limitedbbpct_pctile</v>
      </c>
      <c r="I16" s="8" t="str">
        <f>IFERROR(_xlfn.XLOOKUP($B16,map_headernames!K:K,map_headernames!$Q:$Q),"")</f>
        <v/>
      </c>
      <c r="J16" s="8" t="str">
        <f>IFERROR(_xlfn.XLOOKUP($B16,map_headernames!L:L,map_headernames!$Q:$Q),"")</f>
        <v/>
      </c>
      <c r="K16" s="8" t="str">
        <f>IFERROR(_xlfn.XLOOKUP($B16,map_headernames!N:N,map_headernames!$Q:$Q),"")</f>
        <v/>
      </c>
      <c r="L16" s="8" t="str">
        <f>IFERROR(_xlfn.XLOOKUP($B16,map_headernames!O:O,map_headernames!$Q:$Q),"")</f>
        <v/>
      </c>
      <c r="M16" s="8" t="str">
        <f>IFERROR(_xlfn.XLOOKUP($B16,map_headernames!P:P,map_headernames!$Q:$Q),"")</f>
        <v/>
      </c>
    </row>
    <row r="17" spans="1:13">
      <c r="A17" s="486">
        <v>285</v>
      </c>
      <c r="B17" s="449" t="s">
        <v>2733</v>
      </c>
      <c r="C17" s="449" t="s">
        <v>2734</v>
      </c>
      <c r="D17" s="449" t="s">
        <v>2716</v>
      </c>
      <c r="E17" s="450" t="str">
        <f>IFERROR(_xlfn.XLOOKUP($B17,map_headernames!H:H,map_headernames!$Q:$Q),"")</f>
        <v>n_cg_nohincpct_avg</v>
      </c>
      <c r="F17" s="8" t="str">
        <f>IFERROR(_xlfn.XLOOKUP($B17,map_headernames!G:G,map_headernames!$Q:$Q),"")</f>
        <v/>
      </c>
      <c r="G17" s="8" t="str">
        <f>IFERROR(_xlfn.XLOOKUP($B17,map_headernames!I:I,map_headernames!$Q:$Q),"")</f>
        <v>n_cg_nohincpct_avg</v>
      </c>
      <c r="H17" s="8" t="str">
        <f>IFERROR(_xlfn.XLOOKUP($B17,map_headernames!J:J,map_headernames!$Q:$Q),"")</f>
        <v>n_cg_nohincpct_avg</v>
      </c>
      <c r="I17" s="8" t="str">
        <f>IFERROR(_xlfn.XLOOKUP($B17,map_headernames!K:K,map_headernames!$Q:$Q),"")</f>
        <v/>
      </c>
      <c r="J17" s="8" t="str">
        <f>IFERROR(_xlfn.XLOOKUP($B17,map_headernames!L:L,map_headernames!$Q:$Q),"")</f>
        <v/>
      </c>
      <c r="K17" s="8" t="str">
        <f>IFERROR(_xlfn.XLOOKUP($B17,map_headernames!N:N,map_headernames!$Q:$Q),"")</f>
        <v/>
      </c>
      <c r="L17" s="8" t="str">
        <f>IFERROR(_xlfn.XLOOKUP($B17,map_headernames!O:O,map_headernames!$Q:$Q),"")</f>
        <v/>
      </c>
      <c r="M17" s="8" t="str">
        <f>IFERROR(_xlfn.XLOOKUP($B17,map_headernames!P:P,map_headernames!$Q:$Q),"")</f>
        <v/>
      </c>
    </row>
    <row r="18" spans="1:13">
      <c r="A18" s="8">
        <v>297</v>
      </c>
      <c r="B18" s="449" t="s">
        <v>2737</v>
      </c>
      <c r="C18" s="449" t="s">
        <v>2738</v>
      </c>
      <c r="D18" s="449" t="s">
        <v>2716</v>
      </c>
      <c r="E18" s="450" t="str">
        <f>IFERROR(_xlfn.XLOOKUP($B18,map_headernames!H:H,map_headernames!$Q:$Q),"")</f>
        <v>n_cg_nohincpct_pctile</v>
      </c>
      <c r="F18" s="8" t="str">
        <f>IFERROR(_xlfn.XLOOKUP($B18,map_headernames!G:G,map_headernames!$Q:$Q),"")</f>
        <v/>
      </c>
      <c r="G18" s="8" t="str">
        <f>IFERROR(_xlfn.XLOOKUP($B18,map_headernames!I:I,map_headernames!$Q:$Q),"")</f>
        <v>n_cg_nohincpct_pctile</v>
      </c>
      <c r="H18" s="8" t="str">
        <f>IFERROR(_xlfn.XLOOKUP($B18,map_headernames!J:J,map_headernames!$Q:$Q),"")</f>
        <v>n_cg_nohincpct_pctile</v>
      </c>
      <c r="I18" s="8" t="str">
        <f>IFERROR(_xlfn.XLOOKUP($B18,map_headernames!K:K,map_headernames!$Q:$Q),"")</f>
        <v/>
      </c>
      <c r="J18" s="8" t="str">
        <f>IFERROR(_xlfn.XLOOKUP($B18,map_headernames!L:L,map_headernames!$Q:$Q),"")</f>
        <v/>
      </c>
      <c r="K18" s="8" t="str">
        <f>IFERROR(_xlfn.XLOOKUP($B18,map_headernames!N:N,map_headernames!$Q:$Q),"")</f>
        <v/>
      </c>
      <c r="L18" s="8" t="str">
        <f>IFERROR(_xlfn.XLOOKUP($B18,map_headernames!O:O,map_headernames!$Q:$Q),"")</f>
        <v/>
      </c>
      <c r="M18" s="8" t="str">
        <f>IFERROR(_xlfn.XLOOKUP($B18,map_headernames!P:P,map_headernames!$Q:$Q),"")</f>
        <v/>
      </c>
    </row>
    <row r="19" spans="1:13">
      <c r="A19" s="486">
        <v>288</v>
      </c>
      <c r="B19" s="449" t="s">
        <v>2709</v>
      </c>
      <c r="C19" s="449" t="s">
        <v>2710</v>
      </c>
      <c r="D19" s="449" t="s">
        <v>2688</v>
      </c>
      <c r="E19" s="450" t="str">
        <f>IFERROR(_xlfn.XLOOKUP($B19,map_headernames!H:H,map_headernames!$Q:$Q),"")</f>
        <v>n_ci_fire_avg</v>
      </c>
      <c r="F19" s="8" t="str">
        <f>IFERROR(_xlfn.XLOOKUP($B19,map_headernames!G:G,map_headernames!$Q:$Q),"")</f>
        <v/>
      </c>
      <c r="G19" s="8" t="str">
        <f>IFERROR(_xlfn.XLOOKUP($B19,map_headernames!I:I,map_headernames!$Q:$Q),"")</f>
        <v>n_ci_fire_avg</v>
      </c>
      <c r="H19" s="8" t="str">
        <f>IFERROR(_xlfn.XLOOKUP($B19,map_headernames!J:J,map_headernames!$Q:$Q),"")</f>
        <v>n_ci_fire_avg</v>
      </c>
      <c r="I19" s="8" t="str">
        <f>IFERROR(_xlfn.XLOOKUP($B19,map_headernames!K:K,map_headernames!$Q:$Q),"")</f>
        <v/>
      </c>
      <c r="J19" s="8" t="str">
        <f>IFERROR(_xlfn.XLOOKUP($B19,map_headernames!L:L,map_headernames!$Q:$Q),"")</f>
        <v/>
      </c>
      <c r="K19" s="8" t="str">
        <f>IFERROR(_xlfn.XLOOKUP($B19,map_headernames!N:N,map_headernames!$Q:$Q),"")</f>
        <v/>
      </c>
      <c r="L19" s="8" t="str">
        <f>IFERROR(_xlfn.XLOOKUP($B19,map_headernames!O:O,map_headernames!$Q:$Q),"")</f>
        <v/>
      </c>
      <c r="M19" s="8" t="str">
        <f>IFERROR(_xlfn.XLOOKUP($B19,map_headernames!P:P,map_headernames!$Q:$Q),"")</f>
        <v/>
      </c>
    </row>
    <row r="20" spans="1:13">
      <c r="A20" s="8">
        <v>300</v>
      </c>
      <c r="B20" s="449" t="s">
        <v>2713</v>
      </c>
      <c r="C20" s="449" t="s">
        <v>2714</v>
      </c>
      <c r="D20" s="449" t="s">
        <v>2688</v>
      </c>
      <c r="E20" s="450" t="str">
        <f>IFERROR(_xlfn.XLOOKUP($B20,map_headernames!H:H,map_headernames!$Q:$Q),"")</f>
        <v>n_ci_fire_pctile</v>
      </c>
      <c r="F20" s="8" t="str">
        <f>IFERROR(_xlfn.XLOOKUP($B20,map_headernames!G:G,map_headernames!$Q:$Q),"")</f>
        <v/>
      </c>
      <c r="G20" s="8" t="str">
        <f>IFERROR(_xlfn.XLOOKUP($B20,map_headernames!I:I,map_headernames!$Q:$Q),"")</f>
        <v>n_ci_fire_pctile</v>
      </c>
      <c r="H20" s="8" t="str">
        <f>IFERROR(_xlfn.XLOOKUP($B20,map_headernames!J:J,map_headernames!$Q:$Q),"")</f>
        <v>n_ci_fire_pctile</v>
      </c>
      <c r="I20" s="8" t="str">
        <f>IFERROR(_xlfn.XLOOKUP($B20,map_headernames!K:K,map_headernames!$Q:$Q),"")</f>
        <v/>
      </c>
      <c r="J20" s="8" t="str">
        <f>IFERROR(_xlfn.XLOOKUP($B20,map_headernames!L:L,map_headernames!$Q:$Q),"")</f>
        <v/>
      </c>
      <c r="K20" s="8" t="str">
        <f>IFERROR(_xlfn.XLOOKUP($B20,map_headernames!N:N,map_headernames!$Q:$Q),"")</f>
        <v/>
      </c>
      <c r="L20" s="8" t="str">
        <f>IFERROR(_xlfn.XLOOKUP($B20,map_headernames!O:O,map_headernames!$Q:$Q),"")</f>
        <v/>
      </c>
      <c r="M20" s="8" t="str">
        <f>IFERROR(_xlfn.XLOOKUP($B20,map_headernames!P:P,map_headernames!$Q:$Q),"")</f>
        <v/>
      </c>
    </row>
    <row r="21" spans="1:13">
      <c r="A21" s="486">
        <v>289</v>
      </c>
      <c r="B21" s="449" t="s">
        <v>2757</v>
      </c>
      <c r="C21" s="449" t="s">
        <v>2758</v>
      </c>
      <c r="D21" s="449" t="s">
        <v>2688</v>
      </c>
      <c r="E21" s="450" t="str">
        <f>IFERROR(_xlfn.XLOOKUP($B21,map_headernames!H:H,map_headernames!$Q:$Q),"")</f>
        <v>n_ci_fire30_avg</v>
      </c>
      <c r="F21" s="8" t="str">
        <f>IFERROR(_xlfn.XLOOKUP($B21,map_headernames!G:G,map_headernames!$Q:$Q),"")</f>
        <v/>
      </c>
      <c r="G21" s="8" t="str">
        <f>IFERROR(_xlfn.XLOOKUP($B21,map_headernames!I:I,map_headernames!$Q:$Q),"")</f>
        <v>n_ci_fire30_avg</v>
      </c>
      <c r="H21" s="8" t="str">
        <f>IFERROR(_xlfn.XLOOKUP($B21,map_headernames!J:J,map_headernames!$Q:$Q),"")</f>
        <v>n_ci_fire30_avg</v>
      </c>
      <c r="I21" s="8" t="str">
        <f>IFERROR(_xlfn.XLOOKUP($B21,map_headernames!K:K,map_headernames!$Q:$Q),"")</f>
        <v/>
      </c>
      <c r="J21" s="8" t="str">
        <f>IFERROR(_xlfn.XLOOKUP($B21,map_headernames!L:L,map_headernames!$Q:$Q),"")</f>
        <v/>
      </c>
      <c r="K21" s="8" t="str">
        <f>IFERROR(_xlfn.XLOOKUP($B21,map_headernames!N:N,map_headernames!$Q:$Q),"")</f>
        <v/>
      </c>
      <c r="L21" s="8" t="str">
        <f>IFERROR(_xlfn.XLOOKUP($B21,map_headernames!O:O,map_headernames!$Q:$Q),"")</f>
        <v/>
      </c>
      <c r="M21" s="8" t="str">
        <f>IFERROR(_xlfn.XLOOKUP($B21,map_headernames!P:P,map_headernames!$Q:$Q),"")</f>
        <v/>
      </c>
    </row>
    <row r="22" spans="1:13" ht="15" thickBot="1">
      <c r="A22" s="8">
        <v>301</v>
      </c>
      <c r="B22" s="472" t="s">
        <v>2759</v>
      </c>
      <c r="C22" s="472" t="s">
        <v>2760</v>
      </c>
      <c r="D22" s="472" t="s">
        <v>2688</v>
      </c>
      <c r="E22" s="450" t="str">
        <f>IFERROR(_xlfn.XLOOKUP($B22,map_headernames!H:H,map_headernames!$Q:$Q),"")</f>
        <v>n_ci_fire30_pctile</v>
      </c>
      <c r="F22" s="8" t="str">
        <f>IFERROR(_xlfn.XLOOKUP($B22,map_headernames!G:G,map_headernames!$Q:$Q),"")</f>
        <v/>
      </c>
      <c r="G22" s="8" t="str">
        <f>IFERROR(_xlfn.XLOOKUP($B22,map_headernames!I:I,map_headernames!$Q:$Q),"")</f>
        <v>n_ci_fire30_pctile</v>
      </c>
      <c r="H22" s="8" t="str">
        <f>IFERROR(_xlfn.XLOOKUP($B22,map_headernames!J:J,map_headernames!$Q:$Q),"")</f>
        <v>n_ci_fire30_pctile</v>
      </c>
      <c r="I22" s="8" t="str">
        <f>IFERROR(_xlfn.XLOOKUP($B22,map_headernames!K:K,map_headernames!$Q:$Q),"")</f>
        <v/>
      </c>
      <c r="J22" s="8" t="str">
        <f>IFERROR(_xlfn.XLOOKUP($B22,map_headernames!L:L,map_headernames!$Q:$Q),"")</f>
        <v/>
      </c>
      <c r="K22" s="8" t="str">
        <f>IFERROR(_xlfn.XLOOKUP($B22,map_headernames!N:N,map_headernames!$Q:$Q),"")</f>
        <v/>
      </c>
      <c r="L22" s="8" t="str">
        <f>IFERROR(_xlfn.XLOOKUP($B22,map_headernames!O:O,map_headernames!$Q:$Q),"")</f>
        <v/>
      </c>
      <c r="M22" s="8" t="str">
        <f>IFERROR(_xlfn.XLOOKUP($B22,map_headernames!P:P,map_headernames!$Q:$Q),"")</f>
        <v/>
      </c>
    </row>
    <row r="23" spans="1:13">
      <c r="A23" s="486">
        <v>286</v>
      </c>
      <c r="B23" s="506" t="s">
        <v>2706</v>
      </c>
      <c r="C23" s="474" t="s">
        <v>2707</v>
      </c>
      <c r="D23" s="474" t="s">
        <v>5862</v>
      </c>
      <c r="E23" s="475" t="str">
        <f>IFERROR(_xlfn.XLOOKUP($B23,map_headernames!H:H,map_headernames!$Q:$Q),"")</f>
        <v>n_ci_flood_avg</v>
      </c>
      <c r="F23" s="513" t="str">
        <f>IFERROR(_xlfn.XLOOKUP($B23,map_headernames!G:G,map_headernames!$Q:$Q),"")</f>
        <v/>
      </c>
      <c r="G23" s="349" t="str">
        <f>IFERROR(_xlfn.XLOOKUP($B23,map_headernames!I:I,map_headernames!$Q:$Q),"")</f>
        <v>n_ci_flood_avg</v>
      </c>
      <c r="H23" s="349" t="str">
        <f>IFERROR(_xlfn.XLOOKUP($B23,map_headernames!J:J,map_headernames!$Q:$Q),"")</f>
        <v>n_ci_flood_avg</v>
      </c>
      <c r="I23" s="349" t="str">
        <f>IFERROR(_xlfn.XLOOKUP($B23,map_headernames!K:K,map_headernames!$Q:$Q),"")</f>
        <v/>
      </c>
      <c r="J23" s="476" t="str">
        <f>IFERROR(_xlfn.XLOOKUP($B23,map_headernames!L:L,map_headernames!$Q:$Q),"")</f>
        <v/>
      </c>
      <c r="K23" s="8" t="str">
        <f>IFERROR(_xlfn.XLOOKUP($B23,map_headernames!N:N,map_headernames!$Q:$Q),"")</f>
        <v/>
      </c>
      <c r="L23" s="8" t="str">
        <f>IFERROR(_xlfn.XLOOKUP($B23,map_headernames!O:O,map_headernames!$Q:$Q),"")</f>
        <v/>
      </c>
      <c r="M23" s="8" t="str">
        <f>IFERROR(_xlfn.XLOOKUP($B23,map_headernames!P:P,map_headernames!$Q:$Q),"")</f>
        <v/>
      </c>
    </row>
    <row r="24" spans="1:13">
      <c r="A24" s="8">
        <v>298</v>
      </c>
      <c r="B24" s="477" t="s">
        <v>2711</v>
      </c>
      <c r="C24" s="449" t="s">
        <v>2712</v>
      </c>
      <c r="D24" s="449" t="s">
        <v>2688</v>
      </c>
      <c r="E24" s="450" t="str">
        <f>IFERROR(_xlfn.XLOOKUP($B24,map_headernames!H:H,map_headernames!$Q:$Q),"")</f>
        <v>n_ci_flood_pctile</v>
      </c>
      <c r="F24" s="8" t="str">
        <f>IFERROR(_xlfn.XLOOKUP($B24,map_headernames!G:G,map_headernames!$Q:$Q),"")</f>
        <v/>
      </c>
      <c r="G24" s="8" t="str">
        <f>IFERROR(_xlfn.XLOOKUP($B24,map_headernames!I:I,map_headernames!$Q:$Q),"")</f>
        <v>n_ci_flood_pctile</v>
      </c>
      <c r="H24" s="8" t="str">
        <f>IFERROR(_xlfn.XLOOKUP($B24,map_headernames!J:J,map_headernames!$Q:$Q),"")</f>
        <v>n_ci_flood_pctile</v>
      </c>
      <c r="I24" s="8" t="str">
        <f>IFERROR(_xlfn.XLOOKUP($B24,map_headernames!K:K,map_headernames!$Q:$Q),"")</f>
        <v/>
      </c>
      <c r="J24" s="478" t="str">
        <f>IFERROR(_xlfn.XLOOKUP($B24,map_headernames!L:L,map_headernames!$Q:$Q),"")</f>
        <v/>
      </c>
      <c r="K24" s="8" t="str">
        <f>IFERROR(_xlfn.XLOOKUP($B24,map_headernames!N:N,map_headernames!$Q:$Q),"")</f>
        <v/>
      </c>
      <c r="L24" s="8" t="str">
        <f>IFERROR(_xlfn.XLOOKUP($B24,map_headernames!O:O,map_headernames!$Q:$Q),"")</f>
        <v/>
      </c>
      <c r="M24" s="8" t="str">
        <f>IFERROR(_xlfn.XLOOKUP($B24,map_headernames!P:P,map_headernames!$Q:$Q),"")</f>
        <v/>
      </c>
    </row>
    <row r="25" spans="1:13">
      <c r="A25" s="486">
        <v>287</v>
      </c>
      <c r="B25" s="477" t="s">
        <v>2786</v>
      </c>
      <c r="C25" s="449" t="s">
        <v>2787</v>
      </c>
      <c r="D25" s="449" t="s">
        <v>2688</v>
      </c>
      <c r="E25" s="450" t="str">
        <f>IFERROR(_xlfn.XLOOKUP($B25,map_headernames!H:H,map_headernames!$Q:$Q),"")</f>
        <v>n_ci_flood30_avg</v>
      </c>
      <c r="F25" s="8" t="str">
        <f>IFERROR(_xlfn.XLOOKUP($B25,map_headernames!G:G,map_headernames!$Q:$Q),"")</f>
        <v/>
      </c>
      <c r="G25" s="8" t="str">
        <f>IFERROR(_xlfn.XLOOKUP($B25,map_headernames!I:I,map_headernames!$Q:$Q),"")</f>
        <v>n_ci_flood30_avg</v>
      </c>
      <c r="H25" s="8" t="str">
        <f>IFERROR(_xlfn.XLOOKUP($B25,map_headernames!J:J,map_headernames!$Q:$Q),"")</f>
        <v>n_ci_flood30_avg</v>
      </c>
      <c r="I25" s="8" t="str">
        <f>IFERROR(_xlfn.XLOOKUP($B25,map_headernames!K:K,map_headernames!$Q:$Q),"")</f>
        <v/>
      </c>
      <c r="J25" s="478" t="str">
        <f>IFERROR(_xlfn.XLOOKUP($B25,map_headernames!L:L,map_headernames!$Q:$Q),"")</f>
        <v/>
      </c>
      <c r="K25" s="8" t="str">
        <f>IFERROR(_xlfn.XLOOKUP($B25,map_headernames!N:N,map_headernames!$Q:$Q),"")</f>
        <v/>
      </c>
      <c r="L25" s="8" t="str">
        <f>IFERROR(_xlfn.XLOOKUP($B25,map_headernames!O:O,map_headernames!$Q:$Q),"")</f>
        <v/>
      </c>
      <c r="M25" s="8" t="str">
        <f>IFERROR(_xlfn.XLOOKUP($B25,map_headernames!P:P,map_headernames!$Q:$Q),"")</f>
        <v/>
      </c>
    </row>
    <row r="26" spans="1:13">
      <c r="A26" s="8">
        <v>299</v>
      </c>
      <c r="B26" s="477" t="s">
        <v>2790</v>
      </c>
      <c r="C26" s="449" t="s">
        <v>2791</v>
      </c>
      <c r="D26" s="449" t="s">
        <v>2688</v>
      </c>
      <c r="E26" s="450" t="str">
        <f>IFERROR(_xlfn.XLOOKUP($B26,map_headernames!H:H,map_headernames!$Q:$Q),"")</f>
        <v>n_ci_flood30_pctile</v>
      </c>
      <c r="F26" s="514" t="str">
        <f>IFERROR(_xlfn.XLOOKUP($B26,map_headernames!G:G,map_headernames!$Q:$Q),"")</f>
        <v/>
      </c>
      <c r="G26" s="8" t="str">
        <f>IFERROR(_xlfn.XLOOKUP($B26,map_headernames!I:I,map_headernames!$Q:$Q),"")</f>
        <v>n_ci_flood30_pctile</v>
      </c>
      <c r="H26" s="8" t="str">
        <f>IFERROR(_xlfn.XLOOKUP($B26,map_headernames!J:J,map_headernames!$Q:$Q),"")</f>
        <v>n_ci_flood30_pctile</v>
      </c>
      <c r="I26" s="8" t="str">
        <f>IFERROR(_xlfn.XLOOKUP($B26,map_headernames!K:K,map_headernames!$Q:$Q),"")</f>
        <v/>
      </c>
      <c r="J26" s="478" t="str">
        <f>IFERROR(_xlfn.XLOOKUP($B26,map_headernames!L:L,map_headernames!$Q:$Q),"")</f>
        <v/>
      </c>
      <c r="K26" s="8" t="str">
        <f>IFERROR(_xlfn.XLOOKUP($B26,map_headernames!N:N,map_headernames!$Q:$Q),"")</f>
        <v/>
      </c>
      <c r="L26" s="8" t="str">
        <f>IFERROR(_xlfn.XLOOKUP($B26,map_headernames!O:O,map_headernames!$Q:$Q),"")</f>
        <v/>
      </c>
      <c r="M26" s="8" t="str">
        <f>IFERROR(_xlfn.XLOOKUP($B26,map_headernames!P:P,map_headernames!$Q:$Q),"")</f>
        <v/>
      </c>
    </row>
    <row r="27" spans="1:13">
      <c r="A27" s="8">
        <v>143</v>
      </c>
      <c r="B27" s="507" t="s">
        <v>2240</v>
      </c>
      <c r="C27" s="449" t="s">
        <v>2241</v>
      </c>
      <c r="D27" s="449" t="s">
        <v>1104</v>
      </c>
      <c r="E27" s="450" t="str">
        <f>IFERROR(_xlfn.XLOOKUP($B27,map_headernames!H:H,map_headernames!$Q:$Q),"")</f>
        <v>avg.Demog.Index</v>
      </c>
      <c r="F27" s="8" t="str">
        <f>IFERROR(_xlfn.XLOOKUP($B27,map_headernames!G:G,map_headernames!$Q:$Q),"")</f>
        <v/>
      </c>
      <c r="G27" s="8" t="str">
        <f>IFERROR(_xlfn.XLOOKUP($B27,map_headernames!I:I,map_headernames!$Q:$Q),"")</f>
        <v>avg.Demog.Index</v>
      </c>
      <c r="H27" s="8" t="str">
        <f>IFERROR(_xlfn.XLOOKUP($B27,map_headernames!J:J,map_headernames!$Q:$Q),"")</f>
        <v>avg.Demog.Index</v>
      </c>
      <c r="I27" s="8" t="str">
        <f>IFERROR(_xlfn.XLOOKUP($B27,map_headernames!K:K,map_headernames!$Q:$Q),"")</f>
        <v/>
      </c>
      <c r="J27" s="478" t="str">
        <f>IFERROR(_xlfn.XLOOKUP($B27,map_headernames!L:L,map_headernames!$Q:$Q),"")</f>
        <v/>
      </c>
      <c r="K27" s="8" t="str">
        <f>IFERROR(_xlfn.XLOOKUP($B27,map_headernames!N:N,map_headernames!$Q:$Q),"")</f>
        <v/>
      </c>
      <c r="L27" s="8" t="str">
        <f>IFERROR(_xlfn.XLOOKUP($B27,map_headernames!O:O,map_headernames!$Q:$Q),"")</f>
        <v/>
      </c>
      <c r="M27" s="8" t="str">
        <f>IFERROR(_xlfn.XLOOKUP($B27,map_headernames!P:P,map_headernames!$Q:$Q),"")</f>
        <v/>
      </c>
    </row>
    <row r="28" spans="1:13">
      <c r="A28" s="486">
        <v>166</v>
      </c>
      <c r="B28" s="507" t="s">
        <v>1098</v>
      </c>
      <c r="C28" s="449" t="s">
        <v>1108</v>
      </c>
      <c r="D28" s="449" t="s">
        <v>1104</v>
      </c>
      <c r="E28" s="450" t="str">
        <f>IFERROR(_xlfn.XLOOKUP($B28,map_headernames!H:H,map_headernames!$Q:$Q),"")</f>
        <v>pctile.Demog.Index</v>
      </c>
      <c r="F28" s="8" t="str">
        <f>IFERROR(_xlfn.XLOOKUP($B28,map_headernames!G:G,map_headernames!$Q:$Q),"")</f>
        <v/>
      </c>
      <c r="G28" s="8" t="str">
        <f>IFERROR(_xlfn.XLOOKUP($B28,map_headernames!I:I,map_headernames!$Q:$Q),"")</f>
        <v>pctile.Demog.Index</v>
      </c>
      <c r="H28" s="8" t="str">
        <f>IFERROR(_xlfn.XLOOKUP($B28,map_headernames!J:J,map_headernames!$Q:$Q),"")</f>
        <v>pctile.Demog.Index</v>
      </c>
      <c r="I28" s="8" t="str">
        <f>IFERROR(_xlfn.XLOOKUP($B28,map_headernames!K:K,map_headernames!$Q:$Q),"")</f>
        <v/>
      </c>
      <c r="J28" s="478" t="str">
        <f>IFERROR(_xlfn.XLOOKUP($B28,map_headernames!L:L,map_headernames!$Q:$Q),"")</f>
        <v/>
      </c>
      <c r="K28" s="8" t="str">
        <f>IFERROR(_xlfn.XLOOKUP($B28,map_headernames!N:N,map_headernames!$Q:$Q),"")</f>
        <v/>
      </c>
      <c r="L28" s="8" t="str">
        <f>IFERROR(_xlfn.XLOOKUP($B28,map_headernames!O:O,map_headernames!$Q:$Q),"")</f>
        <v/>
      </c>
      <c r="M28" s="8" t="str">
        <f>IFERROR(_xlfn.XLOOKUP($B28,map_headernames!P:P,map_headernames!$Q:$Q),"")</f>
        <v/>
      </c>
    </row>
    <row r="29" spans="1:13">
      <c r="A29" s="8">
        <v>144</v>
      </c>
      <c r="B29" s="507" t="s">
        <v>2244</v>
      </c>
      <c r="C29" s="449" t="s">
        <v>2245</v>
      </c>
      <c r="D29" s="449" t="s">
        <v>1104</v>
      </c>
      <c r="E29" s="450" t="str">
        <f>IFERROR(_xlfn.XLOOKUP($B29,map_headernames!H:H,map_headernames!$Q:$Q),"")</f>
        <v>avg.Demog.Index.Supp</v>
      </c>
      <c r="F29" s="8" t="str">
        <f>IFERROR(_xlfn.XLOOKUP($B29,map_headernames!G:G,map_headernames!$Q:$Q),"")</f>
        <v/>
      </c>
      <c r="G29" s="8" t="str">
        <f>IFERROR(_xlfn.XLOOKUP($B29,map_headernames!I:I,map_headernames!$Q:$Q),"")</f>
        <v>avg.Demog.Index.Supp</v>
      </c>
      <c r="H29" s="8" t="str">
        <f>IFERROR(_xlfn.XLOOKUP($B29,map_headernames!J:J,map_headernames!$Q:$Q),"")</f>
        <v>avg.Demog.Index.Supp</v>
      </c>
      <c r="I29" s="8" t="str">
        <f>IFERROR(_xlfn.XLOOKUP($B29,map_headernames!K:K,map_headernames!$Q:$Q),"")</f>
        <v/>
      </c>
      <c r="J29" s="478" t="str">
        <f>IFERROR(_xlfn.XLOOKUP($B29,map_headernames!L:L,map_headernames!$Q:$Q),"")</f>
        <v/>
      </c>
      <c r="K29" s="8" t="str">
        <f>IFERROR(_xlfn.XLOOKUP($B29,map_headernames!N:N,map_headernames!$Q:$Q),"")</f>
        <v/>
      </c>
      <c r="L29" s="8" t="str">
        <f>IFERROR(_xlfn.XLOOKUP($B29,map_headernames!O:O,map_headernames!$Q:$Q),"")</f>
        <v/>
      </c>
      <c r="M29" s="8" t="str">
        <f>IFERROR(_xlfn.XLOOKUP($B29,map_headernames!P:P,map_headernames!$Q:$Q),"")</f>
        <v/>
      </c>
    </row>
    <row r="30" spans="1:13">
      <c r="A30" s="486">
        <v>167</v>
      </c>
      <c r="B30" s="507" t="s">
        <v>1113</v>
      </c>
      <c r="C30" s="449" t="s">
        <v>1117</v>
      </c>
      <c r="D30" s="449" t="s">
        <v>1104</v>
      </c>
      <c r="E30" s="450" t="str">
        <f>IFERROR(_xlfn.XLOOKUP($B30,map_headernames!H:H,map_headernames!$Q:$Q),"")</f>
        <v>pctile.Demog.Index.Supp</v>
      </c>
      <c r="F30" s="8" t="str">
        <f>IFERROR(_xlfn.XLOOKUP($B30,map_headernames!G:G,map_headernames!$Q:$Q),"")</f>
        <v/>
      </c>
      <c r="G30" s="8" t="str">
        <f>IFERROR(_xlfn.XLOOKUP($B30,map_headernames!I:I,map_headernames!$Q:$Q),"")</f>
        <v>pctile.Demog.Index.Supp</v>
      </c>
      <c r="H30" s="8" t="str">
        <f>IFERROR(_xlfn.XLOOKUP($B30,map_headernames!J:J,map_headernames!$Q:$Q),"")</f>
        <v>pctile.Demog.Index.Supp</v>
      </c>
      <c r="I30" s="8" t="str">
        <f>IFERROR(_xlfn.XLOOKUP($B30,map_headernames!K:K,map_headernames!$Q:$Q),"")</f>
        <v/>
      </c>
      <c r="J30" s="478" t="str">
        <f>IFERROR(_xlfn.XLOOKUP($B30,map_headernames!L:L,map_headernames!$Q:$Q),"")</f>
        <v/>
      </c>
      <c r="K30" s="8" t="str">
        <f>IFERROR(_xlfn.XLOOKUP($B30,map_headernames!N:N,map_headernames!$Q:$Q),"")</f>
        <v/>
      </c>
      <c r="L30" s="8" t="str">
        <f>IFERROR(_xlfn.XLOOKUP($B30,map_headernames!O:O,map_headernames!$Q:$Q),"")</f>
        <v/>
      </c>
      <c r="M30" s="8" t="str">
        <f>IFERROR(_xlfn.XLOOKUP($B30,map_headernames!P:P,map_headernames!$Q:$Q),"")</f>
        <v/>
      </c>
    </row>
    <row r="31" spans="1:13">
      <c r="A31" s="8">
        <v>136</v>
      </c>
      <c r="B31" s="507" t="s">
        <v>1123</v>
      </c>
      <c r="C31" s="449" t="s">
        <v>1128</v>
      </c>
      <c r="D31" s="449" t="s">
        <v>1104</v>
      </c>
      <c r="E31" s="450" t="str">
        <f>IFERROR(_xlfn.XLOOKUP($B31,map_headernames!H:H,map_headernames!$Q:$Q),"")</f>
        <v>avg.pctlowinc</v>
      </c>
      <c r="F31" s="514" t="str">
        <f>IFERROR(_xlfn.XLOOKUP($B31,map_headernames!G:G,map_headernames!$Q:$Q),"")</f>
        <v/>
      </c>
      <c r="G31" s="8" t="str">
        <f>IFERROR(_xlfn.XLOOKUP($B31,map_headernames!I:I,map_headernames!$Q:$Q),"")</f>
        <v>avg.pctlowinc</v>
      </c>
      <c r="H31" s="8" t="str">
        <f>IFERROR(_xlfn.XLOOKUP($B31,map_headernames!J:J,map_headernames!$Q:$Q),"")</f>
        <v>avg.pctlowinc</v>
      </c>
      <c r="I31" s="8" t="str">
        <f>IFERROR(_xlfn.XLOOKUP($B31,map_headernames!K:K,map_headernames!$Q:$Q),"")</f>
        <v/>
      </c>
      <c r="J31" s="478" t="str">
        <f>IFERROR(_xlfn.XLOOKUP($B31,map_headernames!L:L,map_headernames!$Q:$Q),"")</f>
        <v/>
      </c>
      <c r="K31" s="8" t="str">
        <f>IFERROR(_xlfn.XLOOKUP($B31,map_headernames!N:N,map_headernames!$Q:$Q),"")</f>
        <v/>
      </c>
      <c r="L31" s="8" t="str">
        <f>IFERROR(_xlfn.XLOOKUP($B31,map_headernames!O:O,map_headernames!$Q:$Q),"")</f>
        <v/>
      </c>
      <c r="M31" s="8" t="str">
        <f>IFERROR(_xlfn.XLOOKUP($B31,map_headernames!P:P,map_headernames!$Q:$Q),"")</f>
        <v/>
      </c>
    </row>
    <row r="32" spans="1:13">
      <c r="A32" s="486">
        <v>159</v>
      </c>
      <c r="B32" s="507" t="s">
        <v>1134</v>
      </c>
      <c r="C32" s="449" t="s">
        <v>1138</v>
      </c>
      <c r="D32" s="449" t="s">
        <v>1104</v>
      </c>
      <c r="E32" s="450" t="str">
        <f>IFERROR(_xlfn.XLOOKUP($B32,map_headernames!H:H,map_headernames!$Q:$Q),"")</f>
        <v>pctile.pctlowinc</v>
      </c>
      <c r="F32" s="514" t="str">
        <f>IFERROR(_xlfn.XLOOKUP($B32,map_headernames!G:G,map_headernames!$Q:$Q),"")</f>
        <v/>
      </c>
      <c r="G32" s="8" t="str">
        <f>IFERROR(_xlfn.XLOOKUP($B32,map_headernames!I:I,map_headernames!$Q:$Q),"")</f>
        <v>pctile.pctlowinc</v>
      </c>
      <c r="H32" s="8" t="str">
        <f>IFERROR(_xlfn.XLOOKUP($B32,map_headernames!J:J,map_headernames!$Q:$Q),"")</f>
        <v>pctile.pctlowinc</v>
      </c>
      <c r="I32" s="8" t="str">
        <f>IFERROR(_xlfn.XLOOKUP($B32,map_headernames!K:K,map_headernames!$Q:$Q),"")</f>
        <v/>
      </c>
      <c r="J32" s="478" t="str">
        <f>IFERROR(_xlfn.XLOOKUP($B32,map_headernames!L:L,map_headernames!$Q:$Q),"")</f>
        <v/>
      </c>
      <c r="K32" s="8" t="str">
        <f>IFERROR(_xlfn.XLOOKUP($B32,map_headernames!N:N,map_headernames!$Q:$Q),"")</f>
        <v/>
      </c>
      <c r="L32" s="8" t="str">
        <f>IFERROR(_xlfn.XLOOKUP($B32,map_headernames!O:O,map_headernames!$Q:$Q),"")</f>
        <v/>
      </c>
      <c r="M32" s="8" t="str">
        <f>IFERROR(_xlfn.XLOOKUP($B32,map_headernames!P:P,map_headernames!$Q:$Q),"")</f>
        <v/>
      </c>
    </row>
    <row r="33" spans="1:14">
      <c r="A33" s="8">
        <v>137</v>
      </c>
      <c r="B33" s="507" t="s">
        <v>1142</v>
      </c>
      <c r="C33" s="449" t="s">
        <v>1144</v>
      </c>
      <c r="D33" s="449" t="s">
        <v>1104</v>
      </c>
      <c r="E33" s="450" t="str">
        <f>IFERROR(_xlfn.XLOOKUP($B33,map_headernames!H:H,map_headernames!$Q:$Q),"")</f>
        <v>avg.pctlths</v>
      </c>
      <c r="F33" s="514" t="str">
        <f>IFERROR(_xlfn.XLOOKUP($B33,map_headernames!G:G,map_headernames!$Q:$Q),"")</f>
        <v/>
      </c>
      <c r="G33" s="8" t="str">
        <f>IFERROR(_xlfn.XLOOKUP($B33,map_headernames!I:I,map_headernames!$Q:$Q),"")</f>
        <v>avg.pctlths</v>
      </c>
      <c r="H33" s="8" t="str">
        <f>IFERROR(_xlfn.XLOOKUP($B33,map_headernames!J:J,map_headernames!$Q:$Q),"")</f>
        <v>avg.pctlths</v>
      </c>
      <c r="I33" s="8" t="str">
        <f>IFERROR(_xlfn.XLOOKUP($B33,map_headernames!K:K,map_headernames!$Q:$Q),"")</f>
        <v/>
      </c>
      <c r="J33" s="478" t="str">
        <f>IFERROR(_xlfn.XLOOKUP($B33,map_headernames!L:L,map_headernames!$Q:$Q),"")</f>
        <v/>
      </c>
      <c r="K33" s="8" t="str">
        <f>IFERROR(_xlfn.XLOOKUP($B33,map_headernames!N:N,map_headernames!$Q:$Q),"")</f>
        <v/>
      </c>
      <c r="L33" s="8" t="str">
        <f>IFERROR(_xlfn.XLOOKUP($B33,map_headernames!O:O,map_headernames!$Q:$Q),"")</f>
        <v/>
      </c>
      <c r="M33" s="8" t="str">
        <f>IFERROR(_xlfn.XLOOKUP($B33,map_headernames!P:P,map_headernames!$Q:$Q),"")</f>
        <v/>
      </c>
    </row>
    <row r="34" spans="1:14">
      <c r="A34" s="486">
        <v>160</v>
      </c>
      <c r="B34" s="507" t="s">
        <v>1149</v>
      </c>
      <c r="C34" s="449" t="s">
        <v>1153</v>
      </c>
      <c r="D34" s="449" t="s">
        <v>1104</v>
      </c>
      <c r="E34" s="450" t="str">
        <f>IFERROR(_xlfn.XLOOKUP($B34,map_headernames!H:H,map_headernames!$Q:$Q),"")</f>
        <v>pctile.pctlths</v>
      </c>
      <c r="F34" s="514" t="str">
        <f>IFERROR(_xlfn.XLOOKUP($B34,map_headernames!G:G,map_headernames!$Q:$Q),"")</f>
        <v/>
      </c>
      <c r="G34" s="8" t="str">
        <f>IFERROR(_xlfn.XLOOKUP($B34,map_headernames!I:I,map_headernames!$Q:$Q),"")</f>
        <v>pctile.pctlths</v>
      </c>
      <c r="H34" s="8" t="str">
        <f>IFERROR(_xlfn.XLOOKUP($B34,map_headernames!J:J,map_headernames!$Q:$Q),"")</f>
        <v>pctile.pctlths</v>
      </c>
      <c r="I34" s="8" t="str">
        <f>IFERROR(_xlfn.XLOOKUP($B34,map_headernames!K:K,map_headernames!$Q:$Q),"")</f>
        <v/>
      </c>
      <c r="J34" s="478" t="str">
        <f>IFERROR(_xlfn.XLOOKUP($B34,map_headernames!L:L,map_headernames!$Q:$Q),"")</f>
        <v/>
      </c>
      <c r="K34" s="8" t="str">
        <f>IFERROR(_xlfn.XLOOKUP($B34,map_headernames!N:N,map_headernames!$Q:$Q),"")</f>
        <v/>
      </c>
      <c r="L34" s="8" t="str">
        <f>IFERROR(_xlfn.XLOOKUP($B34,map_headernames!O:O,map_headernames!$Q:$Q),"")</f>
        <v/>
      </c>
      <c r="M34" s="8" t="str">
        <f>IFERROR(_xlfn.XLOOKUP($B34,map_headernames!P:P,map_headernames!$Q:$Q),"")</f>
        <v/>
      </c>
    </row>
    <row r="35" spans="1:14" ht="15" thickBot="1">
      <c r="A35" s="8">
        <v>142</v>
      </c>
      <c r="B35" s="510" t="s">
        <v>2310</v>
      </c>
      <c r="C35" s="511" t="s">
        <v>2313</v>
      </c>
      <c r="D35" s="480" t="s">
        <v>1104</v>
      </c>
      <c r="E35" s="481" t="str">
        <f>IFERROR(_xlfn.XLOOKUP($B35,map_headernames!H:H,map_headernames!$Q:$Q),"")</f>
        <v>avg.lowlifex</v>
      </c>
      <c r="F35" s="515" t="str">
        <f>IFERROR(_xlfn.XLOOKUP($B35,map_headernames!G:G,map_headernames!$Q:$Q),"")</f>
        <v/>
      </c>
      <c r="G35" s="517" t="str">
        <f>IFERROR(_xlfn.XLOOKUP($B35,map_headernames!I:I,map_headernames!$Q:$Q),"")</f>
        <v>avg.lowlifex</v>
      </c>
      <c r="H35" s="276" t="str">
        <f>IFERROR(_xlfn.XLOOKUP($B35,map_headernames!J:J,map_headernames!$Q:$Q),"")</f>
        <v>avg.lowlifex</v>
      </c>
      <c r="I35" s="276" t="str">
        <f>IFERROR(_xlfn.XLOOKUP($B35,map_headernames!K:K,map_headernames!$Q:$Q),"")</f>
        <v/>
      </c>
      <c r="J35" s="482" t="str">
        <f>IFERROR(_xlfn.XLOOKUP($B35,map_headernames!L:L,map_headernames!$Q:$Q),"")</f>
        <v/>
      </c>
      <c r="K35" s="8" t="str">
        <f>IFERROR(_xlfn.XLOOKUP($B35,map_headernames!N:N,map_headernames!$Q:$Q),"")</f>
        <v/>
      </c>
      <c r="L35" s="8" t="str">
        <f>IFERROR(_xlfn.XLOOKUP($B35,map_headernames!O:O,map_headernames!$Q:$Q),"")</f>
        <v/>
      </c>
      <c r="M35" s="8" t="str">
        <f>IFERROR(_xlfn.XLOOKUP($B35,map_headernames!P:P,map_headernames!$Q:$Q),"")</f>
        <v/>
      </c>
      <c r="N35" s="8" t="s">
        <v>5912</v>
      </c>
    </row>
    <row r="36" spans="1:14">
      <c r="A36" s="486">
        <v>165</v>
      </c>
      <c r="B36" s="508" t="s">
        <v>1158</v>
      </c>
      <c r="C36" s="501" t="s">
        <v>1164</v>
      </c>
      <c r="D36" s="473" t="s">
        <v>1104</v>
      </c>
      <c r="E36" s="450" t="str">
        <f>IFERROR(_xlfn.XLOOKUP($B36,map_headernames!H:H,map_headernames!$Q:$Q),"")</f>
        <v>pctile.lowlifex</v>
      </c>
      <c r="F36" s="8" t="str">
        <f>IFERROR(_xlfn.XLOOKUP($B36,map_headernames!G:G,map_headernames!$Q:$Q),"")</f>
        <v/>
      </c>
      <c r="G36" s="465" t="str">
        <f>IFERROR(_xlfn.XLOOKUP($B36,map_headernames!I:I,map_headernames!$Q:$Q),"")</f>
        <v>pctile.lowlifex</v>
      </c>
      <c r="H36" s="8" t="str">
        <f>IFERROR(_xlfn.XLOOKUP($B36,map_headernames!J:J,map_headernames!$Q:$Q),"")</f>
        <v>pctile.lowlifex</v>
      </c>
      <c r="I36" s="8" t="str">
        <f>IFERROR(_xlfn.XLOOKUP($B36,map_headernames!K:K,map_headernames!$Q:$Q),"")</f>
        <v/>
      </c>
      <c r="J36" s="8" t="str">
        <f>IFERROR(_xlfn.XLOOKUP($B36,map_headernames!L:L,map_headernames!$Q:$Q),"")</f>
        <v/>
      </c>
      <c r="K36" s="8" t="str">
        <f>IFERROR(_xlfn.XLOOKUP($B36,map_headernames!N:N,map_headernames!$Q:$Q),"")</f>
        <v/>
      </c>
      <c r="L36" s="8" t="str">
        <f>IFERROR(_xlfn.XLOOKUP($B36,map_headernames!O:O,map_headernames!$Q:$Q),"")</f>
        <v/>
      </c>
      <c r="M36" s="8" t="str">
        <f>IFERROR(_xlfn.XLOOKUP($B36,map_headernames!P:P,map_headernames!$Q:$Q),"")</f>
        <v/>
      </c>
      <c r="N36" s="8" t="s">
        <v>5912</v>
      </c>
    </row>
    <row r="37" spans="1:14">
      <c r="A37" s="8">
        <v>138</v>
      </c>
      <c r="B37" s="487" t="s">
        <v>1171</v>
      </c>
      <c r="C37" s="449" t="s">
        <v>1173</v>
      </c>
      <c r="D37" s="449" t="s">
        <v>1104</v>
      </c>
      <c r="E37" s="450" t="str">
        <f>IFERROR(_xlfn.XLOOKUP($B37,map_headernames!H:H,map_headernames!$Q:$Q),"")</f>
        <v>avg.pctlingiso</v>
      </c>
      <c r="F37" s="8" t="str">
        <f>IFERROR(_xlfn.XLOOKUP($B37,map_headernames!G:G,map_headernames!$Q:$Q),"")</f>
        <v/>
      </c>
      <c r="G37" s="8" t="str">
        <f>IFERROR(_xlfn.XLOOKUP($B37,map_headernames!I:I,map_headernames!$Q:$Q),"")</f>
        <v>avg.pctlingiso</v>
      </c>
      <c r="H37" s="8" t="str">
        <f>IFERROR(_xlfn.XLOOKUP($B37,map_headernames!J:J,map_headernames!$Q:$Q),"")</f>
        <v>avg.pctlingiso</v>
      </c>
      <c r="I37" s="8" t="str">
        <f>IFERROR(_xlfn.XLOOKUP($B37,map_headernames!K:K,map_headernames!$Q:$Q),"")</f>
        <v/>
      </c>
      <c r="J37" s="8" t="str">
        <f>IFERROR(_xlfn.XLOOKUP($B37,map_headernames!L:L,map_headernames!$Q:$Q),"")</f>
        <v/>
      </c>
      <c r="K37" s="8" t="str">
        <f>IFERROR(_xlfn.XLOOKUP($B37,map_headernames!N:N,map_headernames!$Q:$Q),"")</f>
        <v/>
      </c>
      <c r="L37" s="8" t="str">
        <f>IFERROR(_xlfn.XLOOKUP($B37,map_headernames!O:O,map_headernames!$Q:$Q),"")</f>
        <v/>
      </c>
      <c r="M37" s="8" t="str">
        <f>IFERROR(_xlfn.XLOOKUP($B37,map_headernames!P:P,map_headernames!$Q:$Q),"")</f>
        <v/>
      </c>
    </row>
    <row r="38" spans="1:14">
      <c r="A38" s="486">
        <v>161</v>
      </c>
      <c r="B38" s="487" t="s">
        <v>1178</v>
      </c>
      <c r="C38" s="449" t="s">
        <v>1182</v>
      </c>
      <c r="D38" s="449" t="s">
        <v>1104</v>
      </c>
      <c r="E38" s="450" t="str">
        <f>IFERROR(_xlfn.XLOOKUP($B38,map_headernames!H:H,map_headernames!$Q:$Q),"")</f>
        <v>pctile.pctlingiso</v>
      </c>
      <c r="F38" s="8" t="str">
        <f>IFERROR(_xlfn.XLOOKUP($B38,map_headernames!G:G,map_headernames!$Q:$Q),"")</f>
        <v/>
      </c>
      <c r="G38" s="8" t="str">
        <f>IFERROR(_xlfn.XLOOKUP($B38,map_headernames!I:I,map_headernames!$Q:$Q),"")</f>
        <v>pctile.pctlingiso</v>
      </c>
      <c r="H38" s="8" t="str">
        <f>IFERROR(_xlfn.XLOOKUP($B38,map_headernames!J:J,map_headernames!$Q:$Q),"")</f>
        <v>pctile.pctlingiso</v>
      </c>
      <c r="I38" s="8" t="str">
        <f>IFERROR(_xlfn.XLOOKUP($B38,map_headernames!K:K,map_headernames!$Q:$Q),"")</f>
        <v/>
      </c>
      <c r="J38" s="8" t="str">
        <f>IFERROR(_xlfn.XLOOKUP($B38,map_headernames!L:L,map_headernames!$Q:$Q),"")</f>
        <v/>
      </c>
      <c r="K38" s="8" t="str">
        <f>IFERROR(_xlfn.XLOOKUP($B38,map_headernames!N:N,map_headernames!$Q:$Q),"")</f>
        <v/>
      </c>
      <c r="L38" s="8" t="str">
        <f>IFERROR(_xlfn.XLOOKUP($B38,map_headernames!O:O,map_headernames!$Q:$Q),"")</f>
        <v/>
      </c>
      <c r="M38" s="8" t="str">
        <f>IFERROR(_xlfn.XLOOKUP($B38,map_headernames!P:P,map_headernames!$Q:$Q),"")</f>
        <v/>
      </c>
    </row>
    <row r="39" spans="1:14">
      <c r="A39" s="8">
        <v>140</v>
      </c>
      <c r="B39" s="487" t="s">
        <v>1184</v>
      </c>
      <c r="C39" s="449" t="s">
        <v>1186</v>
      </c>
      <c r="D39" s="449" t="s">
        <v>1104</v>
      </c>
      <c r="E39" s="450" t="str">
        <f>IFERROR(_xlfn.XLOOKUP($B39,map_headernames!H:H,map_headernames!$Q:$Q),"")</f>
        <v>avg.pctover64</v>
      </c>
      <c r="F39" s="8" t="str">
        <f>IFERROR(_xlfn.XLOOKUP($B39,map_headernames!G:G,map_headernames!$Q:$Q),"")</f>
        <v/>
      </c>
      <c r="G39" s="8" t="str">
        <f>IFERROR(_xlfn.XLOOKUP($B39,map_headernames!I:I,map_headernames!$Q:$Q),"")</f>
        <v>avg.pctover64</v>
      </c>
      <c r="H39" s="8" t="str">
        <f>IFERROR(_xlfn.XLOOKUP($B39,map_headernames!J:J,map_headernames!$Q:$Q),"")</f>
        <v>avg.pctover64</v>
      </c>
      <c r="I39" s="8" t="str">
        <f>IFERROR(_xlfn.XLOOKUP($B39,map_headernames!K:K,map_headernames!$Q:$Q),"")</f>
        <v/>
      </c>
      <c r="J39" s="8" t="str">
        <f>IFERROR(_xlfn.XLOOKUP($B39,map_headernames!L:L,map_headernames!$Q:$Q),"")</f>
        <v/>
      </c>
      <c r="K39" s="8" t="str">
        <f>IFERROR(_xlfn.XLOOKUP($B39,map_headernames!N:N,map_headernames!$Q:$Q),"")</f>
        <v/>
      </c>
      <c r="L39" s="8" t="str">
        <f>IFERROR(_xlfn.XLOOKUP($B39,map_headernames!O:O,map_headernames!$Q:$Q),"")</f>
        <v/>
      </c>
      <c r="M39" s="8" t="str">
        <f>IFERROR(_xlfn.XLOOKUP($B39,map_headernames!P:P,map_headernames!$Q:$Q),"")</f>
        <v/>
      </c>
    </row>
    <row r="40" spans="1:14">
      <c r="A40" s="486">
        <v>163</v>
      </c>
      <c r="B40" s="487" t="s">
        <v>1191</v>
      </c>
      <c r="C40" s="449" t="s">
        <v>1195</v>
      </c>
      <c r="D40" s="449" t="s">
        <v>1104</v>
      </c>
      <c r="E40" s="450" t="str">
        <f>IFERROR(_xlfn.XLOOKUP($B40,map_headernames!H:H,map_headernames!$Q:$Q),"")</f>
        <v>pctile.pctover64</v>
      </c>
      <c r="F40" s="8" t="str">
        <f>IFERROR(_xlfn.XLOOKUP($B40,map_headernames!G:G,map_headernames!$Q:$Q),"")</f>
        <v/>
      </c>
      <c r="G40" s="8" t="str">
        <f>IFERROR(_xlfn.XLOOKUP($B40,map_headernames!I:I,map_headernames!$Q:$Q),"")</f>
        <v>pctile.pctover64</v>
      </c>
      <c r="H40" s="8" t="str">
        <f>IFERROR(_xlfn.XLOOKUP($B40,map_headernames!J:J,map_headernames!$Q:$Q),"")</f>
        <v>pctile.pctover64</v>
      </c>
      <c r="I40" s="8" t="str">
        <f>IFERROR(_xlfn.XLOOKUP($B40,map_headernames!K:K,map_headernames!$Q:$Q),"")</f>
        <v/>
      </c>
      <c r="J40" s="8" t="str">
        <f>IFERROR(_xlfn.XLOOKUP($B40,map_headernames!L:L,map_headernames!$Q:$Q),"")</f>
        <v/>
      </c>
      <c r="K40" s="8" t="str">
        <f>IFERROR(_xlfn.XLOOKUP($B40,map_headernames!N:N,map_headernames!$Q:$Q),"")</f>
        <v/>
      </c>
      <c r="L40" s="8" t="str">
        <f>IFERROR(_xlfn.XLOOKUP($B40,map_headernames!O:O,map_headernames!$Q:$Q),"")</f>
        <v/>
      </c>
      <c r="M40" s="8" t="str">
        <f>IFERROR(_xlfn.XLOOKUP($B40,map_headernames!P:P,map_headernames!$Q:$Q),"")</f>
        <v/>
      </c>
    </row>
    <row r="41" spans="1:14">
      <c r="A41" s="8">
        <v>135</v>
      </c>
      <c r="B41" s="487" t="s">
        <v>2319</v>
      </c>
      <c r="C41" s="449" t="s">
        <v>2321</v>
      </c>
      <c r="D41" s="449" t="s">
        <v>1104</v>
      </c>
      <c r="E41" s="450" t="str">
        <f>IFERROR(_xlfn.XLOOKUP($B41,map_headernames!H:H,map_headernames!$Q:$Q),"")</f>
        <v>avg.pctmin</v>
      </c>
      <c r="F41" s="8" t="str">
        <f>IFERROR(_xlfn.XLOOKUP($B41,map_headernames!G:G,map_headernames!$Q:$Q),"")</f>
        <v/>
      </c>
      <c r="G41" s="8" t="str">
        <f>IFERROR(_xlfn.XLOOKUP($B41,map_headernames!I:I,map_headernames!$Q:$Q),"")</f>
        <v>avg.pctmin</v>
      </c>
      <c r="H41" s="8" t="str">
        <f>IFERROR(_xlfn.XLOOKUP($B41,map_headernames!J:J,map_headernames!$Q:$Q),"")</f>
        <v>avg.pctmin</v>
      </c>
      <c r="I41" s="8" t="str">
        <f>IFERROR(_xlfn.XLOOKUP($B41,map_headernames!K:K,map_headernames!$Q:$Q),"")</f>
        <v/>
      </c>
      <c r="J41" s="8" t="str">
        <f>IFERROR(_xlfn.XLOOKUP($B41,map_headernames!L:L,map_headernames!$Q:$Q),"")</f>
        <v/>
      </c>
      <c r="K41" s="8" t="str">
        <f>IFERROR(_xlfn.XLOOKUP($B41,map_headernames!N:N,map_headernames!$Q:$Q),"")</f>
        <v/>
      </c>
      <c r="L41" s="8" t="str">
        <f>IFERROR(_xlfn.XLOOKUP($B41,map_headernames!O:O,map_headernames!$Q:$Q),"")</f>
        <v/>
      </c>
      <c r="M41" s="8" t="str">
        <f>IFERROR(_xlfn.XLOOKUP($B41,map_headernames!P:P,map_headernames!$Q:$Q),"")</f>
        <v/>
      </c>
    </row>
    <row r="42" spans="1:14">
      <c r="A42" s="486">
        <v>158</v>
      </c>
      <c r="B42" s="487" t="s">
        <v>1198</v>
      </c>
      <c r="C42" s="449" t="s">
        <v>1202</v>
      </c>
      <c r="D42" s="449" t="s">
        <v>1104</v>
      </c>
      <c r="E42" s="450" t="str">
        <f>IFERROR(_xlfn.XLOOKUP($B42,map_headernames!H:H,map_headernames!$Q:$Q),"")</f>
        <v>pctile.pctmin</v>
      </c>
      <c r="F42" s="8" t="str">
        <f>IFERROR(_xlfn.XLOOKUP($B42,map_headernames!G:G,map_headernames!$Q:$Q),"")</f>
        <v/>
      </c>
      <c r="G42" s="8" t="str">
        <f>IFERROR(_xlfn.XLOOKUP($B42,map_headernames!I:I,map_headernames!$Q:$Q),"")</f>
        <v>pctile.pctmin</v>
      </c>
      <c r="H42" s="8" t="str">
        <f>IFERROR(_xlfn.XLOOKUP($B42,map_headernames!J:J,map_headernames!$Q:$Q),"")</f>
        <v>pctile.pctmin</v>
      </c>
      <c r="I42" s="8" t="str">
        <f>IFERROR(_xlfn.XLOOKUP($B42,map_headernames!K:K,map_headernames!$Q:$Q),"")</f>
        <v/>
      </c>
      <c r="J42" s="8" t="str">
        <f>IFERROR(_xlfn.XLOOKUP($B42,map_headernames!L:L,map_headernames!$Q:$Q),"")</f>
        <v/>
      </c>
      <c r="K42" s="8" t="str">
        <f>IFERROR(_xlfn.XLOOKUP($B42,map_headernames!N:N,map_headernames!$Q:$Q),"")</f>
        <v/>
      </c>
      <c r="L42" s="8" t="str">
        <f>IFERROR(_xlfn.XLOOKUP($B42,map_headernames!O:O,map_headernames!$Q:$Q),"")</f>
        <v/>
      </c>
      <c r="M42" s="8" t="str">
        <f>IFERROR(_xlfn.XLOOKUP($B42,map_headernames!P:P,map_headernames!$Q:$Q),"")</f>
        <v/>
      </c>
    </row>
    <row r="43" spans="1:14">
      <c r="A43" s="8">
        <v>139</v>
      </c>
      <c r="B43" s="487" t="s">
        <v>1207</v>
      </c>
      <c r="C43" s="449" t="s">
        <v>1209</v>
      </c>
      <c r="D43" s="449" t="s">
        <v>1104</v>
      </c>
      <c r="E43" s="450" t="str">
        <f>IFERROR(_xlfn.XLOOKUP($B43,map_headernames!H:H,map_headernames!$Q:$Q),"")</f>
        <v>avg.pctunder5</v>
      </c>
      <c r="F43" s="8" t="str">
        <f>IFERROR(_xlfn.XLOOKUP($B43,map_headernames!G:G,map_headernames!$Q:$Q),"")</f>
        <v/>
      </c>
      <c r="G43" s="8" t="str">
        <f>IFERROR(_xlfn.XLOOKUP($B43,map_headernames!I:I,map_headernames!$Q:$Q),"")</f>
        <v>avg.pctunder5</v>
      </c>
      <c r="H43" s="8" t="str">
        <f>IFERROR(_xlfn.XLOOKUP($B43,map_headernames!J:J,map_headernames!$Q:$Q),"")</f>
        <v>avg.pctunder5</v>
      </c>
      <c r="I43" s="8" t="str">
        <f>IFERROR(_xlfn.XLOOKUP($B43,map_headernames!K:K,map_headernames!$Q:$Q),"")</f>
        <v/>
      </c>
      <c r="J43" s="8" t="str">
        <f>IFERROR(_xlfn.XLOOKUP($B43,map_headernames!L:L,map_headernames!$Q:$Q),"")</f>
        <v/>
      </c>
      <c r="K43" s="8" t="str">
        <f>IFERROR(_xlfn.XLOOKUP($B43,map_headernames!N:N,map_headernames!$Q:$Q),"")</f>
        <v/>
      </c>
      <c r="L43" s="8" t="str">
        <f>IFERROR(_xlfn.XLOOKUP($B43,map_headernames!O:O,map_headernames!$Q:$Q),"")</f>
        <v/>
      </c>
      <c r="M43" s="8" t="str">
        <f>IFERROR(_xlfn.XLOOKUP($B43,map_headernames!P:P,map_headernames!$Q:$Q),"")</f>
        <v/>
      </c>
    </row>
    <row r="44" spans="1:14">
      <c r="A44" s="486">
        <v>162</v>
      </c>
      <c r="B44" s="487" t="s">
        <v>1214</v>
      </c>
      <c r="C44" s="449" t="s">
        <v>1218</v>
      </c>
      <c r="D44" s="449" t="s">
        <v>1104</v>
      </c>
      <c r="E44" s="450" t="str">
        <f>IFERROR(_xlfn.XLOOKUP($B44,map_headernames!H:H,map_headernames!$Q:$Q),"")</f>
        <v>pctile.pctunder5</v>
      </c>
      <c r="F44" s="8" t="str">
        <f>IFERROR(_xlfn.XLOOKUP($B44,map_headernames!G:G,map_headernames!$Q:$Q),"")</f>
        <v/>
      </c>
      <c r="G44" s="8" t="str">
        <f>IFERROR(_xlfn.XLOOKUP($B44,map_headernames!I:I,map_headernames!$Q:$Q),"")</f>
        <v>pctile.pctunder5</v>
      </c>
      <c r="H44" s="8" t="str">
        <f>IFERROR(_xlfn.XLOOKUP($B44,map_headernames!J:J,map_headernames!$Q:$Q),"")</f>
        <v>pctile.pctunder5</v>
      </c>
      <c r="I44" s="8" t="str">
        <f>IFERROR(_xlfn.XLOOKUP($B44,map_headernames!K:K,map_headernames!$Q:$Q),"")</f>
        <v/>
      </c>
      <c r="J44" s="8" t="str">
        <f>IFERROR(_xlfn.XLOOKUP($B44,map_headernames!L:L,map_headernames!$Q:$Q),"")</f>
        <v/>
      </c>
      <c r="K44" s="8" t="str">
        <f>IFERROR(_xlfn.XLOOKUP($B44,map_headernames!N:N,map_headernames!$Q:$Q),"")</f>
        <v/>
      </c>
      <c r="L44" s="8" t="str">
        <f>IFERROR(_xlfn.XLOOKUP($B44,map_headernames!O:O,map_headernames!$Q:$Q),"")</f>
        <v/>
      </c>
      <c r="M44" s="8" t="str">
        <f>IFERROR(_xlfn.XLOOKUP($B44,map_headernames!P:P,map_headernames!$Q:$Q),"")</f>
        <v/>
      </c>
    </row>
    <row r="45" spans="1:14">
      <c r="A45" s="8">
        <v>141</v>
      </c>
      <c r="B45" s="487" t="s">
        <v>1220</v>
      </c>
      <c r="C45" s="449" t="s">
        <v>1222</v>
      </c>
      <c r="D45" s="449" t="s">
        <v>1104</v>
      </c>
      <c r="E45" s="450" t="str">
        <f>IFERROR(_xlfn.XLOOKUP($B45,map_headernames!H:H,map_headernames!$Q:$Q),"")</f>
        <v>avg.pctunemployed</v>
      </c>
      <c r="F45" s="8" t="str">
        <f>IFERROR(_xlfn.XLOOKUP($B45,map_headernames!G:G,map_headernames!$Q:$Q),"")</f>
        <v/>
      </c>
      <c r="G45" s="8" t="str">
        <f>IFERROR(_xlfn.XLOOKUP($B45,map_headernames!I:I,map_headernames!$Q:$Q),"")</f>
        <v>avg.pctunemployed</v>
      </c>
      <c r="H45" s="8" t="str">
        <f>IFERROR(_xlfn.XLOOKUP($B45,map_headernames!J:J,map_headernames!$Q:$Q),"")</f>
        <v>avg.pctunemployed</v>
      </c>
      <c r="I45" s="8" t="str">
        <f>IFERROR(_xlfn.XLOOKUP($B45,map_headernames!K:K,map_headernames!$Q:$Q),"")</f>
        <v/>
      </c>
      <c r="J45" s="8" t="str">
        <f>IFERROR(_xlfn.XLOOKUP($B45,map_headernames!L:L,map_headernames!$Q:$Q),"")</f>
        <v/>
      </c>
      <c r="K45" s="8" t="str">
        <f>IFERROR(_xlfn.XLOOKUP($B45,map_headernames!N:N,map_headernames!$Q:$Q),"")</f>
        <v/>
      </c>
      <c r="L45" s="8" t="str">
        <f>IFERROR(_xlfn.XLOOKUP($B45,map_headernames!O:O,map_headernames!$Q:$Q),"")</f>
        <v/>
      </c>
      <c r="M45" s="8" t="str">
        <f>IFERROR(_xlfn.XLOOKUP($B45,map_headernames!P:P,map_headernames!$Q:$Q),"")</f>
        <v/>
      </c>
    </row>
    <row r="46" spans="1:14">
      <c r="A46" s="486">
        <v>164</v>
      </c>
      <c r="B46" s="487" t="s">
        <v>1226</v>
      </c>
      <c r="C46" s="449" t="s">
        <v>1230</v>
      </c>
      <c r="D46" s="449" t="s">
        <v>1104</v>
      </c>
      <c r="E46" s="450" t="str">
        <f>IFERROR(_xlfn.XLOOKUP($B46,map_headernames!H:H,map_headernames!$Q:$Q),"")</f>
        <v>pctile.pctunemployed</v>
      </c>
      <c r="F46" s="8" t="str">
        <f>IFERROR(_xlfn.XLOOKUP($B46,map_headernames!G:G,map_headernames!$Q:$Q),"")</f>
        <v/>
      </c>
      <c r="G46" s="8" t="str">
        <f>IFERROR(_xlfn.XLOOKUP($B46,map_headernames!I:I,map_headernames!$Q:$Q),"")</f>
        <v>pctile.pctunemployed</v>
      </c>
      <c r="H46" s="8" t="str">
        <f>IFERROR(_xlfn.XLOOKUP($B46,map_headernames!J:J,map_headernames!$Q:$Q),"")</f>
        <v>pctile.pctunemployed</v>
      </c>
      <c r="I46" s="8" t="str">
        <f>IFERROR(_xlfn.XLOOKUP($B46,map_headernames!K:K,map_headernames!$Q:$Q),"")</f>
        <v/>
      </c>
      <c r="J46" s="8" t="str">
        <f>IFERROR(_xlfn.XLOOKUP($B46,map_headernames!L:L,map_headernames!$Q:$Q),"")</f>
        <v/>
      </c>
      <c r="K46" s="8" t="str">
        <f>IFERROR(_xlfn.XLOOKUP($B46,map_headernames!N:N,map_headernames!$Q:$Q),"")</f>
        <v/>
      </c>
      <c r="L46" s="8" t="str">
        <f>IFERROR(_xlfn.XLOOKUP($B46,map_headernames!O:O,map_headernames!$Q:$Q),"")</f>
        <v/>
      </c>
      <c r="M46" s="8" t="str">
        <f>IFERROR(_xlfn.XLOOKUP($B46,map_headernames!P:P,map_headernames!$Q:$Q),"")</f>
        <v/>
      </c>
    </row>
    <row r="47" spans="1:14">
      <c r="A47" s="8">
        <v>146</v>
      </c>
      <c r="B47" s="449" t="s">
        <v>1247</v>
      </c>
      <c r="C47" s="449" t="s">
        <v>1249</v>
      </c>
      <c r="D47" s="449" t="s">
        <v>5872</v>
      </c>
      <c r="E47" s="450" t="str">
        <f>IFERROR(_xlfn.XLOOKUP($B47,map_headernames!H:H,map_headernames!$Q:$Q),"")</f>
        <v>avg.dpm</v>
      </c>
      <c r="F47" s="8" t="str">
        <f>IFERROR(_xlfn.XLOOKUP($B47,map_headernames!G:G,map_headernames!$Q:$Q),"")</f>
        <v/>
      </c>
      <c r="G47" s="8" t="str">
        <f>IFERROR(_xlfn.XLOOKUP($B47,map_headernames!I:I,map_headernames!$Q:$Q),"")</f>
        <v>avg.dpm</v>
      </c>
      <c r="H47" s="8" t="str">
        <f>IFERROR(_xlfn.XLOOKUP($B47,map_headernames!J:J,map_headernames!$Q:$Q),"")</f>
        <v>avg.dpm</v>
      </c>
      <c r="I47" s="8" t="str">
        <f>IFERROR(_xlfn.XLOOKUP($B47,map_headernames!K:K,map_headernames!$Q:$Q),"")</f>
        <v/>
      </c>
      <c r="J47" s="8" t="str">
        <f>IFERROR(_xlfn.XLOOKUP($B47,map_headernames!L:L,map_headernames!$Q:$Q),"")</f>
        <v/>
      </c>
      <c r="K47" s="8" t="str">
        <f>IFERROR(_xlfn.XLOOKUP($B47,map_headernames!N:N,map_headernames!$Q:$Q),"")</f>
        <v/>
      </c>
      <c r="L47" s="8" t="str">
        <f>IFERROR(_xlfn.XLOOKUP($B47,map_headernames!O:O,map_headernames!$Q:$Q),"")</f>
        <v/>
      </c>
      <c r="M47" s="8" t="str">
        <f>IFERROR(_xlfn.XLOOKUP($B47,map_headernames!P:P,map_headernames!$Q:$Q),"")</f>
        <v/>
      </c>
    </row>
    <row r="48" spans="1:14">
      <c r="A48" s="486">
        <v>169</v>
      </c>
      <c r="B48" s="449" t="s">
        <v>1252</v>
      </c>
      <c r="C48" s="449" t="s">
        <v>1255</v>
      </c>
      <c r="D48" s="449" t="s">
        <v>5872</v>
      </c>
      <c r="E48" s="450" t="str">
        <f>IFERROR(_xlfn.XLOOKUP($B48,map_headernames!H:H,map_headernames!$Q:$Q),"")</f>
        <v>pctile.dpm</v>
      </c>
      <c r="F48" s="8" t="str">
        <f>IFERROR(_xlfn.XLOOKUP($B48,map_headernames!G:G,map_headernames!$Q:$Q),"")</f>
        <v/>
      </c>
      <c r="G48" s="8" t="str">
        <f>IFERROR(_xlfn.XLOOKUP($B48,map_headernames!I:I,map_headernames!$Q:$Q),"")</f>
        <v>pctile.dpm</v>
      </c>
      <c r="H48" s="8" t="str">
        <f>IFERROR(_xlfn.XLOOKUP($B48,map_headernames!J:J,map_headernames!$Q:$Q),"")</f>
        <v>pctile.dpm</v>
      </c>
      <c r="I48" s="8" t="str">
        <f>IFERROR(_xlfn.XLOOKUP($B48,map_headernames!K:K,map_headernames!$Q:$Q),"")</f>
        <v/>
      </c>
      <c r="J48" s="8" t="str">
        <f>IFERROR(_xlfn.XLOOKUP($B48,map_headernames!L:L,map_headernames!$Q:$Q),"")</f>
        <v/>
      </c>
      <c r="K48" s="8" t="str">
        <f>IFERROR(_xlfn.XLOOKUP($B48,map_headernames!N:N,map_headernames!$Q:$Q),"")</f>
        <v/>
      </c>
      <c r="L48" s="8" t="str">
        <f>IFERROR(_xlfn.XLOOKUP($B48,map_headernames!O:O,map_headernames!$Q:$Q),"")</f>
        <v/>
      </c>
      <c r="M48" s="8" t="str">
        <f>IFERROR(_xlfn.XLOOKUP($B48,map_headernames!P:P,map_headernames!$Q:$Q),"")</f>
        <v/>
      </c>
    </row>
    <row r="49" spans="1:14">
      <c r="A49" s="8">
        <v>148</v>
      </c>
      <c r="B49" s="460" t="s">
        <v>5875</v>
      </c>
      <c r="C49" s="460" t="s">
        <v>5874</v>
      </c>
      <c r="D49" s="457" t="s">
        <v>5872</v>
      </c>
      <c r="E49" s="458" t="str">
        <f>IFERROR(_xlfn.XLOOKUP($B49,map_headernames!H:H,map_headernames!$Q:$Q),"")</f>
        <v>avg.drinking</v>
      </c>
      <c r="F49" s="458" t="str">
        <f>IFERROR(_xlfn.XLOOKUP($B49,map_headernames!G:G,map_headernames!$Q:$Q),"")</f>
        <v/>
      </c>
      <c r="G49" s="458" t="str">
        <f>IFERROR(_xlfn.XLOOKUP($B49,map_headernames!I:I,map_headernames!$Q:$Q),"")</f>
        <v>avg.drinking</v>
      </c>
      <c r="H49" s="8" t="str">
        <f>IFERROR(_xlfn.XLOOKUP($B49,map_headernames!J:J,map_headernames!$Q:$Q),"")</f>
        <v/>
      </c>
      <c r="I49" s="8" t="str">
        <f>IFERROR(_xlfn.XLOOKUP($B49,map_headernames!K:K,map_headernames!$Q:$Q),"")</f>
        <v/>
      </c>
      <c r="J49" s="8" t="str">
        <f>IFERROR(_xlfn.XLOOKUP($B49,map_headernames!L:L,map_headernames!$Q:$Q),"")</f>
        <v/>
      </c>
      <c r="K49" s="8" t="str">
        <f>IFERROR(_xlfn.XLOOKUP($B49,map_headernames!N:N,map_headernames!$Q:$Q),"")</f>
        <v/>
      </c>
      <c r="L49" s="8" t="str">
        <f>IFERROR(_xlfn.XLOOKUP($B49,map_headernames!O:O,map_headernames!$Q:$Q),"")</f>
        <v/>
      </c>
      <c r="M49" s="8" t="str">
        <f>IFERROR(_xlfn.XLOOKUP($B49,map_headernames!P:P,map_headernames!$Q:$Q),"")</f>
        <v/>
      </c>
      <c r="N49" s="483" t="s">
        <v>5909</v>
      </c>
    </row>
    <row r="50" spans="1:14">
      <c r="A50" s="486">
        <v>171</v>
      </c>
      <c r="B50" s="494" t="s">
        <v>5873</v>
      </c>
      <c r="C50" s="457" t="s">
        <v>5869</v>
      </c>
      <c r="D50" s="457" t="s">
        <v>5872</v>
      </c>
      <c r="E50" s="458" t="str">
        <f>IFERROR(_xlfn.XLOOKUP($B50,map_headernames!H:H,map_headernames!$Q:$Q),"")</f>
        <v/>
      </c>
      <c r="F50" s="458" t="str">
        <f>IFERROR(_xlfn.XLOOKUP($B50,map_headernames!G:G,map_headernames!$Q:$Q),"")</f>
        <v/>
      </c>
      <c r="G50" s="458" t="str">
        <f>IFERROR(_xlfn.XLOOKUP($B50,map_headernames!I:I,map_headernames!$Q:$Q),"")</f>
        <v>pctile.drinking</v>
      </c>
      <c r="H50" s="8" t="str">
        <f>IFERROR(_xlfn.XLOOKUP($B50,map_headernames!J:J,map_headernames!$Q:$Q),"")</f>
        <v/>
      </c>
      <c r="I50" s="8" t="str">
        <f>IFERROR(_xlfn.XLOOKUP($B50,map_headernames!K:K,map_headernames!$Q:$Q),"")</f>
        <v/>
      </c>
      <c r="J50" s="8" t="str">
        <f>IFERROR(_xlfn.XLOOKUP($B50,map_headernames!L:L,map_headernames!$Q:$Q),"")</f>
        <v/>
      </c>
      <c r="K50" s="8" t="str">
        <f>IFERROR(_xlfn.XLOOKUP($B50,map_headernames!N:N,map_headernames!$Q:$Q),"")</f>
        <v/>
      </c>
      <c r="L50" s="8" t="str">
        <f>IFERROR(_xlfn.XLOOKUP($B50,map_headernames!O:O,map_headernames!$Q:$Q),"")</f>
        <v/>
      </c>
      <c r="M50" s="8" t="str">
        <f>IFERROR(_xlfn.XLOOKUP($B50,map_headernames!P:P,map_headernames!$Q:$Q),"")</f>
        <v/>
      </c>
      <c r="N50" s="483" t="s">
        <v>5909</v>
      </c>
    </row>
    <row r="51" spans="1:14">
      <c r="A51" s="8">
        <v>145</v>
      </c>
      <c r="B51" s="449" t="s">
        <v>1258</v>
      </c>
      <c r="C51" s="449" t="s">
        <v>1260</v>
      </c>
      <c r="D51" s="449" t="s">
        <v>5872</v>
      </c>
      <c r="E51" s="450" t="str">
        <f>IFERROR(_xlfn.XLOOKUP($B51,map_headernames!H:H,map_headernames!$Q:$Q),"")</f>
        <v>avg.pctpre1960</v>
      </c>
      <c r="F51" s="8" t="str">
        <f>IFERROR(_xlfn.XLOOKUP($B51,map_headernames!G:G,map_headernames!$Q:$Q),"")</f>
        <v/>
      </c>
      <c r="G51" s="8" t="str">
        <f>IFERROR(_xlfn.XLOOKUP($B51,map_headernames!I:I,map_headernames!$Q:$Q),"")</f>
        <v>avg.pctpre1960</v>
      </c>
      <c r="H51" s="8" t="str">
        <f>IFERROR(_xlfn.XLOOKUP($B51,map_headernames!J:J,map_headernames!$Q:$Q),"")</f>
        <v>avg.pctpre1960</v>
      </c>
      <c r="I51" s="8" t="str">
        <f>IFERROR(_xlfn.XLOOKUP($B51,map_headernames!K:K,map_headernames!$Q:$Q),"")</f>
        <v/>
      </c>
      <c r="J51" s="8" t="str">
        <f>IFERROR(_xlfn.XLOOKUP($B51,map_headernames!L:L,map_headernames!$Q:$Q),"")</f>
        <v/>
      </c>
      <c r="K51" s="8" t="str">
        <f>IFERROR(_xlfn.XLOOKUP($B51,map_headernames!N:N,map_headernames!$Q:$Q),"")</f>
        <v/>
      </c>
      <c r="L51" s="8" t="str">
        <f>IFERROR(_xlfn.XLOOKUP($B51,map_headernames!O:O,map_headernames!$Q:$Q),"")</f>
        <v/>
      </c>
      <c r="M51" s="8" t="str">
        <f>IFERROR(_xlfn.XLOOKUP($B51,map_headernames!P:P,map_headernames!$Q:$Q),"")</f>
        <v/>
      </c>
    </row>
    <row r="52" spans="1:14">
      <c r="A52" s="486">
        <v>168</v>
      </c>
      <c r="B52" s="449" t="s">
        <v>1263</v>
      </c>
      <c r="C52" s="449" t="s">
        <v>1267</v>
      </c>
      <c r="D52" s="449" t="s">
        <v>5872</v>
      </c>
      <c r="E52" s="450" t="str">
        <f>IFERROR(_xlfn.XLOOKUP($B52,map_headernames!H:H,map_headernames!$Q:$Q),"")</f>
        <v>pctile.pctpre1960</v>
      </c>
      <c r="F52" s="8" t="str">
        <f>IFERROR(_xlfn.XLOOKUP($B52,map_headernames!G:G,map_headernames!$Q:$Q),"")</f>
        <v/>
      </c>
      <c r="G52" s="8" t="str">
        <f>IFERROR(_xlfn.XLOOKUP($B52,map_headernames!I:I,map_headernames!$Q:$Q),"")</f>
        <v>pctile.pctpre1960</v>
      </c>
      <c r="H52" s="8" t="str">
        <f>IFERROR(_xlfn.XLOOKUP($B52,map_headernames!J:J,map_headernames!$Q:$Q),"")</f>
        <v>pctile.pctpre1960</v>
      </c>
      <c r="I52" s="8" t="str">
        <f>IFERROR(_xlfn.XLOOKUP($B52,map_headernames!K:K,map_headernames!$Q:$Q),"")</f>
        <v/>
      </c>
      <c r="J52" s="8" t="str">
        <f>IFERROR(_xlfn.XLOOKUP($B52,map_headernames!L:L,map_headernames!$Q:$Q),"")</f>
        <v/>
      </c>
      <c r="K52" s="8" t="str">
        <f>IFERROR(_xlfn.XLOOKUP($B52,map_headernames!N:N,map_headernames!$Q:$Q),"")</f>
        <v/>
      </c>
      <c r="L52" s="8" t="str">
        <f>IFERROR(_xlfn.XLOOKUP($B52,map_headernames!O:O,map_headernames!$Q:$Q),"")</f>
        <v/>
      </c>
      <c r="M52" s="8" t="str">
        <f>IFERROR(_xlfn.XLOOKUP($B52,map_headernames!P:P,map_headernames!$Q:$Q),"")</f>
        <v/>
      </c>
    </row>
    <row r="53" spans="1:14" ht="15.5">
      <c r="A53" s="8">
        <v>147</v>
      </c>
      <c r="B53" s="449" t="s">
        <v>5723</v>
      </c>
      <c r="C53" s="449" t="s">
        <v>5876</v>
      </c>
      <c r="D53" s="449" t="s">
        <v>5872</v>
      </c>
      <c r="E53" s="450" t="str">
        <f>IFERROR(_xlfn.XLOOKUP($B53,map_headernames!H:H,map_headernames!$Q:$Q),"")</f>
        <v>avg.no2</v>
      </c>
      <c r="F53" s="8" t="str">
        <f>IFERROR(_xlfn.XLOOKUP($B53,map_headernames!G:G,map_headernames!$Q:$Q),"")</f>
        <v/>
      </c>
      <c r="G53" s="8" t="str">
        <f>IFERROR(_xlfn.XLOOKUP($B53,map_headernames!I:I,map_headernames!$Q:$Q),"")</f>
        <v>avg.no2</v>
      </c>
      <c r="H53" s="8" t="str">
        <f>IFERROR(_xlfn.XLOOKUP($B53,map_headernames!J:J,map_headernames!$Q:$Q),"")</f>
        <v/>
      </c>
      <c r="I53" s="8" t="str">
        <f>IFERROR(_xlfn.XLOOKUP($B53,map_headernames!K:K,map_headernames!$Q:$Q),"")</f>
        <v/>
      </c>
      <c r="J53" s="8" t="str">
        <f>IFERROR(_xlfn.XLOOKUP($B53,map_headernames!L:L,map_headernames!$Q:$Q),"")</f>
        <v/>
      </c>
      <c r="K53" s="8" t="str">
        <f>IFERROR(_xlfn.XLOOKUP($B53,map_headernames!N:N,map_headernames!$Q:$Q),"")</f>
        <v/>
      </c>
      <c r="L53" s="8" t="str">
        <f>IFERROR(_xlfn.XLOOKUP($B53,map_headernames!O:O,map_headernames!$Q:$Q),"")</f>
        <v/>
      </c>
      <c r="M53" s="8" t="str">
        <f>IFERROR(_xlfn.XLOOKUP($B53,map_headernames!P:P,map_headernames!$Q:$Q),"")</f>
        <v/>
      </c>
    </row>
    <row r="54" spans="1:14" ht="15.5">
      <c r="A54" s="486">
        <v>170</v>
      </c>
      <c r="B54" s="449" t="s">
        <v>5713</v>
      </c>
      <c r="C54" s="449" t="s">
        <v>5871</v>
      </c>
      <c r="D54" s="449" t="s">
        <v>5872</v>
      </c>
      <c r="E54" s="459" t="str">
        <f>IFERROR(_xlfn.XLOOKUP($B54,map_headernames!H:H,map_headernames!$Q:$Q),"")</f>
        <v/>
      </c>
      <c r="F54" s="8" t="str">
        <f>IFERROR(_xlfn.XLOOKUP($B54,map_headernames!G:G,map_headernames!$Q:$Q),"")</f>
        <v/>
      </c>
      <c r="G54" s="8" t="str">
        <f>IFERROR(_xlfn.XLOOKUP($B54,map_headernames!I:I,map_headernames!$Q:$Q),"")</f>
        <v>pctile.no2</v>
      </c>
      <c r="H54" s="8" t="str">
        <f>IFERROR(_xlfn.XLOOKUP($B54,map_headernames!J:J,map_headernames!$Q:$Q),"")</f>
        <v/>
      </c>
      <c r="I54" s="8" t="str">
        <f>IFERROR(_xlfn.XLOOKUP($B54,map_headernames!K:K,map_headernames!$Q:$Q),"")</f>
        <v/>
      </c>
      <c r="J54" s="8" t="str">
        <f>IFERROR(_xlfn.XLOOKUP($B54,map_headernames!L:L,map_headernames!$Q:$Q),"")</f>
        <v/>
      </c>
      <c r="K54" s="8" t="str">
        <f>IFERROR(_xlfn.XLOOKUP($B54,map_headernames!N:N,map_headernames!$Q:$Q),"")</f>
        <v/>
      </c>
      <c r="L54" s="8" t="str">
        <f>IFERROR(_xlfn.XLOOKUP($B54,map_headernames!O:O,map_headernames!$Q:$Q),"")</f>
        <v/>
      </c>
      <c r="M54" s="8" t="str">
        <f>IFERROR(_xlfn.XLOOKUP($B54,map_headernames!P:P,map_headernames!$Q:$Q),"")</f>
        <v/>
      </c>
    </row>
    <row r="55" spans="1:14">
      <c r="A55" s="8">
        <v>150</v>
      </c>
      <c r="B55" s="449" t="s">
        <v>1269</v>
      </c>
      <c r="C55" s="449" t="s">
        <v>1272</v>
      </c>
      <c r="D55" s="449" t="s">
        <v>5872</v>
      </c>
      <c r="E55" s="450" t="str">
        <f>IFERROR(_xlfn.XLOOKUP($B55,map_headernames!H:H,map_headernames!$Q:$Q),"")</f>
        <v>avg.proximity.npdes</v>
      </c>
      <c r="F55" s="8" t="str">
        <f>IFERROR(_xlfn.XLOOKUP($B55,map_headernames!G:G,map_headernames!$Q:$Q),"")</f>
        <v/>
      </c>
      <c r="G55" s="8" t="str">
        <f>IFERROR(_xlfn.XLOOKUP($B55,map_headernames!I:I,map_headernames!$Q:$Q),"")</f>
        <v>avg.proximity.npdes</v>
      </c>
      <c r="H55" s="8" t="str">
        <f>IFERROR(_xlfn.XLOOKUP($B55,map_headernames!J:J,map_headernames!$Q:$Q),"")</f>
        <v>avg.proximity.npdes</v>
      </c>
      <c r="I55" s="8" t="str">
        <f>IFERROR(_xlfn.XLOOKUP($B55,map_headernames!K:K,map_headernames!$Q:$Q),"")</f>
        <v/>
      </c>
      <c r="J55" s="8" t="str">
        <f>IFERROR(_xlfn.XLOOKUP($B55,map_headernames!L:L,map_headernames!$Q:$Q),"")</f>
        <v/>
      </c>
      <c r="K55" s="8" t="str">
        <f>IFERROR(_xlfn.XLOOKUP($B55,map_headernames!N:N,map_headernames!$Q:$Q),"")</f>
        <v/>
      </c>
      <c r="L55" s="8" t="str">
        <f>IFERROR(_xlfn.XLOOKUP($B55,map_headernames!O:O,map_headernames!$Q:$Q),"")</f>
        <v/>
      </c>
      <c r="M55" s="8" t="str">
        <f>IFERROR(_xlfn.XLOOKUP($B55,map_headernames!P:P,map_headernames!$Q:$Q),"")</f>
        <v/>
      </c>
    </row>
    <row r="56" spans="1:14">
      <c r="A56" s="486">
        <v>173</v>
      </c>
      <c r="B56" s="449" t="s">
        <v>1275</v>
      </c>
      <c r="C56" s="449" t="s">
        <v>1280</v>
      </c>
      <c r="D56" s="449" t="s">
        <v>5872</v>
      </c>
      <c r="E56" s="450" t="str">
        <f>IFERROR(_xlfn.XLOOKUP($B56,map_headernames!H:H,map_headernames!$Q:$Q),"")</f>
        <v>pctile.proximity.npdes</v>
      </c>
      <c r="F56" s="8" t="str">
        <f>IFERROR(_xlfn.XLOOKUP($B56,map_headernames!G:G,map_headernames!$Q:$Q),"")</f>
        <v/>
      </c>
      <c r="G56" s="8" t="str">
        <f>IFERROR(_xlfn.XLOOKUP($B56,map_headernames!I:I,map_headernames!$Q:$Q),"")</f>
        <v>pctile.proximity.npdes</v>
      </c>
      <c r="H56" s="8" t="str">
        <f>IFERROR(_xlfn.XLOOKUP($B56,map_headernames!J:J,map_headernames!$Q:$Q),"")</f>
        <v>pctile.proximity.npdes</v>
      </c>
      <c r="I56" s="8" t="str">
        <f>IFERROR(_xlfn.XLOOKUP($B56,map_headernames!K:K,map_headernames!$Q:$Q),"")</f>
        <v/>
      </c>
      <c r="J56" s="8" t="str">
        <f>IFERROR(_xlfn.XLOOKUP($B56,map_headernames!L:L,map_headernames!$Q:$Q),"")</f>
        <v/>
      </c>
      <c r="K56" s="8" t="str">
        <f>IFERROR(_xlfn.XLOOKUP($B56,map_headernames!N:N,map_headernames!$Q:$Q),"")</f>
        <v/>
      </c>
      <c r="L56" s="8" t="str">
        <f>IFERROR(_xlfn.XLOOKUP($B56,map_headernames!O:O,map_headernames!$Q:$Q),"")</f>
        <v/>
      </c>
      <c r="M56" s="8" t="str">
        <f>IFERROR(_xlfn.XLOOKUP($B56,map_headernames!P:P,map_headernames!$Q:$Q),"")</f>
        <v/>
      </c>
    </row>
    <row r="57" spans="1:14">
      <c r="A57" s="8">
        <v>151</v>
      </c>
      <c r="B57" s="449" t="s">
        <v>1283</v>
      </c>
      <c r="C57" s="449" t="s">
        <v>1286</v>
      </c>
      <c r="D57" s="449" t="s">
        <v>5872</v>
      </c>
      <c r="E57" s="450" t="str">
        <f>IFERROR(_xlfn.XLOOKUP($B57,map_headernames!H:H,map_headernames!$Q:$Q),"")</f>
        <v>avg.proximity.npl</v>
      </c>
      <c r="F57" s="8" t="str">
        <f>IFERROR(_xlfn.XLOOKUP($B57,map_headernames!G:G,map_headernames!$Q:$Q),"")</f>
        <v/>
      </c>
      <c r="G57" s="8" t="str">
        <f>IFERROR(_xlfn.XLOOKUP($B57,map_headernames!I:I,map_headernames!$Q:$Q),"")</f>
        <v>avg.proximity.npl</v>
      </c>
      <c r="H57" s="8" t="str">
        <f>IFERROR(_xlfn.XLOOKUP($B57,map_headernames!J:J,map_headernames!$Q:$Q),"")</f>
        <v>avg.proximity.npl</v>
      </c>
      <c r="I57" s="8" t="str">
        <f>IFERROR(_xlfn.XLOOKUP($B57,map_headernames!K:K,map_headernames!$Q:$Q),"")</f>
        <v/>
      </c>
      <c r="J57" s="8" t="str">
        <f>IFERROR(_xlfn.XLOOKUP($B57,map_headernames!L:L,map_headernames!$Q:$Q),"")</f>
        <v/>
      </c>
      <c r="K57" s="8" t="str">
        <f>IFERROR(_xlfn.XLOOKUP($B57,map_headernames!N:N,map_headernames!$Q:$Q),"")</f>
        <v/>
      </c>
      <c r="L57" s="8" t="str">
        <f>IFERROR(_xlfn.XLOOKUP($B57,map_headernames!O:O,map_headernames!$Q:$Q),"")</f>
        <v/>
      </c>
      <c r="M57" s="8" t="str">
        <f>IFERROR(_xlfn.XLOOKUP($B57,map_headernames!P:P,map_headernames!$Q:$Q),"")</f>
        <v/>
      </c>
    </row>
    <row r="58" spans="1:14">
      <c r="A58" s="486">
        <v>174</v>
      </c>
      <c r="B58" s="449" t="s">
        <v>1289</v>
      </c>
      <c r="C58" s="449" t="s">
        <v>1294</v>
      </c>
      <c r="D58" s="449" t="s">
        <v>5872</v>
      </c>
      <c r="E58" s="450" t="str">
        <f>IFERROR(_xlfn.XLOOKUP($B58,map_headernames!H:H,map_headernames!$Q:$Q),"")</f>
        <v>pctile.proximity.npl</v>
      </c>
      <c r="F58" s="8" t="str">
        <f>IFERROR(_xlfn.XLOOKUP($B58,map_headernames!G:G,map_headernames!$Q:$Q),"")</f>
        <v/>
      </c>
      <c r="G58" s="8" t="str">
        <f>IFERROR(_xlfn.XLOOKUP($B58,map_headernames!I:I,map_headernames!$Q:$Q),"")</f>
        <v>pctile.proximity.npl</v>
      </c>
      <c r="H58" s="8" t="str">
        <f>IFERROR(_xlfn.XLOOKUP($B58,map_headernames!J:J,map_headernames!$Q:$Q),"")</f>
        <v>pctile.proximity.npl</v>
      </c>
      <c r="I58" s="8" t="str">
        <f>IFERROR(_xlfn.XLOOKUP($B58,map_headernames!K:K,map_headernames!$Q:$Q),"")</f>
        <v/>
      </c>
      <c r="J58" s="8" t="str">
        <f>IFERROR(_xlfn.XLOOKUP($B58,map_headernames!L:L,map_headernames!$Q:$Q),"")</f>
        <v/>
      </c>
      <c r="K58" s="8" t="str">
        <f>IFERROR(_xlfn.XLOOKUP($B58,map_headernames!N:N,map_headernames!$Q:$Q),"")</f>
        <v/>
      </c>
      <c r="L58" s="8" t="str">
        <f>IFERROR(_xlfn.XLOOKUP($B58,map_headernames!O:O,map_headernames!$Q:$Q),"")</f>
        <v/>
      </c>
      <c r="M58" s="8" t="str">
        <f>IFERROR(_xlfn.XLOOKUP($B58,map_headernames!P:P,map_headernames!$Q:$Q),"")</f>
        <v/>
      </c>
    </row>
    <row r="59" spans="1:14">
      <c r="A59" s="8">
        <v>154</v>
      </c>
      <c r="B59" s="449" t="s">
        <v>1297</v>
      </c>
      <c r="C59" s="449" t="s">
        <v>1300</v>
      </c>
      <c r="D59" s="449" t="s">
        <v>5872</v>
      </c>
      <c r="E59" s="450" t="str">
        <f>IFERROR(_xlfn.XLOOKUP($B59,map_headernames!H:H,map_headernames!$Q:$Q),"")</f>
        <v>avg.o3</v>
      </c>
      <c r="F59" s="8" t="str">
        <f>IFERROR(_xlfn.XLOOKUP($B59,map_headernames!G:G,map_headernames!$Q:$Q),"")</f>
        <v/>
      </c>
      <c r="G59" s="8" t="str">
        <f>IFERROR(_xlfn.XLOOKUP($B59,map_headernames!I:I,map_headernames!$Q:$Q),"")</f>
        <v>avg.o3</v>
      </c>
      <c r="H59" s="8" t="str">
        <f>IFERROR(_xlfn.XLOOKUP($B59,map_headernames!J:J,map_headernames!$Q:$Q),"")</f>
        <v>avg.o3</v>
      </c>
      <c r="I59" s="8" t="str">
        <f>IFERROR(_xlfn.XLOOKUP($B59,map_headernames!K:K,map_headernames!$Q:$Q),"")</f>
        <v/>
      </c>
      <c r="J59" s="8" t="str">
        <f>IFERROR(_xlfn.XLOOKUP($B59,map_headernames!L:L,map_headernames!$Q:$Q),"")</f>
        <v/>
      </c>
      <c r="K59" s="8" t="str">
        <f>IFERROR(_xlfn.XLOOKUP($B59,map_headernames!N:N,map_headernames!$Q:$Q),"")</f>
        <v/>
      </c>
      <c r="L59" s="8" t="str">
        <f>IFERROR(_xlfn.XLOOKUP($B59,map_headernames!O:O,map_headernames!$Q:$Q),"")</f>
        <v/>
      </c>
      <c r="M59" s="8" t="str">
        <f>IFERROR(_xlfn.XLOOKUP($B59,map_headernames!P:P,map_headernames!$Q:$Q),"")</f>
        <v/>
      </c>
    </row>
    <row r="60" spans="1:14">
      <c r="A60" s="486">
        <v>177</v>
      </c>
      <c r="B60" s="449" t="s">
        <v>1303</v>
      </c>
      <c r="C60" s="449" t="s">
        <v>1308</v>
      </c>
      <c r="D60" s="449" t="s">
        <v>5872</v>
      </c>
      <c r="E60" s="450" t="str">
        <f>IFERROR(_xlfn.XLOOKUP($B60,map_headernames!H:H,map_headernames!$Q:$Q),"")</f>
        <v>pctile.o3</v>
      </c>
      <c r="F60" s="8" t="str">
        <f>IFERROR(_xlfn.XLOOKUP($B60,map_headernames!G:G,map_headernames!$Q:$Q),"")</f>
        <v/>
      </c>
      <c r="G60" s="8" t="str">
        <f>IFERROR(_xlfn.XLOOKUP($B60,map_headernames!I:I,map_headernames!$Q:$Q),"")</f>
        <v>pctile.o3</v>
      </c>
      <c r="H60" s="8" t="str">
        <f>IFERROR(_xlfn.XLOOKUP($B60,map_headernames!J:J,map_headernames!$Q:$Q),"")</f>
        <v>pctile.o3</v>
      </c>
      <c r="I60" s="8" t="str">
        <f>IFERROR(_xlfn.XLOOKUP($B60,map_headernames!K:K,map_headernames!$Q:$Q),"")</f>
        <v/>
      </c>
      <c r="J60" s="8" t="str">
        <f>IFERROR(_xlfn.XLOOKUP($B60,map_headernames!L:L,map_headernames!$Q:$Q),"")</f>
        <v/>
      </c>
      <c r="K60" s="8" t="str">
        <f>IFERROR(_xlfn.XLOOKUP($B60,map_headernames!N:N,map_headernames!$Q:$Q),"")</f>
        <v/>
      </c>
      <c r="L60" s="8" t="str">
        <f>IFERROR(_xlfn.XLOOKUP($B60,map_headernames!O:O,map_headernames!$Q:$Q),"")</f>
        <v/>
      </c>
      <c r="M60" s="8" t="str">
        <f>IFERROR(_xlfn.XLOOKUP($B60,map_headernames!P:P,map_headernames!$Q:$Q),"")</f>
        <v/>
      </c>
    </row>
    <row r="61" spans="1:14">
      <c r="A61" s="8">
        <v>155</v>
      </c>
      <c r="B61" s="449" t="s">
        <v>1311</v>
      </c>
      <c r="C61" s="449" t="s">
        <v>1314</v>
      </c>
      <c r="D61" s="449" t="s">
        <v>5872</v>
      </c>
      <c r="E61" s="450" t="str">
        <f>IFERROR(_xlfn.XLOOKUP($B61,map_headernames!H:H,map_headernames!$Q:$Q),"")</f>
        <v>avg.pm</v>
      </c>
      <c r="F61" s="8" t="str">
        <f>IFERROR(_xlfn.XLOOKUP($B61,map_headernames!G:G,map_headernames!$Q:$Q),"")</f>
        <v/>
      </c>
      <c r="G61" s="8" t="str">
        <f>IFERROR(_xlfn.XLOOKUP($B61,map_headernames!I:I,map_headernames!$Q:$Q),"")</f>
        <v>avg.pm</v>
      </c>
      <c r="H61" s="8" t="str">
        <f>IFERROR(_xlfn.XLOOKUP($B61,map_headernames!J:J,map_headernames!$Q:$Q),"")</f>
        <v>avg.pm</v>
      </c>
      <c r="I61" s="8" t="str">
        <f>IFERROR(_xlfn.XLOOKUP($B61,map_headernames!K:K,map_headernames!$Q:$Q),"")</f>
        <v/>
      </c>
      <c r="J61" s="8" t="str">
        <f>IFERROR(_xlfn.XLOOKUP($B61,map_headernames!L:L,map_headernames!$Q:$Q),"")</f>
        <v/>
      </c>
      <c r="K61" s="8" t="str">
        <f>IFERROR(_xlfn.XLOOKUP($B61,map_headernames!N:N,map_headernames!$Q:$Q),"")</f>
        <v/>
      </c>
      <c r="L61" s="8" t="str">
        <f>IFERROR(_xlfn.XLOOKUP($B61,map_headernames!O:O,map_headernames!$Q:$Q),"")</f>
        <v/>
      </c>
      <c r="M61" s="8" t="str">
        <f>IFERROR(_xlfn.XLOOKUP($B61,map_headernames!P:P,map_headernames!$Q:$Q),"")</f>
        <v/>
      </c>
    </row>
    <row r="62" spans="1:14">
      <c r="A62" s="486">
        <v>178</v>
      </c>
      <c r="B62" s="449" t="s">
        <v>1317</v>
      </c>
      <c r="C62" s="449" t="s">
        <v>1322</v>
      </c>
      <c r="D62" s="449" t="s">
        <v>5872</v>
      </c>
      <c r="E62" s="450" t="str">
        <f>IFERROR(_xlfn.XLOOKUP($B62,map_headernames!H:H,map_headernames!$Q:$Q),"")</f>
        <v>pctile.pm</v>
      </c>
      <c r="F62" s="8" t="str">
        <f>IFERROR(_xlfn.XLOOKUP($B62,map_headernames!G:G,map_headernames!$Q:$Q),"")</f>
        <v/>
      </c>
      <c r="G62" s="8" t="str">
        <f>IFERROR(_xlfn.XLOOKUP($B62,map_headernames!I:I,map_headernames!$Q:$Q),"")</f>
        <v>pctile.pm</v>
      </c>
      <c r="H62" s="8" t="str">
        <f>IFERROR(_xlfn.XLOOKUP($B62,map_headernames!J:J,map_headernames!$Q:$Q),"")</f>
        <v>pctile.pm</v>
      </c>
      <c r="I62" s="8" t="str">
        <f>IFERROR(_xlfn.XLOOKUP($B62,map_headernames!K:K,map_headernames!$Q:$Q),"")</f>
        <v/>
      </c>
      <c r="J62" s="8" t="str">
        <f>IFERROR(_xlfn.XLOOKUP($B62,map_headernames!L:L,map_headernames!$Q:$Q),"")</f>
        <v/>
      </c>
      <c r="K62" s="8" t="str">
        <f>IFERROR(_xlfn.XLOOKUP($B62,map_headernames!N:N,map_headernames!$Q:$Q),"")</f>
        <v/>
      </c>
      <c r="L62" s="8" t="str">
        <f>IFERROR(_xlfn.XLOOKUP($B62,map_headernames!O:O,map_headernames!$Q:$Q),"")</f>
        <v/>
      </c>
      <c r="M62" s="8" t="str">
        <f>IFERROR(_xlfn.XLOOKUP($B62,map_headernames!P:P,map_headernames!$Q:$Q),"")</f>
        <v/>
      </c>
    </row>
    <row r="63" spans="1:14">
      <c r="A63" s="8">
        <v>152</v>
      </c>
      <c r="B63" s="449" t="s">
        <v>1335</v>
      </c>
      <c r="C63" s="449" t="s">
        <v>1338</v>
      </c>
      <c r="D63" s="449" t="s">
        <v>5872</v>
      </c>
      <c r="E63" s="450" t="str">
        <f>IFERROR(_xlfn.XLOOKUP($B63,map_headernames!H:H,map_headernames!$Q:$Q),"")</f>
        <v>avg.proximity.rmp</v>
      </c>
      <c r="F63" s="8" t="str">
        <f>IFERROR(_xlfn.XLOOKUP($B63,map_headernames!G:G,map_headernames!$Q:$Q),"")</f>
        <v/>
      </c>
      <c r="G63" s="8" t="str">
        <f>IFERROR(_xlfn.XLOOKUP($B63,map_headernames!I:I,map_headernames!$Q:$Q),"")</f>
        <v>avg.proximity.rmp</v>
      </c>
      <c r="H63" s="8" t="str">
        <f>IFERROR(_xlfn.XLOOKUP($B63,map_headernames!J:J,map_headernames!$Q:$Q),"")</f>
        <v>avg.proximity.rmp</v>
      </c>
      <c r="I63" s="8" t="str">
        <f>IFERROR(_xlfn.XLOOKUP($B63,map_headernames!K:K,map_headernames!$Q:$Q),"")</f>
        <v/>
      </c>
      <c r="J63" s="8" t="str">
        <f>IFERROR(_xlfn.XLOOKUP($B63,map_headernames!L:L,map_headernames!$Q:$Q),"")</f>
        <v/>
      </c>
      <c r="K63" s="8" t="str">
        <f>IFERROR(_xlfn.XLOOKUP($B63,map_headernames!N:N,map_headernames!$Q:$Q),"")</f>
        <v/>
      </c>
      <c r="L63" s="8" t="str">
        <f>IFERROR(_xlfn.XLOOKUP($B63,map_headernames!O:O,map_headernames!$Q:$Q),"")</f>
        <v/>
      </c>
      <c r="M63" s="8" t="str">
        <f>IFERROR(_xlfn.XLOOKUP($B63,map_headernames!P:P,map_headernames!$Q:$Q),"")</f>
        <v/>
      </c>
    </row>
    <row r="64" spans="1:14">
      <c r="A64" s="486">
        <v>175</v>
      </c>
      <c r="B64" s="449" t="s">
        <v>1341</v>
      </c>
      <c r="C64" s="449" t="s">
        <v>1346</v>
      </c>
      <c r="D64" s="449" t="s">
        <v>5872</v>
      </c>
      <c r="E64" s="450" t="str">
        <f>IFERROR(_xlfn.XLOOKUP($B64,map_headernames!H:H,map_headernames!$Q:$Q),"")</f>
        <v>pctile.proximity.rmp</v>
      </c>
      <c r="F64" s="8" t="str">
        <f>IFERROR(_xlfn.XLOOKUP($B64,map_headernames!G:G,map_headernames!$Q:$Q),"")</f>
        <v/>
      </c>
      <c r="G64" s="8" t="str">
        <f>IFERROR(_xlfn.XLOOKUP($B64,map_headernames!I:I,map_headernames!$Q:$Q),"")</f>
        <v>pctile.proximity.rmp</v>
      </c>
      <c r="H64" s="8" t="str">
        <f>IFERROR(_xlfn.XLOOKUP($B64,map_headernames!J:J,map_headernames!$Q:$Q),"")</f>
        <v>pctile.proximity.rmp</v>
      </c>
      <c r="I64" s="8" t="str">
        <f>IFERROR(_xlfn.XLOOKUP($B64,map_headernames!K:K,map_headernames!$Q:$Q),"")</f>
        <v/>
      </c>
      <c r="J64" s="8" t="str">
        <f>IFERROR(_xlfn.XLOOKUP($B64,map_headernames!L:L,map_headernames!$Q:$Q),"")</f>
        <v/>
      </c>
      <c r="K64" s="8" t="str">
        <f>IFERROR(_xlfn.XLOOKUP($B64,map_headernames!N:N,map_headernames!$Q:$Q),"")</f>
        <v/>
      </c>
      <c r="L64" s="8" t="str">
        <f>IFERROR(_xlfn.XLOOKUP($B64,map_headernames!O:O,map_headernames!$Q:$Q),"")</f>
        <v/>
      </c>
      <c r="M64" s="8" t="str">
        <f>IFERROR(_xlfn.XLOOKUP($B64,map_headernames!P:P,map_headernames!$Q:$Q),"")</f>
        <v/>
      </c>
    </row>
    <row r="65" spans="1:13">
      <c r="A65" s="8">
        <v>157</v>
      </c>
      <c r="B65" s="449" t="s">
        <v>1348</v>
      </c>
      <c r="C65" s="449" t="s">
        <v>1349</v>
      </c>
      <c r="D65" s="449" t="s">
        <v>5872</v>
      </c>
      <c r="E65" s="450" t="str">
        <f>IFERROR(_xlfn.XLOOKUP($B65,map_headernames!H:H,map_headernames!$Q:$Q),"")</f>
        <v>avg.rsei</v>
      </c>
      <c r="F65" s="8" t="str">
        <f>IFERROR(_xlfn.XLOOKUP($B65,map_headernames!G:G,map_headernames!$Q:$Q),"")</f>
        <v/>
      </c>
      <c r="G65" s="8" t="str">
        <f>IFERROR(_xlfn.XLOOKUP($B65,map_headernames!I:I,map_headernames!$Q:$Q),"")</f>
        <v>avg.rsei</v>
      </c>
      <c r="H65" s="8" t="str">
        <f>IFERROR(_xlfn.XLOOKUP($B65,map_headernames!J:J,map_headernames!$Q:$Q),"")</f>
        <v>avg.rsei</v>
      </c>
      <c r="I65" s="8" t="str">
        <f>IFERROR(_xlfn.XLOOKUP($B65,map_headernames!K:K,map_headernames!$Q:$Q),"")</f>
        <v/>
      </c>
      <c r="J65" s="8" t="str">
        <f>IFERROR(_xlfn.XLOOKUP($B65,map_headernames!L:L,map_headernames!$Q:$Q),"")</f>
        <v/>
      </c>
      <c r="K65" s="8" t="str">
        <f>IFERROR(_xlfn.XLOOKUP($B65,map_headernames!N:N,map_headernames!$Q:$Q),"")</f>
        <v/>
      </c>
      <c r="L65" s="8" t="str">
        <f>IFERROR(_xlfn.XLOOKUP($B65,map_headernames!O:O,map_headernames!$Q:$Q),"")</f>
        <v/>
      </c>
      <c r="M65" s="8" t="str">
        <f>IFERROR(_xlfn.XLOOKUP($B65,map_headernames!P:P,map_headernames!$Q:$Q),"")</f>
        <v/>
      </c>
    </row>
    <row r="66" spans="1:13">
      <c r="A66" s="486">
        <v>180</v>
      </c>
      <c r="B66" s="449" t="s">
        <v>1353</v>
      </c>
      <c r="C66" s="449" t="s">
        <v>1356</v>
      </c>
      <c r="D66" s="449" t="s">
        <v>5872</v>
      </c>
      <c r="E66" s="450" t="str">
        <f>IFERROR(_xlfn.XLOOKUP($B66,map_headernames!H:H,map_headernames!$Q:$Q),"")</f>
        <v>pctile.rsei</v>
      </c>
      <c r="F66" s="8" t="str">
        <f>IFERROR(_xlfn.XLOOKUP($B66,map_headernames!G:G,map_headernames!$Q:$Q),"")</f>
        <v/>
      </c>
      <c r="G66" s="8" t="str">
        <f>IFERROR(_xlfn.XLOOKUP($B66,map_headernames!I:I,map_headernames!$Q:$Q),"")</f>
        <v>pctile.rsei</v>
      </c>
      <c r="H66" s="8" t="str">
        <f>IFERROR(_xlfn.XLOOKUP($B66,map_headernames!J:J,map_headernames!$Q:$Q),"")</f>
        <v>pctile.rsei</v>
      </c>
      <c r="I66" s="8" t="str">
        <f>IFERROR(_xlfn.XLOOKUP($B66,map_headernames!K:K,map_headernames!$Q:$Q),"")</f>
        <v/>
      </c>
      <c r="J66" s="8" t="str">
        <f>IFERROR(_xlfn.XLOOKUP($B66,map_headernames!L:L,map_headernames!$Q:$Q),"")</f>
        <v/>
      </c>
      <c r="K66" s="8" t="str">
        <f>IFERROR(_xlfn.XLOOKUP($B66,map_headernames!N:N,map_headernames!$Q:$Q),"")</f>
        <v/>
      </c>
      <c r="L66" s="8" t="str">
        <f>IFERROR(_xlfn.XLOOKUP($B66,map_headernames!O:O,map_headernames!$Q:$Q),"")</f>
        <v/>
      </c>
      <c r="M66" s="8" t="str">
        <f>IFERROR(_xlfn.XLOOKUP($B66,map_headernames!P:P,map_headernames!$Q:$Q),"")</f>
        <v/>
      </c>
    </row>
    <row r="67" spans="1:13">
      <c r="A67" s="8">
        <v>149</v>
      </c>
      <c r="B67" s="449" t="s">
        <v>1359</v>
      </c>
      <c r="C67" s="449" t="s">
        <v>1362</v>
      </c>
      <c r="D67" s="449" t="s">
        <v>5872</v>
      </c>
      <c r="E67" s="450" t="str">
        <f>IFERROR(_xlfn.XLOOKUP($B67,map_headernames!H:H,map_headernames!$Q:$Q),"")</f>
        <v>avg.traffic.score</v>
      </c>
      <c r="F67" s="8" t="str">
        <f>IFERROR(_xlfn.XLOOKUP($B67,map_headernames!G:G,map_headernames!$Q:$Q),"")</f>
        <v/>
      </c>
      <c r="G67" s="8" t="str">
        <f>IFERROR(_xlfn.XLOOKUP($B67,map_headernames!I:I,map_headernames!$Q:$Q),"")</f>
        <v>avg.traffic.score</v>
      </c>
      <c r="H67" s="8" t="str">
        <f>IFERROR(_xlfn.XLOOKUP($B67,map_headernames!J:J,map_headernames!$Q:$Q),"")</f>
        <v>avg.traffic.score</v>
      </c>
      <c r="I67" s="8" t="str">
        <f>IFERROR(_xlfn.XLOOKUP($B67,map_headernames!K:K,map_headernames!$Q:$Q),"")</f>
        <v/>
      </c>
      <c r="J67" s="8" t="str">
        <f>IFERROR(_xlfn.XLOOKUP($B67,map_headernames!L:L,map_headernames!$Q:$Q),"")</f>
        <v/>
      </c>
      <c r="K67" s="8" t="str">
        <f>IFERROR(_xlfn.XLOOKUP($B67,map_headernames!N:N,map_headernames!$Q:$Q),"")</f>
        <v/>
      </c>
      <c r="L67" s="8" t="str">
        <f>IFERROR(_xlfn.XLOOKUP($B67,map_headernames!O:O,map_headernames!$Q:$Q),"")</f>
        <v/>
      </c>
      <c r="M67" s="8" t="str">
        <f>IFERROR(_xlfn.XLOOKUP($B67,map_headernames!P:P,map_headernames!$Q:$Q),"")</f>
        <v/>
      </c>
    </row>
    <row r="68" spans="1:13">
      <c r="A68" s="486">
        <v>172</v>
      </c>
      <c r="B68" s="449" t="s">
        <v>1365</v>
      </c>
      <c r="C68" s="449" t="s">
        <v>1370</v>
      </c>
      <c r="D68" s="449" t="s">
        <v>5872</v>
      </c>
      <c r="E68" s="450" t="str">
        <f>IFERROR(_xlfn.XLOOKUP($B68,map_headernames!H:H,map_headernames!$Q:$Q),"")</f>
        <v>pctile.traffic.score</v>
      </c>
      <c r="F68" s="8" t="str">
        <f>IFERROR(_xlfn.XLOOKUP($B68,map_headernames!G:G,map_headernames!$Q:$Q),"")</f>
        <v/>
      </c>
      <c r="G68" s="8" t="str">
        <f>IFERROR(_xlfn.XLOOKUP($B68,map_headernames!I:I,map_headernames!$Q:$Q),"")</f>
        <v>pctile.traffic.score</v>
      </c>
      <c r="H68" s="8" t="str">
        <f>IFERROR(_xlfn.XLOOKUP($B68,map_headernames!J:J,map_headernames!$Q:$Q),"")</f>
        <v>pctile.traffic.score</v>
      </c>
      <c r="I68" s="8" t="str">
        <f>IFERROR(_xlfn.XLOOKUP($B68,map_headernames!K:K,map_headernames!$Q:$Q),"")</f>
        <v/>
      </c>
      <c r="J68" s="8" t="str">
        <f>IFERROR(_xlfn.XLOOKUP($B68,map_headernames!L:L,map_headernames!$Q:$Q),"")</f>
        <v/>
      </c>
      <c r="K68" s="8" t="str">
        <f>IFERROR(_xlfn.XLOOKUP($B68,map_headernames!N:N,map_headernames!$Q:$Q),"")</f>
        <v/>
      </c>
      <c r="L68" s="8" t="str">
        <f>IFERROR(_xlfn.XLOOKUP($B68,map_headernames!O:O,map_headernames!$Q:$Q),"")</f>
        <v/>
      </c>
      <c r="M68" s="8" t="str">
        <f>IFERROR(_xlfn.XLOOKUP($B68,map_headernames!P:P,map_headernames!$Q:$Q),"")</f>
        <v/>
      </c>
    </row>
    <row r="69" spans="1:13">
      <c r="A69" s="8">
        <v>153</v>
      </c>
      <c r="B69" s="449" t="s">
        <v>1373</v>
      </c>
      <c r="C69" s="449" t="s">
        <v>1376</v>
      </c>
      <c r="D69" s="449" t="s">
        <v>5872</v>
      </c>
      <c r="E69" s="450" t="str">
        <f>IFERROR(_xlfn.XLOOKUP($B69,map_headernames!H:H,map_headernames!$Q:$Q),"")</f>
        <v>avg.proximity.tsdf</v>
      </c>
      <c r="F69" s="8" t="str">
        <f>IFERROR(_xlfn.XLOOKUP($B69,map_headernames!G:G,map_headernames!$Q:$Q),"")</f>
        <v/>
      </c>
      <c r="G69" s="8" t="str">
        <f>IFERROR(_xlfn.XLOOKUP($B69,map_headernames!I:I,map_headernames!$Q:$Q),"")</f>
        <v>avg.proximity.tsdf</v>
      </c>
      <c r="H69" s="8" t="str">
        <f>IFERROR(_xlfn.XLOOKUP($B69,map_headernames!J:J,map_headernames!$Q:$Q),"")</f>
        <v>avg.proximity.tsdf</v>
      </c>
      <c r="I69" s="8" t="str">
        <f>IFERROR(_xlfn.XLOOKUP($B69,map_headernames!K:K,map_headernames!$Q:$Q),"")</f>
        <v/>
      </c>
      <c r="J69" s="8" t="str">
        <f>IFERROR(_xlfn.XLOOKUP($B69,map_headernames!L:L,map_headernames!$Q:$Q),"")</f>
        <v/>
      </c>
      <c r="K69" s="8" t="str">
        <f>IFERROR(_xlfn.XLOOKUP($B69,map_headernames!N:N,map_headernames!$Q:$Q),"")</f>
        <v/>
      </c>
      <c r="L69" s="8" t="str">
        <f>IFERROR(_xlfn.XLOOKUP($B69,map_headernames!O:O,map_headernames!$Q:$Q),"")</f>
        <v/>
      </c>
      <c r="M69" s="8" t="str">
        <f>IFERROR(_xlfn.XLOOKUP($B69,map_headernames!P:P,map_headernames!$Q:$Q),"")</f>
        <v/>
      </c>
    </row>
    <row r="70" spans="1:13">
      <c r="A70" s="486">
        <v>176</v>
      </c>
      <c r="B70" s="449" t="s">
        <v>1379</v>
      </c>
      <c r="C70" s="449" t="s">
        <v>1384</v>
      </c>
      <c r="D70" s="449" t="s">
        <v>5872</v>
      </c>
      <c r="E70" s="450" t="str">
        <f>IFERROR(_xlfn.XLOOKUP($B70,map_headernames!H:H,map_headernames!$Q:$Q),"")</f>
        <v>pctile.proximity.tsdf</v>
      </c>
      <c r="F70" s="8" t="str">
        <f>IFERROR(_xlfn.XLOOKUP($B70,map_headernames!G:G,map_headernames!$Q:$Q),"")</f>
        <v/>
      </c>
      <c r="G70" s="8" t="str">
        <f>IFERROR(_xlfn.XLOOKUP($B70,map_headernames!I:I,map_headernames!$Q:$Q),"")</f>
        <v>pctile.proximity.tsdf</v>
      </c>
      <c r="H70" s="8" t="str">
        <f>IFERROR(_xlfn.XLOOKUP($B70,map_headernames!J:J,map_headernames!$Q:$Q),"")</f>
        <v>pctile.proximity.tsdf</v>
      </c>
      <c r="I70" s="8" t="str">
        <f>IFERROR(_xlfn.XLOOKUP($B70,map_headernames!K:K,map_headernames!$Q:$Q),"")</f>
        <v/>
      </c>
      <c r="J70" s="8" t="str">
        <f>IFERROR(_xlfn.XLOOKUP($B70,map_headernames!L:L,map_headernames!$Q:$Q),"")</f>
        <v/>
      </c>
      <c r="K70" s="8" t="str">
        <f>IFERROR(_xlfn.XLOOKUP($B70,map_headernames!N:N,map_headernames!$Q:$Q),"")</f>
        <v/>
      </c>
      <c r="L70" s="8" t="str">
        <f>IFERROR(_xlfn.XLOOKUP($B70,map_headernames!O:O,map_headernames!$Q:$Q),"")</f>
        <v/>
      </c>
      <c r="M70" s="8" t="str">
        <f>IFERROR(_xlfn.XLOOKUP($B70,map_headernames!P:P,map_headernames!$Q:$Q),"")</f>
        <v/>
      </c>
    </row>
    <row r="71" spans="1:13">
      <c r="A71" s="8">
        <v>156</v>
      </c>
      <c r="B71" s="449" t="s">
        <v>1387</v>
      </c>
      <c r="C71" s="449" t="s">
        <v>1390</v>
      </c>
      <c r="D71" s="449" t="s">
        <v>5872</v>
      </c>
      <c r="E71" s="450" t="str">
        <f>IFERROR(_xlfn.XLOOKUP($B71,map_headernames!H:H,map_headernames!$Q:$Q),"")</f>
        <v>avg.ust</v>
      </c>
      <c r="F71" s="8" t="str">
        <f>IFERROR(_xlfn.XLOOKUP($B71,map_headernames!G:G,map_headernames!$Q:$Q),"")</f>
        <v/>
      </c>
      <c r="G71" s="8" t="str">
        <f>IFERROR(_xlfn.XLOOKUP($B71,map_headernames!I:I,map_headernames!$Q:$Q),"")</f>
        <v>avg.ust</v>
      </c>
      <c r="H71" s="8" t="str">
        <f>IFERROR(_xlfn.XLOOKUP($B71,map_headernames!J:J,map_headernames!$Q:$Q),"")</f>
        <v>avg.ust</v>
      </c>
      <c r="I71" s="8" t="str">
        <f>IFERROR(_xlfn.XLOOKUP($B71,map_headernames!K:K,map_headernames!$Q:$Q),"")</f>
        <v/>
      </c>
      <c r="J71" s="8" t="str">
        <f>IFERROR(_xlfn.XLOOKUP($B71,map_headernames!L:L,map_headernames!$Q:$Q),"")</f>
        <v/>
      </c>
      <c r="K71" s="8" t="str">
        <f>IFERROR(_xlfn.XLOOKUP($B71,map_headernames!N:N,map_headernames!$Q:$Q),"")</f>
        <v/>
      </c>
      <c r="L71" s="8" t="str">
        <f>IFERROR(_xlfn.XLOOKUP($B71,map_headernames!O:O,map_headernames!$Q:$Q),"")</f>
        <v/>
      </c>
      <c r="M71" s="8" t="str">
        <f>IFERROR(_xlfn.XLOOKUP($B71,map_headernames!P:P,map_headernames!$Q:$Q),"")</f>
        <v/>
      </c>
    </row>
    <row r="72" spans="1:13">
      <c r="A72" s="486">
        <v>179</v>
      </c>
      <c r="B72" s="449" t="s">
        <v>1393</v>
      </c>
      <c r="C72" s="449" t="s">
        <v>1398</v>
      </c>
      <c r="D72" s="449" t="s">
        <v>5872</v>
      </c>
      <c r="E72" s="450" t="str">
        <f>IFERROR(_xlfn.XLOOKUP($B72,map_headernames!H:H,map_headernames!$Q:$Q),"")</f>
        <v>pctile.ust</v>
      </c>
      <c r="F72" s="8" t="str">
        <f>IFERROR(_xlfn.XLOOKUP($B72,map_headernames!G:G,map_headernames!$Q:$Q),"")</f>
        <v/>
      </c>
      <c r="G72" s="8" t="str">
        <f>IFERROR(_xlfn.XLOOKUP($B72,map_headernames!I:I,map_headernames!$Q:$Q),"")</f>
        <v>pctile.ust</v>
      </c>
      <c r="H72" s="8" t="str">
        <f>IFERROR(_xlfn.XLOOKUP($B72,map_headernames!J:J,map_headernames!$Q:$Q),"")</f>
        <v>pctile.ust</v>
      </c>
      <c r="I72" s="8" t="str">
        <f>IFERROR(_xlfn.XLOOKUP($B72,map_headernames!K:K,map_headernames!$Q:$Q),"")</f>
        <v/>
      </c>
      <c r="J72" s="8" t="str">
        <f>IFERROR(_xlfn.XLOOKUP($B72,map_headernames!L:L,map_headernames!$Q:$Q),"")</f>
        <v/>
      </c>
      <c r="K72" s="8" t="str">
        <f>IFERROR(_xlfn.XLOOKUP($B72,map_headernames!N:N,map_headernames!$Q:$Q),"")</f>
        <v/>
      </c>
      <c r="L72" s="8" t="str">
        <f>IFERROR(_xlfn.XLOOKUP($B72,map_headernames!O:O,map_headernames!$Q:$Q),"")</f>
        <v/>
      </c>
      <c r="M72" s="8" t="str">
        <f>IFERROR(_xlfn.XLOOKUP($B72,map_headernames!P:P,map_headernames!$Q:$Q),"")</f>
        <v/>
      </c>
    </row>
    <row r="73" spans="1:13">
      <c r="A73" s="486">
        <v>281</v>
      </c>
      <c r="B73" s="449" t="s">
        <v>2672</v>
      </c>
      <c r="C73" s="449" t="s">
        <v>2673</v>
      </c>
      <c r="D73" s="449" t="s">
        <v>2267</v>
      </c>
      <c r="E73" s="450" t="str">
        <f>IFERROR(_xlfn.XLOOKUP($B73,map_headernames!H:H,map_headernames!$Q:$Q),"")</f>
        <v>n_hi_asthma_avg</v>
      </c>
      <c r="F73" s="8" t="str">
        <f>IFERROR(_xlfn.XLOOKUP($B73,map_headernames!G:G,map_headernames!$Q:$Q),"")</f>
        <v/>
      </c>
      <c r="G73" s="8" t="str">
        <f>IFERROR(_xlfn.XLOOKUP($B73,map_headernames!I:I,map_headernames!$Q:$Q),"")</f>
        <v>n_hi_asthma_avg</v>
      </c>
      <c r="H73" s="8" t="str">
        <f>IFERROR(_xlfn.XLOOKUP($B73,map_headernames!J:J,map_headernames!$Q:$Q),"")</f>
        <v>n_hi_asthma_avg</v>
      </c>
      <c r="I73" s="8" t="str">
        <f>IFERROR(_xlfn.XLOOKUP($B73,map_headernames!K:K,map_headernames!$Q:$Q),"")</f>
        <v/>
      </c>
      <c r="J73" s="8" t="str">
        <f>IFERROR(_xlfn.XLOOKUP($B73,map_headernames!L:L,map_headernames!$Q:$Q),"")</f>
        <v/>
      </c>
      <c r="K73" s="8" t="str">
        <f>IFERROR(_xlfn.XLOOKUP($B73,map_headernames!N:N,map_headernames!$Q:$Q),"")</f>
        <v/>
      </c>
      <c r="L73" s="8" t="str">
        <f>IFERROR(_xlfn.XLOOKUP($B73,map_headernames!O:O,map_headernames!$Q:$Q),"")</f>
        <v/>
      </c>
      <c r="M73" s="8" t="str">
        <f>IFERROR(_xlfn.XLOOKUP($B73,map_headernames!P:P,map_headernames!$Q:$Q),"")</f>
        <v/>
      </c>
    </row>
    <row r="74" spans="1:13">
      <c r="A74" s="8">
        <v>293</v>
      </c>
      <c r="B74" s="449" t="s">
        <v>2681</v>
      </c>
      <c r="C74" s="449" t="s">
        <v>2682</v>
      </c>
      <c r="D74" s="449" t="s">
        <v>2267</v>
      </c>
      <c r="E74" s="450" t="str">
        <f>IFERROR(_xlfn.XLOOKUP($B74,map_headernames!H:H,map_headernames!$Q:$Q),"")</f>
        <v>n_hi_asthma_pctile</v>
      </c>
      <c r="F74" s="8" t="str">
        <f>IFERROR(_xlfn.XLOOKUP($B74,map_headernames!G:G,map_headernames!$Q:$Q),"")</f>
        <v/>
      </c>
      <c r="G74" s="8" t="str">
        <f>IFERROR(_xlfn.XLOOKUP($B74,map_headernames!I:I,map_headernames!$Q:$Q),"")</f>
        <v>n_hi_asthma_pctile</v>
      </c>
      <c r="H74" s="8" t="str">
        <f>IFERROR(_xlfn.XLOOKUP($B74,map_headernames!J:J,map_headernames!$Q:$Q),"")</f>
        <v>n_hi_asthma_pctile</v>
      </c>
      <c r="I74" s="8" t="str">
        <f>IFERROR(_xlfn.XLOOKUP($B74,map_headernames!K:K,map_headernames!$Q:$Q),"")</f>
        <v/>
      </c>
      <c r="J74" s="8" t="str">
        <f>IFERROR(_xlfn.XLOOKUP($B74,map_headernames!L:L,map_headernames!$Q:$Q),"")</f>
        <v/>
      </c>
      <c r="K74" s="8" t="str">
        <f>IFERROR(_xlfn.XLOOKUP($B74,map_headernames!N:N,map_headernames!$Q:$Q),"")</f>
        <v/>
      </c>
      <c r="L74" s="8" t="str">
        <f>IFERROR(_xlfn.XLOOKUP($B74,map_headernames!O:O,map_headernames!$Q:$Q),"")</f>
        <v/>
      </c>
      <c r="M74" s="8" t="str">
        <f>IFERROR(_xlfn.XLOOKUP($B74,map_headernames!P:P,map_headernames!$Q:$Q),"")</f>
        <v/>
      </c>
    </row>
    <row r="75" spans="1:13">
      <c r="A75" s="486">
        <v>282</v>
      </c>
      <c r="B75" s="449" t="s">
        <v>2674</v>
      </c>
      <c r="C75" s="449" t="s">
        <v>2675</v>
      </c>
      <c r="D75" s="449" t="s">
        <v>2267</v>
      </c>
      <c r="E75" s="450" t="str">
        <f>IFERROR(_xlfn.XLOOKUP($B75,map_headernames!H:H,map_headernames!$Q:$Q),"")</f>
        <v>n_hi_cancer_avg</v>
      </c>
      <c r="F75" s="8" t="str">
        <f>IFERROR(_xlfn.XLOOKUP($B75,map_headernames!G:G,map_headernames!$Q:$Q),"")</f>
        <v/>
      </c>
      <c r="G75" s="8" t="str">
        <f>IFERROR(_xlfn.XLOOKUP($B75,map_headernames!I:I,map_headernames!$Q:$Q),"")</f>
        <v>n_hi_cancer_avg</v>
      </c>
      <c r="H75" s="8" t="str">
        <f>IFERROR(_xlfn.XLOOKUP($B75,map_headernames!J:J,map_headernames!$Q:$Q),"")</f>
        <v>n_hi_cancer_avg</v>
      </c>
      <c r="I75" s="8" t="str">
        <f>IFERROR(_xlfn.XLOOKUP($B75,map_headernames!K:K,map_headernames!$Q:$Q),"")</f>
        <v/>
      </c>
      <c r="J75" s="8" t="str">
        <f>IFERROR(_xlfn.XLOOKUP($B75,map_headernames!L:L,map_headernames!$Q:$Q),"")</f>
        <v/>
      </c>
      <c r="K75" s="8" t="str">
        <f>IFERROR(_xlfn.XLOOKUP($B75,map_headernames!N:N,map_headernames!$Q:$Q),"")</f>
        <v/>
      </c>
      <c r="L75" s="8" t="str">
        <f>IFERROR(_xlfn.XLOOKUP($B75,map_headernames!O:O,map_headernames!$Q:$Q),"")</f>
        <v/>
      </c>
      <c r="M75" s="8" t="str">
        <f>IFERROR(_xlfn.XLOOKUP($B75,map_headernames!P:P,map_headernames!$Q:$Q),"")</f>
        <v/>
      </c>
    </row>
    <row r="76" spans="1:13">
      <c r="A76" s="8">
        <v>294</v>
      </c>
      <c r="B76" s="449" t="s">
        <v>2683</v>
      </c>
      <c r="C76" s="449" t="s">
        <v>2684</v>
      </c>
      <c r="D76" s="449" t="s">
        <v>2267</v>
      </c>
      <c r="E76" s="450" t="str">
        <f>IFERROR(_xlfn.XLOOKUP($B76,map_headernames!H:H,map_headernames!$Q:$Q),"")</f>
        <v>n_hi_cancer_pctile</v>
      </c>
      <c r="F76" s="8" t="str">
        <f>IFERROR(_xlfn.XLOOKUP($B76,map_headernames!G:G,map_headernames!$Q:$Q),"")</f>
        <v/>
      </c>
      <c r="G76" s="8" t="str">
        <f>IFERROR(_xlfn.XLOOKUP($B76,map_headernames!I:I,map_headernames!$Q:$Q),"")</f>
        <v>n_hi_cancer_pctile</v>
      </c>
      <c r="H76" s="8" t="str">
        <f>IFERROR(_xlfn.XLOOKUP($B76,map_headernames!J:J,map_headernames!$Q:$Q),"")</f>
        <v>n_hi_cancer_pctile</v>
      </c>
      <c r="I76" s="8" t="str">
        <f>IFERROR(_xlfn.XLOOKUP($B76,map_headernames!K:K,map_headernames!$Q:$Q),"")</f>
        <v/>
      </c>
      <c r="J76" s="8" t="str">
        <f>IFERROR(_xlfn.XLOOKUP($B76,map_headernames!L:L,map_headernames!$Q:$Q),"")</f>
        <v/>
      </c>
      <c r="K76" s="8" t="str">
        <f>IFERROR(_xlfn.XLOOKUP($B76,map_headernames!N:N,map_headernames!$Q:$Q),"")</f>
        <v/>
      </c>
      <c r="L76" s="8" t="str">
        <f>IFERROR(_xlfn.XLOOKUP($B76,map_headernames!O:O,map_headernames!$Q:$Q),"")</f>
        <v/>
      </c>
      <c r="M76" s="8" t="str">
        <f>IFERROR(_xlfn.XLOOKUP($B76,map_headernames!P:P,map_headernames!$Q:$Q),"")</f>
        <v/>
      </c>
    </row>
    <row r="77" spans="1:13">
      <c r="A77" s="486">
        <v>283</v>
      </c>
      <c r="B77" s="449" t="s">
        <v>2676</v>
      </c>
      <c r="C77" s="449" t="s">
        <v>2677</v>
      </c>
      <c r="D77" s="449" t="s">
        <v>2267</v>
      </c>
      <c r="E77" s="450" t="str">
        <f>IFERROR(_xlfn.XLOOKUP($B77,map_headernames!H:H,map_headernames!$Q:$Q),"")</f>
        <v>avg.pctdisability</v>
      </c>
      <c r="F77" s="8" t="str">
        <f>IFERROR(_xlfn.XLOOKUP($B77,map_headernames!G:G,map_headernames!$Q:$Q),"")</f>
        <v/>
      </c>
      <c r="G77" s="8" t="str">
        <f>IFERROR(_xlfn.XLOOKUP($B77,map_headernames!I:I,map_headernames!$Q:$Q),"")</f>
        <v>avg.pctdisability</v>
      </c>
      <c r="H77" s="8" t="str">
        <f>IFERROR(_xlfn.XLOOKUP($B77,map_headernames!J:J,map_headernames!$Q:$Q),"")</f>
        <v>avg.pctdisability</v>
      </c>
      <c r="I77" s="8" t="str">
        <f>IFERROR(_xlfn.XLOOKUP($B77,map_headernames!K:K,map_headernames!$Q:$Q),"")</f>
        <v/>
      </c>
      <c r="J77" s="8" t="str">
        <f>IFERROR(_xlfn.XLOOKUP($B77,map_headernames!L:L,map_headernames!$Q:$Q),"")</f>
        <v/>
      </c>
      <c r="K77" s="8" t="str">
        <f>IFERROR(_xlfn.XLOOKUP($B77,map_headernames!N:N,map_headernames!$Q:$Q),"")</f>
        <v/>
      </c>
      <c r="L77" s="8" t="str">
        <f>IFERROR(_xlfn.XLOOKUP($B77,map_headernames!O:O,map_headernames!$Q:$Q),"")</f>
        <v/>
      </c>
      <c r="M77" s="8" t="str">
        <f>IFERROR(_xlfn.XLOOKUP($B77,map_headernames!P:P,map_headernames!$Q:$Q),"")</f>
        <v/>
      </c>
    </row>
    <row r="78" spans="1:13">
      <c r="A78" s="8">
        <v>295</v>
      </c>
      <c r="B78" s="449" t="s">
        <v>2685</v>
      </c>
      <c r="C78" s="449" t="s">
        <v>2686</v>
      </c>
      <c r="D78" s="449" t="s">
        <v>2267</v>
      </c>
      <c r="E78" s="450" t="str">
        <f>IFERROR(_xlfn.XLOOKUP($B78,map_headernames!H:H,map_headernames!$Q:$Q),"")</f>
        <v/>
      </c>
      <c r="F78" s="8" t="str">
        <f>IFERROR(_xlfn.XLOOKUP($B78,map_headernames!G:G,map_headernames!$Q:$Q),"")</f>
        <v/>
      </c>
      <c r="G78" s="8" t="str">
        <f>IFERROR(_xlfn.XLOOKUP($B78,map_headernames!I:I,map_headernames!$Q:$Q),"")</f>
        <v>pctile.pctdisability</v>
      </c>
      <c r="H78" s="8" t="str">
        <f>IFERROR(_xlfn.XLOOKUP($B78,map_headernames!J:J,map_headernames!$Q:$Q),"")</f>
        <v>pctile.pctdisability</v>
      </c>
      <c r="I78" s="8" t="str">
        <f>IFERROR(_xlfn.XLOOKUP($B78,map_headernames!K:K,map_headernames!$Q:$Q),"")</f>
        <v/>
      </c>
      <c r="J78" s="8" t="str">
        <f>IFERROR(_xlfn.XLOOKUP($B78,map_headernames!L:L,map_headernames!$Q:$Q),"")</f>
        <v/>
      </c>
      <c r="K78" s="8" t="str">
        <f>IFERROR(_xlfn.XLOOKUP($B78,map_headernames!N:N,map_headernames!$Q:$Q),"")</f>
        <v/>
      </c>
      <c r="L78" s="8" t="str">
        <f>IFERROR(_xlfn.XLOOKUP($B78,map_headernames!O:O,map_headernames!$Q:$Q),"")</f>
        <v/>
      </c>
      <c r="M78" s="8" t="str">
        <f>IFERROR(_xlfn.XLOOKUP($B78,map_headernames!P:P,map_headernames!$Q:$Q),"")</f>
        <v/>
      </c>
    </row>
    <row r="79" spans="1:13">
      <c r="A79" s="486">
        <v>280</v>
      </c>
      <c r="B79" s="449" t="s">
        <v>2669</v>
      </c>
      <c r="C79" s="449" t="s">
        <v>2670</v>
      </c>
      <c r="D79" s="449" t="s">
        <v>2267</v>
      </c>
      <c r="E79" s="450" t="str">
        <f>IFERROR(_xlfn.XLOOKUP($B79,map_headernames!H:H,map_headernames!$Q:$Q),"")</f>
        <v>n_hi_heartdisease_avg</v>
      </c>
      <c r="F79" s="8" t="str">
        <f>IFERROR(_xlfn.XLOOKUP($B79,map_headernames!G:G,map_headernames!$Q:$Q),"")</f>
        <v/>
      </c>
      <c r="G79" s="8" t="str">
        <f>IFERROR(_xlfn.XLOOKUP($B79,map_headernames!I:I,map_headernames!$Q:$Q),"")</f>
        <v>n_hi_heartdisease_avg</v>
      </c>
      <c r="H79" s="8" t="str">
        <f>IFERROR(_xlfn.XLOOKUP($B79,map_headernames!J:J,map_headernames!$Q:$Q),"")</f>
        <v>n_hi_heartdisease_avg</v>
      </c>
      <c r="I79" s="8" t="str">
        <f>IFERROR(_xlfn.XLOOKUP($B79,map_headernames!K:K,map_headernames!$Q:$Q),"")</f>
        <v/>
      </c>
      <c r="J79" s="8" t="str">
        <f>IFERROR(_xlfn.XLOOKUP($B79,map_headernames!L:L,map_headernames!$Q:$Q),"")</f>
        <v/>
      </c>
      <c r="K79" s="8" t="str">
        <f>IFERROR(_xlfn.XLOOKUP($B79,map_headernames!N:N,map_headernames!$Q:$Q),"")</f>
        <v/>
      </c>
      <c r="L79" s="8" t="str">
        <f>IFERROR(_xlfn.XLOOKUP($B79,map_headernames!O:O,map_headernames!$Q:$Q),"")</f>
        <v/>
      </c>
      <c r="M79" s="8" t="str">
        <f>IFERROR(_xlfn.XLOOKUP($B79,map_headernames!P:P,map_headernames!$Q:$Q),"")</f>
        <v/>
      </c>
    </row>
    <row r="80" spans="1:13">
      <c r="A80" s="8">
        <v>292</v>
      </c>
      <c r="B80" s="449" t="s">
        <v>2679</v>
      </c>
      <c r="C80" s="449" t="s">
        <v>2680</v>
      </c>
      <c r="D80" s="449" t="s">
        <v>2267</v>
      </c>
      <c r="E80" s="450" t="str">
        <f>IFERROR(_xlfn.XLOOKUP($B80,map_headernames!H:H,map_headernames!$Q:$Q),"")</f>
        <v>n_hi_heartdisease_pctile</v>
      </c>
      <c r="F80" s="8" t="str">
        <f>IFERROR(_xlfn.XLOOKUP($B80,map_headernames!G:G,map_headernames!$Q:$Q),"")</f>
        <v/>
      </c>
      <c r="G80" s="8" t="str">
        <f>IFERROR(_xlfn.XLOOKUP($B80,map_headernames!I:I,map_headernames!$Q:$Q),"")</f>
        <v>n_hi_heartdisease_pctile</v>
      </c>
      <c r="H80" s="8" t="str">
        <f>IFERROR(_xlfn.XLOOKUP($B80,map_headernames!J:J,map_headernames!$Q:$Q),"")</f>
        <v>n_hi_heartdisease_pctile</v>
      </c>
      <c r="I80" s="8" t="str">
        <f>IFERROR(_xlfn.XLOOKUP($B80,map_headernames!K:K,map_headernames!$Q:$Q),"")</f>
        <v/>
      </c>
      <c r="J80" s="8" t="str">
        <f>IFERROR(_xlfn.XLOOKUP($B80,map_headernames!L:L,map_headernames!$Q:$Q),"")</f>
        <v/>
      </c>
      <c r="K80" s="8" t="str">
        <f>IFERROR(_xlfn.XLOOKUP($B80,map_headernames!N:N,map_headernames!$Q:$Q),"")</f>
        <v/>
      </c>
      <c r="L80" s="8" t="str">
        <f>IFERROR(_xlfn.XLOOKUP($B80,map_headernames!O:O,map_headernames!$Q:$Q),"")</f>
        <v/>
      </c>
      <c r="M80" s="8" t="str">
        <f>IFERROR(_xlfn.XLOOKUP($B80,map_headernames!P:P,map_headernames!$Q:$Q),"")</f>
        <v/>
      </c>
    </row>
    <row r="81" spans="1:14">
      <c r="A81" s="486">
        <v>278</v>
      </c>
      <c r="B81" s="449" t="s">
        <v>2783</v>
      </c>
      <c r="C81" s="449" t="s">
        <v>2784</v>
      </c>
      <c r="D81" s="449" t="s">
        <v>2267</v>
      </c>
      <c r="E81" s="450" t="str">
        <f>IFERROR(_xlfn.XLOOKUP($B81,map_headernames!H:H,map_headernames!$Q:$Q),"")</f>
        <v>n_hi_lifeexp_avg</v>
      </c>
      <c r="F81" s="8" t="str">
        <f>IFERROR(_xlfn.XLOOKUP($B81,map_headernames!G:G,map_headernames!$Q:$Q),"")</f>
        <v/>
      </c>
      <c r="G81" s="8" t="str">
        <f>IFERROR(_xlfn.XLOOKUP($B81,map_headernames!I:I,map_headernames!$Q:$Q),"")</f>
        <v>n_hi_lifeexp_avg</v>
      </c>
      <c r="H81" s="8" t="str">
        <f>IFERROR(_xlfn.XLOOKUP($B81,map_headernames!J:J,map_headernames!$Q:$Q),"")</f>
        <v>n_hi_lifeexp_avg</v>
      </c>
      <c r="I81" s="8" t="str">
        <f>IFERROR(_xlfn.XLOOKUP($B81,map_headernames!K:K,map_headernames!$Q:$Q),"")</f>
        <v/>
      </c>
      <c r="J81" s="8" t="str">
        <f>IFERROR(_xlfn.XLOOKUP($B81,map_headernames!L:L,map_headernames!$Q:$Q),"")</f>
        <v/>
      </c>
      <c r="K81" s="8" t="str">
        <f>IFERROR(_xlfn.XLOOKUP($B81,map_headernames!N:N,map_headernames!$Q:$Q),"")</f>
        <v/>
      </c>
      <c r="L81" s="8" t="str">
        <f>IFERROR(_xlfn.XLOOKUP($B81,map_headernames!O:O,map_headernames!$Q:$Q),"")</f>
        <v/>
      </c>
      <c r="M81" s="8" t="str">
        <f>IFERROR(_xlfn.XLOOKUP($B81,map_headernames!P:P,map_headernames!$Q:$Q),"")</f>
        <v/>
      </c>
    </row>
    <row r="82" spans="1:14">
      <c r="A82" s="8">
        <v>290</v>
      </c>
      <c r="B82" s="449" t="s">
        <v>2788</v>
      </c>
      <c r="C82" s="449" t="s">
        <v>2789</v>
      </c>
      <c r="D82" s="449" t="s">
        <v>2267</v>
      </c>
      <c r="E82" s="450" t="str">
        <f>IFERROR(_xlfn.XLOOKUP($B82,map_headernames!H:H,map_headernames!$Q:$Q),"")</f>
        <v>n_hi_lifeexp_pctile</v>
      </c>
      <c r="F82" s="8" t="str">
        <f>IFERROR(_xlfn.XLOOKUP($B82,map_headernames!G:G,map_headernames!$Q:$Q),"")</f>
        <v/>
      </c>
      <c r="G82" s="8" t="str">
        <f>IFERROR(_xlfn.XLOOKUP($B82,map_headernames!I:I,map_headernames!$Q:$Q),"")</f>
        <v>n_hi_lifeexp_pctile</v>
      </c>
      <c r="H82" s="8" t="str">
        <f>IFERROR(_xlfn.XLOOKUP($B82,map_headernames!J:J,map_headernames!$Q:$Q),"")</f>
        <v>n_hi_lifeexp_pctile</v>
      </c>
      <c r="I82" s="8" t="str">
        <f>IFERROR(_xlfn.XLOOKUP($B82,map_headernames!K:K,map_headernames!$Q:$Q),"")</f>
        <v/>
      </c>
      <c r="J82" s="8" t="str">
        <f>IFERROR(_xlfn.XLOOKUP($B82,map_headernames!L:L,map_headernames!$Q:$Q),"")</f>
        <v/>
      </c>
      <c r="K82" s="8" t="str">
        <f>IFERROR(_xlfn.XLOOKUP($B82,map_headernames!N:N,map_headernames!$Q:$Q),"")</f>
        <v/>
      </c>
      <c r="L82" s="8" t="str">
        <f>IFERROR(_xlfn.XLOOKUP($B82,map_headernames!O:O,map_headernames!$Q:$Q),"")</f>
        <v/>
      </c>
      <c r="M82" s="8" t="str">
        <f>IFERROR(_xlfn.XLOOKUP($B82,map_headernames!P:P,map_headernames!$Q:$Q),"")</f>
        <v/>
      </c>
    </row>
    <row r="83" spans="1:14">
      <c r="A83" s="486">
        <v>279</v>
      </c>
      <c r="B83" s="462" t="s">
        <v>2311</v>
      </c>
      <c r="C83" s="462" t="s">
        <v>5863</v>
      </c>
      <c r="D83" s="462" t="s">
        <v>2267</v>
      </c>
      <c r="E83" s="461" t="str">
        <f>IFERROR(_xlfn.XLOOKUP($B83,map_headernames!H:H,map_headernames!$Q:$Q),"")</f>
        <v/>
      </c>
      <c r="F83" s="461" t="str">
        <f>IFERROR(_xlfn.XLOOKUP($B83,map_headernames!G:G,map_headernames!$Q:$Q),"")</f>
        <v/>
      </c>
      <c r="G83" s="461" t="str">
        <f>IFERROR(_xlfn.XLOOKUP($B83,map_headernames!I:I,map_headernames!$Q:$Q),"")</f>
        <v/>
      </c>
      <c r="H83" s="461" t="str">
        <f>IFERROR(_xlfn.XLOOKUP($B83,map_headernames!J:J,map_headernames!$Q:$Q),"")</f>
        <v/>
      </c>
      <c r="I83" s="461" t="str">
        <f>IFERROR(_xlfn.XLOOKUP($B83,map_headernames!K:K,map_headernames!$Q:$Q),"")</f>
        <v>avg.lowlifex</v>
      </c>
      <c r="J83" s="8" t="str">
        <f>IFERROR(_xlfn.XLOOKUP($B83,map_headernames!L:L,map_headernames!$Q:$Q),"")</f>
        <v/>
      </c>
      <c r="K83" s="8" t="str">
        <f>IFERROR(_xlfn.XLOOKUP($B83,map_headernames!N:N,map_headernames!$Q:$Q),"")</f>
        <v/>
      </c>
      <c r="L83" s="8" t="str">
        <f>IFERROR(_xlfn.XLOOKUP($B83,map_headernames!O:O,map_headernames!$Q:$Q),"")</f>
        <v/>
      </c>
      <c r="M83" s="8" t="str">
        <f>IFERROR(_xlfn.XLOOKUP($B83,map_headernames!P:P,map_headernames!$Q:$Q),"")</f>
        <v/>
      </c>
      <c r="N83" s="8" t="s">
        <v>5916</v>
      </c>
    </row>
    <row r="84" spans="1:14">
      <c r="A84" s="8">
        <v>291</v>
      </c>
      <c r="B84" s="462" t="s">
        <v>1159</v>
      </c>
      <c r="C84" s="462" t="s">
        <v>5861</v>
      </c>
      <c r="D84" s="462" t="s">
        <v>2267</v>
      </c>
      <c r="E84" s="461" t="str">
        <f>IFERROR(_xlfn.XLOOKUP($B84,map_headernames!H:H,map_headernames!$Q:$Q),"")</f>
        <v/>
      </c>
      <c r="F84" s="461" t="str">
        <f>IFERROR(_xlfn.XLOOKUP($B84,map_headernames!G:G,map_headernames!$Q:$Q),"")</f>
        <v/>
      </c>
      <c r="G84" s="461" t="str">
        <f>IFERROR(_xlfn.XLOOKUP($B84,map_headernames!I:I,map_headernames!$Q:$Q),"")</f>
        <v/>
      </c>
      <c r="H84" s="461" t="str">
        <f>IFERROR(_xlfn.XLOOKUP($B84,map_headernames!J:J,map_headernames!$Q:$Q),"")</f>
        <v/>
      </c>
      <c r="I84" s="461" t="str">
        <f>IFERROR(_xlfn.XLOOKUP($B84,map_headernames!K:K,map_headernames!$Q:$Q),"")</f>
        <v>pctile.lowlifex</v>
      </c>
      <c r="J84" s="8" t="str">
        <f>IFERROR(_xlfn.XLOOKUP($B84,map_headernames!L:L,map_headernames!$Q:$Q),"")</f>
        <v/>
      </c>
      <c r="K84" s="8" t="str">
        <f>IFERROR(_xlfn.XLOOKUP($B84,map_headernames!N:N,map_headernames!$Q:$Q),"")</f>
        <v/>
      </c>
      <c r="L84" s="8" t="str">
        <f>IFERROR(_xlfn.XLOOKUP($B84,map_headernames!O:O,map_headernames!$Q:$Q),"")</f>
        <v/>
      </c>
      <c r="M84" s="8" t="str">
        <f>IFERROR(_xlfn.XLOOKUP($B84,map_headernames!P:P,map_headernames!$Q:$Q),"")</f>
        <v/>
      </c>
      <c r="N84" s="8" t="s">
        <v>5916</v>
      </c>
    </row>
    <row r="85" spans="1:14">
      <c r="A85" s="486">
        <v>182</v>
      </c>
      <c r="B85" s="449" t="s">
        <v>1408</v>
      </c>
      <c r="C85" s="449" t="s">
        <v>1411</v>
      </c>
      <c r="D85" s="449" t="s">
        <v>93</v>
      </c>
      <c r="E85" s="450" t="str">
        <f>IFERROR(_xlfn.XLOOKUP($B85,map_headernames!H:H,map_headernames!$Q:$Q),"")</f>
        <v>pctile.EJ.DISPARITY.dpm.eo</v>
      </c>
      <c r="F85" s="8" t="str">
        <f>IFERROR(_xlfn.XLOOKUP($B85,map_headernames!G:G,map_headernames!$Q:$Q),"")</f>
        <v/>
      </c>
      <c r="G85" s="8" t="str">
        <f>IFERROR(_xlfn.XLOOKUP($B85,map_headernames!I:I,map_headernames!$Q:$Q),"")</f>
        <v>pctile.EJ.DISPARITY.dpm.eo</v>
      </c>
      <c r="H85" s="8" t="str">
        <f>IFERROR(_xlfn.XLOOKUP($B85,map_headernames!J:J,map_headernames!$Q:$Q),"")</f>
        <v>pctile.EJ.DISPARITY.dpm.eo</v>
      </c>
      <c r="I85" s="8" t="str">
        <f>IFERROR(_xlfn.XLOOKUP($B85,map_headernames!K:K,map_headernames!$Q:$Q),"")</f>
        <v/>
      </c>
      <c r="J85" s="8" t="str">
        <f>IFERROR(_xlfn.XLOOKUP($B85,map_headernames!L:L,map_headernames!$Q:$Q),"")</f>
        <v/>
      </c>
      <c r="K85" s="8" t="str">
        <f>IFERROR(_xlfn.XLOOKUP($B85,map_headernames!N:N,map_headernames!$Q:$Q),"")</f>
        <v/>
      </c>
      <c r="L85" s="8" t="str">
        <f>IFERROR(_xlfn.XLOOKUP($B85,map_headernames!O:O,map_headernames!$Q:$Q),"")</f>
        <v/>
      </c>
      <c r="M85" s="8" t="str">
        <f>IFERROR(_xlfn.XLOOKUP($B85,map_headernames!P:P,map_headernames!$Q:$Q),"")</f>
        <v/>
      </c>
    </row>
    <row r="86" spans="1:14">
      <c r="A86" s="486">
        <v>184</v>
      </c>
      <c r="B86" s="460" t="s">
        <v>5870</v>
      </c>
      <c r="C86" s="504" t="s">
        <v>5929</v>
      </c>
      <c r="D86" s="457" t="s">
        <v>93</v>
      </c>
      <c r="E86" s="458" t="str">
        <f>IFERROR(_xlfn.XLOOKUP($B86,map_headernames!H:H,map_headernames!$Q:$Q),"")</f>
        <v/>
      </c>
      <c r="F86" s="458" t="str">
        <f>IFERROR(_xlfn.XLOOKUP($B86,map_headernames!G:G,map_headernames!$Q:$Q),"")</f>
        <v/>
      </c>
      <c r="G86" s="458" t="str">
        <f>IFERROR(_xlfn.XLOOKUP($B86,map_headernames!I:I,map_headernames!$Q:$Q),"")</f>
        <v>pctile.EJ.DISPARITY.drinking.eo</v>
      </c>
      <c r="H86" s="8" t="str">
        <f>IFERROR(_xlfn.XLOOKUP($B86,map_headernames!J:J,map_headernames!$Q:$Q),"")</f>
        <v/>
      </c>
      <c r="I86" s="8" t="str">
        <f>IFERROR(_xlfn.XLOOKUP($B86,map_headernames!K:K,map_headernames!$Q:$Q),"")</f>
        <v/>
      </c>
      <c r="J86" s="8" t="str">
        <f>IFERROR(_xlfn.XLOOKUP($B86,map_headernames!L:L,map_headernames!$Q:$Q),"")</f>
        <v/>
      </c>
      <c r="K86" s="8" t="str">
        <f>IFERROR(_xlfn.XLOOKUP($B86,map_headernames!N:N,map_headernames!$Q:$Q),"")</f>
        <v/>
      </c>
      <c r="L86" s="8" t="str">
        <f>IFERROR(_xlfn.XLOOKUP($B86,map_headernames!O:O,map_headernames!$Q:$Q),"")</f>
        <v/>
      </c>
      <c r="M86" s="8" t="str">
        <f>IFERROR(_xlfn.XLOOKUP($B86,map_headernames!P:P,map_headernames!$Q:$Q),"")</f>
        <v/>
      </c>
      <c r="N86" s="483" t="s">
        <v>5909</v>
      </c>
    </row>
    <row r="87" spans="1:14">
      <c r="A87" s="486">
        <v>181</v>
      </c>
      <c r="B87" s="449" t="s">
        <v>1415</v>
      </c>
      <c r="C87" s="449" t="s">
        <v>1419</v>
      </c>
      <c r="D87" s="449" t="s">
        <v>93</v>
      </c>
      <c r="E87" s="450" t="str">
        <f>IFERROR(_xlfn.XLOOKUP($B87,map_headernames!H:H,map_headernames!$Q:$Q),"")</f>
        <v>pctile.EJ.DISPARITY.pctpre1960.eo</v>
      </c>
      <c r="F87" s="8" t="str">
        <f>IFERROR(_xlfn.XLOOKUP($B87,map_headernames!G:G,map_headernames!$Q:$Q),"")</f>
        <v/>
      </c>
      <c r="G87" s="8" t="str">
        <f>IFERROR(_xlfn.XLOOKUP($B87,map_headernames!I:I,map_headernames!$Q:$Q),"")</f>
        <v>pctile.EJ.DISPARITY.pctpre1960.eo</v>
      </c>
      <c r="H87" s="8" t="str">
        <f>IFERROR(_xlfn.XLOOKUP($B87,map_headernames!J:J,map_headernames!$Q:$Q),"")</f>
        <v>pctile.EJ.DISPARITY.pctpre1960.eo</v>
      </c>
      <c r="I87" s="8" t="str">
        <f>IFERROR(_xlfn.XLOOKUP($B87,map_headernames!K:K,map_headernames!$Q:$Q),"")</f>
        <v/>
      </c>
      <c r="J87" s="8" t="str">
        <f>IFERROR(_xlfn.XLOOKUP($B87,map_headernames!L:L,map_headernames!$Q:$Q),"")</f>
        <v/>
      </c>
      <c r="K87" s="8" t="str">
        <f>IFERROR(_xlfn.XLOOKUP($B87,map_headernames!N:N,map_headernames!$Q:$Q),"")</f>
        <v/>
      </c>
      <c r="L87" s="8" t="str">
        <f>IFERROR(_xlfn.XLOOKUP($B87,map_headernames!O:O,map_headernames!$Q:$Q),"")</f>
        <v/>
      </c>
      <c r="M87" s="8" t="str">
        <f>IFERROR(_xlfn.XLOOKUP($B87,map_headernames!P:P,map_headernames!$Q:$Q),"")</f>
        <v/>
      </c>
    </row>
    <row r="88" spans="1:14" ht="15.5">
      <c r="A88" s="486">
        <v>183</v>
      </c>
      <c r="B88" s="449" t="s">
        <v>5747</v>
      </c>
      <c r="C88" s="504" t="s">
        <v>5930</v>
      </c>
      <c r="D88" s="449" t="s">
        <v>93</v>
      </c>
      <c r="E88" s="459" t="str">
        <f>IFERROR(_xlfn.XLOOKUP($B88,map_headernames!H:H,map_headernames!$Q:$Q),"")</f>
        <v/>
      </c>
      <c r="F88" s="8" t="str">
        <f>IFERROR(_xlfn.XLOOKUP($B88,map_headernames!G:G,map_headernames!$Q:$Q),"")</f>
        <v/>
      </c>
      <c r="G88" s="8" t="str">
        <f>IFERROR(_xlfn.XLOOKUP($B88,map_headernames!I:I,map_headernames!$Q:$Q),"")</f>
        <v>pctile.EJ.DISPARITY.no2.eo</v>
      </c>
      <c r="H88" s="8" t="str">
        <f>IFERROR(_xlfn.XLOOKUP($B88,map_headernames!J:J,map_headernames!$Q:$Q),"")</f>
        <v/>
      </c>
      <c r="I88" s="8" t="str">
        <f>IFERROR(_xlfn.XLOOKUP($B88,map_headernames!K:K,map_headernames!$Q:$Q),"")</f>
        <v/>
      </c>
      <c r="J88" s="8" t="str">
        <f>IFERROR(_xlfn.XLOOKUP($B88,map_headernames!L:L,map_headernames!$Q:$Q),"")</f>
        <v/>
      </c>
      <c r="K88" s="8" t="str">
        <f>IFERROR(_xlfn.XLOOKUP($B88,map_headernames!N:N,map_headernames!$Q:$Q),"")</f>
        <v/>
      </c>
      <c r="L88" s="8" t="str">
        <f>IFERROR(_xlfn.XLOOKUP($B88,map_headernames!O:O,map_headernames!$Q:$Q),"")</f>
        <v/>
      </c>
      <c r="M88" s="8" t="str">
        <f>IFERROR(_xlfn.XLOOKUP($B88,map_headernames!P:P,map_headernames!$Q:$Q),"")</f>
        <v/>
      </c>
    </row>
    <row r="89" spans="1:14">
      <c r="A89" s="486">
        <v>186</v>
      </c>
      <c r="B89" s="449" t="s">
        <v>1426</v>
      </c>
      <c r="C89" s="449" t="s">
        <v>1431</v>
      </c>
      <c r="D89" s="449" t="s">
        <v>93</v>
      </c>
      <c r="E89" s="450" t="str">
        <f>IFERROR(_xlfn.XLOOKUP($B89,map_headernames!H:H,map_headernames!$Q:$Q),"")</f>
        <v>pctile.EJ.DISPARITY.proximity.npdes.eo</v>
      </c>
      <c r="F89" s="8" t="str">
        <f>IFERROR(_xlfn.XLOOKUP($B89,map_headernames!G:G,map_headernames!$Q:$Q),"")</f>
        <v/>
      </c>
      <c r="G89" s="8" t="str">
        <f>IFERROR(_xlfn.XLOOKUP($B89,map_headernames!I:I,map_headernames!$Q:$Q),"")</f>
        <v>pctile.EJ.DISPARITY.proximity.npdes.eo</v>
      </c>
      <c r="H89" s="8" t="str">
        <f>IFERROR(_xlfn.XLOOKUP($B89,map_headernames!J:J,map_headernames!$Q:$Q),"")</f>
        <v>pctile.EJ.DISPARITY.proximity.npdes.eo</v>
      </c>
      <c r="I89" s="8" t="str">
        <f>IFERROR(_xlfn.XLOOKUP($B89,map_headernames!K:K,map_headernames!$Q:$Q),"")</f>
        <v/>
      </c>
      <c r="J89" s="8" t="str">
        <f>IFERROR(_xlfn.XLOOKUP($B89,map_headernames!L:L,map_headernames!$Q:$Q),"")</f>
        <v/>
      </c>
      <c r="K89" s="8" t="str">
        <f>IFERROR(_xlfn.XLOOKUP($B89,map_headernames!N:N,map_headernames!$Q:$Q),"")</f>
        <v/>
      </c>
      <c r="L89" s="8" t="str">
        <f>IFERROR(_xlfn.XLOOKUP($B89,map_headernames!O:O,map_headernames!$Q:$Q),"")</f>
        <v/>
      </c>
      <c r="M89" s="8" t="str">
        <f>IFERROR(_xlfn.XLOOKUP($B89,map_headernames!P:P,map_headernames!$Q:$Q),"")</f>
        <v/>
      </c>
    </row>
    <row r="90" spans="1:14">
      <c r="A90" s="486">
        <v>187</v>
      </c>
      <c r="B90" s="449" t="s">
        <v>1436</v>
      </c>
      <c r="C90" s="449" t="s">
        <v>1441</v>
      </c>
      <c r="D90" s="449" t="s">
        <v>93</v>
      </c>
      <c r="E90" s="450" t="str">
        <f>IFERROR(_xlfn.XLOOKUP($B90,map_headernames!H:H,map_headernames!$Q:$Q),"")</f>
        <v>pctile.EJ.DISPARITY.proximity.npl.eo</v>
      </c>
      <c r="F90" s="8" t="str">
        <f>IFERROR(_xlfn.XLOOKUP($B90,map_headernames!G:G,map_headernames!$Q:$Q),"")</f>
        <v/>
      </c>
      <c r="G90" s="8" t="str">
        <f>IFERROR(_xlfn.XLOOKUP($B90,map_headernames!I:I,map_headernames!$Q:$Q),"")</f>
        <v>pctile.EJ.DISPARITY.proximity.npl.eo</v>
      </c>
      <c r="H90" s="8" t="str">
        <f>IFERROR(_xlfn.XLOOKUP($B90,map_headernames!J:J,map_headernames!$Q:$Q),"")</f>
        <v>pctile.EJ.DISPARITY.proximity.npl.eo</v>
      </c>
      <c r="I90" s="8" t="str">
        <f>IFERROR(_xlfn.XLOOKUP($B90,map_headernames!K:K,map_headernames!$Q:$Q),"")</f>
        <v/>
      </c>
      <c r="J90" s="8" t="str">
        <f>IFERROR(_xlfn.XLOOKUP($B90,map_headernames!L:L,map_headernames!$Q:$Q),"")</f>
        <v/>
      </c>
      <c r="K90" s="8" t="str">
        <f>IFERROR(_xlfn.XLOOKUP($B90,map_headernames!N:N,map_headernames!$Q:$Q),"")</f>
        <v/>
      </c>
      <c r="L90" s="8" t="str">
        <f>IFERROR(_xlfn.XLOOKUP($B90,map_headernames!O:O,map_headernames!$Q:$Q),"")</f>
        <v/>
      </c>
      <c r="M90" s="8" t="str">
        <f>IFERROR(_xlfn.XLOOKUP($B90,map_headernames!P:P,map_headernames!$Q:$Q),"")</f>
        <v/>
      </c>
    </row>
    <row r="91" spans="1:14">
      <c r="A91" s="486">
        <v>190</v>
      </c>
      <c r="B91" s="449" t="s">
        <v>1446</v>
      </c>
      <c r="C91" s="449" t="s">
        <v>1451</v>
      </c>
      <c r="D91" s="449" t="s">
        <v>93</v>
      </c>
      <c r="E91" s="450" t="str">
        <f>IFERROR(_xlfn.XLOOKUP($B91,map_headernames!H:H,map_headernames!$Q:$Q),"")</f>
        <v>pctile.EJ.DISPARITY.o3.eo</v>
      </c>
      <c r="F91" s="8" t="str">
        <f>IFERROR(_xlfn.XLOOKUP($B91,map_headernames!G:G,map_headernames!$Q:$Q),"")</f>
        <v/>
      </c>
      <c r="G91" s="8" t="str">
        <f>IFERROR(_xlfn.XLOOKUP($B91,map_headernames!I:I,map_headernames!$Q:$Q),"")</f>
        <v>pctile.EJ.DISPARITY.o3.eo</v>
      </c>
      <c r="H91" s="8" t="str">
        <f>IFERROR(_xlfn.XLOOKUP($B91,map_headernames!J:J,map_headernames!$Q:$Q),"")</f>
        <v>pctile.EJ.DISPARITY.o3.eo</v>
      </c>
      <c r="I91" s="8" t="str">
        <f>IFERROR(_xlfn.XLOOKUP($B91,map_headernames!K:K,map_headernames!$Q:$Q),"")</f>
        <v/>
      </c>
      <c r="J91" s="8" t="str">
        <f>IFERROR(_xlfn.XLOOKUP($B91,map_headernames!L:L,map_headernames!$Q:$Q),"")</f>
        <v/>
      </c>
      <c r="K91" s="8" t="str">
        <f>IFERROR(_xlfn.XLOOKUP($B91,map_headernames!N:N,map_headernames!$Q:$Q),"")</f>
        <v/>
      </c>
      <c r="L91" s="8" t="str">
        <f>IFERROR(_xlfn.XLOOKUP($B91,map_headernames!O:O,map_headernames!$Q:$Q),"")</f>
        <v/>
      </c>
      <c r="M91" s="8" t="str">
        <f>IFERROR(_xlfn.XLOOKUP($B91,map_headernames!P:P,map_headernames!$Q:$Q),"")</f>
        <v/>
      </c>
    </row>
    <row r="92" spans="1:14">
      <c r="A92" s="486">
        <v>191</v>
      </c>
      <c r="B92" s="449" t="s">
        <v>1456</v>
      </c>
      <c r="C92" s="449" t="s">
        <v>1461</v>
      </c>
      <c r="D92" s="449" t="s">
        <v>93</v>
      </c>
      <c r="E92" s="450" t="str">
        <f>IFERROR(_xlfn.XLOOKUP($B92,map_headernames!H:H,map_headernames!$Q:$Q),"")</f>
        <v>pctile.EJ.DISPARITY.pm.eo</v>
      </c>
      <c r="F92" s="8" t="str">
        <f>IFERROR(_xlfn.XLOOKUP($B92,map_headernames!G:G,map_headernames!$Q:$Q),"")</f>
        <v/>
      </c>
      <c r="G92" s="8" t="str">
        <f>IFERROR(_xlfn.XLOOKUP($B92,map_headernames!I:I,map_headernames!$Q:$Q),"")</f>
        <v>pctile.EJ.DISPARITY.pm.eo</v>
      </c>
      <c r="H92" s="8" t="str">
        <f>IFERROR(_xlfn.XLOOKUP($B92,map_headernames!J:J,map_headernames!$Q:$Q),"")</f>
        <v>pctile.EJ.DISPARITY.pm.eo</v>
      </c>
      <c r="I92" s="8" t="str">
        <f>IFERROR(_xlfn.XLOOKUP($B92,map_headernames!K:K,map_headernames!$Q:$Q),"")</f>
        <v/>
      </c>
      <c r="J92" s="8" t="str">
        <f>IFERROR(_xlfn.XLOOKUP($B92,map_headernames!L:L,map_headernames!$Q:$Q),"")</f>
        <v/>
      </c>
      <c r="K92" s="8" t="str">
        <f>IFERROR(_xlfn.XLOOKUP($B92,map_headernames!N:N,map_headernames!$Q:$Q),"")</f>
        <v/>
      </c>
      <c r="L92" s="8" t="str">
        <f>IFERROR(_xlfn.XLOOKUP($B92,map_headernames!O:O,map_headernames!$Q:$Q),"")</f>
        <v/>
      </c>
      <c r="M92" s="8" t="str">
        <f>IFERROR(_xlfn.XLOOKUP($B92,map_headernames!P:P,map_headernames!$Q:$Q),"")</f>
        <v/>
      </c>
    </row>
    <row r="93" spans="1:14">
      <c r="A93" s="486">
        <v>188</v>
      </c>
      <c r="B93" s="449" t="s">
        <v>1474</v>
      </c>
      <c r="C93" s="449" t="s">
        <v>5424</v>
      </c>
      <c r="D93" s="449" t="s">
        <v>93</v>
      </c>
      <c r="E93" s="450" t="str">
        <f>IFERROR(_xlfn.XLOOKUP($B93,map_headernames!H:H,map_headernames!$Q:$Q),"")</f>
        <v>pctile.EJ.DISPARITY.proximity.rmp.eo</v>
      </c>
      <c r="F93" s="8" t="str">
        <f>IFERROR(_xlfn.XLOOKUP($B93,map_headernames!G:G,map_headernames!$Q:$Q),"")</f>
        <v/>
      </c>
      <c r="G93" s="8" t="str">
        <f>IFERROR(_xlfn.XLOOKUP($B93,map_headernames!I:I,map_headernames!$Q:$Q),"")</f>
        <v>pctile.EJ.DISPARITY.proximity.rmp.eo</v>
      </c>
      <c r="H93" s="8" t="str">
        <f>IFERROR(_xlfn.XLOOKUP($B93,map_headernames!J:J,map_headernames!$Q:$Q),"")</f>
        <v>pctile.EJ.DISPARITY.proximity.rmp.eo</v>
      </c>
      <c r="I93" s="8" t="str">
        <f>IFERROR(_xlfn.XLOOKUP($B93,map_headernames!K:K,map_headernames!$Q:$Q),"")</f>
        <v/>
      </c>
      <c r="J93" s="8" t="str">
        <f>IFERROR(_xlfn.XLOOKUP($B93,map_headernames!L:L,map_headernames!$Q:$Q),"")</f>
        <v/>
      </c>
      <c r="K93" s="8" t="str">
        <f>IFERROR(_xlfn.XLOOKUP($B93,map_headernames!N:N,map_headernames!$Q:$Q),"")</f>
        <v/>
      </c>
      <c r="L93" s="8" t="str">
        <f>IFERROR(_xlfn.XLOOKUP($B93,map_headernames!O:O,map_headernames!$Q:$Q),"")</f>
        <v/>
      </c>
      <c r="M93" s="8" t="str">
        <f>IFERROR(_xlfn.XLOOKUP($B93,map_headernames!P:P,map_headernames!$Q:$Q),"")</f>
        <v/>
      </c>
    </row>
    <row r="94" spans="1:14">
      <c r="A94" s="486">
        <v>193</v>
      </c>
      <c r="B94" s="449" t="s">
        <v>1485</v>
      </c>
      <c r="C94" s="449" t="s">
        <v>1488</v>
      </c>
      <c r="D94" s="449" t="s">
        <v>93</v>
      </c>
      <c r="E94" s="450" t="str">
        <f>IFERROR(_xlfn.XLOOKUP($B94,map_headernames!H:H,map_headernames!$Q:$Q),"")</f>
        <v>pctile.EJ.DISPARITY.rsei.eo</v>
      </c>
      <c r="F94" s="8" t="str">
        <f>IFERROR(_xlfn.XLOOKUP($B94,map_headernames!G:G,map_headernames!$Q:$Q),"")</f>
        <v/>
      </c>
      <c r="G94" s="8" t="str">
        <f>IFERROR(_xlfn.XLOOKUP($B94,map_headernames!I:I,map_headernames!$Q:$Q),"")</f>
        <v>pctile.EJ.DISPARITY.rsei.eo</v>
      </c>
      <c r="H94" s="8" t="str">
        <f>IFERROR(_xlfn.XLOOKUP($B94,map_headernames!J:J,map_headernames!$Q:$Q),"")</f>
        <v>pctile.EJ.DISPARITY.rsei.eo</v>
      </c>
      <c r="I94" s="8" t="str">
        <f>IFERROR(_xlfn.XLOOKUP($B94,map_headernames!K:K,map_headernames!$Q:$Q),"")</f>
        <v/>
      </c>
      <c r="J94" s="8" t="str">
        <f>IFERROR(_xlfn.XLOOKUP($B94,map_headernames!L:L,map_headernames!$Q:$Q),"")</f>
        <v/>
      </c>
      <c r="K94" s="8" t="str">
        <f>IFERROR(_xlfn.XLOOKUP($B94,map_headernames!N:N,map_headernames!$Q:$Q),"")</f>
        <v/>
      </c>
      <c r="L94" s="8" t="str">
        <f>IFERROR(_xlfn.XLOOKUP($B94,map_headernames!O:O,map_headernames!$Q:$Q),"")</f>
        <v/>
      </c>
      <c r="M94" s="8" t="str">
        <f>IFERROR(_xlfn.XLOOKUP($B94,map_headernames!P:P,map_headernames!$Q:$Q),"")</f>
        <v/>
      </c>
    </row>
    <row r="95" spans="1:14">
      <c r="A95" s="486">
        <v>185</v>
      </c>
      <c r="B95" s="449" t="s">
        <v>1491</v>
      </c>
      <c r="C95" s="449" t="s">
        <v>1496</v>
      </c>
      <c r="D95" s="449" t="s">
        <v>93</v>
      </c>
      <c r="E95" s="450" t="str">
        <f>IFERROR(_xlfn.XLOOKUP($B95,map_headernames!H:H,map_headernames!$Q:$Q),"")</f>
        <v>pctile.EJ.DISPARITY.traffic.score.eo</v>
      </c>
      <c r="F95" s="8" t="str">
        <f>IFERROR(_xlfn.XLOOKUP($B95,map_headernames!G:G,map_headernames!$Q:$Q),"")</f>
        <v/>
      </c>
      <c r="G95" s="8" t="str">
        <f>IFERROR(_xlfn.XLOOKUP($B95,map_headernames!I:I,map_headernames!$Q:$Q),"")</f>
        <v>pctile.EJ.DISPARITY.traffic.score.eo</v>
      </c>
      <c r="H95" s="8" t="str">
        <f>IFERROR(_xlfn.XLOOKUP($B95,map_headernames!J:J,map_headernames!$Q:$Q),"")</f>
        <v>pctile.EJ.DISPARITY.traffic.score.eo</v>
      </c>
      <c r="I95" s="8" t="str">
        <f>IFERROR(_xlfn.XLOOKUP($B95,map_headernames!K:K,map_headernames!$Q:$Q),"")</f>
        <v/>
      </c>
      <c r="J95" s="8" t="str">
        <f>IFERROR(_xlfn.XLOOKUP($B95,map_headernames!L:L,map_headernames!$Q:$Q),"")</f>
        <v/>
      </c>
      <c r="K95" s="8" t="str">
        <f>IFERROR(_xlfn.XLOOKUP($B95,map_headernames!N:N,map_headernames!$Q:$Q),"")</f>
        <v/>
      </c>
      <c r="L95" s="8" t="str">
        <f>IFERROR(_xlfn.XLOOKUP($B95,map_headernames!O:O,map_headernames!$Q:$Q),"")</f>
        <v/>
      </c>
      <c r="M95" s="8" t="str">
        <f>IFERROR(_xlfn.XLOOKUP($B95,map_headernames!P:P,map_headernames!$Q:$Q),"")</f>
        <v/>
      </c>
    </row>
    <row r="96" spans="1:14">
      <c r="A96" s="486">
        <v>189</v>
      </c>
      <c r="B96" s="449" t="s">
        <v>1503</v>
      </c>
      <c r="C96" s="449" t="s">
        <v>1508</v>
      </c>
      <c r="D96" s="449" t="s">
        <v>93</v>
      </c>
      <c r="E96" s="450" t="str">
        <f>IFERROR(_xlfn.XLOOKUP($B96,map_headernames!H:H,map_headernames!$Q:$Q),"")</f>
        <v>pctile.EJ.DISPARITY.proximity.tsdf.eo</v>
      </c>
      <c r="F96" s="8" t="str">
        <f>IFERROR(_xlfn.XLOOKUP($B96,map_headernames!G:G,map_headernames!$Q:$Q),"")</f>
        <v/>
      </c>
      <c r="G96" s="8" t="str">
        <f>IFERROR(_xlfn.XLOOKUP($B96,map_headernames!I:I,map_headernames!$Q:$Q),"")</f>
        <v>pctile.EJ.DISPARITY.proximity.tsdf.eo</v>
      </c>
      <c r="H96" s="8" t="str">
        <f>IFERROR(_xlfn.XLOOKUP($B96,map_headernames!J:J,map_headernames!$Q:$Q),"")</f>
        <v>pctile.EJ.DISPARITY.proximity.tsdf.eo</v>
      </c>
      <c r="I96" s="8" t="str">
        <f>IFERROR(_xlfn.XLOOKUP($B96,map_headernames!K:K,map_headernames!$Q:$Q),"")</f>
        <v/>
      </c>
      <c r="J96" s="8" t="str">
        <f>IFERROR(_xlfn.XLOOKUP($B96,map_headernames!L:L,map_headernames!$Q:$Q),"")</f>
        <v/>
      </c>
      <c r="K96" s="8" t="str">
        <f>IFERROR(_xlfn.XLOOKUP($B96,map_headernames!N:N,map_headernames!$Q:$Q),"")</f>
        <v/>
      </c>
      <c r="L96" s="8" t="str">
        <f>IFERROR(_xlfn.XLOOKUP($B96,map_headernames!O:O,map_headernames!$Q:$Q),"")</f>
        <v/>
      </c>
      <c r="M96" s="8" t="str">
        <f>IFERROR(_xlfn.XLOOKUP($B96,map_headernames!P:P,map_headernames!$Q:$Q),"")</f>
        <v/>
      </c>
    </row>
    <row r="97" spans="1:14">
      <c r="A97" s="486">
        <v>192</v>
      </c>
      <c r="B97" s="449" t="s">
        <v>1513</v>
      </c>
      <c r="C97" s="449" t="s">
        <v>1518</v>
      </c>
      <c r="D97" s="449" t="s">
        <v>93</v>
      </c>
      <c r="E97" s="450" t="str">
        <f>IFERROR(_xlfn.XLOOKUP($B97,map_headernames!H:H,map_headernames!$Q:$Q),"")</f>
        <v>pctile.EJ.DISPARITY.ust.eo</v>
      </c>
      <c r="F97" s="8" t="str">
        <f>IFERROR(_xlfn.XLOOKUP($B97,map_headernames!G:G,map_headernames!$Q:$Q),"")</f>
        <v/>
      </c>
      <c r="G97" s="8" t="str">
        <f>IFERROR(_xlfn.XLOOKUP($B97,map_headernames!I:I,map_headernames!$Q:$Q),"")</f>
        <v>pctile.EJ.DISPARITY.ust.eo</v>
      </c>
      <c r="H97" s="8" t="str">
        <f>IFERROR(_xlfn.XLOOKUP($B97,map_headernames!J:J,map_headernames!$Q:$Q),"")</f>
        <v>pctile.EJ.DISPARITY.ust.eo</v>
      </c>
      <c r="I97" s="8" t="str">
        <f>IFERROR(_xlfn.XLOOKUP($B97,map_headernames!K:K,map_headernames!$Q:$Q),"")</f>
        <v/>
      </c>
      <c r="J97" s="8" t="str">
        <f>IFERROR(_xlfn.XLOOKUP($B97,map_headernames!L:L,map_headernames!$Q:$Q),"")</f>
        <v/>
      </c>
      <c r="K97" s="8" t="str">
        <f>IFERROR(_xlfn.XLOOKUP($B97,map_headernames!N:N,map_headernames!$Q:$Q),"")</f>
        <v/>
      </c>
      <c r="L97" s="8" t="str">
        <f>IFERROR(_xlfn.XLOOKUP($B97,map_headernames!O:O,map_headernames!$Q:$Q),"")</f>
        <v/>
      </c>
      <c r="M97" s="8" t="str">
        <f>IFERROR(_xlfn.XLOOKUP($B97,map_headernames!P:P,map_headernames!$Q:$Q),"")</f>
        <v/>
      </c>
    </row>
    <row r="98" spans="1:14">
      <c r="A98" s="486">
        <v>195</v>
      </c>
      <c r="B98" s="449" t="s">
        <v>1531</v>
      </c>
      <c r="C98" s="449" t="s">
        <v>1534</v>
      </c>
      <c r="D98" s="449" t="s">
        <v>1527</v>
      </c>
      <c r="E98" s="450" t="str">
        <f>IFERROR(_xlfn.XLOOKUP($B98,map_headernames!H:H,map_headernames!$Q:$Q),"")</f>
        <v>pctile.EJ.DISPARITY.dpm.supp</v>
      </c>
      <c r="F98" s="8" t="str">
        <f>IFERROR(_xlfn.XLOOKUP($B98,map_headernames!G:G,map_headernames!$Q:$Q),"")</f>
        <v/>
      </c>
      <c r="G98" s="8" t="str">
        <f>IFERROR(_xlfn.XLOOKUP($B98,map_headernames!I:I,map_headernames!$Q:$Q),"")</f>
        <v>pctile.EJ.DISPARITY.dpm.supp</v>
      </c>
      <c r="H98" s="8" t="str">
        <f>IFERROR(_xlfn.XLOOKUP($B98,map_headernames!J:J,map_headernames!$Q:$Q),"")</f>
        <v>pctile.EJ.DISPARITY.dpm.supp</v>
      </c>
      <c r="I98" s="8" t="str">
        <f>IFERROR(_xlfn.XLOOKUP($B98,map_headernames!K:K,map_headernames!$Q:$Q),"")</f>
        <v/>
      </c>
      <c r="J98" s="8" t="str">
        <f>IFERROR(_xlfn.XLOOKUP($B98,map_headernames!L:L,map_headernames!$Q:$Q),"")</f>
        <v/>
      </c>
      <c r="K98" s="8" t="str">
        <f>IFERROR(_xlfn.XLOOKUP($B98,map_headernames!N:N,map_headernames!$Q:$Q),"")</f>
        <v/>
      </c>
      <c r="L98" s="8" t="str">
        <f>IFERROR(_xlfn.XLOOKUP($B98,map_headernames!O:O,map_headernames!$Q:$Q),"")</f>
        <v/>
      </c>
      <c r="M98" s="8" t="str">
        <f>IFERROR(_xlfn.XLOOKUP($B98,map_headernames!P:P,map_headernames!$Q:$Q),"")</f>
        <v/>
      </c>
    </row>
    <row r="99" spans="1:14">
      <c r="A99" s="486">
        <v>197</v>
      </c>
      <c r="B99" s="460" t="s">
        <v>5867</v>
      </c>
      <c r="C99" s="457" t="s">
        <v>5866</v>
      </c>
      <c r="D99" s="457" t="s">
        <v>1527</v>
      </c>
      <c r="E99" s="458" t="str">
        <f>IFERROR(_xlfn.XLOOKUP($B99,map_headernames!H:H,map_headernames!$Q:$Q),"")</f>
        <v/>
      </c>
      <c r="F99" s="458" t="str">
        <f>IFERROR(_xlfn.XLOOKUP($B99,map_headernames!G:G,map_headernames!$Q:$Q),"")</f>
        <v/>
      </c>
      <c r="G99" s="458" t="str">
        <f>IFERROR(_xlfn.XLOOKUP($B99,map_headernames!I:I,map_headernames!$Q:$Q),"")</f>
        <v>pctile.EJ.DISPARITY.drinking.supp</v>
      </c>
      <c r="H99" s="8" t="str">
        <f>IFERROR(_xlfn.XLOOKUP($B99,map_headernames!J:J,map_headernames!$Q:$Q),"")</f>
        <v/>
      </c>
      <c r="I99" s="8" t="str">
        <f>IFERROR(_xlfn.XLOOKUP($B99,map_headernames!K:K,map_headernames!$Q:$Q),"")</f>
        <v/>
      </c>
      <c r="J99" s="8" t="str">
        <f>IFERROR(_xlfn.XLOOKUP($B99,map_headernames!L:L,map_headernames!$Q:$Q),"")</f>
        <v/>
      </c>
      <c r="K99" s="8" t="str">
        <f>IFERROR(_xlfn.XLOOKUP($B99,map_headernames!N:N,map_headernames!$Q:$Q),"")</f>
        <v/>
      </c>
      <c r="L99" s="8" t="str">
        <f>IFERROR(_xlfn.XLOOKUP($B99,map_headernames!O:O,map_headernames!$Q:$Q),"")</f>
        <v/>
      </c>
      <c r="M99" s="8" t="str">
        <f>IFERROR(_xlfn.XLOOKUP($B99,map_headernames!P:P,map_headernames!$Q:$Q),"")</f>
        <v/>
      </c>
      <c r="N99" s="458" t="s">
        <v>5911</v>
      </c>
    </row>
    <row r="100" spans="1:14">
      <c r="A100" s="486">
        <v>194</v>
      </c>
      <c r="B100" s="449" t="s">
        <v>1536</v>
      </c>
      <c r="C100" s="449" t="s">
        <v>1539</v>
      </c>
      <c r="D100" s="449" t="s">
        <v>1527</v>
      </c>
      <c r="E100" s="450" t="str">
        <f>IFERROR(_xlfn.XLOOKUP($B100,map_headernames!H:H,map_headernames!$Q:$Q),"")</f>
        <v>pctile.EJ.DISPARITY.pctpre1960.supp</v>
      </c>
      <c r="F100" s="8" t="str">
        <f>IFERROR(_xlfn.XLOOKUP($B100,map_headernames!G:G,map_headernames!$Q:$Q),"")</f>
        <v/>
      </c>
      <c r="G100" s="8" t="str">
        <f>IFERROR(_xlfn.XLOOKUP($B100,map_headernames!I:I,map_headernames!$Q:$Q),"")</f>
        <v>pctile.EJ.DISPARITY.pctpre1960.supp</v>
      </c>
      <c r="H100" s="8" t="str">
        <f>IFERROR(_xlfn.XLOOKUP($B100,map_headernames!J:J,map_headernames!$Q:$Q),"")</f>
        <v>pctile.EJ.DISPARITY.pctpre1960.supp</v>
      </c>
      <c r="I100" s="8" t="str">
        <f>IFERROR(_xlfn.XLOOKUP($B100,map_headernames!K:K,map_headernames!$Q:$Q),"")</f>
        <v/>
      </c>
      <c r="J100" s="8" t="str">
        <f>IFERROR(_xlfn.XLOOKUP($B100,map_headernames!L:L,map_headernames!$Q:$Q),"")</f>
        <v/>
      </c>
      <c r="K100" s="8" t="str">
        <f>IFERROR(_xlfn.XLOOKUP($B100,map_headernames!N:N,map_headernames!$Q:$Q),"")</f>
        <v/>
      </c>
      <c r="L100" s="8" t="str">
        <f>IFERROR(_xlfn.XLOOKUP($B100,map_headernames!O:O,map_headernames!$Q:$Q),"")</f>
        <v/>
      </c>
      <c r="M100" s="8" t="str">
        <f>IFERROR(_xlfn.XLOOKUP($B100,map_headernames!P:P,map_headernames!$Q:$Q),"")</f>
        <v/>
      </c>
    </row>
    <row r="101" spans="1:14" ht="15.5">
      <c r="A101" s="486">
        <v>196</v>
      </c>
      <c r="B101" s="449" t="s">
        <v>5757</v>
      </c>
      <c r="C101" s="449" t="s">
        <v>5868</v>
      </c>
      <c r="D101" s="449" t="s">
        <v>1527</v>
      </c>
      <c r="E101" s="450" t="str">
        <f>IFERROR(_xlfn.XLOOKUP($B101,map_headernames!H:H,map_headernames!$Q:$Q),"")</f>
        <v/>
      </c>
      <c r="F101" s="8" t="str">
        <f>IFERROR(_xlfn.XLOOKUP($B101,map_headernames!G:G,map_headernames!$Q:$Q),"")</f>
        <v/>
      </c>
      <c r="G101" s="8" t="str">
        <f>IFERROR(_xlfn.XLOOKUP($B101,map_headernames!I:I,map_headernames!$Q:$Q),"")</f>
        <v>pctile.EJ.DISPARITY.no2.supp</v>
      </c>
      <c r="H101" s="8" t="str">
        <f>IFERROR(_xlfn.XLOOKUP($B101,map_headernames!J:J,map_headernames!$Q:$Q),"")</f>
        <v/>
      </c>
      <c r="I101" s="8" t="str">
        <f>IFERROR(_xlfn.XLOOKUP($B101,map_headernames!K:K,map_headernames!$Q:$Q),"")</f>
        <v/>
      </c>
      <c r="J101" s="8" t="str">
        <f>IFERROR(_xlfn.XLOOKUP($B101,map_headernames!L:L,map_headernames!$Q:$Q),"")</f>
        <v/>
      </c>
      <c r="K101" s="8" t="str">
        <f>IFERROR(_xlfn.XLOOKUP($B101,map_headernames!N:N,map_headernames!$Q:$Q),"")</f>
        <v/>
      </c>
      <c r="L101" s="8" t="str">
        <f>IFERROR(_xlfn.XLOOKUP($B101,map_headernames!O:O,map_headernames!$Q:$Q),"")</f>
        <v/>
      </c>
      <c r="M101" s="8" t="str">
        <f>IFERROR(_xlfn.XLOOKUP($B101,map_headernames!P:P,map_headernames!$Q:$Q),"")</f>
        <v/>
      </c>
    </row>
    <row r="102" spans="1:14">
      <c r="A102" s="486">
        <v>199</v>
      </c>
      <c r="B102" s="449" t="s">
        <v>1542</v>
      </c>
      <c r="C102" s="449" t="s">
        <v>1547</v>
      </c>
      <c r="D102" s="449" t="s">
        <v>1527</v>
      </c>
      <c r="E102" s="450" t="str">
        <f>IFERROR(_xlfn.XLOOKUP($B102,map_headernames!H:H,map_headernames!$Q:$Q),"")</f>
        <v>pctile.EJ.DISPARITY.proximity.npdes.supp</v>
      </c>
      <c r="F102" s="8" t="str">
        <f>IFERROR(_xlfn.XLOOKUP($B102,map_headernames!G:G,map_headernames!$Q:$Q),"")</f>
        <v/>
      </c>
      <c r="G102" s="8" t="str">
        <f>IFERROR(_xlfn.XLOOKUP($B102,map_headernames!I:I,map_headernames!$Q:$Q),"")</f>
        <v>pctile.EJ.DISPARITY.proximity.npdes.supp</v>
      </c>
      <c r="H102" s="8" t="str">
        <f>IFERROR(_xlfn.XLOOKUP($B102,map_headernames!J:J,map_headernames!$Q:$Q),"")</f>
        <v>pctile.EJ.DISPARITY.proximity.npdes.supp</v>
      </c>
      <c r="I102" s="8" t="str">
        <f>IFERROR(_xlfn.XLOOKUP($B102,map_headernames!K:K,map_headernames!$Q:$Q),"")</f>
        <v/>
      </c>
      <c r="J102" s="8" t="str">
        <f>IFERROR(_xlfn.XLOOKUP($B102,map_headernames!L:L,map_headernames!$Q:$Q),"")</f>
        <v/>
      </c>
      <c r="K102" s="8" t="str">
        <f>IFERROR(_xlfn.XLOOKUP($B102,map_headernames!N:N,map_headernames!$Q:$Q),"")</f>
        <v/>
      </c>
      <c r="L102" s="8" t="str">
        <f>IFERROR(_xlfn.XLOOKUP($B102,map_headernames!O:O,map_headernames!$Q:$Q),"")</f>
        <v/>
      </c>
      <c r="M102" s="8" t="str">
        <f>IFERROR(_xlfn.XLOOKUP($B102,map_headernames!P:P,map_headernames!$Q:$Q),"")</f>
        <v/>
      </c>
    </row>
    <row r="103" spans="1:14">
      <c r="A103" s="486">
        <v>200</v>
      </c>
      <c r="B103" s="449" t="s">
        <v>1549</v>
      </c>
      <c r="C103" s="449" t="s">
        <v>1553</v>
      </c>
      <c r="D103" s="449" t="s">
        <v>1527</v>
      </c>
      <c r="E103" s="450" t="str">
        <f>IFERROR(_xlfn.XLOOKUP($B103,map_headernames!H:H,map_headernames!$Q:$Q),"")</f>
        <v>pctile.EJ.DISPARITY.proximity.npl.supp</v>
      </c>
      <c r="F103" s="8" t="str">
        <f>IFERROR(_xlfn.XLOOKUP($B103,map_headernames!G:G,map_headernames!$Q:$Q),"")</f>
        <v/>
      </c>
      <c r="G103" s="8" t="str">
        <f>IFERROR(_xlfn.XLOOKUP($B103,map_headernames!I:I,map_headernames!$Q:$Q),"")</f>
        <v>pctile.EJ.DISPARITY.proximity.npl.supp</v>
      </c>
      <c r="H103" s="8" t="str">
        <f>IFERROR(_xlfn.XLOOKUP($B103,map_headernames!J:J,map_headernames!$Q:$Q),"")</f>
        <v>pctile.EJ.DISPARITY.proximity.npl.supp</v>
      </c>
      <c r="I103" s="8" t="str">
        <f>IFERROR(_xlfn.XLOOKUP($B103,map_headernames!K:K,map_headernames!$Q:$Q),"")</f>
        <v/>
      </c>
      <c r="J103" s="8" t="str">
        <f>IFERROR(_xlfn.XLOOKUP($B103,map_headernames!L:L,map_headernames!$Q:$Q),"")</f>
        <v/>
      </c>
      <c r="K103" s="8" t="str">
        <f>IFERROR(_xlfn.XLOOKUP($B103,map_headernames!N:N,map_headernames!$Q:$Q),"")</f>
        <v/>
      </c>
      <c r="L103" s="8" t="str">
        <f>IFERROR(_xlfn.XLOOKUP($B103,map_headernames!O:O,map_headernames!$Q:$Q),"")</f>
        <v/>
      </c>
      <c r="M103" s="8" t="str">
        <f>IFERROR(_xlfn.XLOOKUP($B103,map_headernames!P:P,map_headernames!$Q:$Q),"")</f>
        <v/>
      </c>
    </row>
    <row r="104" spans="1:14">
      <c r="A104" s="486">
        <v>203</v>
      </c>
      <c r="B104" s="449" t="s">
        <v>1558</v>
      </c>
      <c r="C104" s="449" t="s">
        <v>1562</v>
      </c>
      <c r="D104" s="449" t="s">
        <v>1527</v>
      </c>
      <c r="E104" s="450" t="str">
        <f>IFERROR(_xlfn.XLOOKUP($B104,map_headernames!H:H,map_headernames!$Q:$Q),"")</f>
        <v>pctile.EJ.DISPARITY.o3.supp</v>
      </c>
      <c r="F104" s="8" t="str">
        <f>IFERROR(_xlfn.XLOOKUP($B104,map_headernames!G:G,map_headernames!$Q:$Q),"")</f>
        <v/>
      </c>
      <c r="G104" s="8" t="str">
        <f>IFERROR(_xlfn.XLOOKUP($B104,map_headernames!I:I,map_headernames!$Q:$Q),"")</f>
        <v>pctile.EJ.DISPARITY.o3.supp</v>
      </c>
      <c r="H104" s="8" t="str">
        <f>IFERROR(_xlfn.XLOOKUP($B104,map_headernames!J:J,map_headernames!$Q:$Q),"")</f>
        <v>pctile.EJ.DISPARITY.o3.supp</v>
      </c>
      <c r="I104" s="8" t="str">
        <f>IFERROR(_xlfn.XLOOKUP($B104,map_headernames!K:K,map_headernames!$Q:$Q),"")</f>
        <v/>
      </c>
      <c r="J104" s="8" t="str">
        <f>IFERROR(_xlfn.XLOOKUP($B104,map_headernames!L:L,map_headernames!$Q:$Q),"")</f>
        <v/>
      </c>
      <c r="K104" s="8" t="str">
        <f>IFERROR(_xlfn.XLOOKUP($B104,map_headernames!N:N,map_headernames!$Q:$Q),"")</f>
        <v/>
      </c>
      <c r="L104" s="8" t="str">
        <f>IFERROR(_xlfn.XLOOKUP($B104,map_headernames!O:O,map_headernames!$Q:$Q),"")</f>
        <v/>
      </c>
      <c r="M104" s="8" t="str">
        <f>IFERROR(_xlfn.XLOOKUP($B104,map_headernames!P:P,map_headernames!$Q:$Q),"")</f>
        <v/>
      </c>
    </row>
    <row r="105" spans="1:14">
      <c r="A105" s="486">
        <v>204</v>
      </c>
      <c r="B105" s="449" t="s">
        <v>1565</v>
      </c>
      <c r="C105" s="449" t="s">
        <v>1570</v>
      </c>
      <c r="D105" s="449" t="s">
        <v>1527</v>
      </c>
      <c r="E105" s="450" t="str">
        <f>IFERROR(_xlfn.XLOOKUP($B105,map_headernames!H:H,map_headernames!$Q:$Q),"")</f>
        <v>pctile.EJ.DISPARITY.pm.supp</v>
      </c>
      <c r="F105" s="8" t="str">
        <f>IFERROR(_xlfn.XLOOKUP($B105,map_headernames!G:G,map_headernames!$Q:$Q),"")</f>
        <v/>
      </c>
      <c r="G105" s="8" t="str">
        <f>IFERROR(_xlfn.XLOOKUP($B105,map_headernames!I:I,map_headernames!$Q:$Q),"")</f>
        <v>pctile.EJ.DISPARITY.pm.supp</v>
      </c>
      <c r="H105" s="8" t="str">
        <f>IFERROR(_xlfn.XLOOKUP($B105,map_headernames!J:J,map_headernames!$Q:$Q),"")</f>
        <v>pctile.EJ.DISPARITY.pm.supp</v>
      </c>
      <c r="I105" s="8" t="str">
        <f>IFERROR(_xlfn.XLOOKUP($B105,map_headernames!K:K,map_headernames!$Q:$Q),"")</f>
        <v/>
      </c>
      <c r="J105" s="8" t="str">
        <f>IFERROR(_xlfn.XLOOKUP($B105,map_headernames!L:L,map_headernames!$Q:$Q),"")</f>
        <v/>
      </c>
      <c r="K105" s="8" t="str">
        <f>IFERROR(_xlfn.XLOOKUP($B105,map_headernames!N:N,map_headernames!$Q:$Q),"")</f>
        <v/>
      </c>
      <c r="L105" s="8" t="str">
        <f>IFERROR(_xlfn.XLOOKUP($B105,map_headernames!O:O,map_headernames!$Q:$Q),"")</f>
        <v/>
      </c>
      <c r="M105" s="8" t="str">
        <f>IFERROR(_xlfn.XLOOKUP($B105,map_headernames!P:P,map_headernames!$Q:$Q),"")</f>
        <v/>
      </c>
    </row>
    <row r="106" spans="1:14">
      <c r="A106" s="486">
        <v>201</v>
      </c>
      <c r="B106" s="449" t="s">
        <v>1577</v>
      </c>
      <c r="C106" s="449" t="s">
        <v>5430</v>
      </c>
      <c r="D106" s="449" t="s">
        <v>1527</v>
      </c>
      <c r="E106" s="450" t="str">
        <f>IFERROR(_xlfn.XLOOKUP($B106,map_headernames!H:H,map_headernames!$Q:$Q),"")</f>
        <v>pctile.EJ.DISPARITY.proximity.rmp.supp</v>
      </c>
      <c r="F106" s="8" t="str">
        <f>IFERROR(_xlfn.XLOOKUP($B106,map_headernames!G:G,map_headernames!$Q:$Q),"")</f>
        <v/>
      </c>
      <c r="G106" s="8" t="str">
        <f>IFERROR(_xlfn.XLOOKUP($B106,map_headernames!I:I,map_headernames!$Q:$Q),"")</f>
        <v>pctile.EJ.DISPARITY.proximity.rmp.supp</v>
      </c>
      <c r="H106" s="8" t="str">
        <f>IFERROR(_xlfn.XLOOKUP($B106,map_headernames!J:J,map_headernames!$Q:$Q),"")</f>
        <v>pctile.EJ.DISPARITY.proximity.rmp.supp</v>
      </c>
      <c r="I106" s="8" t="str">
        <f>IFERROR(_xlfn.XLOOKUP($B106,map_headernames!K:K,map_headernames!$Q:$Q),"")</f>
        <v/>
      </c>
      <c r="J106" s="8" t="str">
        <f>IFERROR(_xlfn.XLOOKUP($B106,map_headernames!L:L,map_headernames!$Q:$Q),"")</f>
        <v/>
      </c>
      <c r="K106" s="8" t="str">
        <f>IFERROR(_xlfn.XLOOKUP($B106,map_headernames!N:N,map_headernames!$Q:$Q),"")</f>
        <v/>
      </c>
      <c r="L106" s="8" t="str">
        <f>IFERROR(_xlfn.XLOOKUP($B106,map_headernames!O:O,map_headernames!$Q:$Q),"")</f>
        <v/>
      </c>
      <c r="M106" s="8" t="str">
        <f>IFERROR(_xlfn.XLOOKUP($B106,map_headernames!P:P,map_headernames!$Q:$Q),"")</f>
        <v/>
      </c>
    </row>
    <row r="107" spans="1:14">
      <c r="A107" s="486">
        <v>206</v>
      </c>
      <c r="B107" s="449" t="s">
        <v>1584</v>
      </c>
      <c r="C107" s="449" t="s">
        <v>1587</v>
      </c>
      <c r="D107" s="449" t="s">
        <v>1527</v>
      </c>
      <c r="E107" s="450" t="str">
        <f>IFERROR(_xlfn.XLOOKUP($B107,map_headernames!H:H,map_headernames!$Q:$Q),"")</f>
        <v>pctile.EJ.DISPARITY.rsei.supp</v>
      </c>
      <c r="F107" s="8" t="str">
        <f>IFERROR(_xlfn.XLOOKUP($B107,map_headernames!G:G,map_headernames!$Q:$Q),"")</f>
        <v/>
      </c>
      <c r="G107" s="8" t="str">
        <f>IFERROR(_xlfn.XLOOKUP($B107,map_headernames!I:I,map_headernames!$Q:$Q),"")</f>
        <v>pctile.EJ.DISPARITY.rsei.supp</v>
      </c>
      <c r="H107" s="8" t="str">
        <f>IFERROR(_xlfn.XLOOKUP($B107,map_headernames!J:J,map_headernames!$Q:$Q),"")</f>
        <v>pctile.EJ.DISPARITY.rsei.supp</v>
      </c>
      <c r="I107" s="8" t="str">
        <f>IFERROR(_xlfn.XLOOKUP($B107,map_headernames!K:K,map_headernames!$Q:$Q),"")</f>
        <v/>
      </c>
      <c r="J107" s="8" t="str">
        <f>IFERROR(_xlfn.XLOOKUP($B107,map_headernames!L:L,map_headernames!$Q:$Q),"")</f>
        <v/>
      </c>
      <c r="K107" s="8" t="str">
        <f>IFERROR(_xlfn.XLOOKUP($B107,map_headernames!N:N,map_headernames!$Q:$Q),"")</f>
        <v/>
      </c>
      <c r="L107" s="8" t="str">
        <f>IFERROR(_xlfn.XLOOKUP($B107,map_headernames!O:O,map_headernames!$Q:$Q),"")</f>
        <v/>
      </c>
      <c r="M107" s="8" t="str">
        <f>IFERROR(_xlfn.XLOOKUP($B107,map_headernames!P:P,map_headernames!$Q:$Q),"")</f>
        <v/>
      </c>
    </row>
    <row r="108" spans="1:14">
      <c r="A108" s="486">
        <v>198</v>
      </c>
      <c r="B108" s="449" t="s">
        <v>1591</v>
      </c>
      <c r="C108" s="449" t="s">
        <v>1596</v>
      </c>
      <c r="D108" s="449" t="s">
        <v>1527</v>
      </c>
      <c r="E108" s="450" t="str">
        <f>IFERROR(_xlfn.XLOOKUP($B108,map_headernames!H:H,map_headernames!$Q:$Q),"")</f>
        <v>pctile.EJ.DISPARITY.traffic.score.supp</v>
      </c>
      <c r="F108" s="8" t="str">
        <f>IFERROR(_xlfn.XLOOKUP($B108,map_headernames!G:G,map_headernames!$Q:$Q),"")</f>
        <v/>
      </c>
      <c r="G108" s="8" t="str">
        <f>IFERROR(_xlfn.XLOOKUP($B108,map_headernames!I:I,map_headernames!$Q:$Q),"")</f>
        <v>pctile.EJ.DISPARITY.traffic.score.supp</v>
      </c>
      <c r="H108" s="8" t="str">
        <f>IFERROR(_xlfn.XLOOKUP($B108,map_headernames!J:J,map_headernames!$Q:$Q),"")</f>
        <v>pctile.EJ.DISPARITY.traffic.score.supp</v>
      </c>
      <c r="I108" s="8" t="str">
        <f>IFERROR(_xlfn.XLOOKUP($B108,map_headernames!K:K,map_headernames!$Q:$Q),"")</f>
        <v/>
      </c>
      <c r="J108" s="8" t="str">
        <f>IFERROR(_xlfn.XLOOKUP($B108,map_headernames!L:L,map_headernames!$Q:$Q),"")</f>
        <v/>
      </c>
      <c r="K108" s="8" t="str">
        <f>IFERROR(_xlfn.XLOOKUP($B108,map_headernames!N:N,map_headernames!$Q:$Q),"")</f>
        <v/>
      </c>
      <c r="L108" s="8" t="str">
        <f>IFERROR(_xlfn.XLOOKUP($B108,map_headernames!O:O,map_headernames!$Q:$Q),"")</f>
        <v/>
      </c>
      <c r="M108" s="8" t="str">
        <f>IFERROR(_xlfn.XLOOKUP($B108,map_headernames!P:P,map_headernames!$Q:$Q),"")</f>
        <v/>
      </c>
    </row>
    <row r="109" spans="1:14">
      <c r="A109" s="486">
        <v>202</v>
      </c>
      <c r="B109" s="449" t="s">
        <v>1599</v>
      </c>
      <c r="C109" s="449" t="s">
        <v>1603</v>
      </c>
      <c r="D109" s="449" t="s">
        <v>1527</v>
      </c>
      <c r="E109" s="450" t="str">
        <f>IFERROR(_xlfn.XLOOKUP($B109,map_headernames!H:H,map_headernames!$Q:$Q),"")</f>
        <v>pctile.EJ.DISPARITY.proximity.tsdf.supp</v>
      </c>
      <c r="F109" s="8" t="str">
        <f>IFERROR(_xlfn.XLOOKUP($B109,map_headernames!G:G,map_headernames!$Q:$Q),"")</f>
        <v/>
      </c>
      <c r="G109" s="8" t="str">
        <f>IFERROR(_xlfn.XLOOKUP($B109,map_headernames!I:I,map_headernames!$Q:$Q),"")</f>
        <v>pctile.EJ.DISPARITY.proximity.tsdf.supp</v>
      </c>
      <c r="H109" s="8" t="str">
        <f>IFERROR(_xlfn.XLOOKUP($B109,map_headernames!J:J,map_headernames!$Q:$Q),"")</f>
        <v>pctile.EJ.DISPARITY.proximity.tsdf.supp</v>
      </c>
      <c r="I109" s="8" t="str">
        <f>IFERROR(_xlfn.XLOOKUP($B109,map_headernames!K:K,map_headernames!$Q:$Q),"")</f>
        <v/>
      </c>
      <c r="J109" s="8" t="str">
        <f>IFERROR(_xlfn.XLOOKUP($B109,map_headernames!L:L,map_headernames!$Q:$Q),"")</f>
        <v/>
      </c>
      <c r="K109" s="8" t="str">
        <f>IFERROR(_xlfn.XLOOKUP($B109,map_headernames!N:N,map_headernames!$Q:$Q),"")</f>
        <v/>
      </c>
      <c r="L109" s="8" t="str">
        <f>IFERROR(_xlfn.XLOOKUP($B109,map_headernames!O:O,map_headernames!$Q:$Q),"")</f>
        <v/>
      </c>
      <c r="M109" s="8" t="str">
        <f>IFERROR(_xlfn.XLOOKUP($B109,map_headernames!P:P,map_headernames!$Q:$Q),"")</f>
        <v/>
      </c>
    </row>
    <row r="110" spans="1:14">
      <c r="A110" s="486">
        <v>205</v>
      </c>
      <c r="B110" s="449" t="s">
        <v>1606</v>
      </c>
      <c r="C110" s="449" t="s">
        <v>1610</v>
      </c>
      <c r="D110" s="449" t="s">
        <v>1527</v>
      </c>
      <c r="E110" s="450" t="str">
        <f>IFERROR(_xlfn.XLOOKUP($B110,map_headernames!H:H,map_headernames!$Q:$Q),"")</f>
        <v>pctile.EJ.DISPARITY.ust.supp</v>
      </c>
      <c r="F110" s="8" t="str">
        <f>IFERROR(_xlfn.XLOOKUP($B110,map_headernames!G:G,map_headernames!$Q:$Q),"")</f>
        <v/>
      </c>
      <c r="G110" s="8" t="str">
        <f>IFERROR(_xlfn.XLOOKUP($B110,map_headernames!I:I,map_headernames!$Q:$Q),"")</f>
        <v>pctile.EJ.DISPARITY.ust.supp</v>
      </c>
      <c r="H110" s="8" t="str">
        <f>IFERROR(_xlfn.XLOOKUP($B110,map_headernames!J:J,map_headernames!$Q:$Q),"")</f>
        <v>pctile.EJ.DISPARITY.ust.supp</v>
      </c>
      <c r="I110" s="8" t="str">
        <f>IFERROR(_xlfn.XLOOKUP($B110,map_headernames!K:K,map_headernames!$Q:$Q),"")</f>
        <v/>
      </c>
      <c r="J110" s="8" t="str">
        <f>IFERROR(_xlfn.XLOOKUP($B110,map_headernames!L:L,map_headernames!$Q:$Q),"")</f>
        <v/>
      </c>
      <c r="K110" s="8" t="str">
        <f>IFERROR(_xlfn.XLOOKUP($B110,map_headernames!N:N,map_headernames!$Q:$Q),"")</f>
        <v/>
      </c>
      <c r="L110" s="8" t="str">
        <f>IFERROR(_xlfn.XLOOKUP($B110,map_headernames!O:O,map_headernames!$Q:$Q),"")</f>
        <v/>
      </c>
      <c r="M110" s="8" t="str">
        <f>IFERROR(_xlfn.XLOOKUP($B110,map_headernames!P:P,map_headernames!$Q:$Q),"")</f>
        <v/>
      </c>
    </row>
    <row r="111" spans="1:14">
      <c r="A111" s="8">
        <v>214</v>
      </c>
      <c r="B111" s="449" t="s">
        <v>2603</v>
      </c>
      <c r="C111" s="449" t="s">
        <v>2604</v>
      </c>
      <c r="D111" s="449" t="s">
        <v>1076</v>
      </c>
      <c r="E111" s="450" t="str">
        <f>IFERROR(_xlfn.XLOOKUP($B111,map_headernames!H:H,map_headernames!$Q:$Q),"")</f>
        <v>num_airpoll</v>
      </c>
      <c r="F111" s="8" t="str">
        <f>IFERROR(_xlfn.XLOOKUP($B111,map_headernames!G:G,map_headernames!$Q:$Q),"")</f>
        <v/>
      </c>
      <c r="G111" s="8" t="str">
        <f>IFERROR(_xlfn.XLOOKUP($B111,map_headernames!I:I,map_headernames!$Q:$Q),"")</f>
        <v>num_airpoll</v>
      </c>
      <c r="H111" s="8" t="str">
        <f>IFERROR(_xlfn.XLOOKUP($B111,map_headernames!J:J,map_headernames!$Q:$Q),"")</f>
        <v>num_airpoll</v>
      </c>
      <c r="I111" s="8" t="str">
        <f>IFERROR(_xlfn.XLOOKUP($B111,map_headernames!K:K,map_headernames!$Q:$Q),"")</f>
        <v/>
      </c>
      <c r="J111" s="8" t="str">
        <f>IFERROR(_xlfn.XLOOKUP($B111,map_headernames!L:L,map_headernames!$Q:$Q),"")</f>
        <v/>
      </c>
      <c r="K111" s="8" t="str">
        <f>IFERROR(_xlfn.XLOOKUP($B111,map_headernames!N:N,map_headernames!$Q:$Q),"")</f>
        <v/>
      </c>
      <c r="L111" s="8" t="str">
        <f>IFERROR(_xlfn.XLOOKUP($B111,map_headernames!O:O,map_headernames!$Q:$Q),"")</f>
        <v/>
      </c>
      <c r="M111" s="8" t="str">
        <f>IFERROR(_xlfn.XLOOKUP($B111,map_headernames!P:P,map_headernames!$Q:$Q),"")</f>
        <v/>
      </c>
    </row>
    <row r="112" spans="1:14">
      <c r="A112" s="8">
        <v>215</v>
      </c>
      <c r="B112" s="449" t="s">
        <v>2606</v>
      </c>
      <c r="C112" s="449" t="s">
        <v>2607</v>
      </c>
      <c r="D112" s="449" t="s">
        <v>1076</v>
      </c>
      <c r="E112" s="450" t="str">
        <f>IFERROR(_xlfn.XLOOKUP($B112,map_headernames!H:H,map_headernames!$Q:$Q),"")</f>
        <v>num_brownfield</v>
      </c>
      <c r="F112" s="8" t="str">
        <f>IFERROR(_xlfn.XLOOKUP($B112,map_headernames!G:G,map_headernames!$Q:$Q),"")</f>
        <v/>
      </c>
      <c r="G112" s="8" t="str">
        <f>IFERROR(_xlfn.XLOOKUP($B112,map_headernames!I:I,map_headernames!$Q:$Q),"")</f>
        <v>num_brownfield</v>
      </c>
      <c r="H112" s="8" t="str">
        <f>IFERROR(_xlfn.XLOOKUP($B112,map_headernames!J:J,map_headernames!$Q:$Q),"")</f>
        <v>num_brownfield</v>
      </c>
      <c r="I112" s="8" t="str">
        <f>IFERROR(_xlfn.XLOOKUP($B112,map_headernames!K:K,map_headernames!$Q:$Q),"")</f>
        <v/>
      </c>
      <c r="J112" s="8" t="str">
        <f>IFERROR(_xlfn.XLOOKUP($B112,map_headernames!L:L,map_headernames!$Q:$Q),"")</f>
        <v/>
      </c>
      <c r="K112" s="8" t="str">
        <f>IFERROR(_xlfn.XLOOKUP($B112,map_headernames!N:N,map_headernames!$Q:$Q),"")</f>
        <v/>
      </c>
      <c r="L112" s="8" t="str">
        <f>IFERROR(_xlfn.XLOOKUP($B112,map_headernames!O:O,map_headernames!$Q:$Q),"")</f>
        <v/>
      </c>
      <c r="M112" s="8" t="str">
        <f>IFERROR(_xlfn.XLOOKUP($B112,map_headernames!P:P,map_headernames!$Q:$Q),"")</f>
        <v/>
      </c>
    </row>
    <row r="113" spans="1:14">
      <c r="A113" s="8">
        <v>219</v>
      </c>
      <c r="B113" s="449" t="s">
        <v>2618</v>
      </c>
      <c r="C113" s="449" t="s">
        <v>2619</v>
      </c>
      <c r="D113" s="449" t="s">
        <v>1076</v>
      </c>
      <c r="E113" s="450" t="str">
        <f>IFERROR(_xlfn.XLOOKUP($B113,map_headernames!H:H,map_headernames!$Q:$Q),"")</f>
        <v>num_church</v>
      </c>
      <c r="F113" s="8" t="str">
        <f>IFERROR(_xlfn.XLOOKUP($B113,map_headernames!G:G,map_headernames!$Q:$Q),"")</f>
        <v/>
      </c>
      <c r="G113" s="8" t="str">
        <f>IFERROR(_xlfn.XLOOKUP($B113,map_headernames!I:I,map_headernames!$Q:$Q),"")</f>
        <v>num_church</v>
      </c>
      <c r="H113" s="8" t="str">
        <f>IFERROR(_xlfn.XLOOKUP($B113,map_headernames!J:J,map_headernames!$Q:$Q),"")</f>
        <v>num_church</v>
      </c>
      <c r="I113" s="8" t="str">
        <f>IFERROR(_xlfn.XLOOKUP($B113,map_headernames!K:K,map_headernames!$Q:$Q),"")</f>
        <v/>
      </c>
      <c r="J113" s="8" t="str">
        <f>IFERROR(_xlfn.XLOOKUP($B113,map_headernames!L:L,map_headernames!$Q:$Q),"")</f>
        <v/>
      </c>
      <c r="K113" s="8" t="str">
        <f>IFERROR(_xlfn.XLOOKUP($B113,map_headernames!N:N,map_headernames!$Q:$Q),"")</f>
        <v/>
      </c>
      <c r="L113" s="8" t="str">
        <f>IFERROR(_xlfn.XLOOKUP($B113,map_headernames!O:O,map_headernames!$Q:$Q),"")</f>
        <v/>
      </c>
      <c r="M113" s="8" t="str">
        <f>IFERROR(_xlfn.XLOOKUP($B113,map_headernames!P:P,map_headernames!$Q:$Q),"")</f>
        <v/>
      </c>
    </row>
    <row r="114" spans="1:14">
      <c r="A114" s="8">
        <v>218</v>
      </c>
      <c r="B114" s="449" t="s">
        <v>2615</v>
      </c>
      <c r="C114" s="449" t="s">
        <v>2616</v>
      </c>
      <c r="D114" s="449" t="s">
        <v>1076</v>
      </c>
      <c r="E114" s="450" t="str">
        <f>IFERROR(_xlfn.XLOOKUP($B114,map_headernames!H:H,map_headernames!$Q:$Q),"")</f>
        <v>num_hospital</v>
      </c>
      <c r="F114" s="8" t="str">
        <f>IFERROR(_xlfn.XLOOKUP($B114,map_headernames!G:G,map_headernames!$Q:$Q),"")</f>
        <v/>
      </c>
      <c r="G114" s="8" t="str">
        <f>IFERROR(_xlfn.XLOOKUP($B114,map_headernames!I:I,map_headernames!$Q:$Q),"")</f>
        <v>num_hospital</v>
      </c>
      <c r="H114" s="8" t="str">
        <f>IFERROR(_xlfn.XLOOKUP($B114,map_headernames!J:J,map_headernames!$Q:$Q),"")</f>
        <v>num_hospital</v>
      </c>
      <c r="I114" s="8" t="str">
        <f>IFERROR(_xlfn.XLOOKUP($B114,map_headernames!K:K,map_headernames!$Q:$Q),"")</f>
        <v/>
      </c>
      <c r="J114" s="8" t="str">
        <f>IFERROR(_xlfn.XLOOKUP($B114,map_headernames!L:L,map_headernames!$Q:$Q),"")</f>
        <v/>
      </c>
      <c r="K114" s="8" t="str">
        <f>IFERROR(_xlfn.XLOOKUP($B114,map_headernames!N:N,map_headernames!$Q:$Q),"")</f>
        <v/>
      </c>
      <c r="L114" s="8" t="str">
        <f>IFERROR(_xlfn.XLOOKUP($B114,map_headernames!O:O,map_headernames!$Q:$Q),"")</f>
        <v/>
      </c>
      <c r="M114" s="8" t="str">
        <f>IFERROR(_xlfn.XLOOKUP($B114,map_headernames!P:P,map_headernames!$Q:$Q),"")</f>
        <v/>
      </c>
    </row>
    <row r="115" spans="1:14">
      <c r="A115" s="8">
        <v>211</v>
      </c>
      <c r="B115" s="449" t="s">
        <v>1614</v>
      </c>
      <c r="C115" s="449" t="s">
        <v>1618</v>
      </c>
      <c r="D115" s="449" t="s">
        <v>1076</v>
      </c>
      <c r="E115" s="450" t="str">
        <f>IFERROR(_xlfn.XLOOKUP($B115,map_headernames!H:H,map_headernames!$Q:$Q),"")</f>
        <v>count.NPL</v>
      </c>
      <c r="F115" s="8" t="str">
        <f>IFERROR(_xlfn.XLOOKUP($B115,map_headernames!G:G,map_headernames!$Q:$Q),"")</f>
        <v/>
      </c>
      <c r="G115" s="8" t="str">
        <f>IFERROR(_xlfn.XLOOKUP($B115,map_headernames!I:I,map_headernames!$Q:$Q),"")</f>
        <v>count.NPL</v>
      </c>
      <c r="H115" s="8" t="str">
        <f>IFERROR(_xlfn.XLOOKUP($B115,map_headernames!J:J,map_headernames!$Q:$Q),"")</f>
        <v>count.NPL</v>
      </c>
      <c r="I115" s="8" t="str">
        <f>IFERROR(_xlfn.XLOOKUP($B115,map_headernames!K:K,map_headernames!$Q:$Q),"")</f>
        <v/>
      </c>
      <c r="J115" s="8" t="str">
        <f>IFERROR(_xlfn.XLOOKUP($B115,map_headernames!L:L,map_headernames!$Q:$Q),"")</f>
        <v/>
      </c>
      <c r="K115" s="8" t="str">
        <f>IFERROR(_xlfn.XLOOKUP($B115,map_headernames!N:N,map_headernames!$Q:$Q),"")</f>
        <v/>
      </c>
      <c r="L115" s="8" t="str">
        <f>IFERROR(_xlfn.XLOOKUP($B115,map_headernames!O:O,map_headernames!$Q:$Q),"")</f>
        <v/>
      </c>
      <c r="M115" s="8" t="str">
        <f>IFERROR(_xlfn.XLOOKUP($B115,map_headernames!P:P,map_headernames!$Q:$Q),"")</f>
        <v/>
      </c>
    </row>
    <row r="116" spans="1:14">
      <c r="A116" s="8">
        <v>217</v>
      </c>
      <c r="B116" s="449" t="s">
        <v>2612</v>
      </c>
      <c r="C116" s="449" t="s">
        <v>2613</v>
      </c>
      <c r="D116" s="449" t="s">
        <v>1076</v>
      </c>
      <c r="E116" s="450" t="str">
        <f>IFERROR(_xlfn.XLOOKUP($B116,map_headernames!H:H,map_headernames!$Q:$Q),"")</f>
        <v>num_school</v>
      </c>
      <c r="F116" s="8" t="str">
        <f>IFERROR(_xlfn.XLOOKUP($B116,map_headernames!G:G,map_headernames!$Q:$Q),"")</f>
        <v/>
      </c>
      <c r="G116" s="8" t="str">
        <f>IFERROR(_xlfn.XLOOKUP($B116,map_headernames!I:I,map_headernames!$Q:$Q),"")</f>
        <v>num_school</v>
      </c>
      <c r="H116" s="8" t="str">
        <f>IFERROR(_xlfn.XLOOKUP($B116,map_headernames!J:J,map_headernames!$Q:$Q),"")</f>
        <v>num_school</v>
      </c>
      <c r="I116" s="8" t="str">
        <f>IFERROR(_xlfn.XLOOKUP($B116,map_headernames!K:K,map_headernames!$Q:$Q),"")</f>
        <v/>
      </c>
      <c r="J116" s="8" t="str">
        <f>IFERROR(_xlfn.XLOOKUP($B116,map_headernames!L:L,map_headernames!$Q:$Q),"")</f>
        <v/>
      </c>
      <c r="K116" s="8" t="str">
        <f>IFERROR(_xlfn.XLOOKUP($B116,map_headernames!N:N,map_headernames!$Q:$Q),"")</f>
        <v/>
      </c>
      <c r="L116" s="8" t="str">
        <f>IFERROR(_xlfn.XLOOKUP($B116,map_headernames!O:O,map_headernames!$Q:$Q),"")</f>
        <v/>
      </c>
      <c r="M116" s="8" t="str">
        <f>IFERROR(_xlfn.XLOOKUP($B116,map_headernames!P:P,map_headernames!$Q:$Q),"")</f>
        <v/>
      </c>
    </row>
    <row r="117" spans="1:14">
      <c r="A117" s="8">
        <v>216</v>
      </c>
      <c r="B117" s="449" t="s">
        <v>2609</v>
      </c>
      <c r="C117" s="449" t="s">
        <v>2610</v>
      </c>
      <c r="D117" s="449" t="s">
        <v>1076</v>
      </c>
      <c r="E117" s="450" t="str">
        <f>IFERROR(_xlfn.XLOOKUP($B117,map_headernames!H:H,map_headernames!$Q:$Q),"")</f>
        <v>num_tri</v>
      </c>
      <c r="F117" s="8" t="str">
        <f>IFERROR(_xlfn.XLOOKUP($B117,map_headernames!G:G,map_headernames!$Q:$Q),"")</f>
        <v/>
      </c>
      <c r="G117" s="8" t="str">
        <f>IFERROR(_xlfn.XLOOKUP($B117,map_headernames!I:I,map_headernames!$Q:$Q),"")</f>
        <v>num_tri</v>
      </c>
      <c r="H117" s="8" t="str">
        <f>IFERROR(_xlfn.XLOOKUP($B117,map_headernames!J:J,map_headernames!$Q:$Q),"")</f>
        <v>num_tri</v>
      </c>
      <c r="I117" s="8" t="str">
        <f>IFERROR(_xlfn.XLOOKUP($B117,map_headernames!K:K,map_headernames!$Q:$Q),"")</f>
        <v/>
      </c>
      <c r="J117" s="8" t="str">
        <f>IFERROR(_xlfn.XLOOKUP($B117,map_headernames!L:L,map_headernames!$Q:$Q),"")</f>
        <v/>
      </c>
      <c r="K117" s="8" t="str">
        <f>IFERROR(_xlfn.XLOOKUP($B117,map_headernames!N:N,map_headernames!$Q:$Q),"")</f>
        <v/>
      </c>
      <c r="L117" s="8" t="str">
        <f>IFERROR(_xlfn.XLOOKUP($B117,map_headernames!O:O,map_headernames!$Q:$Q),"")</f>
        <v/>
      </c>
      <c r="M117" s="8" t="str">
        <f>IFERROR(_xlfn.XLOOKUP($B117,map_headernames!P:P,map_headernames!$Q:$Q),"")</f>
        <v/>
      </c>
    </row>
    <row r="118" spans="1:14">
      <c r="A118" s="8">
        <v>212</v>
      </c>
      <c r="B118" s="449" t="s">
        <v>1622</v>
      </c>
      <c r="C118" s="449" t="s">
        <v>1625</v>
      </c>
      <c r="D118" s="449" t="s">
        <v>1076</v>
      </c>
      <c r="E118" s="450" t="str">
        <f>IFERROR(_xlfn.XLOOKUP($B118,map_headernames!H:H,map_headernames!$Q:$Q),"")</f>
        <v>count.TSDF</v>
      </c>
      <c r="F118" s="8" t="str">
        <f>IFERROR(_xlfn.XLOOKUP($B118,map_headernames!G:G,map_headernames!$Q:$Q),"")</f>
        <v/>
      </c>
      <c r="G118" s="8" t="str">
        <f>IFERROR(_xlfn.XLOOKUP($B118,map_headernames!I:I,map_headernames!$Q:$Q),"")</f>
        <v>count.TSDF</v>
      </c>
      <c r="H118" s="8" t="str">
        <f>IFERROR(_xlfn.XLOOKUP($B118,map_headernames!J:J,map_headernames!$Q:$Q),"")</f>
        <v>count.TSDF</v>
      </c>
      <c r="I118" s="8" t="str">
        <f>IFERROR(_xlfn.XLOOKUP($B118,map_headernames!K:K,map_headernames!$Q:$Q),"")</f>
        <v/>
      </c>
      <c r="J118" s="8" t="str">
        <f>IFERROR(_xlfn.XLOOKUP($B118,map_headernames!L:L,map_headernames!$Q:$Q),"")</f>
        <v/>
      </c>
      <c r="K118" s="8" t="str">
        <f>IFERROR(_xlfn.XLOOKUP($B118,map_headernames!N:N,map_headernames!$Q:$Q),"")</f>
        <v/>
      </c>
      <c r="L118" s="8" t="str">
        <f>IFERROR(_xlfn.XLOOKUP($B118,map_headernames!O:O,map_headernames!$Q:$Q),"")</f>
        <v/>
      </c>
      <c r="M118" s="8" t="str">
        <f>IFERROR(_xlfn.XLOOKUP($B118,map_headernames!P:P,map_headernames!$Q:$Q),"")</f>
        <v/>
      </c>
    </row>
    <row r="119" spans="1:14">
      <c r="A119" s="8">
        <v>213</v>
      </c>
      <c r="B119" s="449" t="s">
        <v>2600</v>
      </c>
      <c r="C119" s="449" t="s">
        <v>2601</v>
      </c>
      <c r="D119" s="449" t="s">
        <v>1076</v>
      </c>
      <c r="E119" s="450" t="str">
        <f>IFERROR(_xlfn.XLOOKUP($B119,map_headernames!H:H,map_headernames!$Q:$Q),"")</f>
        <v>num_waterdis</v>
      </c>
      <c r="F119" s="8" t="str">
        <f>IFERROR(_xlfn.XLOOKUP($B119,map_headernames!G:G,map_headernames!$Q:$Q),"")</f>
        <v/>
      </c>
      <c r="G119" s="8" t="str">
        <f>IFERROR(_xlfn.XLOOKUP($B119,map_headernames!I:I,map_headernames!$Q:$Q),"")</f>
        <v>num_waterdis</v>
      </c>
      <c r="H119" s="8" t="str">
        <f>IFERROR(_xlfn.XLOOKUP($B119,map_headernames!J:J,map_headernames!$Q:$Q),"")</f>
        <v>num_waterdis</v>
      </c>
      <c r="I119" s="8" t="str">
        <f>IFERROR(_xlfn.XLOOKUP($B119,map_headernames!K:K,map_headernames!$Q:$Q),"")</f>
        <v/>
      </c>
      <c r="J119" s="8" t="str">
        <f>IFERROR(_xlfn.XLOOKUP($B119,map_headernames!L:L,map_headernames!$Q:$Q),"")</f>
        <v/>
      </c>
      <c r="K119" s="8" t="str">
        <f>IFERROR(_xlfn.XLOOKUP($B119,map_headernames!N:N,map_headernames!$Q:$Q),"")</f>
        <v/>
      </c>
      <c r="L119" s="8" t="str">
        <f>IFERROR(_xlfn.XLOOKUP($B119,map_headernames!O:O,map_headernames!$Q:$Q),"")</f>
        <v/>
      </c>
      <c r="M119" s="8" t="str">
        <f>IFERROR(_xlfn.XLOOKUP($B119,map_headernames!P:P,map_headernames!$Q:$Q),"")</f>
        <v/>
      </c>
    </row>
    <row r="120" spans="1:14">
      <c r="A120" s="8">
        <v>21</v>
      </c>
      <c r="B120" s="449" t="s">
        <v>2564</v>
      </c>
      <c r="C120" s="449" t="s">
        <v>2565</v>
      </c>
      <c r="D120" s="449" t="s">
        <v>2561</v>
      </c>
      <c r="E120" s="404" t="str">
        <f>IFERROR(_xlfn.XLOOKUP($B120,map_headernames!H:H,map_headernames!$Q:$Q),"")</f>
        <v>pctover17</v>
      </c>
      <c r="F120" s="112" t="str">
        <f>IFERROR(_xlfn.XLOOKUP($B120,map_headernames!G:G,map_headernames!$Q:$Q),"")</f>
        <v/>
      </c>
      <c r="G120" s="112" t="str">
        <f>IFERROR(_xlfn.XLOOKUP($B120,map_headernames!I:I,map_headernames!$Q:$Q),"")</f>
        <v>pctover17</v>
      </c>
      <c r="H120" s="112" t="str">
        <f>IFERROR(_xlfn.XLOOKUP($B120,map_headernames!J:J,map_headernames!$Q:$Q),"")</f>
        <v>pctover17</v>
      </c>
      <c r="I120" s="112" t="str">
        <f>IFERROR(_xlfn.XLOOKUP($B120,map_headernames!K:K,map_headernames!$Q:$Q),"")</f>
        <v/>
      </c>
      <c r="J120" s="112" t="str">
        <f>IFERROR(_xlfn.XLOOKUP($B120,map_headernames!L:L,map_headernames!$Q:$Q),"")</f>
        <v/>
      </c>
      <c r="K120" s="8" t="str">
        <f>IFERROR(_xlfn.XLOOKUP($B120,map_headernames!N:N,map_headernames!$Q:$Q),"")</f>
        <v/>
      </c>
      <c r="L120" s="8" t="str">
        <f>IFERROR(_xlfn.XLOOKUP($B120,map_headernames!O:O,map_headernames!$Q:$Q),"")</f>
        <v/>
      </c>
      <c r="M120" s="8" t="str">
        <f>IFERROR(_xlfn.XLOOKUP($B120,map_headernames!P:P,map_headernames!$Q:$Q),"")</f>
        <v/>
      </c>
    </row>
    <row r="121" spans="1:14">
      <c r="A121" s="8">
        <v>22</v>
      </c>
      <c r="B121" s="455" t="s">
        <v>1669</v>
      </c>
      <c r="C121" s="455" t="s">
        <v>5896</v>
      </c>
      <c r="D121" s="449" t="s">
        <v>2561</v>
      </c>
      <c r="E121" s="404" t="str">
        <f>IFERROR(_xlfn.XLOOKUP($B121,map_headernames!H:H,map_headernames!$Q:$Q),"")</f>
        <v/>
      </c>
      <c r="F121" s="512" t="str">
        <f>IFERROR(_xlfn.XLOOKUP($B121,map_headernames!G:G,map_headernames!$Q:$Q),"")</f>
        <v/>
      </c>
      <c r="G121" s="479" t="str">
        <f>IFERROR(_xlfn.XLOOKUP($B121,map_headernames!I:I,map_headernames!$Q:$Q),"")</f>
        <v/>
      </c>
      <c r="H121" s="112" t="str">
        <f>IFERROR(_xlfn.XLOOKUP($B121,map_headernames!J:J,map_headernames!$Q:$Q),"")</f>
        <v/>
      </c>
      <c r="I121" s="479" t="str">
        <f>IFERROR(_xlfn.XLOOKUP($B121,map_headernames!K:K,map_headernames!$Q:$Q),"")</f>
        <v>pctover64</v>
      </c>
      <c r="J121" s="112" t="str">
        <f>IFERROR(_xlfn.XLOOKUP($B121,map_headernames!L:L,map_headernames!$Q:$Q),"")</f>
        <v/>
      </c>
      <c r="K121" s="8" t="str">
        <f>IFERROR(_xlfn.XLOOKUP($B121,map_headernames!N:N,map_headernames!$Q:$Q),"")</f>
        <v/>
      </c>
      <c r="L121" s="8" t="str">
        <f>IFERROR(_xlfn.XLOOKUP($B121,map_headernames!O:O,map_headernames!$Q:$Q),"")</f>
        <v/>
      </c>
      <c r="M121" s="8" t="str">
        <f>IFERROR(_xlfn.XLOOKUP($B121,map_headernames!P:P,map_headernames!$Q:$Q),"")</f>
        <v/>
      </c>
      <c r="N121" s="8" t="s">
        <v>5936</v>
      </c>
    </row>
    <row r="122" spans="1:14">
      <c r="A122" s="8">
        <v>20</v>
      </c>
      <c r="B122" s="449" t="s">
        <v>2560</v>
      </c>
      <c r="C122" s="449" t="s">
        <v>2562</v>
      </c>
      <c r="D122" s="449" t="s">
        <v>2561</v>
      </c>
      <c r="E122" s="404" t="str">
        <f>IFERROR(_xlfn.XLOOKUP($B122,map_headernames!H:H,map_headernames!$Q:$Q),"")</f>
        <v>pctunder18</v>
      </c>
      <c r="F122" s="112" t="str">
        <f>IFERROR(_xlfn.XLOOKUP($B122,map_headernames!G:G,map_headernames!$Q:$Q),"")</f>
        <v/>
      </c>
      <c r="G122" s="112" t="str">
        <f>IFERROR(_xlfn.XLOOKUP($B122,map_headernames!I:I,map_headernames!$Q:$Q),"")</f>
        <v>pctunder18</v>
      </c>
      <c r="H122" s="112" t="str">
        <f>IFERROR(_xlfn.XLOOKUP($B122,map_headernames!J:J,map_headernames!$Q:$Q),"")</f>
        <v>pctunder18</v>
      </c>
      <c r="I122" s="112" t="str">
        <f>IFERROR(_xlfn.XLOOKUP($B122,map_headernames!K:K,map_headernames!$Q:$Q),"")</f>
        <v/>
      </c>
      <c r="J122" s="112" t="str">
        <f>IFERROR(_xlfn.XLOOKUP($B122,map_headernames!L:L,map_headernames!$Q:$Q),"")</f>
        <v/>
      </c>
      <c r="K122" s="8" t="str">
        <f>IFERROR(_xlfn.XLOOKUP($B122,map_headernames!N:N,map_headernames!$Q:$Q),"")</f>
        <v/>
      </c>
      <c r="L122" s="8" t="str">
        <f>IFERROR(_xlfn.XLOOKUP($B122,map_headernames!O:O,map_headernames!$Q:$Q),"")</f>
        <v/>
      </c>
      <c r="M122" s="8" t="str">
        <f>IFERROR(_xlfn.XLOOKUP($B122,map_headernames!P:P,map_headernames!$Q:$Q),"")</f>
        <v/>
      </c>
    </row>
    <row r="123" spans="1:14">
      <c r="A123" s="8">
        <v>19</v>
      </c>
      <c r="B123" s="452" t="s">
        <v>1684</v>
      </c>
      <c r="C123" s="452" t="s">
        <v>5897</v>
      </c>
      <c r="D123" s="449" t="s">
        <v>2561</v>
      </c>
      <c r="E123" s="404" t="str">
        <f>IFERROR(_xlfn.XLOOKUP($B123,map_headernames!H:H,map_headernames!$Q:$Q),"")</f>
        <v/>
      </c>
      <c r="F123" s="512" t="str">
        <f>IFERROR(_xlfn.XLOOKUP($B123,map_headernames!G:G,map_headernames!$Q:$Q),"")</f>
        <v/>
      </c>
      <c r="G123" s="516" t="str">
        <f>IFERROR(_xlfn.XLOOKUP($B123,map_headernames!I:I,map_headernames!$Q:$Q),"")</f>
        <v/>
      </c>
      <c r="H123" s="112" t="str">
        <f>IFERROR(_xlfn.XLOOKUP($B123,map_headernames!J:J,map_headernames!$Q:$Q),"")</f>
        <v/>
      </c>
      <c r="I123" s="479" t="str">
        <f>IFERROR(_xlfn.XLOOKUP($B123,map_headernames!K:K,map_headernames!$Q:$Q),"")</f>
        <v>pctunder5</v>
      </c>
      <c r="J123" s="112" t="str">
        <f>IFERROR(_xlfn.XLOOKUP($B123,map_headernames!L:L,map_headernames!$Q:$Q),"")</f>
        <v/>
      </c>
      <c r="K123" s="8" t="str">
        <f>IFERROR(_xlfn.XLOOKUP($B123,map_headernames!N:N,map_headernames!$Q:$Q),"")</f>
        <v/>
      </c>
      <c r="L123" s="8" t="str">
        <f>IFERROR(_xlfn.XLOOKUP($B123,map_headernames!O:O,map_headernames!$Q:$Q),"")</f>
        <v/>
      </c>
      <c r="M123" s="8" t="str">
        <f>IFERROR(_xlfn.XLOOKUP($B123,map_headernames!P:P,map_headernames!$Q:$Q),"")</f>
        <v/>
      </c>
      <c r="N123" s="8" t="s">
        <v>5935</v>
      </c>
    </row>
    <row r="124" spans="1:14">
      <c r="A124" s="8">
        <v>8</v>
      </c>
      <c r="B124" s="485" t="s">
        <v>2594</v>
      </c>
      <c r="C124" s="449" t="s">
        <v>2595</v>
      </c>
      <c r="D124" s="449" t="s">
        <v>2577</v>
      </c>
      <c r="E124" s="450" t="str">
        <f>IFERROR(_xlfn.XLOOKUP($B124,map_headernames!H:H,map_headernames!$Q:$Q),"")</f>
        <v>pctlan_arabic</v>
      </c>
      <c r="F124" s="8" t="str">
        <f>IFERROR(_xlfn.XLOOKUP($B124,map_headernames!G:G,map_headernames!$Q:$Q),"")</f>
        <v/>
      </c>
      <c r="G124" s="8" t="str">
        <f>IFERROR(_xlfn.XLOOKUP($B124,map_headernames!I:I,map_headernames!$Q:$Q),"")</f>
        <v>pctlan_arabic</v>
      </c>
      <c r="H124" s="8" t="str">
        <f>IFERROR(_xlfn.XLOOKUP($B124,map_headernames!J:J,map_headernames!$Q:$Q),"")</f>
        <v>pctlan_arabic</v>
      </c>
      <c r="I124" s="8" t="str">
        <f>IFERROR(_xlfn.XLOOKUP($B124,map_headernames!K:K,map_headernames!$Q:$Q),"")</f>
        <v/>
      </c>
      <c r="J124" s="8" t="str">
        <f>IFERROR(_xlfn.XLOOKUP($B124,map_headernames!L:L,map_headernames!$Q:$Q),"")</f>
        <v/>
      </c>
      <c r="K124" s="8" t="str">
        <f>IFERROR(_xlfn.XLOOKUP($B124,map_headernames!N:N,map_headernames!$Q:$Q),"")</f>
        <v/>
      </c>
      <c r="L124" s="8" t="str">
        <f>IFERROR(_xlfn.XLOOKUP($B124,map_headernames!O:O,map_headernames!$Q:$Q),"")</f>
        <v/>
      </c>
      <c r="M124" s="8" t="str">
        <f>IFERROR(_xlfn.XLOOKUP($B124,map_headernames!P:P,map_headernames!$Q:$Q),"")</f>
        <v/>
      </c>
    </row>
    <row r="125" spans="1:14">
      <c r="A125" s="8">
        <v>32</v>
      </c>
      <c r="B125" s="456" t="s">
        <v>2541</v>
      </c>
      <c r="C125" s="452" t="s">
        <v>2542</v>
      </c>
      <c r="D125" s="449" t="s">
        <v>1084</v>
      </c>
      <c r="E125" s="450" t="str">
        <f>IFERROR(_xlfn.XLOOKUP($B125,map_headernames!H:H,map_headernames!$Q:$Q),"")</f>
        <v/>
      </c>
      <c r="F125" s="45" t="str">
        <f>IFERROR(_xlfn.XLOOKUP($B125,map_headernames!G:G,map_headernames!$Q:$Q),"")</f>
        <v/>
      </c>
      <c r="G125" s="8" t="str">
        <f>IFERROR(_xlfn.XLOOKUP($B125,map_headernames!I:I,map_headernames!$Q:$Q),"")</f>
        <v>pctdisability</v>
      </c>
      <c r="H125" s="8" t="str">
        <f>IFERROR(_xlfn.XLOOKUP($B125,map_headernames!J:J,map_headernames!$Q:$Q),"")</f>
        <v>pctdisability</v>
      </c>
      <c r="I125" s="8" t="str">
        <f>IFERROR(_xlfn.XLOOKUP($B125,map_headernames!K:K,map_headernames!$Q:$Q),"")</f>
        <v/>
      </c>
      <c r="J125" s="8" t="str">
        <f>IFERROR(_xlfn.XLOOKUP($B125,map_headernames!L:L,map_headernames!$Q:$Q),"")</f>
        <v/>
      </c>
      <c r="K125" s="8" t="str">
        <f>IFERROR(_xlfn.XLOOKUP($B125,map_headernames!N:N,map_headernames!$Q:$Q),"")</f>
        <v/>
      </c>
      <c r="L125" s="8" t="str">
        <f>IFERROR(_xlfn.XLOOKUP($B125,map_headernames!O:O,map_headernames!$Q:$Q),"")</f>
        <v/>
      </c>
      <c r="M125" s="8" t="str">
        <f>IFERROR(_xlfn.XLOOKUP($B125,map_headernames!P:P,map_headernames!$Q:$Q),"")</f>
        <v/>
      </c>
    </row>
    <row r="126" spans="1:14">
      <c r="A126" s="8">
        <v>29</v>
      </c>
      <c r="B126" s="452" t="s">
        <v>1647</v>
      </c>
      <c r="C126" s="452" t="s">
        <v>5893</v>
      </c>
      <c r="D126" s="449" t="s">
        <v>1084</v>
      </c>
      <c r="E126" s="404" t="str">
        <f>IFERROR(_xlfn.XLOOKUP($B126,map_headernames!H:H,map_headernames!$Q:$Q),"")</f>
        <v/>
      </c>
      <c r="F126" s="512" t="str">
        <f>IFERROR(_xlfn.XLOOKUP($B126,map_headernames!G:G,map_headernames!$Q:$Q),"")</f>
        <v/>
      </c>
      <c r="G126" s="479" t="str">
        <f>IFERROR(_xlfn.XLOOKUP($B126,map_headernames!I:I,map_headernames!$Q:$Q),"")</f>
        <v/>
      </c>
      <c r="H126" s="112" t="str">
        <f>IFERROR(_xlfn.XLOOKUP($B126,map_headernames!J:J,map_headernames!$Q:$Q),"")</f>
        <v/>
      </c>
      <c r="I126" s="479" t="str">
        <f>IFERROR(_xlfn.XLOOKUP($B126,map_headernames!K:K,map_headernames!$Q:$Q),"")</f>
        <v>pctlths</v>
      </c>
      <c r="J126" s="112" t="str">
        <f>IFERROR(_xlfn.XLOOKUP($B126,map_headernames!L:L,map_headernames!$Q:$Q),"")</f>
        <v/>
      </c>
      <c r="K126" s="8" t="str">
        <f>IFERROR(_xlfn.XLOOKUP($B126,map_headernames!N:N,map_headernames!$Q:$Q),"")</f>
        <v/>
      </c>
      <c r="L126" s="8" t="str">
        <f>IFERROR(_xlfn.XLOOKUP($B126,map_headernames!O:O,map_headernames!$Q:$Q),"")</f>
        <v/>
      </c>
      <c r="M126" s="8" t="str">
        <f>IFERROR(_xlfn.XLOOKUP($B126,map_headernames!P:P,map_headernames!$Q:$Q),"")</f>
        <v/>
      </c>
      <c r="N126" s="8" t="s">
        <v>5912</v>
      </c>
    </row>
    <row r="127" spans="1:14">
      <c r="A127" s="8">
        <v>31</v>
      </c>
      <c r="B127" s="452" t="s">
        <v>1691</v>
      </c>
      <c r="C127" s="452" t="s">
        <v>5892</v>
      </c>
      <c r="D127" s="449" t="s">
        <v>1084</v>
      </c>
      <c r="E127" s="404" t="str">
        <f>IFERROR(_xlfn.XLOOKUP($B127,map_headernames!H:H,map_headernames!$Q:$Q),"")</f>
        <v/>
      </c>
      <c r="F127" s="512" t="str">
        <f>IFERROR(_xlfn.XLOOKUP($B127,map_headernames!G:G,map_headernames!$Q:$Q),"")</f>
        <v/>
      </c>
      <c r="G127" s="479" t="str">
        <f>IFERROR(_xlfn.XLOOKUP($B127,map_headernames!I:I,map_headernames!$Q:$Q),"")</f>
        <v/>
      </c>
      <c r="H127" s="112" t="str">
        <f>IFERROR(_xlfn.XLOOKUP($B127,map_headernames!J:J,map_headernames!$Q:$Q),"")</f>
        <v/>
      </c>
      <c r="I127" s="479" t="str">
        <f>IFERROR(_xlfn.XLOOKUP($B127,map_headernames!K:K,map_headernames!$Q:$Q),"")</f>
        <v>pctunemployed</v>
      </c>
      <c r="J127" s="112" t="str">
        <f>IFERROR(_xlfn.XLOOKUP($B127,map_headernames!L:L,map_headernames!$Q:$Q),"")</f>
        <v/>
      </c>
      <c r="K127" s="8" t="str">
        <f>IFERROR(_xlfn.XLOOKUP($B127,map_headernames!N:N,map_headernames!$Q:$Q),"")</f>
        <v/>
      </c>
      <c r="L127" s="8" t="str">
        <f>IFERROR(_xlfn.XLOOKUP($B127,map_headernames!O:O,map_headernames!$Q:$Q),"")</f>
        <v/>
      </c>
      <c r="M127" s="8" t="str">
        <f>IFERROR(_xlfn.XLOOKUP($B127,map_headernames!P:P,map_headernames!$Q:$Q),"")</f>
        <v/>
      </c>
      <c r="N127" s="8" t="s">
        <v>5912</v>
      </c>
    </row>
    <row r="128" spans="1:14">
      <c r="A128" s="8">
        <v>1</v>
      </c>
      <c r="B128" s="485" t="s">
        <v>2576</v>
      </c>
      <c r="C128" s="449" t="s">
        <v>2578</v>
      </c>
      <c r="D128" s="449" t="s">
        <v>2577</v>
      </c>
      <c r="E128" s="450" t="str">
        <f>IFERROR(_xlfn.XLOOKUP($B128,map_headernames!H:H,map_headernames!$Q:$Q),"")</f>
        <v>pctlan_english</v>
      </c>
      <c r="F128" s="8" t="str">
        <f>IFERROR(_xlfn.XLOOKUP($B128,map_headernames!G:G,map_headernames!$Q:$Q),"")</f>
        <v/>
      </c>
      <c r="G128" s="8" t="str">
        <f>IFERROR(_xlfn.XLOOKUP($B128,map_headernames!I:I,map_headernames!$Q:$Q),"")</f>
        <v>pctlan_english</v>
      </c>
      <c r="H128" s="8" t="str">
        <f>IFERROR(_xlfn.XLOOKUP($B128,map_headernames!J:J,map_headernames!$Q:$Q),"")</f>
        <v>pctlan_english</v>
      </c>
      <c r="I128" s="8" t="str">
        <f>IFERROR(_xlfn.XLOOKUP($B128,map_headernames!K:K,map_headernames!$Q:$Q),"")</f>
        <v/>
      </c>
      <c r="J128" s="8" t="str">
        <f>IFERROR(_xlfn.XLOOKUP($B128,map_headernames!L:L,map_headernames!$Q:$Q),"")</f>
        <v/>
      </c>
      <c r="K128" s="8" t="str">
        <f>IFERROR(_xlfn.XLOOKUP($B128,map_headernames!N:N,map_headernames!$Q:$Q),"")</f>
        <v/>
      </c>
      <c r="L128" s="8" t="str">
        <f>IFERROR(_xlfn.XLOOKUP($B128,map_headernames!O:O,map_headernames!$Q:$Q),"")</f>
        <v/>
      </c>
      <c r="M128" s="8" t="str">
        <f>IFERROR(_xlfn.XLOOKUP($B128,map_headernames!P:P,map_headernames!$Q:$Q),"")</f>
        <v/>
      </c>
    </row>
    <row r="129" spans="1:14">
      <c r="A129" s="8">
        <v>34</v>
      </c>
      <c r="B129" s="449" t="s">
        <v>2547</v>
      </c>
      <c r="C129" s="449" t="s">
        <v>2548</v>
      </c>
      <c r="D129" s="449" t="s">
        <v>1084</v>
      </c>
      <c r="E129" s="450" t="str">
        <f>IFERROR(_xlfn.XLOOKUP($B129,map_headernames!H:H,map_headernames!$Q:$Q),"")</f>
        <v>pctfemale</v>
      </c>
      <c r="F129" s="8" t="str">
        <f>IFERROR(_xlfn.XLOOKUP($B129,map_headernames!G:G,map_headernames!$Q:$Q),"")</f>
        <v/>
      </c>
      <c r="G129" s="8" t="str">
        <f>IFERROR(_xlfn.XLOOKUP($B129,map_headernames!I:I,map_headernames!$Q:$Q),"")</f>
        <v>pctfemale</v>
      </c>
      <c r="H129" s="8" t="str">
        <f>IFERROR(_xlfn.XLOOKUP($B129,map_headernames!J:J,map_headernames!$Q:$Q),"")</f>
        <v>pctfemale</v>
      </c>
      <c r="I129" s="8" t="str">
        <f>IFERROR(_xlfn.XLOOKUP($B129,map_headernames!K:K,map_headernames!$Q:$Q),"")</f>
        <v/>
      </c>
      <c r="J129" s="8" t="str">
        <f>IFERROR(_xlfn.XLOOKUP($B129,map_headernames!L:L,map_headernames!$Q:$Q),"")</f>
        <v/>
      </c>
      <c r="K129" s="8" t="str">
        <f>IFERROR(_xlfn.XLOOKUP($B129,map_headernames!N:N,map_headernames!$Q:$Q),"")</f>
        <v/>
      </c>
      <c r="L129" s="8" t="str">
        <f>IFERROR(_xlfn.XLOOKUP($B129,map_headernames!O:O,map_headernames!$Q:$Q),"")</f>
        <v/>
      </c>
      <c r="M129" s="8" t="str">
        <f>IFERROR(_xlfn.XLOOKUP($B129,map_headernames!P:P,map_headernames!$Q:$Q),"")</f>
        <v/>
      </c>
    </row>
    <row r="130" spans="1:14">
      <c r="A130" s="8">
        <v>3</v>
      </c>
      <c r="B130" s="485" t="s">
        <v>2584</v>
      </c>
      <c r="C130" s="449" t="s">
        <v>5462</v>
      </c>
      <c r="D130" s="449" t="s">
        <v>2577</v>
      </c>
      <c r="E130" s="450" t="str">
        <f>IFERROR(_xlfn.XLOOKUP($B130,map_headernames!H:H,map_headernames!$Q:$Q),"")</f>
        <v>pctlan_french</v>
      </c>
      <c r="F130" s="8" t="str">
        <f>IFERROR(_xlfn.XLOOKUP($B130,map_headernames!G:G,map_headernames!$Q:$Q),"")</f>
        <v/>
      </c>
      <c r="G130" s="8" t="str">
        <f>IFERROR(_xlfn.XLOOKUP($B130,map_headernames!I:I,map_headernames!$Q:$Q),"")</f>
        <v>pctlan_french</v>
      </c>
      <c r="H130" s="8" t="str">
        <f>IFERROR(_xlfn.XLOOKUP($B130,map_headernames!J:J,map_headernames!$Q:$Q),"")</f>
        <v>pctlan_french</v>
      </c>
      <c r="I130" s="8" t="str">
        <f>IFERROR(_xlfn.XLOOKUP($B130,map_headernames!K:K,map_headernames!$Q:$Q),"")</f>
        <v/>
      </c>
      <c r="J130" s="8" t="str">
        <f>IFERROR(_xlfn.XLOOKUP($B130,map_headernames!L:L,map_headernames!$Q:$Q),"")</f>
        <v/>
      </c>
      <c r="K130" s="8" t="str">
        <f>IFERROR(_xlfn.XLOOKUP($B130,map_headernames!N:N,map_headernames!$Q:$Q),"")</f>
        <v/>
      </c>
      <c r="L130" s="8" t="str">
        <f>IFERROR(_xlfn.XLOOKUP($B130,map_headernames!O:O,map_headernames!$Q:$Q),"")</f>
        <v/>
      </c>
      <c r="M130" s="8" t="str">
        <f>IFERROR(_xlfn.XLOOKUP($B130,map_headernames!P:P,map_headernames!$Q:$Q),"")</f>
        <v/>
      </c>
    </row>
    <row r="131" spans="1:14">
      <c r="A131" s="8">
        <v>14</v>
      </c>
      <c r="B131" s="449" t="s">
        <v>2289</v>
      </c>
      <c r="C131" s="449" t="s">
        <v>2291</v>
      </c>
      <c r="D131" s="449" t="s">
        <v>2277</v>
      </c>
      <c r="E131" s="450" t="str">
        <f>IFERROR(_xlfn.XLOOKUP($B131,map_headernames!H:H,map_headernames!$Q:$Q),"")</f>
        <v>pcthisp</v>
      </c>
      <c r="F131" s="8" t="str">
        <f>IFERROR(_xlfn.XLOOKUP($B131,map_headernames!G:G,map_headernames!$Q:$Q),"")</f>
        <v/>
      </c>
      <c r="G131" s="484" t="str">
        <f>IFERROR(_xlfn.XLOOKUP($B131,map_headernames!I:I,map_headernames!$Q:$Q),"")</f>
        <v>pcthisp</v>
      </c>
      <c r="H131" s="8" t="str">
        <f>IFERROR(_xlfn.XLOOKUP($B131,map_headernames!J:J,map_headernames!$Q:$Q),"")</f>
        <v>pcthisp</v>
      </c>
      <c r="I131" s="8" t="str">
        <f>IFERROR(_xlfn.XLOOKUP($B131,map_headernames!K:K,map_headernames!$Q:$Q),"")</f>
        <v>pcthisp</v>
      </c>
      <c r="J131" s="8" t="str">
        <f>IFERROR(_xlfn.XLOOKUP($B131,map_headernames!L:L,map_headernames!$Q:$Q),"")</f>
        <v>pcthisp</v>
      </c>
      <c r="K131" s="8" t="str">
        <f>IFERROR(_xlfn.XLOOKUP($B131,map_headernames!N:N,map_headernames!$Q:$Q),"")</f>
        <v/>
      </c>
      <c r="L131" s="8" t="str">
        <f>IFERROR(_xlfn.XLOOKUP($B131,map_headernames!O:O,map_headernames!$Q:$Q),"")</f>
        <v/>
      </c>
      <c r="M131" s="8" t="str">
        <f>IFERROR(_xlfn.XLOOKUP($B131,map_headernames!P:P,map_headernames!$Q:$Q),"")</f>
        <v/>
      </c>
    </row>
    <row r="132" spans="1:14">
      <c r="A132" s="8">
        <v>25</v>
      </c>
      <c r="B132" s="485" t="s">
        <v>2572</v>
      </c>
      <c r="C132" s="449" t="s">
        <v>2573</v>
      </c>
      <c r="D132" s="449" t="s">
        <v>2568</v>
      </c>
      <c r="E132" s="404" t="str">
        <f>IFERROR(_xlfn.XLOOKUP($B132,map_headernames!H:H,map_headernames!$Q:$Q),"")</f>
        <v>pctapi_li</v>
      </c>
      <c r="F132" s="112" t="str">
        <f>IFERROR(_xlfn.XLOOKUP($B132,map_headernames!G:G,map_headernames!$Q:$Q),"")</f>
        <v/>
      </c>
      <c r="G132" s="112" t="str">
        <f>IFERROR(_xlfn.XLOOKUP($B132,map_headernames!I:I,map_headernames!$Q:$Q),"")</f>
        <v>pctapi_li</v>
      </c>
      <c r="H132" s="112" t="str">
        <f>IFERROR(_xlfn.XLOOKUP($B132,map_headernames!J:J,map_headernames!$Q:$Q),"")</f>
        <v>pctapi_li</v>
      </c>
      <c r="I132" s="112" t="str">
        <f>IFERROR(_xlfn.XLOOKUP($B132,map_headernames!K:K,map_headernames!$Q:$Q),"")</f>
        <v/>
      </c>
      <c r="J132" s="112" t="str">
        <f>IFERROR(_xlfn.XLOOKUP($B132,map_headernames!L:L,map_headernames!$Q:$Q),"")</f>
        <v/>
      </c>
      <c r="K132" s="8" t="str">
        <f>IFERROR(_xlfn.XLOOKUP($B132,map_headernames!N:N,map_headernames!$Q:$Q),"")</f>
        <v/>
      </c>
      <c r="L132" s="8" t="str">
        <f>IFERROR(_xlfn.XLOOKUP($B132,map_headernames!O:O,map_headernames!$Q:$Q),"")</f>
        <v/>
      </c>
      <c r="M132" s="8" t="str">
        <f>IFERROR(_xlfn.XLOOKUP($B132,map_headernames!P:P,map_headernames!$Q:$Q),"")</f>
        <v/>
      </c>
    </row>
    <row r="133" spans="1:14">
      <c r="A133" s="8">
        <v>24</v>
      </c>
      <c r="B133" s="485" t="s">
        <v>2570</v>
      </c>
      <c r="C133" s="449" t="s">
        <v>2571</v>
      </c>
      <c r="D133" s="449" t="s">
        <v>2568</v>
      </c>
      <c r="E133" s="404" t="str">
        <f>IFERROR(_xlfn.XLOOKUP($B133,map_headernames!H:H,map_headernames!$Q:$Q),"")</f>
        <v>pctie_li</v>
      </c>
      <c r="F133" s="112" t="str">
        <f>IFERROR(_xlfn.XLOOKUP($B133,map_headernames!G:G,map_headernames!$Q:$Q),"")</f>
        <v/>
      </c>
      <c r="G133" s="112" t="str">
        <f>IFERROR(_xlfn.XLOOKUP($B133,map_headernames!I:I,map_headernames!$Q:$Q),"")</f>
        <v>pctie_li</v>
      </c>
      <c r="H133" s="112" t="str">
        <f>IFERROR(_xlfn.XLOOKUP($B133,map_headernames!J:J,map_headernames!$Q:$Q),"")</f>
        <v>pctie_li</v>
      </c>
      <c r="I133" s="112" t="str">
        <f>IFERROR(_xlfn.XLOOKUP($B133,map_headernames!K:K,map_headernames!$Q:$Q),"")</f>
        <v/>
      </c>
      <c r="J133" s="112" t="str">
        <f>IFERROR(_xlfn.XLOOKUP($B133,map_headernames!L:L,map_headernames!$Q:$Q),"")</f>
        <v/>
      </c>
      <c r="K133" s="8" t="str">
        <f>IFERROR(_xlfn.XLOOKUP($B133,map_headernames!N:N,map_headernames!$Q:$Q),"")</f>
        <v/>
      </c>
      <c r="L133" s="8" t="str">
        <f>IFERROR(_xlfn.XLOOKUP($B133,map_headernames!O:O,map_headernames!$Q:$Q),"")</f>
        <v/>
      </c>
      <c r="M133" s="8" t="str">
        <f>IFERROR(_xlfn.XLOOKUP($B133,map_headernames!P:P,map_headernames!$Q:$Q),"")</f>
        <v/>
      </c>
    </row>
    <row r="134" spans="1:14">
      <c r="A134" s="8">
        <v>26</v>
      </c>
      <c r="B134" s="485" t="s">
        <v>2574</v>
      </c>
      <c r="C134" s="449" t="s">
        <v>2575</v>
      </c>
      <c r="D134" s="449" t="s">
        <v>2568</v>
      </c>
      <c r="E134" s="404" t="str">
        <f>IFERROR(_xlfn.XLOOKUP($B134,map_headernames!H:H,map_headernames!$Q:$Q),"")</f>
        <v>pctother_li</v>
      </c>
      <c r="F134" s="112" t="str">
        <f>IFERROR(_xlfn.XLOOKUP($B134,map_headernames!G:G,map_headernames!$Q:$Q),"")</f>
        <v/>
      </c>
      <c r="G134" s="112" t="str">
        <f>IFERROR(_xlfn.XLOOKUP($B134,map_headernames!I:I,map_headernames!$Q:$Q),"")</f>
        <v>pctother_li</v>
      </c>
      <c r="H134" s="112" t="str">
        <f>IFERROR(_xlfn.XLOOKUP($B134,map_headernames!J:J,map_headernames!$Q:$Q),"")</f>
        <v>pctother_li</v>
      </c>
      <c r="I134" s="112" t="str">
        <f>IFERROR(_xlfn.XLOOKUP($B134,map_headernames!K:K,map_headernames!$Q:$Q),"")</f>
        <v/>
      </c>
      <c r="J134" s="112" t="str">
        <f>IFERROR(_xlfn.XLOOKUP($B134,map_headernames!L:L,map_headernames!$Q:$Q),"")</f>
        <v/>
      </c>
      <c r="K134" s="8" t="str">
        <f>IFERROR(_xlfn.XLOOKUP($B134,map_headernames!N:N,map_headernames!$Q:$Q),"")</f>
        <v/>
      </c>
      <c r="L134" s="8" t="str">
        <f>IFERROR(_xlfn.XLOOKUP($B134,map_headernames!O:O,map_headernames!$Q:$Q),"")</f>
        <v/>
      </c>
      <c r="M134" s="8" t="str">
        <f>IFERROR(_xlfn.XLOOKUP($B134,map_headernames!P:P,map_headernames!$Q:$Q),"")</f>
        <v/>
      </c>
    </row>
    <row r="135" spans="1:14">
      <c r="A135" s="8">
        <v>23</v>
      </c>
      <c r="B135" s="485" t="s">
        <v>2567</v>
      </c>
      <c r="C135" s="449" t="s">
        <v>2569</v>
      </c>
      <c r="D135" s="449" t="s">
        <v>2568</v>
      </c>
      <c r="E135" s="404" t="str">
        <f>IFERROR(_xlfn.XLOOKUP($B135,map_headernames!H:H,map_headernames!$Q:$Q),"")</f>
        <v>pctspanish_li</v>
      </c>
      <c r="F135" s="112" t="str">
        <f>IFERROR(_xlfn.XLOOKUP($B135,map_headernames!G:G,map_headernames!$Q:$Q),"")</f>
        <v/>
      </c>
      <c r="G135" s="112" t="str">
        <f>IFERROR(_xlfn.XLOOKUP($B135,map_headernames!I:I,map_headernames!$Q:$Q),"")</f>
        <v>pctspanish_li</v>
      </c>
      <c r="H135" s="112" t="str">
        <f>IFERROR(_xlfn.XLOOKUP($B135,map_headernames!J:J,map_headernames!$Q:$Q),"")</f>
        <v>pctspanish_li</v>
      </c>
      <c r="I135" s="112" t="str">
        <f>IFERROR(_xlfn.XLOOKUP($B135,map_headernames!K:K,map_headernames!$Q:$Q),"")</f>
        <v/>
      </c>
      <c r="J135" s="112" t="str">
        <f>IFERROR(_xlfn.XLOOKUP($B135,map_headernames!L:L,map_headernames!$Q:$Q),"")</f>
        <v/>
      </c>
      <c r="K135" s="8" t="str">
        <f>IFERROR(_xlfn.XLOOKUP($B135,map_headernames!N:N,map_headernames!$Q:$Q),"")</f>
        <v/>
      </c>
      <c r="L135" s="8" t="str">
        <f>IFERROR(_xlfn.XLOOKUP($B135,map_headernames!O:O,map_headernames!$Q:$Q),"")</f>
        <v/>
      </c>
      <c r="M135" s="8" t="str">
        <f>IFERROR(_xlfn.XLOOKUP($B135,map_headernames!P:P,map_headernames!$Q:$Q),"")</f>
        <v/>
      </c>
    </row>
    <row r="136" spans="1:14">
      <c r="A136" s="8">
        <v>30</v>
      </c>
      <c r="B136" s="452" t="s">
        <v>1662</v>
      </c>
      <c r="C136" s="452" t="s">
        <v>1174</v>
      </c>
      <c r="D136" s="449" t="s">
        <v>1084</v>
      </c>
      <c r="E136" s="404" t="str">
        <f>IFERROR(_xlfn.XLOOKUP($B136,map_headernames!H:H,map_headernames!$Q:$Q),"")</f>
        <v/>
      </c>
      <c r="F136" s="512" t="str">
        <f>IFERROR(_xlfn.XLOOKUP($B136,map_headernames!G:G,map_headernames!$Q:$Q),"")</f>
        <v/>
      </c>
      <c r="G136" s="479" t="str">
        <f>IFERROR(_xlfn.XLOOKUP($B136,map_headernames!I:I,map_headernames!$Q:$Q),"")</f>
        <v/>
      </c>
      <c r="H136" s="112" t="str">
        <f>IFERROR(_xlfn.XLOOKUP($B136,map_headernames!J:J,map_headernames!$Q:$Q),"")</f>
        <v/>
      </c>
      <c r="I136" s="479" t="str">
        <f>IFERROR(_xlfn.XLOOKUP($B136,map_headernames!K:K,map_headernames!$Q:$Q),"")</f>
        <v>pctlingiso</v>
      </c>
      <c r="J136" s="112" t="str">
        <f>IFERROR(_xlfn.XLOOKUP($B136,map_headernames!L:L,map_headernames!$Q:$Q),"")</f>
        <v/>
      </c>
      <c r="K136" s="8" t="str">
        <f>IFERROR(_xlfn.XLOOKUP($B136,map_headernames!N:N,map_headernames!$Q:$Q),"")</f>
        <v/>
      </c>
      <c r="L136" s="8" t="str">
        <f>IFERROR(_xlfn.XLOOKUP($B136,map_headernames!O:O,map_headernames!$Q:$Q),"")</f>
        <v/>
      </c>
      <c r="M136" s="8" t="str">
        <f>IFERROR(_xlfn.XLOOKUP($B136,map_headernames!P:P,map_headernames!$Q:$Q),"")</f>
        <v/>
      </c>
      <c r="N136" s="8" t="s">
        <v>5912</v>
      </c>
    </row>
    <row r="137" spans="1:14">
      <c r="A137" s="8">
        <v>27</v>
      </c>
      <c r="B137" s="452" t="s">
        <v>1639</v>
      </c>
      <c r="C137" s="452" t="s">
        <v>5895</v>
      </c>
      <c r="D137" s="449" t="s">
        <v>1084</v>
      </c>
      <c r="E137" s="404" t="str">
        <f>IFERROR(_xlfn.XLOOKUP($B137,map_headernames!H:H,map_headernames!$Q:$Q),"")</f>
        <v/>
      </c>
      <c r="F137" s="512" t="str">
        <f>IFERROR(_xlfn.XLOOKUP($B137,map_headernames!G:G,map_headernames!$Q:$Q),"")</f>
        <v/>
      </c>
      <c r="G137" s="479" t="str">
        <f>IFERROR(_xlfn.XLOOKUP($B137,map_headernames!I:I,map_headernames!$Q:$Q),"")</f>
        <v/>
      </c>
      <c r="H137" s="112" t="str">
        <f>IFERROR(_xlfn.XLOOKUP($B137,map_headernames!J:J,map_headernames!$Q:$Q),"")</f>
        <v/>
      </c>
      <c r="I137" s="479" t="str">
        <f>IFERROR(_xlfn.XLOOKUP($B137,map_headernames!K:K,map_headernames!$Q:$Q),"")</f>
        <v>pctlowinc</v>
      </c>
      <c r="J137" s="112" t="str">
        <f>IFERROR(_xlfn.XLOOKUP($B137,map_headernames!L:L,map_headernames!$Q:$Q),"")</f>
        <v/>
      </c>
      <c r="K137" s="8" t="str">
        <f>IFERROR(_xlfn.XLOOKUP($B137,map_headernames!N:N,map_headernames!$Q:$Q),"")</f>
        <v/>
      </c>
      <c r="L137" s="8" t="str">
        <f>IFERROR(_xlfn.XLOOKUP($B137,map_headernames!O:O,map_headernames!$Q:$Q),"")</f>
        <v/>
      </c>
      <c r="M137" s="8" t="str">
        <f>IFERROR(_xlfn.XLOOKUP($B137,map_headernames!P:P,map_headernames!$Q:$Q),"")</f>
        <v/>
      </c>
      <c r="N137" s="8" t="s">
        <v>5912</v>
      </c>
    </row>
    <row r="138" spans="1:14">
      <c r="A138" s="8">
        <v>33</v>
      </c>
      <c r="B138" s="449" t="s">
        <v>2544</v>
      </c>
      <c r="C138" s="449" t="s">
        <v>2545</v>
      </c>
      <c r="D138" s="449" t="s">
        <v>1084</v>
      </c>
      <c r="E138" s="450" t="str">
        <f>IFERROR(_xlfn.XLOOKUP($B138,map_headernames!H:H,map_headernames!$Q:$Q),"")</f>
        <v>pctmale</v>
      </c>
      <c r="F138" s="8" t="str">
        <f>IFERROR(_xlfn.XLOOKUP($B138,map_headernames!G:G,map_headernames!$Q:$Q),"")</f>
        <v/>
      </c>
      <c r="G138" s="8" t="str">
        <f>IFERROR(_xlfn.XLOOKUP($B138,map_headernames!I:I,map_headernames!$Q:$Q),"")</f>
        <v>pctmale</v>
      </c>
      <c r="H138" s="8" t="str">
        <f>IFERROR(_xlfn.XLOOKUP($B138,map_headernames!J:J,map_headernames!$Q:$Q),"")</f>
        <v>pctmale</v>
      </c>
      <c r="I138" s="8" t="str">
        <f>IFERROR(_xlfn.XLOOKUP($B138,map_headernames!K:K,map_headernames!$Q:$Q),"")</f>
        <v/>
      </c>
      <c r="J138" s="8" t="str">
        <f>IFERROR(_xlfn.XLOOKUP($B138,map_headernames!L:L,map_headernames!$Q:$Q),"")</f>
        <v/>
      </c>
      <c r="K138" s="8" t="str">
        <f>IFERROR(_xlfn.XLOOKUP($B138,map_headernames!N:N,map_headernames!$Q:$Q),"")</f>
        <v/>
      </c>
      <c r="L138" s="8" t="str">
        <f>IFERROR(_xlfn.XLOOKUP($B138,map_headernames!O:O,map_headernames!$Q:$Q),"")</f>
        <v/>
      </c>
      <c r="M138" s="8" t="str">
        <f>IFERROR(_xlfn.XLOOKUP($B138,map_headernames!P:P,map_headernames!$Q:$Q),"")</f>
        <v/>
      </c>
    </row>
    <row r="139" spans="1:14">
      <c r="A139" s="8">
        <v>15</v>
      </c>
      <c r="B139" s="449" t="s">
        <v>4849</v>
      </c>
      <c r="C139" s="449" t="s">
        <v>5901</v>
      </c>
      <c r="D139" s="449" t="s">
        <v>2277</v>
      </c>
      <c r="E139" s="450" t="str">
        <f>IFERROR(_xlfn.XLOOKUP($B139,map_headernames!H:H,map_headernames!$Q:$Q),"")</f>
        <v/>
      </c>
      <c r="F139" s="8" t="str">
        <f>IFERROR(_xlfn.XLOOKUP($B139,map_headernames!G:G,map_headernames!$Q:$Q),"")</f>
        <v/>
      </c>
      <c r="G139" s="484" t="str">
        <f>IFERROR(_xlfn.XLOOKUP($B139,map_headernames!I:I,map_headernames!$Q:$Q),"")</f>
        <v>pctnhaiana</v>
      </c>
      <c r="H139" s="8" t="str">
        <f>IFERROR(_xlfn.XLOOKUP($B139,map_headernames!J:J,map_headernames!$Q:$Q),"")</f>
        <v>pctnhaiana</v>
      </c>
      <c r="I139" s="8" t="str">
        <f>IFERROR(_xlfn.XLOOKUP($B139,map_headernames!K:K,map_headernames!$Q:$Q),"")</f>
        <v/>
      </c>
      <c r="J139" s="8" t="str">
        <f>IFERROR(_xlfn.XLOOKUP($B139,map_headernames!L:L,map_headernames!$Q:$Q),"")</f>
        <v/>
      </c>
      <c r="K139" s="8" t="str">
        <f>IFERROR(_xlfn.XLOOKUP($B139,map_headernames!N:N,map_headernames!$Q:$Q),"")</f>
        <v/>
      </c>
      <c r="L139" s="8" t="str">
        <f>IFERROR(_xlfn.XLOOKUP($B139,map_headernames!O:O,map_headernames!$Q:$Q),"")</f>
        <v/>
      </c>
      <c r="M139" s="8" t="str">
        <f>IFERROR(_xlfn.XLOOKUP($B139,map_headernames!P:P,map_headernames!$Q:$Q),"")</f>
        <v/>
      </c>
    </row>
    <row r="140" spans="1:14">
      <c r="A140" s="8">
        <v>13</v>
      </c>
      <c r="B140" s="449" t="s">
        <v>4847</v>
      </c>
      <c r="C140" s="449" t="s">
        <v>5902</v>
      </c>
      <c r="D140" s="449" t="s">
        <v>2277</v>
      </c>
      <c r="E140" s="450" t="str">
        <f>IFERROR(_xlfn.XLOOKUP($B140,map_headernames!H:H,map_headernames!$Q:$Q),"")</f>
        <v/>
      </c>
      <c r="F140" s="8" t="str">
        <f>IFERROR(_xlfn.XLOOKUP($B140,map_headernames!G:G,map_headernames!$Q:$Q),"")</f>
        <v/>
      </c>
      <c r="G140" s="484" t="str">
        <f>IFERROR(_xlfn.XLOOKUP($B140,map_headernames!I:I,map_headernames!$Q:$Q),"")</f>
        <v>pctnhaa</v>
      </c>
      <c r="H140" s="8" t="str">
        <f>IFERROR(_xlfn.XLOOKUP($B140,map_headernames!J:J,map_headernames!$Q:$Q),"")</f>
        <v>pctnhaa</v>
      </c>
      <c r="I140" s="8" t="str">
        <f>IFERROR(_xlfn.XLOOKUP($B140,map_headernames!K:K,map_headernames!$Q:$Q),"")</f>
        <v/>
      </c>
      <c r="J140" s="8" t="str">
        <f>IFERROR(_xlfn.XLOOKUP($B140,map_headernames!L:L,map_headernames!$Q:$Q),"")</f>
        <v/>
      </c>
      <c r="K140" s="8" t="str">
        <f>IFERROR(_xlfn.XLOOKUP($B140,map_headernames!N:N,map_headernames!$Q:$Q),"")</f>
        <v/>
      </c>
      <c r="L140" s="8" t="str">
        <f>IFERROR(_xlfn.XLOOKUP($B140,map_headernames!O:O,map_headernames!$Q:$Q),"")</f>
        <v/>
      </c>
      <c r="M140" s="8" t="str">
        <f>IFERROR(_xlfn.XLOOKUP($B140,map_headernames!P:P,map_headernames!$Q:$Q),"")</f>
        <v/>
      </c>
    </row>
    <row r="141" spans="1:14">
      <c r="A141" s="8">
        <v>12</v>
      </c>
      <c r="B141" s="449" t="s">
        <v>4848</v>
      </c>
      <c r="C141" s="449" t="s">
        <v>5903</v>
      </c>
      <c r="D141" s="449" t="s">
        <v>2277</v>
      </c>
      <c r="E141" s="450" t="str">
        <f>IFERROR(_xlfn.XLOOKUP($B141,map_headernames!H:H,map_headernames!$Q:$Q),"")</f>
        <v/>
      </c>
      <c r="F141" s="8" t="str">
        <f>IFERROR(_xlfn.XLOOKUP($B141,map_headernames!G:G,map_headernames!$Q:$Q),"")</f>
        <v/>
      </c>
      <c r="G141" s="484" t="str">
        <f>IFERROR(_xlfn.XLOOKUP($B141,map_headernames!I:I,map_headernames!$Q:$Q),"")</f>
        <v>pctnhba</v>
      </c>
      <c r="H141" s="8" t="str">
        <f>IFERROR(_xlfn.XLOOKUP($B141,map_headernames!J:J,map_headernames!$Q:$Q),"")</f>
        <v>pctnhba</v>
      </c>
      <c r="I141" s="8" t="str">
        <f>IFERROR(_xlfn.XLOOKUP($B141,map_headernames!K:K,map_headernames!$Q:$Q),"")</f>
        <v/>
      </c>
      <c r="J141" s="8" t="str">
        <f>IFERROR(_xlfn.XLOOKUP($B141,map_headernames!L:L,map_headernames!$Q:$Q),"")</f>
        <v/>
      </c>
      <c r="K141" s="8" t="str">
        <f>IFERROR(_xlfn.XLOOKUP($B141,map_headernames!N:N,map_headernames!$Q:$Q),"")</f>
        <v/>
      </c>
      <c r="L141" s="8" t="str">
        <f>IFERROR(_xlfn.XLOOKUP($B141,map_headernames!O:O,map_headernames!$Q:$Q),"")</f>
        <v/>
      </c>
      <c r="M141" s="8" t="str">
        <f>IFERROR(_xlfn.XLOOKUP($B141,map_headernames!P:P,map_headernames!$Q:$Q),"")</f>
        <v/>
      </c>
    </row>
    <row r="142" spans="1:14">
      <c r="A142" s="8">
        <v>16</v>
      </c>
      <c r="B142" s="449" t="s">
        <v>4850</v>
      </c>
      <c r="C142" s="449" t="s">
        <v>5900</v>
      </c>
      <c r="D142" s="449" t="s">
        <v>2277</v>
      </c>
      <c r="E142" s="450" t="str">
        <f>IFERROR(_xlfn.XLOOKUP($B142,map_headernames!H:H,map_headernames!$Q:$Q),"")</f>
        <v/>
      </c>
      <c r="F142" s="8" t="str">
        <f>IFERROR(_xlfn.XLOOKUP($B142,map_headernames!G:G,map_headernames!$Q:$Q),"")</f>
        <v/>
      </c>
      <c r="G142" s="484" t="str">
        <f>IFERROR(_xlfn.XLOOKUP($B142,map_headernames!I:I,map_headernames!$Q:$Q),"")</f>
        <v>pctnhnhpia</v>
      </c>
      <c r="H142" s="8" t="str">
        <f>IFERROR(_xlfn.XLOOKUP($B142,map_headernames!J:J,map_headernames!$Q:$Q),"")</f>
        <v>pctnhnhpia</v>
      </c>
      <c r="I142" s="8" t="str">
        <f>IFERROR(_xlfn.XLOOKUP($B142,map_headernames!K:K,map_headernames!$Q:$Q),"")</f>
        <v/>
      </c>
      <c r="J142" s="8" t="str">
        <f>IFERROR(_xlfn.XLOOKUP($B142,map_headernames!L:L,map_headernames!$Q:$Q),"")</f>
        <v/>
      </c>
      <c r="K142" s="8" t="str">
        <f>IFERROR(_xlfn.XLOOKUP($B142,map_headernames!N:N,map_headernames!$Q:$Q),"")</f>
        <v/>
      </c>
      <c r="L142" s="8" t="str">
        <f>IFERROR(_xlfn.XLOOKUP($B142,map_headernames!O:O,map_headernames!$Q:$Q),"")</f>
        <v/>
      </c>
      <c r="M142" s="8" t="str">
        <f>IFERROR(_xlfn.XLOOKUP($B142,map_headernames!P:P,map_headernames!$Q:$Q),"")</f>
        <v/>
      </c>
    </row>
    <row r="143" spans="1:14">
      <c r="A143" s="8">
        <v>17</v>
      </c>
      <c r="B143" s="449" t="s">
        <v>4851</v>
      </c>
      <c r="C143" s="449" t="s">
        <v>5899</v>
      </c>
      <c r="D143" s="449" t="s">
        <v>2277</v>
      </c>
      <c r="E143" s="450" t="str">
        <f>IFERROR(_xlfn.XLOOKUP($B143,map_headernames!H:H,map_headernames!$Q:$Q),"")</f>
        <v/>
      </c>
      <c r="F143" s="8" t="str">
        <f>IFERROR(_xlfn.XLOOKUP($B143,map_headernames!G:G,map_headernames!$Q:$Q),"")</f>
        <v/>
      </c>
      <c r="G143" s="484" t="str">
        <f>IFERROR(_xlfn.XLOOKUP($B143,map_headernames!I:I,map_headernames!$Q:$Q),"")</f>
        <v>pctnhotheralone</v>
      </c>
      <c r="H143" s="8" t="str">
        <f>IFERROR(_xlfn.XLOOKUP($B143,map_headernames!J:J,map_headernames!$Q:$Q),"")</f>
        <v>pctnhotheralone</v>
      </c>
      <c r="I143" s="8" t="str">
        <f>IFERROR(_xlfn.XLOOKUP($B143,map_headernames!K:K,map_headernames!$Q:$Q),"")</f>
        <v/>
      </c>
      <c r="J143" s="8" t="str">
        <f>IFERROR(_xlfn.XLOOKUP($B143,map_headernames!L:L,map_headernames!$Q:$Q),"")</f>
        <v/>
      </c>
      <c r="K143" s="8" t="str">
        <f>IFERROR(_xlfn.XLOOKUP($B143,map_headernames!N:N,map_headernames!$Q:$Q),"")</f>
        <v/>
      </c>
      <c r="L143" s="8" t="str">
        <f>IFERROR(_xlfn.XLOOKUP($B143,map_headernames!O:O,map_headernames!$Q:$Q),"")</f>
        <v/>
      </c>
      <c r="M143" s="8" t="str">
        <f>IFERROR(_xlfn.XLOOKUP($B143,map_headernames!P:P,map_headernames!$Q:$Q),"")</f>
        <v/>
      </c>
    </row>
    <row r="144" spans="1:14">
      <c r="A144" s="8">
        <v>18</v>
      </c>
      <c r="B144" s="449" t="s">
        <v>4852</v>
      </c>
      <c r="C144" s="449" t="s">
        <v>5898</v>
      </c>
      <c r="D144" s="449" t="s">
        <v>2277</v>
      </c>
      <c r="E144" s="450" t="str">
        <f>IFERROR(_xlfn.XLOOKUP($B144,map_headernames!H:H,map_headernames!$Q:$Q),"")</f>
        <v/>
      </c>
      <c r="F144" s="8" t="str">
        <f>IFERROR(_xlfn.XLOOKUP($B144,map_headernames!G:G,map_headernames!$Q:$Q),"")</f>
        <v/>
      </c>
      <c r="G144" s="484" t="str">
        <f>IFERROR(_xlfn.XLOOKUP($B144,map_headernames!I:I,map_headernames!$Q:$Q),"")</f>
        <v>pctnhmulti</v>
      </c>
      <c r="H144" s="8" t="str">
        <f>IFERROR(_xlfn.XLOOKUP($B144,map_headernames!J:J,map_headernames!$Q:$Q),"")</f>
        <v>pctnhmulti</v>
      </c>
      <c r="I144" s="8" t="str">
        <f>IFERROR(_xlfn.XLOOKUP($B144,map_headernames!K:K,map_headernames!$Q:$Q),"")</f>
        <v/>
      </c>
      <c r="J144" s="8" t="str">
        <f>IFERROR(_xlfn.XLOOKUP($B144,map_headernames!L:L,map_headernames!$Q:$Q),"")</f>
        <v/>
      </c>
      <c r="K144" s="8" t="str">
        <f>IFERROR(_xlfn.XLOOKUP($B144,map_headernames!N:N,map_headernames!$Q:$Q),"")</f>
        <v/>
      </c>
      <c r="L144" s="8" t="str">
        <f>IFERROR(_xlfn.XLOOKUP($B144,map_headernames!O:O,map_headernames!$Q:$Q),"")</f>
        <v/>
      </c>
      <c r="M144" s="8" t="str">
        <f>IFERROR(_xlfn.XLOOKUP($B144,map_headernames!P:P,map_headernames!$Q:$Q),"")</f>
        <v/>
      </c>
    </row>
    <row r="145" spans="1:14">
      <c r="A145" s="8">
        <v>11</v>
      </c>
      <c r="B145" s="449" t="s">
        <v>4846</v>
      </c>
      <c r="C145" s="449" t="s">
        <v>5904</v>
      </c>
      <c r="D145" s="449" t="s">
        <v>2277</v>
      </c>
      <c r="E145" s="450" t="str">
        <f>IFERROR(_xlfn.XLOOKUP($B145,map_headernames!H:H,map_headernames!$Q:$Q),"")</f>
        <v/>
      </c>
      <c r="F145" s="8" t="str">
        <f>IFERROR(_xlfn.XLOOKUP($B145,map_headernames!G:G,map_headernames!$Q:$Q),"")</f>
        <v/>
      </c>
      <c r="G145" s="484" t="str">
        <f>IFERROR(_xlfn.XLOOKUP($B145,map_headernames!I:I,map_headernames!$Q:$Q),"")</f>
        <v>pctnhwa</v>
      </c>
      <c r="H145" s="8" t="str">
        <f>IFERROR(_xlfn.XLOOKUP($B145,map_headernames!J:J,map_headernames!$Q:$Q),"")</f>
        <v>pctnhwa</v>
      </c>
      <c r="I145" s="8" t="str">
        <f>IFERROR(_xlfn.XLOOKUP($B145,map_headernames!K:K,map_headernames!$Q:$Q),"")</f>
        <v/>
      </c>
      <c r="J145" s="8" t="str">
        <f>IFERROR(_xlfn.XLOOKUP($B145,map_headernames!L:L,map_headernames!$Q:$Q),"")</f>
        <v/>
      </c>
      <c r="K145" s="8" t="str">
        <f>IFERROR(_xlfn.XLOOKUP($B145,map_headernames!N:N,map_headernames!$Q:$Q),"")</f>
        <v/>
      </c>
      <c r="L145" s="8" t="str">
        <f>IFERROR(_xlfn.XLOOKUP($B145,map_headernames!O:O,map_headernames!$Q:$Q),"")</f>
        <v/>
      </c>
      <c r="M145" s="8" t="str">
        <f>IFERROR(_xlfn.XLOOKUP($B145,map_headernames!P:P,map_headernames!$Q:$Q),"")</f>
        <v/>
      </c>
    </row>
    <row r="146" spans="1:14">
      <c r="A146" s="8">
        <v>10</v>
      </c>
      <c r="B146" s="485" t="s">
        <v>2598</v>
      </c>
      <c r="C146" s="449" t="s">
        <v>2599</v>
      </c>
      <c r="D146" s="449" t="s">
        <v>2577</v>
      </c>
      <c r="E146" s="450" t="str">
        <f>IFERROR(_xlfn.XLOOKUP($B146,map_headernames!H:H,map_headernames!$Q:$Q),"")</f>
        <v>pctlan_non_english</v>
      </c>
      <c r="F146" s="8" t="str">
        <f>IFERROR(_xlfn.XLOOKUP($B146,map_headernames!G:G,map_headernames!$Q:$Q),"")</f>
        <v/>
      </c>
      <c r="G146" s="8" t="str">
        <f>IFERROR(_xlfn.XLOOKUP($B146,map_headernames!I:I,map_headernames!$Q:$Q),"")</f>
        <v>pctlan_non_english</v>
      </c>
      <c r="H146" s="8" t="str">
        <f>IFERROR(_xlfn.XLOOKUP($B146,map_headernames!J:J,map_headernames!$Q:$Q),"")</f>
        <v>pctlan_non_english</v>
      </c>
      <c r="I146" s="8" t="str">
        <f>IFERROR(_xlfn.XLOOKUP($B146,map_headernames!K:K,map_headernames!$Q:$Q),"")</f>
        <v/>
      </c>
      <c r="J146" s="8" t="str">
        <f>IFERROR(_xlfn.XLOOKUP($B146,map_headernames!L:L,map_headernames!$Q:$Q),"")</f>
        <v/>
      </c>
      <c r="K146" s="8" t="str">
        <f>IFERROR(_xlfn.XLOOKUP($B146,map_headernames!N:N,map_headernames!$Q:$Q),"")</f>
        <v/>
      </c>
      <c r="L146" s="8" t="str">
        <f>IFERROR(_xlfn.XLOOKUP($B146,map_headernames!O:O,map_headernames!$Q:$Q),"")</f>
        <v/>
      </c>
      <c r="M146" s="8" t="str">
        <f>IFERROR(_xlfn.XLOOKUP($B146,map_headernames!P:P,map_headernames!$Q:$Q),"")</f>
        <v/>
      </c>
    </row>
    <row r="147" spans="1:14">
      <c r="A147" s="8">
        <v>9</v>
      </c>
      <c r="B147" s="485" t="s">
        <v>2596</v>
      </c>
      <c r="C147" s="449" t="s">
        <v>2597</v>
      </c>
      <c r="D147" s="449" t="s">
        <v>2577</v>
      </c>
      <c r="E147" s="450" t="str">
        <f>IFERROR(_xlfn.XLOOKUP($B147,map_headernames!H:H,map_headernames!$Q:$Q),"")</f>
        <v>pctlan_other</v>
      </c>
      <c r="F147" s="8" t="str">
        <f>IFERROR(_xlfn.XLOOKUP($B147,map_headernames!G:G,map_headernames!$Q:$Q),"")</f>
        <v/>
      </c>
      <c r="G147" s="8" t="str">
        <f>IFERROR(_xlfn.XLOOKUP($B147,map_headernames!I:I,map_headernames!$Q:$Q),"")</f>
        <v>pctlan_other</v>
      </c>
      <c r="H147" s="8" t="str">
        <f>IFERROR(_xlfn.XLOOKUP($B147,map_headernames!J:J,map_headernames!$Q:$Q),"")</f>
        <v>pctlan_other</v>
      </c>
      <c r="I147" s="8" t="str">
        <f>IFERROR(_xlfn.XLOOKUP($B147,map_headernames!K:K,map_headernames!$Q:$Q),"")</f>
        <v/>
      </c>
      <c r="J147" s="8" t="str">
        <f>IFERROR(_xlfn.XLOOKUP($B147,map_headernames!L:L,map_headernames!$Q:$Q),"")</f>
        <v/>
      </c>
      <c r="K147" s="8" t="str">
        <f>IFERROR(_xlfn.XLOOKUP($B147,map_headernames!N:N,map_headernames!$Q:$Q),"")</f>
        <v/>
      </c>
      <c r="L147" s="8" t="str">
        <f>IFERROR(_xlfn.XLOOKUP($B147,map_headernames!O:O,map_headernames!$Q:$Q),"")</f>
        <v/>
      </c>
      <c r="M147" s="8" t="str">
        <f>IFERROR(_xlfn.XLOOKUP($B147,map_headernames!P:P,map_headernames!$Q:$Q),"")</f>
        <v/>
      </c>
    </row>
    <row r="148" spans="1:14">
      <c r="A148" s="8">
        <v>7</v>
      </c>
      <c r="B148" s="485" t="s">
        <v>2592</v>
      </c>
      <c r="C148" s="449" t="s">
        <v>2593</v>
      </c>
      <c r="D148" s="449" t="s">
        <v>2577</v>
      </c>
      <c r="E148" s="450" t="str">
        <f>IFERROR(_xlfn.XLOOKUP($B148,map_headernames!H:H,map_headernames!$Q:$Q),"")</f>
        <v>pctlan_other_asian</v>
      </c>
      <c r="F148" s="8" t="str">
        <f>IFERROR(_xlfn.XLOOKUP($B148,map_headernames!G:G,map_headernames!$Q:$Q),"")</f>
        <v/>
      </c>
      <c r="G148" s="8" t="str">
        <f>IFERROR(_xlfn.XLOOKUP($B148,map_headernames!I:I,map_headernames!$Q:$Q),"")</f>
        <v>pctlan_other_asian</v>
      </c>
      <c r="H148" s="8" t="str">
        <f>IFERROR(_xlfn.XLOOKUP($B148,map_headernames!J:J,map_headernames!$Q:$Q),"")</f>
        <v>pctlan_other_asian</v>
      </c>
      <c r="I148" s="8" t="str">
        <f>IFERROR(_xlfn.XLOOKUP($B148,map_headernames!K:K,map_headernames!$Q:$Q),"")</f>
        <v/>
      </c>
      <c r="J148" s="8" t="str">
        <f>IFERROR(_xlfn.XLOOKUP($B148,map_headernames!L:L,map_headernames!$Q:$Q),"")</f>
        <v/>
      </c>
      <c r="K148" s="8" t="str">
        <f>IFERROR(_xlfn.XLOOKUP($B148,map_headernames!N:N,map_headernames!$Q:$Q),"")</f>
        <v/>
      </c>
      <c r="L148" s="8" t="str">
        <f>IFERROR(_xlfn.XLOOKUP($B148,map_headernames!O:O,map_headernames!$Q:$Q),"")</f>
        <v/>
      </c>
      <c r="M148" s="8" t="str">
        <f>IFERROR(_xlfn.XLOOKUP($B148,map_headernames!P:P,map_headernames!$Q:$Q),"")</f>
        <v/>
      </c>
    </row>
    <row r="149" spans="1:14">
      <c r="A149" s="8">
        <v>5</v>
      </c>
      <c r="B149" s="485" t="s">
        <v>2587</v>
      </c>
      <c r="C149" s="449" t="s">
        <v>2588</v>
      </c>
      <c r="D149" s="449" t="s">
        <v>2577</v>
      </c>
      <c r="E149" s="450" t="str">
        <f>IFERROR(_xlfn.XLOOKUP($B149,map_headernames!H:H,map_headernames!$Q:$Q),"")</f>
        <v>pctlan_other_ie</v>
      </c>
      <c r="F149" s="8" t="str">
        <f>IFERROR(_xlfn.XLOOKUP($B149,map_headernames!G:G,map_headernames!$Q:$Q),"")</f>
        <v/>
      </c>
      <c r="G149" s="8" t="str">
        <f>IFERROR(_xlfn.XLOOKUP($B149,map_headernames!I:I,map_headernames!$Q:$Q),"")</f>
        <v>pctlan_other_ie</v>
      </c>
      <c r="H149" s="8" t="str">
        <f>IFERROR(_xlfn.XLOOKUP($B149,map_headernames!J:J,map_headernames!$Q:$Q),"")</f>
        <v>pctlan_other_ie</v>
      </c>
      <c r="I149" s="8" t="str">
        <f>IFERROR(_xlfn.XLOOKUP($B149,map_headernames!K:K,map_headernames!$Q:$Q),"")</f>
        <v/>
      </c>
      <c r="J149" s="8" t="str">
        <f>IFERROR(_xlfn.XLOOKUP($B149,map_headernames!L:L,map_headernames!$Q:$Q),"")</f>
        <v/>
      </c>
      <c r="K149" s="8" t="str">
        <f>IFERROR(_xlfn.XLOOKUP($B149,map_headernames!N:N,map_headernames!$Q:$Q),"")</f>
        <v/>
      </c>
      <c r="L149" s="8" t="str">
        <f>IFERROR(_xlfn.XLOOKUP($B149,map_headernames!O:O,map_headernames!$Q:$Q),"")</f>
        <v/>
      </c>
      <c r="M149" s="8" t="str">
        <f>IFERROR(_xlfn.XLOOKUP($B149,map_headernames!P:P,map_headernames!$Q:$Q),"")</f>
        <v/>
      </c>
    </row>
    <row r="150" spans="1:14">
      <c r="A150" s="8">
        <v>38</v>
      </c>
      <c r="B150" s="449" t="s">
        <v>2557</v>
      </c>
      <c r="C150" s="449" t="s">
        <v>2558</v>
      </c>
      <c r="D150" s="449" t="s">
        <v>1084</v>
      </c>
      <c r="E150" s="450" t="str">
        <f>IFERROR(_xlfn.XLOOKUP($B150,map_headernames!H:H,map_headernames!$Q:$Q),"")</f>
        <v>pctownedunits</v>
      </c>
      <c r="F150" s="8" t="str">
        <f>IFERROR(_xlfn.XLOOKUP($B150,map_headernames!G:G,map_headernames!$Q:$Q),"")</f>
        <v/>
      </c>
      <c r="G150" s="8" t="str">
        <f>IFERROR(_xlfn.XLOOKUP($B150,map_headernames!I:I,map_headernames!$Q:$Q),"")</f>
        <v>pctownedunits</v>
      </c>
      <c r="H150" s="8" t="str">
        <f>IFERROR(_xlfn.XLOOKUP($B150,map_headernames!J:J,map_headernames!$Q:$Q),"")</f>
        <v>pctownedunits</v>
      </c>
      <c r="I150" s="8" t="str">
        <f>IFERROR(_xlfn.XLOOKUP($B150,map_headernames!K:K,map_headernames!$Q:$Q),"")</f>
        <v/>
      </c>
      <c r="J150" s="8" t="str">
        <f>IFERROR(_xlfn.XLOOKUP($B150,map_headernames!L:L,map_headernames!$Q:$Q),"")</f>
        <v/>
      </c>
      <c r="K150" s="8" t="str">
        <f>IFERROR(_xlfn.XLOOKUP($B150,map_headernames!N:N,map_headernames!$Q:$Q),"")</f>
        <v/>
      </c>
      <c r="L150" s="8" t="str">
        <f>IFERROR(_xlfn.XLOOKUP($B150,map_headernames!O:O,map_headernames!$Q:$Q),"")</f>
        <v/>
      </c>
      <c r="M150" s="8" t="str">
        <f>IFERROR(_xlfn.XLOOKUP($B150,map_headernames!P:P,map_headernames!$Q:$Q),"")</f>
        <v/>
      </c>
    </row>
    <row r="151" spans="1:14">
      <c r="A151" s="8">
        <v>4</v>
      </c>
      <c r="B151" s="485" t="s">
        <v>2585</v>
      </c>
      <c r="C151" s="449" t="s">
        <v>2586</v>
      </c>
      <c r="D151" s="449" t="s">
        <v>2577</v>
      </c>
      <c r="E151" s="450" t="str">
        <f>IFERROR(_xlfn.XLOOKUP($B151,map_headernames!H:H,map_headernames!$Q:$Q),"")</f>
        <v>pctlan_rus_pol_slav</v>
      </c>
      <c r="F151" s="8" t="str">
        <f>IFERROR(_xlfn.XLOOKUP($B151,map_headernames!G:G,map_headernames!$Q:$Q),"")</f>
        <v/>
      </c>
      <c r="G151" s="8" t="str">
        <f>IFERROR(_xlfn.XLOOKUP($B151,map_headernames!I:I,map_headernames!$Q:$Q),"")</f>
        <v>pctlan_rus_pol_slav</v>
      </c>
      <c r="H151" s="8" t="str">
        <f>IFERROR(_xlfn.XLOOKUP($B151,map_headernames!J:J,map_headernames!$Q:$Q),"")</f>
        <v>pctlan_rus_pol_slav</v>
      </c>
      <c r="I151" s="8" t="str">
        <f>IFERROR(_xlfn.XLOOKUP($B151,map_headernames!K:K,map_headernames!$Q:$Q),"")</f>
        <v/>
      </c>
      <c r="J151" s="8" t="str">
        <f>IFERROR(_xlfn.XLOOKUP($B151,map_headernames!L:L,map_headernames!$Q:$Q),"")</f>
        <v/>
      </c>
      <c r="K151" s="8" t="str">
        <f>IFERROR(_xlfn.XLOOKUP($B151,map_headernames!N:N,map_headernames!$Q:$Q),"")</f>
        <v/>
      </c>
      <c r="L151" s="8" t="str">
        <f>IFERROR(_xlfn.XLOOKUP($B151,map_headernames!O:O,map_headernames!$Q:$Q),"")</f>
        <v/>
      </c>
      <c r="M151" s="8" t="str">
        <f>IFERROR(_xlfn.XLOOKUP($B151,map_headernames!P:P,map_headernames!$Q:$Q),"")</f>
        <v/>
      </c>
    </row>
    <row r="152" spans="1:14">
      <c r="A152" s="8">
        <v>2</v>
      </c>
      <c r="B152" s="485" t="s">
        <v>2581</v>
      </c>
      <c r="C152" s="449" t="s">
        <v>2582</v>
      </c>
      <c r="D152" s="449" t="s">
        <v>2577</v>
      </c>
      <c r="E152" s="450" t="str">
        <f>IFERROR(_xlfn.XLOOKUP($B152,map_headernames!H:H,map_headernames!$Q:$Q),"")</f>
        <v>pctlan_spanish</v>
      </c>
      <c r="F152" s="8" t="str">
        <f>IFERROR(_xlfn.XLOOKUP($B152,map_headernames!G:G,map_headernames!$Q:$Q),"")</f>
        <v/>
      </c>
      <c r="G152" s="8" t="str">
        <f>IFERROR(_xlfn.XLOOKUP($B152,map_headernames!I:I,map_headernames!$Q:$Q),"")</f>
        <v>pctlan_spanish</v>
      </c>
      <c r="H152" s="8" t="str">
        <f>IFERROR(_xlfn.XLOOKUP($B152,map_headernames!J:J,map_headernames!$Q:$Q),"")</f>
        <v>pctlan_spanish</v>
      </c>
      <c r="I152" s="8" t="str">
        <f>IFERROR(_xlfn.XLOOKUP($B152,map_headernames!K:K,map_headernames!$Q:$Q),"")</f>
        <v/>
      </c>
      <c r="J152" s="8" t="str">
        <f>IFERROR(_xlfn.XLOOKUP($B152,map_headernames!L:L,map_headernames!$Q:$Q),"")</f>
        <v/>
      </c>
      <c r="K152" s="8" t="str">
        <f>IFERROR(_xlfn.XLOOKUP($B152,map_headernames!N:N,map_headernames!$Q:$Q),"")</f>
        <v/>
      </c>
      <c r="L152" s="8" t="str">
        <f>IFERROR(_xlfn.XLOOKUP($B152,map_headernames!O:O,map_headernames!$Q:$Q),"")</f>
        <v/>
      </c>
      <c r="M152" s="8" t="str">
        <f>IFERROR(_xlfn.XLOOKUP($B152,map_headernames!P:P,map_headernames!$Q:$Q),"")</f>
        <v/>
      </c>
    </row>
    <row r="153" spans="1:14">
      <c r="A153" s="8">
        <v>6</v>
      </c>
      <c r="B153" s="485" t="s">
        <v>2589</v>
      </c>
      <c r="C153" s="449" t="s">
        <v>2590</v>
      </c>
      <c r="D153" s="449" t="s">
        <v>2577</v>
      </c>
      <c r="E153" s="450" t="str">
        <f>IFERROR(_xlfn.XLOOKUP($B153,map_headernames!H:H,map_headernames!$Q:$Q),"")</f>
        <v>pctlan_vietnamese</v>
      </c>
      <c r="F153" s="8" t="str">
        <f>IFERROR(_xlfn.XLOOKUP($B153,map_headernames!G:G,map_headernames!$Q:$Q),"")</f>
        <v/>
      </c>
      <c r="G153" s="8" t="str">
        <f>IFERROR(_xlfn.XLOOKUP($B153,map_headernames!I:I,map_headernames!$Q:$Q),"")</f>
        <v>pctlan_vietnamese</v>
      </c>
      <c r="H153" s="8" t="str">
        <f>IFERROR(_xlfn.XLOOKUP($B153,map_headernames!J:J,map_headernames!$Q:$Q),"")</f>
        <v>pctlan_vietnamese</v>
      </c>
      <c r="I153" s="8" t="str">
        <f>IFERROR(_xlfn.XLOOKUP($B153,map_headernames!K:K,map_headernames!$Q:$Q),"")</f>
        <v/>
      </c>
      <c r="J153" s="8" t="str">
        <f>IFERROR(_xlfn.XLOOKUP($B153,map_headernames!L:L,map_headernames!$Q:$Q),"")</f>
        <v/>
      </c>
      <c r="K153" s="8" t="str">
        <f>IFERROR(_xlfn.XLOOKUP($B153,map_headernames!N:N,map_headernames!$Q:$Q),"")</f>
        <v/>
      </c>
      <c r="L153" s="8" t="str">
        <f>IFERROR(_xlfn.XLOOKUP($B153,map_headernames!O:O,map_headernames!$Q:$Q),"")</f>
        <v/>
      </c>
      <c r="M153" s="8" t="str">
        <f>IFERROR(_xlfn.XLOOKUP($B153,map_headernames!P:P,map_headernames!$Q:$Q),"")</f>
        <v/>
      </c>
    </row>
    <row r="154" spans="1:14">
      <c r="A154" s="8">
        <v>28</v>
      </c>
      <c r="B154" s="452" t="s">
        <v>1677</v>
      </c>
      <c r="C154" s="452" t="s">
        <v>5894</v>
      </c>
      <c r="D154" s="449" t="s">
        <v>1084</v>
      </c>
      <c r="E154" s="404" t="str">
        <f>IFERROR(_xlfn.XLOOKUP($B154,map_headernames!H:H,map_headernames!$Q:$Q),"")</f>
        <v/>
      </c>
      <c r="F154" s="512" t="str">
        <f>IFERROR(_xlfn.XLOOKUP($B154,map_headernames!G:G,map_headernames!$Q:$Q),"")</f>
        <v/>
      </c>
      <c r="G154" s="479" t="str">
        <f>IFERROR(_xlfn.XLOOKUP($B154,map_headernames!I:I,map_headernames!$Q:$Q),"")</f>
        <v/>
      </c>
      <c r="H154" s="112" t="str">
        <f>IFERROR(_xlfn.XLOOKUP($B154,map_headernames!J:J,map_headernames!$Q:$Q),"")</f>
        <v/>
      </c>
      <c r="I154" s="479" t="str">
        <f>IFERROR(_xlfn.XLOOKUP($B154,map_headernames!K:K,map_headernames!$Q:$Q),"")</f>
        <v>pctmin</v>
      </c>
      <c r="J154" s="112" t="str">
        <f>IFERROR(_xlfn.XLOOKUP($B154,map_headernames!L:L,map_headernames!$Q:$Q),"")</f>
        <v/>
      </c>
      <c r="K154" s="8" t="str">
        <f>IFERROR(_xlfn.XLOOKUP($B154,map_headernames!N:N,map_headernames!$Q:$Q),"")</f>
        <v/>
      </c>
      <c r="L154" s="8" t="str">
        <f>IFERROR(_xlfn.XLOOKUP($B154,map_headernames!O:O,map_headernames!$Q:$Q),"")</f>
        <v/>
      </c>
      <c r="M154" s="8" t="str">
        <f>IFERROR(_xlfn.XLOOKUP($B154,map_headernames!P:P,map_headernames!$Q:$Q),"")</f>
        <v/>
      </c>
      <c r="N154" s="8" t="s">
        <v>5912</v>
      </c>
    </row>
    <row r="155" spans="1:14">
      <c r="A155" s="8">
        <v>36</v>
      </c>
      <c r="B155" s="449" t="s">
        <v>2553</v>
      </c>
      <c r="C155" s="449" t="s">
        <v>2554</v>
      </c>
      <c r="D155" s="449" t="s">
        <v>1084</v>
      </c>
      <c r="E155" s="450" t="str">
        <f>IFERROR(_xlfn.XLOOKUP($B155,map_headernames!H:H,map_headernames!$Q:$Q),"")</f>
        <v>percapincome</v>
      </c>
      <c r="F155" s="8" t="str">
        <f>IFERROR(_xlfn.XLOOKUP($B155,map_headernames!G:G,map_headernames!$Q:$Q),"")</f>
        <v/>
      </c>
      <c r="G155" s="8" t="str">
        <f>IFERROR(_xlfn.XLOOKUP($B155,map_headernames!I:I,map_headernames!$Q:$Q),"")</f>
        <v>percapincome</v>
      </c>
      <c r="H155" s="8" t="str">
        <f>IFERROR(_xlfn.XLOOKUP($B155,map_headernames!J:J,map_headernames!$Q:$Q),"")</f>
        <v>percapincome</v>
      </c>
      <c r="I155" s="8" t="str">
        <f>IFERROR(_xlfn.XLOOKUP($B155,map_headernames!K:K,map_headernames!$Q:$Q),"")</f>
        <v/>
      </c>
      <c r="J155" s="8" t="str">
        <f>IFERROR(_xlfn.XLOOKUP($B155,map_headernames!L:L,map_headernames!$Q:$Q),"")</f>
        <v>percapincome</v>
      </c>
      <c r="K155" s="8" t="str">
        <f>IFERROR(_xlfn.XLOOKUP($B155,map_headernames!N:N,map_headernames!$Q:$Q),"")</f>
        <v/>
      </c>
      <c r="L155" s="8" t="str">
        <f>IFERROR(_xlfn.XLOOKUP($B155,map_headernames!O:O,map_headernames!$Q:$Q),"")</f>
        <v/>
      </c>
      <c r="M155" s="8" t="str">
        <f>IFERROR(_xlfn.XLOOKUP($B155,map_headernames!P:P,map_headernames!$Q:$Q),"")</f>
        <v/>
      </c>
    </row>
    <row r="156" spans="1:14">
      <c r="A156" s="8">
        <v>241</v>
      </c>
      <c r="B156" s="449" t="s">
        <v>2768</v>
      </c>
      <c r="C156" s="449" t="s">
        <v>2769</v>
      </c>
      <c r="D156" s="449" t="s">
        <v>1076</v>
      </c>
      <c r="E156" s="450" t="str">
        <f>IFERROR(_xlfn.XLOOKUP($B156,map_headernames!H:H,map_headernames!$Q:$Q),"")</f>
        <v>placename</v>
      </c>
      <c r="F156" s="8" t="str">
        <f>IFERROR(_xlfn.XLOOKUP($B156,map_headernames!G:G,map_headernames!$Q:$Q),"")</f>
        <v/>
      </c>
      <c r="G156" s="8" t="str">
        <f>IFERROR(_xlfn.XLOOKUP($B156,map_headernames!I:I,map_headernames!$Q:$Q),"")</f>
        <v>placename</v>
      </c>
      <c r="H156" s="8" t="str">
        <f>IFERROR(_xlfn.XLOOKUP($B156,map_headernames!J:J,map_headernames!$Q:$Q),"")</f>
        <v>placename</v>
      </c>
      <c r="I156" s="8" t="str">
        <f>IFERROR(_xlfn.XLOOKUP($B156,map_headernames!K:K,map_headernames!$Q:$Q),"")</f>
        <v/>
      </c>
      <c r="J156" s="8" t="str">
        <f>IFERROR(_xlfn.XLOOKUP($B156,map_headernames!L:L,map_headernames!$Q:$Q),"")</f>
        <v/>
      </c>
      <c r="K156" s="8" t="str">
        <f>IFERROR(_xlfn.XLOOKUP($B156,map_headernames!N:N,map_headernames!$Q:$Q),"")</f>
        <v/>
      </c>
      <c r="L156" s="8" t="str">
        <f>IFERROR(_xlfn.XLOOKUP($B156,map_headernames!O:O,map_headernames!$Q:$Q),"")</f>
        <v/>
      </c>
      <c r="M156" s="8" t="str">
        <f>IFERROR(_xlfn.XLOOKUP($B156,map_headernames!P:P,map_headernames!$Q:$Q),"")</f>
        <v/>
      </c>
    </row>
    <row r="157" spans="1:14">
      <c r="A157" s="8">
        <v>248</v>
      </c>
      <c r="B157" s="449" t="s">
        <v>2715</v>
      </c>
      <c r="C157" s="449" t="s">
        <v>2717</v>
      </c>
      <c r="D157" s="449" t="s">
        <v>2716</v>
      </c>
      <c r="E157" s="450" t="str">
        <f>IFERROR(_xlfn.XLOOKUP($B157,map_headernames!H:H,map_headernames!$Q:$Q),"")</f>
        <v>raw_cg_limitedbbpct</v>
      </c>
      <c r="F157" s="8" t="str">
        <f>IFERROR(_xlfn.XLOOKUP($B157,map_headernames!G:G,map_headernames!$Q:$Q),"")</f>
        <v/>
      </c>
      <c r="G157" s="8" t="str">
        <f>IFERROR(_xlfn.XLOOKUP($B157,map_headernames!I:I,map_headernames!$Q:$Q),"")</f>
        <v>raw_cg_limitedbbpct</v>
      </c>
      <c r="H157" s="8" t="str">
        <f>IFERROR(_xlfn.XLOOKUP($B157,map_headernames!J:J,map_headernames!$Q:$Q),"")</f>
        <v>raw_cg_limitedbbpct</v>
      </c>
      <c r="I157" s="8" t="str">
        <f>IFERROR(_xlfn.XLOOKUP($B157,map_headernames!K:K,map_headernames!$Q:$Q),"")</f>
        <v/>
      </c>
      <c r="J157" s="8" t="str">
        <f>IFERROR(_xlfn.XLOOKUP($B157,map_headernames!L:L,map_headernames!$Q:$Q),"")</f>
        <v/>
      </c>
      <c r="K157" s="8" t="str">
        <f>IFERROR(_xlfn.XLOOKUP($B157,map_headernames!N:N,map_headernames!$Q:$Q),"")</f>
        <v/>
      </c>
      <c r="L157" s="8" t="str">
        <f>IFERROR(_xlfn.XLOOKUP($B157,map_headernames!O:O,map_headernames!$Q:$Q),"")</f>
        <v/>
      </c>
      <c r="M157" s="8" t="str">
        <f>IFERROR(_xlfn.XLOOKUP($B157,map_headernames!P:P,map_headernames!$Q:$Q),"")</f>
        <v/>
      </c>
    </row>
    <row r="158" spans="1:14">
      <c r="A158" s="8">
        <v>249</v>
      </c>
      <c r="B158" s="449" t="s">
        <v>2719</v>
      </c>
      <c r="C158" s="449" t="s">
        <v>2720</v>
      </c>
      <c r="D158" s="449" t="s">
        <v>2716</v>
      </c>
      <c r="E158" s="450" t="str">
        <f>IFERROR(_xlfn.XLOOKUP($B158,map_headernames!H:H,map_headernames!$Q:$Q),"")</f>
        <v>raw_cg_nohincpct</v>
      </c>
      <c r="F158" s="8" t="str">
        <f>IFERROR(_xlfn.XLOOKUP($B158,map_headernames!G:G,map_headernames!$Q:$Q),"")</f>
        <v/>
      </c>
      <c r="G158" s="8" t="str">
        <f>IFERROR(_xlfn.XLOOKUP($B158,map_headernames!I:I,map_headernames!$Q:$Q),"")</f>
        <v>raw_cg_nohincpct</v>
      </c>
      <c r="H158" s="8" t="str">
        <f>IFERROR(_xlfn.XLOOKUP($B158,map_headernames!J:J,map_headernames!$Q:$Q),"")</f>
        <v>raw_cg_nohincpct</v>
      </c>
      <c r="I158" s="8" t="str">
        <f>IFERROR(_xlfn.XLOOKUP($B158,map_headernames!K:K,map_headernames!$Q:$Q),"")</f>
        <v/>
      </c>
      <c r="J158" s="8" t="str">
        <f>IFERROR(_xlfn.XLOOKUP($B158,map_headernames!L:L,map_headernames!$Q:$Q),"")</f>
        <v/>
      </c>
      <c r="K158" s="8" t="str">
        <f>IFERROR(_xlfn.XLOOKUP($B158,map_headernames!N:N,map_headernames!$Q:$Q),"")</f>
        <v/>
      </c>
      <c r="L158" s="8" t="str">
        <f>IFERROR(_xlfn.XLOOKUP($B158,map_headernames!O:O,map_headernames!$Q:$Q),"")</f>
        <v/>
      </c>
      <c r="M158" s="8" t="str">
        <f>IFERROR(_xlfn.XLOOKUP($B158,map_headernames!P:P,map_headernames!$Q:$Q),"")</f>
        <v/>
      </c>
    </row>
    <row r="159" spans="1:14">
      <c r="A159" s="8">
        <v>252</v>
      </c>
      <c r="B159" s="449" t="s">
        <v>2691</v>
      </c>
      <c r="C159" s="449" t="s">
        <v>2692</v>
      </c>
      <c r="D159" s="449" t="s">
        <v>2688</v>
      </c>
      <c r="E159" s="450" t="str">
        <f>IFERROR(_xlfn.XLOOKUP($B159,map_headernames!H:H,map_headernames!$Q:$Q),"")</f>
        <v>raw_ci_fire</v>
      </c>
      <c r="F159" s="8" t="str">
        <f>IFERROR(_xlfn.XLOOKUP($B159,map_headernames!G:G,map_headernames!$Q:$Q),"")</f>
        <v/>
      </c>
      <c r="G159" s="8" t="str">
        <f>IFERROR(_xlfn.XLOOKUP($B159,map_headernames!I:I,map_headernames!$Q:$Q),"")</f>
        <v>raw_ci_fire</v>
      </c>
      <c r="H159" s="8" t="str">
        <f>IFERROR(_xlfn.XLOOKUP($B159,map_headernames!J:J,map_headernames!$Q:$Q),"")</f>
        <v>raw_ci_fire</v>
      </c>
      <c r="I159" s="8" t="str">
        <f>IFERROR(_xlfn.XLOOKUP($B159,map_headernames!K:K,map_headernames!$Q:$Q),"")</f>
        <v/>
      </c>
      <c r="J159" s="8" t="str">
        <f>IFERROR(_xlfn.XLOOKUP($B159,map_headernames!L:L,map_headernames!$Q:$Q),"")</f>
        <v/>
      </c>
      <c r="K159" s="8" t="str">
        <f>IFERROR(_xlfn.XLOOKUP($B159,map_headernames!N:N,map_headernames!$Q:$Q),"")</f>
        <v/>
      </c>
      <c r="L159" s="8" t="str">
        <f>IFERROR(_xlfn.XLOOKUP($B159,map_headernames!O:O,map_headernames!$Q:$Q),"")</f>
        <v/>
      </c>
      <c r="M159" s="8" t="str">
        <f>IFERROR(_xlfn.XLOOKUP($B159,map_headernames!P:P,map_headernames!$Q:$Q),"")</f>
        <v/>
      </c>
    </row>
    <row r="160" spans="1:14">
      <c r="A160" s="8">
        <v>253</v>
      </c>
      <c r="B160" s="449" t="s">
        <v>2753</v>
      </c>
      <c r="C160" s="449" t="s">
        <v>2754</v>
      </c>
      <c r="D160" s="449" t="s">
        <v>2688</v>
      </c>
      <c r="E160" s="450" t="str">
        <f>IFERROR(_xlfn.XLOOKUP($B160,map_headernames!H:H,map_headernames!$Q:$Q),"")</f>
        <v>raw_ci_fire30</v>
      </c>
      <c r="F160" s="8" t="str">
        <f>IFERROR(_xlfn.XLOOKUP($B160,map_headernames!G:G,map_headernames!$Q:$Q),"")</f>
        <v/>
      </c>
      <c r="G160" s="8" t="str">
        <f>IFERROR(_xlfn.XLOOKUP($B160,map_headernames!I:I,map_headernames!$Q:$Q),"")</f>
        <v>raw_ci_fire30</v>
      </c>
      <c r="H160" s="8" t="str">
        <f>IFERROR(_xlfn.XLOOKUP($B160,map_headernames!J:J,map_headernames!$Q:$Q),"")</f>
        <v>raw_ci_fire30</v>
      </c>
      <c r="I160" s="8" t="str">
        <f>IFERROR(_xlfn.XLOOKUP($B160,map_headernames!K:K,map_headernames!$Q:$Q),"")</f>
        <v/>
      </c>
      <c r="J160" s="8" t="str">
        <f>IFERROR(_xlfn.XLOOKUP($B160,map_headernames!L:L,map_headernames!$Q:$Q),"")</f>
        <v/>
      </c>
      <c r="K160" s="8" t="str">
        <f>IFERROR(_xlfn.XLOOKUP($B160,map_headernames!N:N,map_headernames!$Q:$Q),"")</f>
        <v/>
      </c>
      <c r="L160" s="8" t="str">
        <f>IFERROR(_xlfn.XLOOKUP($B160,map_headernames!O:O,map_headernames!$Q:$Q),"")</f>
        <v/>
      </c>
      <c r="M160" s="8" t="str">
        <f>IFERROR(_xlfn.XLOOKUP($B160,map_headernames!P:P,map_headernames!$Q:$Q),"")</f>
        <v/>
      </c>
    </row>
    <row r="161" spans="1:14">
      <c r="A161" s="8">
        <v>250</v>
      </c>
      <c r="B161" s="449" t="s">
        <v>2687</v>
      </c>
      <c r="C161" s="449" t="s">
        <v>2689</v>
      </c>
      <c r="D161" s="449" t="s">
        <v>2688</v>
      </c>
      <c r="E161" s="450" t="str">
        <f>IFERROR(_xlfn.XLOOKUP($B161,map_headernames!H:H,map_headernames!$Q:$Q),"")</f>
        <v>raw_ci_flood</v>
      </c>
      <c r="F161" s="8" t="str">
        <f>IFERROR(_xlfn.XLOOKUP($B161,map_headernames!G:G,map_headernames!$Q:$Q),"")</f>
        <v/>
      </c>
      <c r="G161" s="8" t="str">
        <f>IFERROR(_xlfn.XLOOKUP($B161,map_headernames!I:I,map_headernames!$Q:$Q),"")</f>
        <v>raw_ci_flood</v>
      </c>
      <c r="H161" s="8" t="str">
        <f>IFERROR(_xlfn.XLOOKUP($B161,map_headernames!J:J,map_headernames!$Q:$Q),"")</f>
        <v>raw_ci_flood</v>
      </c>
      <c r="I161" s="8" t="str">
        <f>IFERROR(_xlfn.XLOOKUP($B161,map_headernames!K:K,map_headernames!$Q:$Q),"")</f>
        <v/>
      </c>
      <c r="J161" s="8" t="str">
        <f>IFERROR(_xlfn.XLOOKUP($B161,map_headernames!L:L,map_headernames!$Q:$Q),"")</f>
        <v/>
      </c>
      <c r="K161" s="8" t="str">
        <f>IFERROR(_xlfn.XLOOKUP($B161,map_headernames!N:N,map_headernames!$Q:$Q),"")</f>
        <v/>
      </c>
      <c r="L161" s="8" t="str">
        <f>IFERROR(_xlfn.XLOOKUP($B161,map_headernames!O:O,map_headernames!$Q:$Q),"")</f>
        <v/>
      </c>
      <c r="M161" s="8" t="str">
        <f>IFERROR(_xlfn.XLOOKUP($B161,map_headernames!P:P,map_headernames!$Q:$Q),"")</f>
        <v/>
      </c>
    </row>
    <row r="162" spans="1:14">
      <c r="A162" s="8">
        <v>251</v>
      </c>
      <c r="B162" s="449" t="s">
        <v>2773</v>
      </c>
      <c r="C162" s="449" t="s">
        <v>2774</v>
      </c>
      <c r="D162" s="449" t="s">
        <v>2688</v>
      </c>
      <c r="E162" s="450" t="str">
        <f>IFERROR(_xlfn.XLOOKUP($B162,map_headernames!H:H,map_headernames!$Q:$Q),"")</f>
        <v>raw_ci_flood30</v>
      </c>
      <c r="F162" s="8" t="str">
        <f>IFERROR(_xlfn.XLOOKUP($B162,map_headernames!G:G,map_headernames!$Q:$Q),"")</f>
        <v/>
      </c>
      <c r="G162" s="8" t="str">
        <f>IFERROR(_xlfn.XLOOKUP($B162,map_headernames!I:I,map_headernames!$Q:$Q),"")</f>
        <v>raw_ci_flood30</v>
      </c>
      <c r="H162" s="8" t="str">
        <f>IFERROR(_xlfn.XLOOKUP($B162,map_headernames!J:J,map_headernames!$Q:$Q),"")</f>
        <v>raw_ci_flood30</v>
      </c>
      <c r="I162" s="8" t="str">
        <f>IFERROR(_xlfn.XLOOKUP($B162,map_headernames!K:K,map_headernames!$Q:$Q),"")</f>
        <v/>
      </c>
      <c r="J162" s="8" t="str">
        <f>IFERROR(_xlfn.XLOOKUP($B162,map_headernames!L:L,map_headernames!$Q:$Q),"")</f>
        <v/>
      </c>
      <c r="K162" s="8" t="str">
        <f>IFERROR(_xlfn.XLOOKUP($B162,map_headernames!N:N,map_headernames!$Q:$Q),"")</f>
        <v/>
      </c>
      <c r="L162" s="8" t="str">
        <f>IFERROR(_xlfn.XLOOKUP($B162,map_headernames!O:O,map_headernames!$Q:$Q),"")</f>
        <v/>
      </c>
      <c r="M162" s="8" t="str">
        <f>IFERROR(_xlfn.XLOOKUP($B162,map_headernames!P:P,map_headernames!$Q:$Q),"")</f>
        <v/>
      </c>
    </row>
    <row r="163" spans="1:14">
      <c r="A163" s="8">
        <v>47</v>
      </c>
      <c r="B163" s="468" t="s">
        <v>1628</v>
      </c>
      <c r="C163" s="449" t="s">
        <v>1109</v>
      </c>
      <c r="D163" s="449" t="s">
        <v>1104</v>
      </c>
      <c r="E163" s="467" t="str">
        <f>IFERROR(_xlfn.XLOOKUP($B163,map_headernames!H:H,map_headernames!$Q:$Q),"")</f>
        <v>Demog.Index</v>
      </c>
      <c r="F163" s="8" t="str">
        <f>IFERROR(_xlfn.XLOOKUP($B163,map_headernames!G:G,map_headernames!$Q:$Q),"")</f>
        <v/>
      </c>
      <c r="G163" s="8" t="str">
        <f>IFERROR(_xlfn.XLOOKUP($B163,map_headernames!I:I,map_headernames!$Q:$Q),"")</f>
        <v>Demog.Index</v>
      </c>
      <c r="H163" s="8" t="str">
        <f>IFERROR(_xlfn.XLOOKUP($B163,map_headernames!J:J,map_headernames!$Q:$Q),"")</f>
        <v>Demog.Index</v>
      </c>
      <c r="I163" s="8" t="str">
        <f>IFERROR(_xlfn.XLOOKUP($B163,map_headernames!K:K,map_headernames!$Q:$Q),"")</f>
        <v/>
      </c>
      <c r="J163" s="8" t="str">
        <f>IFERROR(_xlfn.XLOOKUP($B163,map_headernames!L:L,map_headernames!$Q:$Q),"")</f>
        <v/>
      </c>
      <c r="K163" s="8" t="str">
        <f>IFERROR(_xlfn.XLOOKUP($B163,map_headernames!N:N,map_headernames!$Q:$Q),"")</f>
        <v/>
      </c>
      <c r="L163" s="8" t="str">
        <f>IFERROR(_xlfn.XLOOKUP($B163,map_headernames!O:O,map_headernames!$Q:$Q),"")</f>
        <v/>
      </c>
      <c r="M163" s="8" t="str">
        <f>IFERROR(_xlfn.XLOOKUP($B163,map_headernames!P:P,map_headernames!$Q:$Q),"")</f>
        <v/>
      </c>
    </row>
    <row r="164" spans="1:14">
      <c r="A164" s="8">
        <v>62</v>
      </c>
      <c r="B164" s="469" t="s">
        <v>5889</v>
      </c>
      <c r="C164" s="456" t="s">
        <v>5820</v>
      </c>
      <c r="D164" s="456" t="s">
        <v>1104</v>
      </c>
      <c r="E164" s="45" t="str">
        <f>IFERROR(_xlfn.XLOOKUP($B164,map_headernames!H:H,map_headernames!$Q:$Q),"")</f>
        <v>Demog.Index.State</v>
      </c>
      <c r="F164" s="45" t="str">
        <f>IFERROR(_xlfn.XLOOKUP($B164,map_headernames!G:G,map_headernames!$Q:$Q),"")</f>
        <v/>
      </c>
      <c r="G164" s="45" t="str">
        <f>IFERROR(_xlfn.XLOOKUP($B164,map_headernames!I:I,map_headernames!$Q:$Q),"")</f>
        <v>Demog.Index.State</v>
      </c>
      <c r="H164" s="8" t="str">
        <f>IFERROR(_xlfn.XLOOKUP($B164,map_headernames!J:J,map_headernames!$Q:$Q),"")</f>
        <v/>
      </c>
      <c r="I164" s="8" t="str">
        <f>IFERROR(_xlfn.XLOOKUP($B164,map_headernames!K:K,map_headernames!$Q:$Q),"")</f>
        <v/>
      </c>
      <c r="J164" s="8" t="str">
        <f>IFERROR(_xlfn.XLOOKUP($B164,map_headernames!L:L,map_headernames!$Q:$Q),"")</f>
        <v/>
      </c>
      <c r="K164" s="8" t="str">
        <f>IFERROR(_xlfn.XLOOKUP($B164,map_headernames!N:N,map_headernames!$Q:$Q),"")</f>
        <v/>
      </c>
      <c r="L164" s="8" t="str">
        <f>IFERROR(_xlfn.XLOOKUP($B164,map_headernames!O:O,map_headernames!$Q:$Q),"")</f>
        <v/>
      </c>
      <c r="M164" s="8" t="str">
        <f>IFERROR(_xlfn.XLOOKUP($B164,map_headernames!P:P,map_headernames!$Q:$Q),"")</f>
        <v/>
      </c>
      <c r="N164" s="489" t="s">
        <v>5910</v>
      </c>
    </row>
    <row r="165" spans="1:14">
      <c r="A165" s="8">
        <v>48</v>
      </c>
      <c r="B165" s="468" t="s">
        <v>1635</v>
      </c>
      <c r="C165" s="449" t="s">
        <v>1118</v>
      </c>
      <c r="D165" s="449" t="s">
        <v>1104</v>
      </c>
      <c r="E165" s="467" t="str">
        <f>IFERROR(_xlfn.XLOOKUP($B165,map_headernames!H:H,map_headernames!$Q:$Q),"")</f>
        <v>Demog.Index.Supp</v>
      </c>
      <c r="F165" s="8" t="str">
        <f>IFERROR(_xlfn.XLOOKUP($B165,map_headernames!G:G,map_headernames!$Q:$Q),"")</f>
        <v/>
      </c>
      <c r="G165" s="8" t="str">
        <f>IFERROR(_xlfn.XLOOKUP($B165,map_headernames!I:I,map_headernames!$Q:$Q),"")</f>
        <v>Demog.Index.Supp</v>
      </c>
      <c r="H165" s="8" t="str">
        <f>IFERROR(_xlfn.XLOOKUP($B165,map_headernames!J:J,map_headernames!$Q:$Q),"")</f>
        <v>Demog.Index.Supp</v>
      </c>
      <c r="I165" s="8" t="str">
        <f>IFERROR(_xlfn.XLOOKUP($B165,map_headernames!K:K,map_headernames!$Q:$Q),"")</f>
        <v/>
      </c>
      <c r="J165" s="8" t="str">
        <f>IFERROR(_xlfn.XLOOKUP($B165,map_headernames!L:L,map_headernames!$Q:$Q),"")</f>
        <v/>
      </c>
      <c r="K165" s="8" t="str">
        <f>IFERROR(_xlfn.XLOOKUP($B165,map_headernames!N:N,map_headernames!$Q:$Q),"")</f>
        <v/>
      </c>
      <c r="L165" s="8" t="str">
        <f>IFERROR(_xlfn.XLOOKUP($B165,map_headernames!O:O,map_headernames!$Q:$Q),"")</f>
        <v/>
      </c>
      <c r="M165" s="8" t="str">
        <f>IFERROR(_xlfn.XLOOKUP($B165,map_headernames!P:P,map_headernames!$Q:$Q),"")</f>
        <v/>
      </c>
    </row>
    <row r="166" spans="1:14">
      <c r="A166" s="8">
        <v>63</v>
      </c>
      <c r="B166" s="469" t="s">
        <v>5888</v>
      </c>
      <c r="C166" s="456" t="s">
        <v>5821</v>
      </c>
      <c r="D166" s="456" t="s">
        <v>1104</v>
      </c>
      <c r="E166" s="45" t="str">
        <f>IFERROR(_xlfn.XLOOKUP($B166,map_headernames!H:H,map_headernames!$Q:$Q),"")</f>
        <v>Demog.Index.Supp.State</v>
      </c>
      <c r="F166" s="45" t="str">
        <f>IFERROR(_xlfn.XLOOKUP($B166,map_headernames!G:G,map_headernames!$Q:$Q),"")</f>
        <v/>
      </c>
      <c r="G166" s="45" t="str">
        <f>IFERROR(_xlfn.XLOOKUP($B166,map_headernames!I:I,map_headernames!$Q:$Q),"")</f>
        <v>Demog.Index.Supp.State</v>
      </c>
      <c r="H166" s="8" t="str">
        <f>IFERROR(_xlfn.XLOOKUP($B166,map_headernames!J:J,map_headernames!$Q:$Q),"")</f>
        <v/>
      </c>
      <c r="I166" s="8" t="str">
        <f>IFERROR(_xlfn.XLOOKUP($B166,map_headernames!K:K,map_headernames!$Q:$Q),"")</f>
        <v/>
      </c>
      <c r="J166" s="8" t="str">
        <f>IFERROR(_xlfn.XLOOKUP($B166,map_headernames!L:L,map_headernames!$Q:$Q),"")</f>
        <v/>
      </c>
      <c r="K166" s="8" t="str">
        <f>IFERROR(_xlfn.XLOOKUP($B166,map_headernames!N:N,map_headernames!$Q:$Q),"")</f>
        <v/>
      </c>
      <c r="L166" s="8" t="str">
        <f>IFERROR(_xlfn.XLOOKUP($B166,map_headernames!O:O,map_headernames!$Q:$Q),"")</f>
        <v/>
      </c>
      <c r="M166" s="8" t="str">
        <f>IFERROR(_xlfn.XLOOKUP($B166,map_headernames!P:P,map_headernames!$Q:$Q),"")</f>
        <v/>
      </c>
      <c r="N166" s="489" t="s">
        <v>5910</v>
      </c>
    </row>
    <row r="167" spans="1:14">
      <c r="A167" s="8">
        <v>40</v>
      </c>
      <c r="B167" s="468" t="s">
        <v>1638</v>
      </c>
      <c r="C167" s="449" t="s">
        <v>1129</v>
      </c>
      <c r="D167" s="449" t="s">
        <v>1104</v>
      </c>
      <c r="E167" s="467" t="str">
        <f>IFERROR(_xlfn.XLOOKUP($B167,map_headernames!H:H,map_headernames!$Q:$Q),"")</f>
        <v>pctlowinc</v>
      </c>
      <c r="F167" s="8" t="str">
        <f>IFERROR(_xlfn.XLOOKUP($B167,map_headernames!G:G,map_headernames!$Q:$Q),"")</f>
        <v/>
      </c>
      <c r="G167" s="8" t="str">
        <f>IFERROR(_xlfn.XLOOKUP($B167,map_headernames!I:I,map_headernames!$Q:$Q),"")</f>
        <v>pctlowinc</v>
      </c>
      <c r="H167" s="8" t="str">
        <f>IFERROR(_xlfn.XLOOKUP($B167,map_headernames!J:J,map_headernames!$Q:$Q),"")</f>
        <v>pctlowinc</v>
      </c>
      <c r="I167" s="8" t="str">
        <f>IFERROR(_xlfn.XLOOKUP($B167,map_headernames!K:K,map_headernames!$Q:$Q),"")</f>
        <v/>
      </c>
      <c r="J167" s="8" t="str">
        <f>IFERROR(_xlfn.XLOOKUP($B167,map_headernames!L:L,map_headernames!$Q:$Q),"")</f>
        <v/>
      </c>
      <c r="K167" s="8" t="str">
        <f>IFERROR(_xlfn.XLOOKUP($B167,map_headernames!N:N,map_headernames!$Q:$Q),"")</f>
        <v/>
      </c>
      <c r="L167" s="8" t="str">
        <f>IFERROR(_xlfn.XLOOKUP($B167,map_headernames!O:O,map_headernames!$Q:$Q),"")</f>
        <v/>
      </c>
      <c r="M167" s="8" t="str">
        <f>IFERROR(_xlfn.XLOOKUP($B167,map_headernames!P:P,map_headernames!$Q:$Q),"")</f>
        <v/>
      </c>
      <c r="N167" s="8" t="s">
        <v>5912</v>
      </c>
    </row>
    <row r="168" spans="1:14">
      <c r="A168" s="8">
        <v>41</v>
      </c>
      <c r="B168" s="468" t="s">
        <v>1646</v>
      </c>
      <c r="C168" s="449" t="s">
        <v>1145</v>
      </c>
      <c r="D168" s="449" t="s">
        <v>1104</v>
      </c>
      <c r="E168" s="467" t="str">
        <f>IFERROR(_xlfn.XLOOKUP($B168,map_headernames!H:H,map_headernames!$Q:$Q),"")</f>
        <v>pctlths</v>
      </c>
      <c r="F168" s="8" t="str">
        <f>IFERROR(_xlfn.XLOOKUP($B168,map_headernames!G:G,map_headernames!$Q:$Q),"")</f>
        <v/>
      </c>
      <c r="G168" s="8" t="str">
        <f>IFERROR(_xlfn.XLOOKUP($B168,map_headernames!I:I,map_headernames!$Q:$Q),"")</f>
        <v>pctlths</v>
      </c>
      <c r="H168" s="8" t="str">
        <f>IFERROR(_xlfn.XLOOKUP($B168,map_headernames!J:J,map_headernames!$Q:$Q),"")</f>
        <v>pctlths</v>
      </c>
      <c r="I168" s="8" t="str">
        <f>IFERROR(_xlfn.XLOOKUP($B168,map_headernames!K:K,map_headernames!$Q:$Q),"")</f>
        <v/>
      </c>
      <c r="J168" s="8" t="str">
        <f>IFERROR(_xlfn.XLOOKUP($B168,map_headernames!L:L,map_headernames!$Q:$Q),"")</f>
        <v/>
      </c>
      <c r="K168" s="8" t="str">
        <f>IFERROR(_xlfn.XLOOKUP($B168,map_headernames!N:N,map_headernames!$Q:$Q),"")</f>
        <v/>
      </c>
      <c r="L168" s="8" t="str">
        <f>IFERROR(_xlfn.XLOOKUP($B168,map_headernames!O:O,map_headernames!$Q:$Q),"")</f>
        <v/>
      </c>
      <c r="M168" s="8" t="str">
        <f>IFERROR(_xlfn.XLOOKUP($B168,map_headernames!P:P,map_headernames!$Q:$Q),"")</f>
        <v/>
      </c>
      <c r="N168" s="8" t="s">
        <v>5912</v>
      </c>
    </row>
    <row r="169" spans="1:14">
      <c r="A169" s="8">
        <v>46</v>
      </c>
      <c r="B169" s="468" t="s">
        <v>1653</v>
      </c>
      <c r="C169" s="464" t="s">
        <v>1658</v>
      </c>
      <c r="D169" s="464" t="s">
        <v>1104</v>
      </c>
      <c r="E169" s="467" t="str">
        <f>IFERROR(_xlfn.XLOOKUP($B169,map_headernames!H:H,map_headernames!$Q:$Q),"")</f>
        <v>lowlifex</v>
      </c>
      <c r="F169" s="465" t="str">
        <f>IFERROR(_xlfn.XLOOKUP($B169,map_headernames!G:G,map_headernames!$Q:$Q),"")</f>
        <v/>
      </c>
      <c r="G169" s="465" t="str">
        <f>IFERROR(_xlfn.XLOOKUP($B169,map_headernames!I:I,map_headernames!$Q:$Q),"")</f>
        <v>lowlifex</v>
      </c>
      <c r="H169" s="471" t="str">
        <f>IFERROR(_xlfn.XLOOKUP($B169,map_headernames!J:J,map_headernames!$Q:$Q),"")</f>
        <v>lowlifex</v>
      </c>
      <c r="I169" s="8" t="str">
        <f>IFERROR(_xlfn.XLOOKUP($B169,map_headernames!K:K,map_headernames!$Q:$Q),"")</f>
        <v/>
      </c>
      <c r="J169" s="8" t="str">
        <f>IFERROR(_xlfn.XLOOKUP($B169,map_headernames!L:L,map_headernames!$Q:$Q),"")</f>
        <v/>
      </c>
      <c r="K169" s="8" t="str">
        <f>IFERROR(_xlfn.XLOOKUP($B169,map_headernames!N:N,map_headernames!$Q:$Q),"")</f>
        <v/>
      </c>
      <c r="L169" s="8" t="str">
        <f>IFERROR(_xlfn.XLOOKUP($B169,map_headernames!O:O,map_headernames!$Q:$Q),"")</f>
        <v/>
      </c>
      <c r="M169" s="8" t="str">
        <f>IFERROR(_xlfn.XLOOKUP($B169,map_headernames!P:P,map_headernames!$Q:$Q),"")</f>
        <v/>
      </c>
      <c r="N169" s="8" t="s">
        <v>5912</v>
      </c>
    </row>
    <row r="170" spans="1:14">
      <c r="A170" s="8">
        <v>42</v>
      </c>
      <c r="B170" s="468" t="s">
        <v>1661</v>
      </c>
      <c r="C170" s="449" t="s">
        <v>1666</v>
      </c>
      <c r="D170" s="449" t="s">
        <v>1104</v>
      </c>
      <c r="E170" s="467" t="str">
        <f>IFERROR(_xlfn.XLOOKUP($B170,map_headernames!H:H,map_headernames!$Q:$Q),"")</f>
        <v>pctlingiso</v>
      </c>
      <c r="F170" s="8" t="str">
        <f>IFERROR(_xlfn.XLOOKUP($B170,map_headernames!G:G,map_headernames!$Q:$Q),"")</f>
        <v/>
      </c>
      <c r="G170" s="8" t="str">
        <f>IFERROR(_xlfn.XLOOKUP($B170,map_headernames!I:I,map_headernames!$Q:$Q),"")</f>
        <v>pctlingiso</v>
      </c>
      <c r="H170" s="8" t="str">
        <f>IFERROR(_xlfn.XLOOKUP($B170,map_headernames!J:J,map_headernames!$Q:$Q),"")</f>
        <v>pctlingiso</v>
      </c>
      <c r="I170" s="8" t="str">
        <f>IFERROR(_xlfn.XLOOKUP($B170,map_headernames!K:K,map_headernames!$Q:$Q),"")</f>
        <v/>
      </c>
      <c r="J170" s="8" t="str">
        <f>IFERROR(_xlfn.XLOOKUP($B170,map_headernames!L:L,map_headernames!$Q:$Q),"")</f>
        <v/>
      </c>
      <c r="K170" s="8" t="str">
        <f>IFERROR(_xlfn.XLOOKUP($B170,map_headernames!N:N,map_headernames!$Q:$Q),"")</f>
        <v/>
      </c>
      <c r="L170" s="8" t="str">
        <f>IFERROR(_xlfn.XLOOKUP($B170,map_headernames!O:O,map_headernames!$Q:$Q),"")</f>
        <v/>
      </c>
      <c r="M170" s="8" t="str">
        <f>IFERROR(_xlfn.XLOOKUP($B170,map_headernames!P:P,map_headernames!$Q:$Q),"")</f>
        <v/>
      </c>
      <c r="N170" s="8" t="s">
        <v>5912</v>
      </c>
    </row>
    <row r="171" spans="1:14">
      <c r="A171" s="8">
        <v>44</v>
      </c>
      <c r="B171" s="468" t="s">
        <v>1668</v>
      </c>
      <c r="C171" s="449" t="s">
        <v>1187</v>
      </c>
      <c r="D171" s="449" t="s">
        <v>1104</v>
      </c>
      <c r="E171" s="467" t="str">
        <f>IFERROR(_xlfn.XLOOKUP($B171,map_headernames!H:H,map_headernames!$Q:$Q),"")</f>
        <v>pctover64</v>
      </c>
      <c r="F171" s="453" t="str">
        <f>IFERROR(_xlfn.XLOOKUP($B171,map_headernames!G:G,map_headernames!$Q:$Q),"")</f>
        <v/>
      </c>
      <c r="G171" s="8" t="str">
        <f>IFERROR(_xlfn.XLOOKUP($B171,map_headernames!I:I,map_headernames!$Q:$Q),"")</f>
        <v>pctover64</v>
      </c>
      <c r="H171" s="8" t="str">
        <f>IFERROR(_xlfn.XLOOKUP($B171,map_headernames!J:J,map_headernames!$Q:$Q),"")</f>
        <v>pctover64</v>
      </c>
      <c r="I171" s="8" t="str">
        <f>IFERROR(_xlfn.XLOOKUP($B171,map_headernames!K:K,map_headernames!$Q:$Q),"")</f>
        <v/>
      </c>
      <c r="J171" s="8" t="str">
        <f>IFERROR(_xlfn.XLOOKUP($B171,map_headernames!L:L,map_headernames!$Q:$Q),"")</f>
        <v/>
      </c>
      <c r="K171" s="8" t="str">
        <f>IFERROR(_xlfn.XLOOKUP($B171,map_headernames!N:N,map_headernames!$Q:$Q),"")</f>
        <v/>
      </c>
      <c r="L171" s="8" t="str">
        <f>IFERROR(_xlfn.XLOOKUP($B171,map_headernames!O:O,map_headernames!$Q:$Q),"")</f>
        <v/>
      </c>
      <c r="M171" s="8" t="str">
        <f>IFERROR(_xlfn.XLOOKUP($B171,map_headernames!P:P,map_headernames!$Q:$Q),"")</f>
        <v/>
      </c>
      <c r="N171" s="8" t="s">
        <v>5912</v>
      </c>
    </row>
    <row r="172" spans="1:14">
      <c r="A172" s="8">
        <v>39</v>
      </c>
      <c r="B172" s="468" t="s">
        <v>1676</v>
      </c>
      <c r="C172" s="449" t="s">
        <v>1203</v>
      </c>
      <c r="D172" s="449" t="s">
        <v>1104</v>
      </c>
      <c r="E172" s="467" t="str">
        <f>IFERROR(_xlfn.XLOOKUP($B172,map_headernames!H:H,map_headernames!$Q:$Q),"")</f>
        <v>pctmin</v>
      </c>
      <c r="F172" s="8" t="str">
        <f>IFERROR(_xlfn.XLOOKUP($B172,map_headernames!G:G,map_headernames!$Q:$Q),"")</f>
        <v/>
      </c>
      <c r="G172" s="8" t="str">
        <f>IFERROR(_xlfn.XLOOKUP($B172,map_headernames!I:I,map_headernames!$Q:$Q),"")</f>
        <v>pctmin</v>
      </c>
      <c r="H172" s="8" t="str">
        <f>IFERROR(_xlfn.XLOOKUP($B172,map_headernames!J:J,map_headernames!$Q:$Q),"")</f>
        <v>pctmin</v>
      </c>
      <c r="I172" s="8" t="str">
        <f>IFERROR(_xlfn.XLOOKUP($B172,map_headernames!K:K,map_headernames!$Q:$Q),"")</f>
        <v/>
      </c>
      <c r="J172" s="8" t="str">
        <f>IFERROR(_xlfn.XLOOKUP($B172,map_headernames!L:L,map_headernames!$Q:$Q),"")</f>
        <v/>
      </c>
      <c r="K172" s="8" t="str">
        <f>IFERROR(_xlfn.XLOOKUP($B172,map_headernames!N:N,map_headernames!$Q:$Q),"")</f>
        <v/>
      </c>
      <c r="L172" s="8" t="str">
        <f>IFERROR(_xlfn.XLOOKUP($B172,map_headernames!O:O,map_headernames!$Q:$Q),"")</f>
        <v/>
      </c>
      <c r="M172" s="8" t="str">
        <f>IFERROR(_xlfn.XLOOKUP($B172,map_headernames!P:P,map_headernames!$Q:$Q),"")</f>
        <v/>
      </c>
      <c r="N172" s="8" t="s">
        <v>5912</v>
      </c>
    </row>
    <row r="173" spans="1:14">
      <c r="A173" s="8">
        <v>43</v>
      </c>
      <c r="B173" s="468" t="s">
        <v>1683</v>
      </c>
      <c r="C173" s="454" t="s">
        <v>1210</v>
      </c>
      <c r="D173" s="449" t="s">
        <v>1104</v>
      </c>
      <c r="E173" s="467" t="str">
        <f>IFERROR(_xlfn.XLOOKUP($B173,map_headernames!H:H,map_headernames!$Q:$Q),"")</f>
        <v>pctunder5</v>
      </c>
      <c r="F173" s="8" t="str">
        <f>IFERROR(_xlfn.XLOOKUP($B173,map_headernames!G:G,map_headernames!$Q:$Q),"")</f>
        <v/>
      </c>
      <c r="G173" s="471" t="str">
        <f>IFERROR(_xlfn.XLOOKUP($B173,map_headernames!I:I,map_headernames!$Q:$Q),"")</f>
        <v>pctunder5</v>
      </c>
      <c r="H173" s="8" t="str">
        <f>IFERROR(_xlfn.XLOOKUP($B173,map_headernames!J:J,map_headernames!$Q:$Q),"")</f>
        <v>pctunder5</v>
      </c>
      <c r="I173" s="8" t="str">
        <f>IFERROR(_xlfn.XLOOKUP($B173,map_headernames!K:K,map_headernames!$Q:$Q),"")</f>
        <v/>
      </c>
      <c r="J173" s="8" t="str">
        <f>IFERROR(_xlfn.XLOOKUP($B173,map_headernames!L:L,map_headernames!$Q:$Q),"")</f>
        <v/>
      </c>
      <c r="K173" s="8" t="str">
        <f>IFERROR(_xlfn.XLOOKUP($B173,map_headernames!N:N,map_headernames!$Q:$Q),"")</f>
        <v/>
      </c>
      <c r="L173" s="8" t="str">
        <f>IFERROR(_xlfn.XLOOKUP($B173,map_headernames!O:O,map_headernames!$Q:$Q),"")</f>
        <v/>
      </c>
      <c r="M173" s="8" t="str">
        <f>IFERROR(_xlfn.XLOOKUP($B173,map_headernames!P:P,map_headernames!$Q:$Q),"")</f>
        <v/>
      </c>
      <c r="N173" s="8" t="s">
        <v>5912</v>
      </c>
    </row>
    <row r="174" spans="1:14">
      <c r="A174" s="8">
        <v>45</v>
      </c>
      <c r="B174" s="468" t="s">
        <v>1690</v>
      </c>
      <c r="C174" s="449" t="s">
        <v>1223</v>
      </c>
      <c r="D174" s="449" t="s">
        <v>1104</v>
      </c>
      <c r="E174" s="467" t="str">
        <f>IFERROR(_xlfn.XLOOKUP($B174,map_headernames!H:H,map_headernames!$Q:$Q),"")</f>
        <v>pctunemployed</v>
      </c>
      <c r="F174" s="8" t="str">
        <f>IFERROR(_xlfn.XLOOKUP($B174,map_headernames!G:G,map_headernames!$Q:$Q),"")</f>
        <v/>
      </c>
      <c r="G174" s="8" t="str">
        <f>IFERROR(_xlfn.XLOOKUP($B174,map_headernames!I:I,map_headernames!$Q:$Q),"")</f>
        <v>pctunemployed</v>
      </c>
      <c r="H174" s="8" t="str">
        <f>IFERROR(_xlfn.XLOOKUP($B174,map_headernames!J:J,map_headernames!$Q:$Q),"")</f>
        <v>pctunemployed</v>
      </c>
      <c r="I174" s="8" t="str">
        <f>IFERROR(_xlfn.XLOOKUP($B174,map_headernames!K:K,map_headernames!$Q:$Q),"")</f>
        <v/>
      </c>
      <c r="J174" s="8" t="str">
        <f>IFERROR(_xlfn.XLOOKUP($B174,map_headernames!L:L,map_headernames!$Q:$Q),"")</f>
        <v/>
      </c>
      <c r="K174" s="8" t="str">
        <f>IFERROR(_xlfn.XLOOKUP($B174,map_headernames!N:N,map_headernames!$Q:$Q),"")</f>
        <v/>
      </c>
      <c r="L174" s="8" t="str">
        <f>IFERROR(_xlfn.XLOOKUP($B174,map_headernames!O:O,map_headernames!$Q:$Q),"")</f>
        <v/>
      </c>
      <c r="M174" s="8" t="str">
        <f>IFERROR(_xlfn.XLOOKUP($B174,map_headernames!P:P,map_headernames!$Q:$Q),"")</f>
        <v/>
      </c>
      <c r="N174" s="8" t="s">
        <v>5912</v>
      </c>
    </row>
    <row r="175" spans="1:14">
      <c r="A175" s="465">
        <v>50</v>
      </c>
      <c r="B175" s="449" t="s">
        <v>1703</v>
      </c>
      <c r="C175" s="464" t="s">
        <v>1413</v>
      </c>
      <c r="D175" s="449" t="s">
        <v>5872</v>
      </c>
      <c r="E175" s="450" t="str">
        <f>IFERROR(_xlfn.XLOOKUP($B175,map_headernames!H:H,map_headernames!$Q:$Q),"")</f>
        <v>dpm</v>
      </c>
      <c r="F175" s="8" t="str">
        <f>IFERROR(_xlfn.XLOOKUP($B175,map_headernames!G:G,map_headernames!$Q:$Q),"")</f>
        <v/>
      </c>
      <c r="G175" s="465" t="str">
        <f>IFERROR(_xlfn.XLOOKUP($B175,map_headernames!I:I,map_headernames!$Q:$Q),"")</f>
        <v>dpm</v>
      </c>
      <c r="H175" s="8" t="str">
        <f>IFERROR(_xlfn.XLOOKUP($B175,map_headernames!J:J,map_headernames!$Q:$Q),"")</f>
        <v>dpm</v>
      </c>
      <c r="I175" s="8" t="str">
        <f>IFERROR(_xlfn.XLOOKUP($B175,map_headernames!K:K,map_headernames!$Q:$Q),"")</f>
        <v/>
      </c>
      <c r="J175" s="8" t="str">
        <f>IFERROR(_xlfn.XLOOKUP($B175,map_headernames!L:L,map_headernames!$Q:$Q),"")</f>
        <v/>
      </c>
      <c r="K175" s="8" t="str">
        <f>IFERROR(_xlfn.XLOOKUP($B175,map_headernames!N:N,map_headernames!$Q:$Q),"")</f>
        <v/>
      </c>
      <c r="L175" s="8" t="str">
        <f>IFERROR(_xlfn.XLOOKUP($B175,map_headernames!O:O,map_headernames!$Q:$Q),"")</f>
        <v/>
      </c>
      <c r="M175" s="8" t="str">
        <f>IFERROR(_xlfn.XLOOKUP($B175,map_headernames!P:P,map_headernames!$Q:$Q),"")</f>
        <v/>
      </c>
    </row>
    <row r="176" spans="1:14">
      <c r="A176" s="465">
        <v>52</v>
      </c>
      <c r="B176" s="470" t="s">
        <v>5890</v>
      </c>
      <c r="C176" s="464" t="s">
        <v>5817</v>
      </c>
      <c r="D176" s="457" t="s">
        <v>5872</v>
      </c>
      <c r="E176" s="458" t="str">
        <f>IFERROR(_xlfn.XLOOKUP($B176,map_headernames!H:H,map_headernames!$Q:$Q),"")</f>
        <v/>
      </c>
      <c r="F176" s="458" t="str">
        <f>IFERROR(_xlfn.XLOOKUP($B176,map_headernames!G:G,map_headernames!$Q:$Q),"")</f>
        <v/>
      </c>
      <c r="G176" s="458" t="str">
        <f>IFERROR(_xlfn.XLOOKUP($B176,map_headernames!I:I,map_headernames!$Q:$Q),"")</f>
        <v>drinking</v>
      </c>
      <c r="H176" s="8" t="str">
        <f>IFERROR(_xlfn.XLOOKUP($B176,map_headernames!J:J,map_headernames!$Q:$Q),"")</f>
        <v/>
      </c>
      <c r="I176" s="8" t="str">
        <f>IFERROR(_xlfn.XLOOKUP($B176,map_headernames!K:K,map_headernames!$Q:$Q),"")</f>
        <v/>
      </c>
      <c r="J176" s="8" t="str">
        <f>IFERROR(_xlfn.XLOOKUP($B176,map_headernames!L:L,map_headernames!$Q:$Q),"")</f>
        <v/>
      </c>
      <c r="K176" s="8" t="str">
        <f>IFERROR(_xlfn.XLOOKUP($B176,map_headernames!N:N,map_headernames!$Q:$Q),"")</f>
        <v/>
      </c>
      <c r="L176" s="8" t="str">
        <f>IFERROR(_xlfn.XLOOKUP($B176,map_headernames!O:O,map_headernames!$Q:$Q),"")</f>
        <v/>
      </c>
      <c r="M176" s="8" t="str">
        <f>IFERROR(_xlfn.XLOOKUP($B176,map_headernames!P:P,map_headernames!$Q:$Q),"")</f>
        <v/>
      </c>
      <c r="N176" s="483" t="s">
        <v>5909</v>
      </c>
    </row>
    <row r="177" spans="1:13">
      <c r="A177" s="465">
        <v>49</v>
      </c>
      <c r="B177" s="449" t="s">
        <v>1709</v>
      </c>
      <c r="C177" s="464" t="s">
        <v>1422</v>
      </c>
      <c r="D177" s="449" t="s">
        <v>5872</v>
      </c>
      <c r="E177" s="450" t="str">
        <f>IFERROR(_xlfn.XLOOKUP($B177,map_headernames!H:H,map_headernames!$Q:$Q),"")</f>
        <v>pctpre1960</v>
      </c>
      <c r="F177" s="8" t="str">
        <f>IFERROR(_xlfn.XLOOKUP($B177,map_headernames!G:G,map_headernames!$Q:$Q),"")</f>
        <v/>
      </c>
      <c r="G177" s="465" t="str">
        <f>IFERROR(_xlfn.XLOOKUP($B177,map_headernames!I:I,map_headernames!$Q:$Q),"")</f>
        <v>pctpre1960</v>
      </c>
      <c r="H177" s="8" t="str">
        <f>IFERROR(_xlfn.XLOOKUP($B177,map_headernames!J:J,map_headernames!$Q:$Q),"")</f>
        <v>pctpre1960</v>
      </c>
      <c r="I177" s="8" t="str">
        <f>IFERROR(_xlfn.XLOOKUP($B177,map_headernames!K:K,map_headernames!$Q:$Q),"")</f>
        <v/>
      </c>
      <c r="J177" s="8" t="str">
        <f>IFERROR(_xlfn.XLOOKUP($B177,map_headernames!L:L,map_headernames!$Q:$Q),"")</f>
        <v/>
      </c>
      <c r="K177" s="8" t="str">
        <f>IFERROR(_xlfn.XLOOKUP($B177,map_headernames!N:N,map_headernames!$Q:$Q),"")</f>
        <v/>
      </c>
      <c r="L177" s="8" t="str">
        <f>IFERROR(_xlfn.XLOOKUP($B177,map_headernames!O:O,map_headernames!$Q:$Q),"")</f>
        <v/>
      </c>
      <c r="M177" s="8" t="str">
        <f>IFERROR(_xlfn.XLOOKUP($B177,map_headernames!P:P,map_headernames!$Q:$Q),"")</f>
        <v/>
      </c>
    </row>
    <row r="178" spans="1:13" ht="15.5">
      <c r="A178" s="465">
        <v>51</v>
      </c>
      <c r="B178" s="449" t="s">
        <v>5706</v>
      </c>
      <c r="C178" s="464" t="s">
        <v>5891</v>
      </c>
      <c r="D178" s="449" t="s">
        <v>5872</v>
      </c>
      <c r="E178" s="461" t="str">
        <f>IFERROR(_xlfn.XLOOKUP($B178,map_headernames!H:H,map_headernames!$Q:$Q),"")</f>
        <v/>
      </c>
      <c r="F178" s="8" t="str">
        <f>IFERROR(_xlfn.XLOOKUP($B178,map_headernames!G:G,map_headernames!$Q:$Q),"")</f>
        <v/>
      </c>
      <c r="G178" s="465" t="str">
        <f>IFERROR(_xlfn.XLOOKUP($B178,map_headernames!I:I,map_headernames!$Q:$Q),"")</f>
        <v>no2</v>
      </c>
      <c r="H178" s="8" t="str">
        <f>IFERROR(_xlfn.XLOOKUP($B178,map_headernames!J:J,map_headernames!$Q:$Q),"")</f>
        <v/>
      </c>
      <c r="I178" s="8" t="str">
        <f>IFERROR(_xlfn.XLOOKUP($B178,map_headernames!K:K,map_headernames!$Q:$Q),"")</f>
        <v/>
      </c>
      <c r="J178" s="8" t="str">
        <f>IFERROR(_xlfn.XLOOKUP($B178,map_headernames!L:L,map_headernames!$Q:$Q),"")</f>
        <v/>
      </c>
      <c r="K178" s="8" t="str">
        <f>IFERROR(_xlfn.XLOOKUP($B178,map_headernames!N:N,map_headernames!$Q:$Q),"")</f>
        <v/>
      </c>
      <c r="L178" s="8" t="str">
        <f>IFERROR(_xlfn.XLOOKUP($B178,map_headernames!O:O,map_headernames!$Q:$Q),"")</f>
        <v/>
      </c>
      <c r="M178" s="8" t="str">
        <f>IFERROR(_xlfn.XLOOKUP($B178,map_headernames!P:P,map_headernames!$Q:$Q),"")</f>
        <v/>
      </c>
    </row>
    <row r="179" spans="1:13">
      <c r="A179" s="465">
        <v>54</v>
      </c>
      <c r="B179" s="449" t="s">
        <v>1714</v>
      </c>
      <c r="C179" s="464" t="s">
        <v>1433</v>
      </c>
      <c r="D179" s="449" t="s">
        <v>5872</v>
      </c>
      <c r="E179" s="450" t="str">
        <f>IFERROR(_xlfn.XLOOKUP($B179,map_headernames!H:H,map_headernames!$Q:$Q),"")</f>
        <v>proximity.npdes</v>
      </c>
      <c r="F179" s="8" t="str">
        <f>IFERROR(_xlfn.XLOOKUP($B179,map_headernames!G:G,map_headernames!$Q:$Q),"")</f>
        <v/>
      </c>
      <c r="G179" s="465" t="str">
        <f>IFERROR(_xlfn.XLOOKUP($B179,map_headernames!I:I,map_headernames!$Q:$Q),"")</f>
        <v>proximity.npdes</v>
      </c>
      <c r="H179" s="8" t="str">
        <f>IFERROR(_xlfn.XLOOKUP($B179,map_headernames!J:J,map_headernames!$Q:$Q),"")</f>
        <v>proximity.npdes</v>
      </c>
      <c r="I179" s="8" t="str">
        <f>IFERROR(_xlfn.XLOOKUP($B179,map_headernames!K:K,map_headernames!$Q:$Q),"")</f>
        <v/>
      </c>
      <c r="J179" s="8" t="str">
        <f>IFERROR(_xlfn.XLOOKUP($B179,map_headernames!L:L,map_headernames!$Q:$Q),"")</f>
        <v/>
      </c>
      <c r="K179" s="8" t="str">
        <f>IFERROR(_xlfn.XLOOKUP($B179,map_headernames!N:N,map_headernames!$Q:$Q),"")</f>
        <v/>
      </c>
      <c r="L179" s="8" t="str">
        <f>IFERROR(_xlfn.XLOOKUP($B179,map_headernames!O:O,map_headernames!$Q:$Q),"")</f>
        <v/>
      </c>
      <c r="M179" s="8" t="str">
        <f>IFERROR(_xlfn.XLOOKUP($B179,map_headernames!P:P,map_headernames!$Q:$Q),"")</f>
        <v/>
      </c>
    </row>
    <row r="180" spans="1:13">
      <c r="A180" s="465">
        <v>55</v>
      </c>
      <c r="B180" s="449" t="s">
        <v>1720</v>
      </c>
      <c r="C180" s="464" t="s">
        <v>1443</v>
      </c>
      <c r="D180" s="449" t="s">
        <v>5872</v>
      </c>
      <c r="E180" s="450" t="str">
        <f>IFERROR(_xlfn.XLOOKUP($B180,map_headernames!H:H,map_headernames!$Q:$Q),"")</f>
        <v>proximity.npl</v>
      </c>
      <c r="F180" s="8" t="str">
        <f>IFERROR(_xlfn.XLOOKUP($B180,map_headernames!G:G,map_headernames!$Q:$Q),"")</f>
        <v/>
      </c>
      <c r="G180" s="465" t="str">
        <f>IFERROR(_xlfn.XLOOKUP($B180,map_headernames!I:I,map_headernames!$Q:$Q),"")</f>
        <v>proximity.npl</v>
      </c>
      <c r="H180" s="8" t="str">
        <f>IFERROR(_xlfn.XLOOKUP($B180,map_headernames!J:J,map_headernames!$Q:$Q),"")</f>
        <v>proximity.npl</v>
      </c>
      <c r="I180" s="8" t="str">
        <f>IFERROR(_xlfn.XLOOKUP($B180,map_headernames!K:K,map_headernames!$Q:$Q),"")</f>
        <v/>
      </c>
      <c r="J180" s="8" t="str">
        <f>IFERROR(_xlfn.XLOOKUP($B180,map_headernames!L:L,map_headernames!$Q:$Q),"")</f>
        <v/>
      </c>
      <c r="K180" s="8" t="str">
        <f>IFERROR(_xlfn.XLOOKUP($B180,map_headernames!N:N,map_headernames!$Q:$Q),"")</f>
        <v/>
      </c>
      <c r="L180" s="8" t="str">
        <f>IFERROR(_xlfn.XLOOKUP($B180,map_headernames!O:O,map_headernames!$Q:$Q),"")</f>
        <v/>
      </c>
      <c r="M180" s="8" t="str">
        <f>IFERROR(_xlfn.XLOOKUP($B180,map_headernames!P:P,map_headernames!$Q:$Q),"")</f>
        <v/>
      </c>
    </row>
    <row r="181" spans="1:13">
      <c r="A181" s="465">
        <v>58</v>
      </c>
      <c r="B181" s="449" t="s">
        <v>1726</v>
      </c>
      <c r="C181" s="464" t="s">
        <v>1453</v>
      </c>
      <c r="D181" s="449" t="s">
        <v>5872</v>
      </c>
      <c r="E181" s="450" t="str">
        <f>IFERROR(_xlfn.XLOOKUP($B181,map_headernames!H:H,map_headernames!$Q:$Q),"")</f>
        <v>o3</v>
      </c>
      <c r="F181" s="8" t="str">
        <f>IFERROR(_xlfn.XLOOKUP($B181,map_headernames!G:G,map_headernames!$Q:$Q),"")</f>
        <v/>
      </c>
      <c r="G181" s="465" t="str">
        <f>IFERROR(_xlfn.XLOOKUP($B181,map_headernames!I:I,map_headernames!$Q:$Q),"")</f>
        <v>o3</v>
      </c>
      <c r="H181" s="8" t="str">
        <f>IFERROR(_xlfn.XLOOKUP($B181,map_headernames!J:J,map_headernames!$Q:$Q),"")</f>
        <v>o3</v>
      </c>
      <c r="I181" s="8" t="str">
        <f>IFERROR(_xlfn.XLOOKUP($B181,map_headernames!K:K,map_headernames!$Q:$Q),"")</f>
        <v/>
      </c>
      <c r="J181" s="8" t="str">
        <f>IFERROR(_xlfn.XLOOKUP($B181,map_headernames!L:L,map_headernames!$Q:$Q),"")</f>
        <v/>
      </c>
      <c r="K181" s="8" t="str">
        <f>IFERROR(_xlfn.XLOOKUP($B181,map_headernames!N:N,map_headernames!$Q:$Q),"")</f>
        <v/>
      </c>
      <c r="L181" s="8" t="str">
        <f>IFERROR(_xlfn.XLOOKUP($B181,map_headernames!O:O,map_headernames!$Q:$Q),"")</f>
        <v/>
      </c>
      <c r="M181" s="8" t="str">
        <f>IFERROR(_xlfn.XLOOKUP($B181,map_headernames!P:P,map_headernames!$Q:$Q),"")</f>
        <v/>
      </c>
    </row>
    <row r="182" spans="1:13">
      <c r="A182" s="465">
        <v>59</v>
      </c>
      <c r="B182" s="449" t="s">
        <v>1732</v>
      </c>
      <c r="C182" s="464" t="s">
        <v>1463</v>
      </c>
      <c r="D182" s="449" t="s">
        <v>5872</v>
      </c>
      <c r="E182" s="450" t="str">
        <f>IFERROR(_xlfn.XLOOKUP($B182,map_headernames!H:H,map_headernames!$Q:$Q),"")</f>
        <v>pm</v>
      </c>
      <c r="F182" s="8" t="str">
        <f>IFERROR(_xlfn.XLOOKUP($B182,map_headernames!G:G,map_headernames!$Q:$Q),"")</f>
        <v/>
      </c>
      <c r="G182" s="465" t="str">
        <f>IFERROR(_xlfn.XLOOKUP($B182,map_headernames!I:I,map_headernames!$Q:$Q),"")</f>
        <v>pm</v>
      </c>
      <c r="H182" s="8" t="str">
        <f>IFERROR(_xlfn.XLOOKUP($B182,map_headernames!J:J,map_headernames!$Q:$Q),"")</f>
        <v>pm</v>
      </c>
      <c r="I182" s="8" t="str">
        <f>IFERROR(_xlfn.XLOOKUP($B182,map_headernames!K:K,map_headernames!$Q:$Q),"")</f>
        <v/>
      </c>
      <c r="J182" s="8" t="str">
        <f>IFERROR(_xlfn.XLOOKUP($B182,map_headernames!L:L,map_headernames!$Q:$Q),"")</f>
        <v/>
      </c>
      <c r="K182" s="8" t="str">
        <f>IFERROR(_xlfn.XLOOKUP($B182,map_headernames!N:N,map_headernames!$Q:$Q),"")</f>
        <v/>
      </c>
      <c r="L182" s="8" t="str">
        <f>IFERROR(_xlfn.XLOOKUP($B182,map_headernames!O:O,map_headernames!$Q:$Q),"")</f>
        <v/>
      </c>
      <c r="M182" s="8" t="str">
        <f>IFERROR(_xlfn.XLOOKUP($B182,map_headernames!P:P,map_headernames!$Q:$Q),"")</f>
        <v/>
      </c>
    </row>
    <row r="183" spans="1:13">
      <c r="A183" s="465">
        <v>56</v>
      </c>
      <c r="B183" s="449" t="s">
        <v>1747</v>
      </c>
      <c r="C183" s="464" t="s">
        <v>1481</v>
      </c>
      <c r="D183" s="449" t="s">
        <v>5872</v>
      </c>
      <c r="E183" s="450" t="str">
        <f>IFERROR(_xlfn.XLOOKUP($B183,map_headernames!H:H,map_headernames!$Q:$Q),"")</f>
        <v>proximity.rmp</v>
      </c>
      <c r="F183" s="8" t="str">
        <f>IFERROR(_xlfn.XLOOKUP($B183,map_headernames!G:G,map_headernames!$Q:$Q),"")</f>
        <v/>
      </c>
      <c r="G183" s="465" t="str">
        <f>IFERROR(_xlfn.XLOOKUP($B183,map_headernames!I:I,map_headernames!$Q:$Q),"")</f>
        <v>proximity.rmp</v>
      </c>
      <c r="H183" s="8" t="str">
        <f>IFERROR(_xlfn.XLOOKUP($B183,map_headernames!J:J,map_headernames!$Q:$Q),"")</f>
        <v>proximity.rmp</v>
      </c>
      <c r="I183" s="8" t="str">
        <f>IFERROR(_xlfn.XLOOKUP($B183,map_headernames!K:K,map_headernames!$Q:$Q),"")</f>
        <v/>
      </c>
      <c r="J183" s="8" t="str">
        <f>IFERROR(_xlfn.XLOOKUP($B183,map_headernames!L:L,map_headernames!$Q:$Q),"")</f>
        <v/>
      </c>
      <c r="K183" s="8" t="str">
        <f>IFERROR(_xlfn.XLOOKUP($B183,map_headernames!N:N,map_headernames!$Q:$Q),"")</f>
        <v/>
      </c>
      <c r="L183" s="8" t="str">
        <f>IFERROR(_xlfn.XLOOKUP($B183,map_headernames!O:O,map_headernames!$Q:$Q),"")</f>
        <v/>
      </c>
      <c r="M183" s="8" t="str">
        <f>IFERROR(_xlfn.XLOOKUP($B183,map_headernames!P:P,map_headernames!$Q:$Q),"")</f>
        <v/>
      </c>
    </row>
    <row r="184" spans="1:13">
      <c r="A184" s="465">
        <v>61</v>
      </c>
      <c r="B184" s="449" t="s">
        <v>1754</v>
      </c>
      <c r="C184" s="464" t="s">
        <v>1350</v>
      </c>
      <c r="D184" s="449" t="s">
        <v>5872</v>
      </c>
      <c r="E184" s="450" t="str">
        <f>IFERROR(_xlfn.XLOOKUP($B184,map_headernames!H:H,map_headernames!$Q:$Q),"")</f>
        <v>rsei</v>
      </c>
      <c r="F184" s="8" t="str">
        <f>IFERROR(_xlfn.XLOOKUP($B184,map_headernames!G:G,map_headernames!$Q:$Q),"")</f>
        <v/>
      </c>
      <c r="G184" s="465" t="str">
        <f>IFERROR(_xlfn.XLOOKUP($B184,map_headernames!I:I,map_headernames!$Q:$Q),"")</f>
        <v>rsei</v>
      </c>
      <c r="H184" s="8" t="str">
        <f>IFERROR(_xlfn.XLOOKUP($B184,map_headernames!J:J,map_headernames!$Q:$Q),"")</f>
        <v>rsei</v>
      </c>
      <c r="I184" s="8" t="str">
        <f>IFERROR(_xlfn.XLOOKUP($B184,map_headernames!K:K,map_headernames!$Q:$Q),"")</f>
        <v/>
      </c>
      <c r="J184" s="8" t="str">
        <f>IFERROR(_xlfn.XLOOKUP($B184,map_headernames!L:L,map_headernames!$Q:$Q),"")</f>
        <v/>
      </c>
      <c r="K184" s="8" t="str">
        <f>IFERROR(_xlfn.XLOOKUP($B184,map_headernames!N:N,map_headernames!$Q:$Q),"")</f>
        <v/>
      </c>
      <c r="L184" s="8" t="str">
        <f>IFERROR(_xlfn.XLOOKUP($B184,map_headernames!O:O,map_headernames!$Q:$Q),"")</f>
        <v/>
      </c>
      <c r="M184" s="8" t="str">
        <f>IFERROR(_xlfn.XLOOKUP($B184,map_headernames!P:P,map_headernames!$Q:$Q),"")</f>
        <v/>
      </c>
    </row>
    <row r="185" spans="1:13">
      <c r="A185" s="465">
        <v>53</v>
      </c>
      <c r="B185" s="449" t="s">
        <v>1758</v>
      </c>
      <c r="C185" s="464" t="s">
        <v>1499</v>
      </c>
      <c r="D185" s="449" t="s">
        <v>5872</v>
      </c>
      <c r="E185" s="450" t="str">
        <f>IFERROR(_xlfn.XLOOKUP($B185,map_headernames!H:H,map_headernames!$Q:$Q),"")</f>
        <v>traffic.score</v>
      </c>
      <c r="F185" s="8" t="str">
        <f>IFERROR(_xlfn.XLOOKUP($B185,map_headernames!G:G,map_headernames!$Q:$Q),"")</f>
        <v/>
      </c>
      <c r="G185" s="465" t="str">
        <f>IFERROR(_xlfn.XLOOKUP($B185,map_headernames!I:I,map_headernames!$Q:$Q),"")</f>
        <v>traffic.score</v>
      </c>
      <c r="H185" s="8" t="str">
        <f>IFERROR(_xlfn.XLOOKUP($B185,map_headernames!J:J,map_headernames!$Q:$Q),"")</f>
        <v>traffic.score</v>
      </c>
      <c r="I185" s="8" t="str">
        <f>IFERROR(_xlfn.XLOOKUP($B185,map_headernames!K:K,map_headernames!$Q:$Q),"")</f>
        <v/>
      </c>
      <c r="J185" s="8" t="str">
        <f>IFERROR(_xlfn.XLOOKUP($B185,map_headernames!L:L,map_headernames!$Q:$Q),"")</f>
        <v/>
      </c>
      <c r="K185" s="8" t="str">
        <f>IFERROR(_xlfn.XLOOKUP($B185,map_headernames!N:N,map_headernames!$Q:$Q),"")</f>
        <v/>
      </c>
      <c r="L185" s="8" t="str">
        <f>IFERROR(_xlfn.XLOOKUP($B185,map_headernames!O:O,map_headernames!$Q:$Q),"")</f>
        <v/>
      </c>
      <c r="M185" s="8" t="str">
        <f>IFERROR(_xlfn.XLOOKUP($B185,map_headernames!P:P,map_headernames!$Q:$Q),"")</f>
        <v/>
      </c>
    </row>
    <row r="186" spans="1:13">
      <c r="A186" s="465">
        <v>57</v>
      </c>
      <c r="B186" s="449" t="s">
        <v>1764</v>
      </c>
      <c r="C186" s="464" t="s">
        <v>1510</v>
      </c>
      <c r="D186" s="449" t="s">
        <v>5872</v>
      </c>
      <c r="E186" s="450" t="str">
        <f>IFERROR(_xlfn.XLOOKUP($B186,map_headernames!H:H,map_headernames!$Q:$Q),"")</f>
        <v>proximity.tsdf</v>
      </c>
      <c r="F186" s="8" t="str">
        <f>IFERROR(_xlfn.XLOOKUP($B186,map_headernames!G:G,map_headernames!$Q:$Q),"")</f>
        <v/>
      </c>
      <c r="G186" s="465" t="str">
        <f>IFERROR(_xlfn.XLOOKUP($B186,map_headernames!I:I,map_headernames!$Q:$Q),"")</f>
        <v>proximity.tsdf</v>
      </c>
      <c r="H186" s="8" t="str">
        <f>IFERROR(_xlfn.XLOOKUP($B186,map_headernames!J:J,map_headernames!$Q:$Q),"")</f>
        <v>proximity.tsdf</v>
      </c>
      <c r="I186" s="8" t="str">
        <f>IFERROR(_xlfn.XLOOKUP($B186,map_headernames!K:K,map_headernames!$Q:$Q),"")</f>
        <v/>
      </c>
      <c r="J186" s="8" t="str">
        <f>IFERROR(_xlfn.XLOOKUP($B186,map_headernames!L:L,map_headernames!$Q:$Q),"")</f>
        <v/>
      </c>
      <c r="K186" s="8" t="str">
        <f>IFERROR(_xlfn.XLOOKUP($B186,map_headernames!N:N,map_headernames!$Q:$Q),"")</f>
        <v/>
      </c>
      <c r="L186" s="8" t="str">
        <f>IFERROR(_xlfn.XLOOKUP($B186,map_headernames!O:O,map_headernames!$Q:$Q),"")</f>
        <v/>
      </c>
      <c r="M186" s="8" t="str">
        <f>IFERROR(_xlfn.XLOOKUP($B186,map_headernames!P:P,map_headernames!$Q:$Q),"")</f>
        <v/>
      </c>
    </row>
    <row r="187" spans="1:13">
      <c r="A187" s="465">
        <v>60</v>
      </c>
      <c r="B187" s="449" t="s">
        <v>1770</v>
      </c>
      <c r="C187" s="464" t="s">
        <v>1520</v>
      </c>
      <c r="D187" s="449" t="s">
        <v>5872</v>
      </c>
      <c r="E187" s="450" t="str">
        <f>IFERROR(_xlfn.XLOOKUP($B187,map_headernames!H:H,map_headernames!$Q:$Q),"")</f>
        <v>ust</v>
      </c>
      <c r="F187" s="8" t="str">
        <f>IFERROR(_xlfn.XLOOKUP($B187,map_headernames!G:G,map_headernames!$Q:$Q),"")</f>
        <v/>
      </c>
      <c r="G187" s="465" t="str">
        <f>IFERROR(_xlfn.XLOOKUP($B187,map_headernames!I:I,map_headernames!$Q:$Q),"")</f>
        <v>ust</v>
      </c>
      <c r="H187" s="8" t="str">
        <f>IFERROR(_xlfn.XLOOKUP($B187,map_headernames!J:J,map_headernames!$Q:$Q),"")</f>
        <v>ust</v>
      </c>
      <c r="I187" s="8" t="str">
        <f>IFERROR(_xlfn.XLOOKUP($B187,map_headernames!K:K,map_headernames!$Q:$Q),"")</f>
        <v/>
      </c>
      <c r="J187" s="8" t="str">
        <f>IFERROR(_xlfn.XLOOKUP($B187,map_headernames!L:L,map_headernames!$Q:$Q),"")</f>
        <v/>
      </c>
      <c r="K187" s="8" t="str">
        <f>IFERROR(_xlfn.XLOOKUP($B187,map_headernames!N:N,map_headernames!$Q:$Q),"")</f>
        <v/>
      </c>
      <c r="L187" s="8" t="str">
        <f>IFERROR(_xlfn.XLOOKUP($B187,map_headernames!O:O,map_headernames!$Q:$Q),"")</f>
        <v/>
      </c>
      <c r="M187" s="8" t="str">
        <f>IFERROR(_xlfn.XLOOKUP($B187,map_headernames!P:P,map_headernames!$Q:$Q),"")</f>
        <v/>
      </c>
    </row>
    <row r="188" spans="1:13">
      <c r="A188" s="8">
        <v>245</v>
      </c>
      <c r="B188" s="449" t="s">
        <v>2652</v>
      </c>
      <c r="C188" s="449" t="s">
        <v>2644</v>
      </c>
      <c r="D188" s="449" t="s">
        <v>2267</v>
      </c>
      <c r="E188" s="450" t="str">
        <f>IFERROR(_xlfn.XLOOKUP($B188,map_headernames!H:H,map_headernames!$Q:$Q),"")</f>
        <v>raw_hi_asthma</v>
      </c>
      <c r="F188" s="8" t="str">
        <f>IFERROR(_xlfn.XLOOKUP($B188,map_headernames!G:G,map_headernames!$Q:$Q),"")</f>
        <v/>
      </c>
      <c r="G188" s="8" t="str">
        <f>IFERROR(_xlfn.XLOOKUP($B188,map_headernames!I:I,map_headernames!$Q:$Q),"")</f>
        <v>raw_hi_asthma</v>
      </c>
      <c r="H188" s="8" t="str">
        <f>IFERROR(_xlfn.XLOOKUP($B188,map_headernames!J:J,map_headernames!$Q:$Q),"")</f>
        <v>raw_hi_asthma</v>
      </c>
      <c r="I188" s="8" t="str">
        <f>IFERROR(_xlfn.XLOOKUP($B188,map_headernames!K:K,map_headernames!$Q:$Q),"")</f>
        <v/>
      </c>
      <c r="J188" s="8" t="str">
        <f>IFERROR(_xlfn.XLOOKUP($B188,map_headernames!L:L,map_headernames!$Q:$Q),"")</f>
        <v/>
      </c>
      <c r="K188" s="8" t="str">
        <f>IFERROR(_xlfn.XLOOKUP($B188,map_headernames!N:N,map_headernames!$Q:$Q),"")</f>
        <v/>
      </c>
      <c r="L188" s="8" t="str">
        <f>IFERROR(_xlfn.XLOOKUP($B188,map_headernames!O:O,map_headernames!$Q:$Q),"")</f>
        <v/>
      </c>
      <c r="M188" s="8" t="str">
        <f>IFERROR(_xlfn.XLOOKUP($B188,map_headernames!P:P,map_headernames!$Q:$Q),"")</f>
        <v/>
      </c>
    </row>
    <row r="189" spans="1:13">
      <c r="A189" s="8">
        <v>246</v>
      </c>
      <c r="B189" s="449" t="s">
        <v>2658</v>
      </c>
      <c r="C189" s="449" t="s">
        <v>2650</v>
      </c>
      <c r="D189" s="449" t="s">
        <v>2267</v>
      </c>
      <c r="E189" s="450" t="str">
        <f>IFERROR(_xlfn.XLOOKUP($B189,map_headernames!H:H,map_headernames!$Q:$Q),"")</f>
        <v>cancer.rate.adults</v>
      </c>
      <c r="F189" s="8" t="str">
        <f>IFERROR(_xlfn.XLOOKUP($B189,map_headernames!G:G,map_headernames!$Q:$Q),"")</f>
        <v/>
      </c>
      <c r="G189" s="8" t="str">
        <f>IFERROR(_xlfn.XLOOKUP($B189,map_headernames!I:I,map_headernames!$Q:$Q),"")</f>
        <v>cancer.rate.adults</v>
      </c>
      <c r="H189" s="8" t="str">
        <f>IFERROR(_xlfn.XLOOKUP($B189,map_headernames!J:J,map_headernames!$Q:$Q),"")</f>
        <v>cancer.rate.adults</v>
      </c>
      <c r="I189" s="8" t="str">
        <f>IFERROR(_xlfn.XLOOKUP($B189,map_headernames!K:K,map_headernames!$Q:$Q),"")</f>
        <v/>
      </c>
      <c r="J189" s="8" t="str">
        <f>IFERROR(_xlfn.XLOOKUP($B189,map_headernames!L:L,map_headernames!$Q:$Q),"")</f>
        <v/>
      </c>
      <c r="K189" s="8" t="str">
        <f>IFERROR(_xlfn.XLOOKUP($B189,map_headernames!N:N,map_headernames!$Q:$Q),"")</f>
        <v/>
      </c>
      <c r="L189" s="8" t="str">
        <f>IFERROR(_xlfn.XLOOKUP($B189,map_headernames!O:O,map_headernames!$Q:$Q),"")</f>
        <v/>
      </c>
      <c r="M189" s="8" t="str">
        <f>IFERROR(_xlfn.XLOOKUP($B189,map_headernames!P:P,map_headernames!$Q:$Q),"")</f>
        <v/>
      </c>
    </row>
    <row r="190" spans="1:13">
      <c r="A190" s="8">
        <v>247</v>
      </c>
      <c r="B190" s="490" t="s">
        <v>2660</v>
      </c>
      <c r="C190" s="449" t="s">
        <v>2656</v>
      </c>
      <c r="D190" s="449" t="s">
        <v>2267</v>
      </c>
      <c r="E190" s="450" t="str">
        <f>IFERROR(_xlfn.XLOOKUP($B190,map_headernames!H:H,map_headernames!$Q:$Q),"")</f>
        <v/>
      </c>
      <c r="F190" s="8" t="str">
        <f>IFERROR(_xlfn.XLOOKUP($B190,map_headernames!G:G,map_headernames!$Q:$Q),"")</f>
        <v/>
      </c>
      <c r="G190" s="8" t="str">
        <f>IFERROR(_xlfn.XLOOKUP($B190,map_headernames!I:I,map_headernames!$Q:$Q),"")</f>
        <v>disability</v>
      </c>
      <c r="H190" s="8" t="str">
        <f>IFERROR(_xlfn.XLOOKUP($B190,map_headernames!J:J,map_headernames!$Q:$Q),"")</f>
        <v>disability</v>
      </c>
      <c r="I190" s="8" t="str">
        <f>IFERROR(_xlfn.XLOOKUP($B190,map_headernames!K:K,map_headernames!$Q:$Q),"")</f>
        <v/>
      </c>
      <c r="J190" s="8" t="str">
        <f>IFERROR(_xlfn.XLOOKUP($B190,map_headernames!L:L,map_headernames!$Q:$Q),"")</f>
        <v/>
      </c>
      <c r="K190" s="8" t="str">
        <f>IFERROR(_xlfn.XLOOKUP($B190,map_headernames!N:N,map_headernames!$Q:$Q),"")</f>
        <v/>
      </c>
      <c r="L190" s="8" t="str">
        <f>IFERROR(_xlfn.XLOOKUP($B190,map_headernames!O:O,map_headernames!$Q:$Q),"")</f>
        <v/>
      </c>
      <c r="M190" s="8" t="str">
        <f>IFERROR(_xlfn.XLOOKUP($B190,map_headernames!P:P,map_headernames!$Q:$Q),"")</f>
        <v/>
      </c>
    </row>
    <row r="191" spans="1:13">
      <c r="A191" s="8">
        <v>244</v>
      </c>
      <c r="B191" s="449" t="s">
        <v>2646</v>
      </c>
      <c r="C191" s="449" t="s">
        <v>2647</v>
      </c>
      <c r="D191" s="449" t="s">
        <v>2267</v>
      </c>
      <c r="E191" s="450" t="str">
        <f>IFERROR(_xlfn.XLOOKUP($B191,map_headernames!H:H,map_headernames!$Q:$Q),"")</f>
        <v>raw_hi_heartdisease</v>
      </c>
      <c r="F191" s="8" t="str">
        <f>IFERROR(_xlfn.XLOOKUP($B191,map_headernames!G:G,map_headernames!$Q:$Q),"")</f>
        <v/>
      </c>
      <c r="G191" s="8" t="str">
        <f>IFERROR(_xlfn.XLOOKUP($B191,map_headernames!I:I,map_headernames!$Q:$Q),"")</f>
        <v>raw_hi_heartdisease</v>
      </c>
      <c r="H191" s="8" t="str">
        <f>IFERROR(_xlfn.XLOOKUP($B191,map_headernames!J:J,map_headernames!$Q:$Q),"")</f>
        <v>raw_hi_heartdisease</v>
      </c>
      <c r="I191" s="8" t="str">
        <f>IFERROR(_xlfn.XLOOKUP($B191,map_headernames!K:K,map_headernames!$Q:$Q),"")</f>
        <v/>
      </c>
      <c r="J191" s="8" t="str">
        <f>IFERROR(_xlfn.XLOOKUP($B191,map_headernames!L:L,map_headernames!$Q:$Q),"")</f>
        <v/>
      </c>
      <c r="K191" s="8" t="str">
        <f>IFERROR(_xlfn.XLOOKUP($B191,map_headernames!N:N,map_headernames!$Q:$Q),"")</f>
        <v/>
      </c>
      <c r="L191" s="8" t="str">
        <f>IFERROR(_xlfn.XLOOKUP($B191,map_headernames!O:O,map_headernames!$Q:$Q),"")</f>
        <v/>
      </c>
      <c r="M191" s="8" t="str">
        <f>IFERROR(_xlfn.XLOOKUP($B191,map_headernames!P:P,map_headernames!$Q:$Q),"")</f>
        <v/>
      </c>
    </row>
    <row r="192" spans="1:13">
      <c r="A192" s="8">
        <v>242</v>
      </c>
      <c r="B192" s="449" t="s">
        <v>2771</v>
      </c>
      <c r="C192" s="449" t="s">
        <v>1165</v>
      </c>
      <c r="D192" s="449" t="s">
        <v>2267</v>
      </c>
      <c r="E192" s="450" t="str">
        <f>IFERROR(_xlfn.XLOOKUP($B192,map_headernames!H:H,map_headernames!$Q:$Q),"")</f>
        <v>lowlifex_synonym</v>
      </c>
      <c r="F192" s="8" t="str">
        <f>IFERROR(_xlfn.XLOOKUP($B192,map_headernames!G:G,map_headernames!$Q:$Q),"")</f>
        <v/>
      </c>
      <c r="G192" s="8" t="str">
        <f>IFERROR(_xlfn.XLOOKUP($B192,map_headernames!I:I,map_headernames!$Q:$Q),"")</f>
        <v>lowlifex_synonym</v>
      </c>
      <c r="H192" s="8" t="str">
        <f>IFERROR(_xlfn.XLOOKUP($B192,map_headernames!J:J,map_headernames!$Q:$Q),"")</f>
        <v>lowlifex_synonym</v>
      </c>
      <c r="I192" s="8" t="str">
        <f>IFERROR(_xlfn.XLOOKUP($B192,map_headernames!K:K,map_headernames!$Q:$Q),"")</f>
        <v/>
      </c>
      <c r="J192" s="8" t="str">
        <f>IFERROR(_xlfn.XLOOKUP($B192,map_headernames!L:L,map_headernames!$Q:$Q),"")</f>
        <v/>
      </c>
      <c r="K192" s="8" t="str">
        <f>IFERROR(_xlfn.XLOOKUP($B192,map_headernames!N:N,map_headernames!$Q:$Q),"")</f>
        <v/>
      </c>
      <c r="L192" s="8" t="str">
        <f>IFERROR(_xlfn.XLOOKUP($B192,map_headernames!O:O,map_headernames!$Q:$Q),"")</f>
        <v/>
      </c>
      <c r="M192" s="8" t="str">
        <f>IFERROR(_xlfn.XLOOKUP($B192,map_headernames!P:P,map_headernames!$Q:$Q),"")</f>
        <v/>
      </c>
    </row>
    <row r="193" spans="1:14">
      <c r="A193" s="8">
        <v>243</v>
      </c>
      <c r="B193" s="462" t="s">
        <v>1654</v>
      </c>
      <c r="C193" s="462" t="s">
        <v>5865</v>
      </c>
      <c r="D193" s="462" t="s">
        <v>2267</v>
      </c>
      <c r="E193" s="461" t="str">
        <f>IFERROR(_xlfn.XLOOKUP($B193,map_headernames!H:H,map_headernames!$Q:$Q),"")</f>
        <v/>
      </c>
      <c r="F193" s="461" t="str">
        <f>IFERROR(_xlfn.XLOOKUP($B193,map_headernames!G:G,map_headernames!$Q:$Q),"")</f>
        <v/>
      </c>
      <c r="G193" s="461" t="str">
        <f>IFERROR(_xlfn.XLOOKUP($B193,map_headernames!I:I,map_headernames!$Q:$Q),"")</f>
        <v/>
      </c>
      <c r="H193" s="461" t="str">
        <f>IFERROR(_xlfn.XLOOKUP($B193,map_headernames!J:J,map_headernames!$Q:$Q),"")</f>
        <v/>
      </c>
      <c r="I193" s="461" t="str">
        <f>IFERROR(_xlfn.XLOOKUP($B193,map_headernames!K:K,map_headernames!$Q:$Q),"")</f>
        <v>lowlifex</v>
      </c>
      <c r="J193" s="8" t="str">
        <f>IFERROR(_xlfn.XLOOKUP($B193,map_headernames!L:L,map_headernames!$Q:$Q),"")</f>
        <v/>
      </c>
      <c r="K193" s="8" t="str">
        <f>IFERROR(_xlfn.XLOOKUP($B193,map_headernames!N:N,map_headernames!$Q:$Q),"")</f>
        <v/>
      </c>
      <c r="L193" s="8" t="str">
        <f>IFERROR(_xlfn.XLOOKUP($B193,map_headernames!O:O,map_headernames!$Q:$Q),"")</f>
        <v/>
      </c>
      <c r="M193" s="8" t="str">
        <f>IFERROR(_xlfn.XLOOKUP($B193,map_headernames!P:P,map_headernames!$Q:$Q),"")</f>
        <v/>
      </c>
      <c r="N193" s="8" t="s">
        <v>5916</v>
      </c>
    </row>
    <row r="194" spans="1:14">
      <c r="A194" s="486">
        <v>260</v>
      </c>
      <c r="B194" s="449" t="s">
        <v>2722</v>
      </c>
      <c r="C194" s="449" t="s">
        <v>2723</v>
      </c>
      <c r="D194" s="449" t="s">
        <v>2716</v>
      </c>
      <c r="E194" s="450" t="str">
        <f>IFERROR(_xlfn.XLOOKUP($B194,map_headernames!H:H,map_headernames!$Q:$Q),"")</f>
        <v>s_cg_limitedbbpct_avg</v>
      </c>
      <c r="F194" s="8" t="str">
        <f>IFERROR(_xlfn.XLOOKUP($B194,map_headernames!G:G,map_headernames!$Q:$Q),"")</f>
        <v/>
      </c>
      <c r="G194" s="8" t="str">
        <f>IFERROR(_xlfn.XLOOKUP($B194,map_headernames!I:I,map_headernames!$Q:$Q),"")</f>
        <v>s_cg_limitedbbpct_avg</v>
      </c>
      <c r="H194" s="8" t="str">
        <f>IFERROR(_xlfn.XLOOKUP($B194,map_headernames!J:J,map_headernames!$Q:$Q),"")</f>
        <v>s_cg_limitedbbpct_avg</v>
      </c>
      <c r="I194" s="8" t="str">
        <f>IFERROR(_xlfn.XLOOKUP($B194,map_headernames!K:K,map_headernames!$Q:$Q),"")</f>
        <v/>
      </c>
      <c r="J194" s="8" t="str">
        <f>IFERROR(_xlfn.XLOOKUP($B194,map_headernames!L:L,map_headernames!$Q:$Q),"")</f>
        <v/>
      </c>
      <c r="K194" s="8" t="str">
        <f>IFERROR(_xlfn.XLOOKUP($B194,map_headernames!N:N,map_headernames!$Q:$Q),"")</f>
        <v/>
      </c>
      <c r="L194" s="8" t="str">
        <f>IFERROR(_xlfn.XLOOKUP($B194,map_headernames!O:O,map_headernames!$Q:$Q),"")</f>
        <v/>
      </c>
      <c r="M194" s="8" t="str">
        <f>IFERROR(_xlfn.XLOOKUP($B194,map_headernames!P:P,map_headernames!$Q:$Q),"")</f>
        <v/>
      </c>
    </row>
    <row r="195" spans="1:14">
      <c r="A195" s="8">
        <v>272</v>
      </c>
      <c r="B195" s="449" t="s">
        <v>2727</v>
      </c>
      <c r="C195" s="449" t="s">
        <v>2728</v>
      </c>
      <c r="D195" s="449" t="s">
        <v>2716</v>
      </c>
      <c r="E195" s="450" t="str">
        <f>IFERROR(_xlfn.XLOOKUP($B195,map_headernames!H:H,map_headernames!$Q:$Q),"")</f>
        <v>s_cg_limitedbbpct_pctile</v>
      </c>
      <c r="F195" s="8" t="str">
        <f>IFERROR(_xlfn.XLOOKUP($B195,map_headernames!G:G,map_headernames!$Q:$Q),"")</f>
        <v/>
      </c>
      <c r="G195" s="8" t="str">
        <f>IFERROR(_xlfn.XLOOKUP($B195,map_headernames!I:I,map_headernames!$Q:$Q),"")</f>
        <v>s_cg_limitedbbpct_pctile</v>
      </c>
      <c r="H195" s="8" t="str">
        <f>IFERROR(_xlfn.XLOOKUP($B195,map_headernames!J:J,map_headernames!$Q:$Q),"")</f>
        <v>s_cg_limitedbbpct_pctile</v>
      </c>
      <c r="I195" s="8" t="str">
        <f>IFERROR(_xlfn.XLOOKUP($B195,map_headernames!K:K,map_headernames!$Q:$Q),"")</f>
        <v/>
      </c>
      <c r="J195" s="8" t="str">
        <f>IFERROR(_xlfn.XLOOKUP($B195,map_headernames!L:L,map_headernames!$Q:$Q),"")</f>
        <v/>
      </c>
      <c r="K195" s="8" t="str">
        <f>IFERROR(_xlfn.XLOOKUP($B195,map_headernames!N:N,map_headernames!$Q:$Q),"")</f>
        <v/>
      </c>
      <c r="L195" s="8" t="str">
        <f>IFERROR(_xlfn.XLOOKUP($B195,map_headernames!O:O,map_headernames!$Q:$Q),"")</f>
        <v/>
      </c>
      <c r="M195" s="8" t="str">
        <f>IFERROR(_xlfn.XLOOKUP($B195,map_headernames!P:P,map_headernames!$Q:$Q),"")</f>
        <v/>
      </c>
    </row>
    <row r="196" spans="1:14">
      <c r="A196" s="486">
        <v>261</v>
      </c>
      <c r="B196" s="449" t="s">
        <v>2724</v>
      </c>
      <c r="C196" s="449" t="s">
        <v>2725</v>
      </c>
      <c r="D196" s="449" t="s">
        <v>2716</v>
      </c>
      <c r="E196" s="450" t="str">
        <f>IFERROR(_xlfn.XLOOKUP($B196,map_headernames!H:H,map_headernames!$Q:$Q),"")</f>
        <v>s_cg_nohincpct_avg</v>
      </c>
      <c r="F196" s="8" t="str">
        <f>IFERROR(_xlfn.XLOOKUP($B196,map_headernames!G:G,map_headernames!$Q:$Q),"")</f>
        <v/>
      </c>
      <c r="G196" s="8" t="str">
        <f>IFERROR(_xlfn.XLOOKUP($B196,map_headernames!I:I,map_headernames!$Q:$Q),"")</f>
        <v>s_cg_nohincpct_avg</v>
      </c>
      <c r="H196" s="8" t="str">
        <f>IFERROR(_xlfn.XLOOKUP($B196,map_headernames!J:J,map_headernames!$Q:$Q),"")</f>
        <v>s_cg_nohincpct_avg</v>
      </c>
      <c r="I196" s="8" t="str">
        <f>IFERROR(_xlfn.XLOOKUP($B196,map_headernames!K:K,map_headernames!$Q:$Q),"")</f>
        <v/>
      </c>
      <c r="J196" s="8" t="str">
        <f>IFERROR(_xlfn.XLOOKUP($B196,map_headernames!L:L,map_headernames!$Q:$Q),"")</f>
        <v/>
      </c>
      <c r="K196" s="8" t="str">
        <f>IFERROR(_xlfn.XLOOKUP($B196,map_headernames!N:N,map_headernames!$Q:$Q),"")</f>
        <v/>
      </c>
      <c r="L196" s="8" t="str">
        <f>IFERROR(_xlfn.XLOOKUP($B196,map_headernames!O:O,map_headernames!$Q:$Q),"")</f>
        <v/>
      </c>
      <c r="M196" s="8" t="str">
        <f>IFERROR(_xlfn.XLOOKUP($B196,map_headernames!P:P,map_headernames!$Q:$Q),"")</f>
        <v/>
      </c>
    </row>
    <row r="197" spans="1:14">
      <c r="A197" s="8">
        <v>273</v>
      </c>
      <c r="B197" s="449" t="s">
        <v>2729</v>
      </c>
      <c r="C197" s="449" t="s">
        <v>2730</v>
      </c>
      <c r="D197" s="449" t="s">
        <v>2716</v>
      </c>
      <c r="E197" s="450" t="str">
        <f>IFERROR(_xlfn.XLOOKUP($B197,map_headernames!H:H,map_headernames!$Q:$Q),"")</f>
        <v>s_cg_nohincpct_pctile</v>
      </c>
      <c r="F197" s="8" t="str">
        <f>IFERROR(_xlfn.XLOOKUP($B197,map_headernames!G:G,map_headernames!$Q:$Q),"")</f>
        <v/>
      </c>
      <c r="G197" s="8" t="str">
        <f>IFERROR(_xlfn.XLOOKUP($B197,map_headernames!I:I,map_headernames!$Q:$Q),"")</f>
        <v>s_cg_nohincpct_pctile</v>
      </c>
      <c r="H197" s="8" t="str">
        <f>IFERROR(_xlfn.XLOOKUP($B197,map_headernames!J:J,map_headernames!$Q:$Q),"")</f>
        <v>s_cg_nohincpct_pctile</v>
      </c>
      <c r="I197" s="8" t="str">
        <f>IFERROR(_xlfn.XLOOKUP($B197,map_headernames!K:K,map_headernames!$Q:$Q),"")</f>
        <v/>
      </c>
      <c r="J197" s="8" t="str">
        <f>IFERROR(_xlfn.XLOOKUP($B197,map_headernames!L:L,map_headernames!$Q:$Q),"")</f>
        <v/>
      </c>
      <c r="K197" s="8" t="str">
        <f>IFERROR(_xlfn.XLOOKUP($B197,map_headernames!N:N,map_headernames!$Q:$Q),"")</f>
        <v/>
      </c>
      <c r="L197" s="8" t="str">
        <f>IFERROR(_xlfn.XLOOKUP($B197,map_headernames!O:O,map_headernames!$Q:$Q),"")</f>
        <v/>
      </c>
      <c r="M197" s="8" t="str">
        <f>IFERROR(_xlfn.XLOOKUP($B197,map_headernames!P:P,map_headernames!$Q:$Q),"")</f>
        <v/>
      </c>
    </row>
    <row r="198" spans="1:14">
      <c r="A198" s="486">
        <v>264</v>
      </c>
      <c r="B198" s="449" t="s">
        <v>2699</v>
      </c>
      <c r="C198" s="449" t="s">
        <v>2700</v>
      </c>
      <c r="D198" s="449" t="s">
        <v>2688</v>
      </c>
      <c r="E198" s="450" t="str">
        <f>IFERROR(_xlfn.XLOOKUP($B198,map_headernames!H:H,map_headernames!$Q:$Q),"")</f>
        <v>s_ci_fire_avg</v>
      </c>
      <c r="F198" s="8" t="str">
        <f>IFERROR(_xlfn.XLOOKUP($B198,map_headernames!G:G,map_headernames!$Q:$Q),"")</f>
        <v/>
      </c>
      <c r="G198" s="8" t="str">
        <f>IFERROR(_xlfn.XLOOKUP($B198,map_headernames!I:I,map_headernames!$Q:$Q),"")</f>
        <v>s_ci_fire_avg</v>
      </c>
      <c r="H198" s="8" t="str">
        <f>IFERROR(_xlfn.XLOOKUP($B198,map_headernames!J:J,map_headernames!$Q:$Q),"")</f>
        <v>s_ci_fire_avg</v>
      </c>
      <c r="I198" s="8" t="str">
        <f>IFERROR(_xlfn.XLOOKUP($B198,map_headernames!K:K,map_headernames!$Q:$Q),"")</f>
        <v/>
      </c>
      <c r="J198" s="8" t="str">
        <f>IFERROR(_xlfn.XLOOKUP($B198,map_headernames!L:L,map_headernames!$Q:$Q),"")</f>
        <v/>
      </c>
      <c r="K198" s="8" t="str">
        <f>IFERROR(_xlfn.XLOOKUP($B198,map_headernames!N:N,map_headernames!$Q:$Q),"")</f>
        <v/>
      </c>
      <c r="L198" s="8" t="str">
        <f>IFERROR(_xlfn.XLOOKUP($B198,map_headernames!O:O,map_headernames!$Q:$Q),"")</f>
        <v/>
      </c>
      <c r="M198" s="8" t="str">
        <f>IFERROR(_xlfn.XLOOKUP($B198,map_headernames!P:P,map_headernames!$Q:$Q),"")</f>
        <v/>
      </c>
    </row>
    <row r="199" spans="1:14">
      <c r="A199" s="8">
        <v>276</v>
      </c>
      <c r="B199" s="449" t="s">
        <v>2704</v>
      </c>
      <c r="C199" s="449" t="s">
        <v>2705</v>
      </c>
      <c r="D199" s="449" t="s">
        <v>2688</v>
      </c>
      <c r="E199" s="450" t="str">
        <f>IFERROR(_xlfn.XLOOKUP($B199,map_headernames!H:H,map_headernames!$Q:$Q),"")</f>
        <v>s_ci_fire_pctile</v>
      </c>
      <c r="F199" s="8" t="str">
        <f>IFERROR(_xlfn.XLOOKUP($B199,map_headernames!G:G,map_headernames!$Q:$Q),"")</f>
        <v/>
      </c>
      <c r="G199" s="8" t="str">
        <f>IFERROR(_xlfn.XLOOKUP($B199,map_headernames!I:I,map_headernames!$Q:$Q),"")</f>
        <v>s_ci_fire_pctile</v>
      </c>
      <c r="H199" s="8" t="str">
        <f>IFERROR(_xlfn.XLOOKUP($B199,map_headernames!J:J,map_headernames!$Q:$Q),"")</f>
        <v>s_ci_fire_pctile</v>
      </c>
      <c r="I199" s="8" t="str">
        <f>IFERROR(_xlfn.XLOOKUP($B199,map_headernames!K:K,map_headernames!$Q:$Q),"")</f>
        <v/>
      </c>
      <c r="J199" s="8" t="str">
        <f>IFERROR(_xlfn.XLOOKUP($B199,map_headernames!L:L,map_headernames!$Q:$Q),"")</f>
        <v/>
      </c>
      <c r="K199" s="8" t="str">
        <f>IFERROR(_xlfn.XLOOKUP($B199,map_headernames!N:N,map_headernames!$Q:$Q),"")</f>
        <v/>
      </c>
      <c r="L199" s="8" t="str">
        <f>IFERROR(_xlfn.XLOOKUP($B199,map_headernames!O:O,map_headernames!$Q:$Q),"")</f>
        <v/>
      </c>
      <c r="M199" s="8" t="str">
        <f>IFERROR(_xlfn.XLOOKUP($B199,map_headernames!P:P,map_headernames!$Q:$Q),"")</f>
        <v/>
      </c>
    </row>
    <row r="200" spans="1:14">
      <c r="A200" s="486">
        <v>265</v>
      </c>
      <c r="B200" s="449" t="s">
        <v>2761</v>
      </c>
      <c r="C200" s="449" t="s">
        <v>2762</v>
      </c>
      <c r="D200" s="449" t="s">
        <v>2688</v>
      </c>
      <c r="E200" s="450" t="str">
        <f>IFERROR(_xlfn.XLOOKUP($B200,map_headernames!H:H,map_headernames!$Q:$Q),"")</f>
        <v>s_ci_fire30_avg</v>
      </c>
      <c r="F200" s="8" t="str">
        <f>IFERROR(_xlfn.XLOOKUP($B200,map_headernames!G:G,map_headernames!$Q:$Q),"")</f>
        <v/>
      </c>
      <c r="G200" s="8" t="str">
        <f>IFERROR(_xlfn.XLOOKUP($B200,map_headernames!I:I,map_headernames!$Q:$Q),"")</f>
        <v>s_ci_fire30_avg</v>
      </c>
      <c r="H200" s="8" t="str">
        <f>IFERROR(_xlfn.XLOOKUP($B200,map_headernames!J:J,map_headernames!$Q:$Q),"")</f>
        <v>s_ci_fire30_avg</v>
      </c>
      <c r="I200" s="8" t="str">
        <f>IFERROR(_xlfn.XLOOKUP($B200,map_headernames!K:K,map_headernames!$Q:$Q),"")</f>
        <v/>
      </c>
      <c r="J200" s="8" t="str">
        <f>IFERROR(_xlfn.XLOOKUP($B200,map_headernames!L:L,map_headernames!$Q:$Q),"")</f>
        <v/>
      </c>
      <c r="K200" s="8" t="str">
        <f>IFERROR(_xlfn.XLOOKUP($B200,map_headernames!N:N,map_headernames!$Q:$Q),"")</f>
        <v/>
      </c>
      <c r="L200" s="8" t="str">
        <f>IFERROR(_xlfn.XLOOKUP($B200,map_headernames!O:O,map_headernames!$Q:$Q),"")</f>
        <v/>
      </c>
      <c r="M200" s="8" t="str">
        <f>IFERROR(_xlfn.XLOOKUP($B200,map_headernames!P:P,map_headernames!$Q:$Q),"")</f>
        <v/>
      </c>
    </row>
    <row r="201" spans="1:14">
      <c r="A201" s="8">
        <v>277</v>
      </c>
      <c r="B201" s="449" t="s">
        <v>2755</v>
      </c>
      <c r="C201" s="449" t="s">
        <v>2756</v>
      </c>
      <c r="D201" s="449" t="s">
        <v>2688</v>
      </c>
      <c r="E201" s="450" t="str">
        <f>IFERROR(_xlfn.XLOOKUP($B201,map_headernames!H:H,map_headernames!$Q:$Q),"")</f>
        <v>s_ci_fire30_pctile</v>
      </c>
      <c r="F201" s="8" t="str">
        <f>IFERROR(_xlfn.XLOOKUP($B201,map_headernames!G:G,map_headernames!$Q:$Q),"")</f>
        <v/>
      </c>
      <c r="G201" s="8" t="str">
        <f>IFERROR(_xlfn.XLOOKUP($B201,map_headernames!I:I,map_headernames!$Q:$Q),"")</f>
        <v>s_ci_fire30_pctile</v>
      </c>
      <c r="H201" s="8" t="str">
        <f>IFERROR(_xlfn.XLOOKUP($B201,map_headernames!J:J,map_headernames!$Q:$Q),"")</f>
        <v>s_ci_fire30_pctile</v>
      </c>
      <c r="I201" s="8" t="str">
        <f>IFERROR(_xlfn.XLOOKUP($B201,map_headernames!K:K,map_headernames!$Q:$Q),"")</f>
        <v/>
      </c>
      <c r="J201" s="8" t="str">
        <f>IFERROR(_xlfn.XLOOKUP($B201,map_headernames!L:L,map_headernames!$Q:$Q),"")</f>
        <v/>
      </c>
      <c r="K201" s="8" t="str">
        <f>IFERROR(_xlfn.XLOOKUP($B201,map_headernames!N:N,map_headernames!$Q:$Q),"")</f>
        <v/>
      </c>
      <c r="L201" s="8" t="str">
        <f>IFERROR(_xlfn.XLOOKUP($B201,map_headernames!O:O,map_headernames!$Q:$Q),"")</f>
        <v/>
      </c>
      <c r="M201" s="8" t="str">
        <f>IFERROR(_xlfn.XLOOKUP($B201,map_headernames!P:P,map_headernames!$Q:$Q),"")</f>
        <v/>
      </c>
    </row>
    <row r="202" spans="1:14">
      <c r="A202" s="486">
        <v>262</v>
      </c>
      <c r="B202" s="449" t="s">
        <v>2696</v>
      </c>
      <c r="C202" s="449" t="s">
        <v>2697</v>
      </c>
      <c r="D202" s="449" t="s">
        <v>2688</v>
      </c>
      <c r="E202" s="450" t="str">
        <f>IFERROR(_xlfn.XLOOKUP($B202,map_headernames!H:H,map_headernames!$Q:$Q),"")</f>
        <v>s_ci_flood_avg</v>
      </c>
      <c r="F202" s="8" t="str">
        <f>IFERROR(_xlfn.XLOOKUP($B202,map_headernames!G:G,map_headernames!$Q:$Q),"")</f>
        <v/>
      </c>
      <c r="G202" s="8" t="str">
        <f>IFERROR(_xlfn.XLOOKUP($B202,map_headernames!I:I,map_headernames!$Q:$Q),"")</f>
        <v>s_ci_flood_avg</v>
      </c>
      <c r="H202" s="8" t="str">
        <f>IFERROR(_xlfn.XLOOKUP($B202,map_headernames!J:J,map_headernames!$Q:$Q),"")</f>
        <v>s_ci_flood_avg</v>
      </c>
      <c r="I202" s="8" t="str">
        <f>IFERROR(_xlfn.XLOOKUP($B202,map_headernames!K:K,map_headernames!$Q:$Q),"")</f>
        <v/>
      </c>
      <c r="J202" s="8" t="str">
        <f>IFERROR(_xlfn.XLOOKUP($B202,map_headernames!L:L,map_headernames!$Q:$Q),"")</f>
        <v/>
      </c>
      <c r="K202" s="8" t="str">
        <f>IFERROR(_xlfn.XLOOKUP($B202,map_headernames!N:N,map_headernames!$Q:$Q),"")</f>
        <v/>
      </c>
      <c r="L202" s="8" t="str">
        <f>IFERROR(_xlfn.XLOOKUP($B202,map_headernames!O:O,map_headernames!$Q:$Q),"")</f>
        <v/>
      </c>
      <c r="M202" s="8" t="str">
        <f>IFERROR(_xlfn.XLOOKUP($B202,map_headernames!P:P,map_headernames!$Q:$Q),"")</f>
        <v/>
      </c>
    </row>
    <row r="203" spans="1:14">
      <c r="A203" s="8">
        <v>274</v>
      </c>
      <c r="B203" s="449" t="s">
        <v>2702</v>
      </c>
      <c r="C203" s="449" t="s">
        <v>2703</v>
      </c>
      <c r="D203" s="449" t="s">
        <v>2688</v>
      </c>
      <c r="E203" s="450" t="str">
        <f>IFERROR(_xlfn.XLOOKUP($B203,map_headernames!H:H,map_headernames!$Q:$Q),"")</f>
        <v>s_ci_flood_pctile</v>
      </c>
      <c r="F203" s="8" t="str">
        <f>IFERROR(_xlfn.XLOOKUP($B203,map_headernames!G:G,map_headernames!$Q:$Q),"")</f>
        <v/>
      </c>
      <c r="G203" s="8" t="str">
        <f>IFERROR(_xlfn.XLOOKUP($B203,map_headernames!I:I,map_headernames!$Q:$Q),"")</f>
        <v>s_ci_flood_pctile</v>
      </c>
      <c r="H203" s="8" t="str">
        <f>IFERROR(_xlfn.XLOOKUP($B203,map_headernames!J:J,map_headernames!$Q:$Q),"")</f>
        <v>s_ci_flood_pctile</v>
      </c>
      <c r="I203" s="8" t="str">
        <f>IFERROR(_xlfn.XLOOKUP($B203,map_headernames!K:K,map_headernames!$Q:$Q),"")</f>
        <v/>
      </c>
      <c r="J203" s="8" t="str">
        <f>IFERROR(_xlfn.XLOOKUP($B203,map_headernames!L:L,map_headernames!$Q:$Q),"")</f>
        <v/>
      </c>
      <c r="K203" s="8" t="str">
        <f>IFERROR(_xlfn.XLOOKUP($B203,map_headernames!N:N,map_headernames!$Q:$Q),"")</f>
        <v/>
      </c>
      <c r="L203" s="8" t="str">
        <f>IFERROR(_xlfn.XLOOKUP($B203,map_headernames!O:O,map_headernames!$Q:$Q),"")</f>
        <v/>
      </c>
      <c r="M203" s="8" t="str">
        <f>IFERROR(_xlfn.XLOOKUP($B203,map_headernames!P:P,map_headernames!$Q:$Q),"")</f>
        <v/>
      </c>
    </row>
    <row r="204" spans="1:14">
      <c r="A204" s="486">
        <v>263</v>
      </c>
      <c r="B204" s="449" t="s">
        <v>2777</v>
      </c>
      <c r="C204" s="449" t="s">
        <v>2778</v>
      </c>
      <c r="D204" s="449" t="s">
        <v>2688</v>
      </c>
      <c r="E204" s="450" t="str">
        <f>IFERROR(_xlfn.XLOOKUP($B204,map_headernames!H:H,map_headernames!$Q:$Q),"")</f>
        <v>s_ci_flood30_avg</v>
      </c>
      <c r="F204" s="8" t="str">
        <f>IFERROR(_xlfn.XLOOKUP($B204,map_headernames!G:G,map_headernames!$Q:$Q),"")</f>
        <v/>
      </c>
      <c r="G204" s="8" t="str">
        <f>IFERROR(_xlfn.XLOOKUP($B204,map_headernames!I:I,map_headernames!$Q:$Q),"")</f>
        <v>s_ci_flood30_avg</v>
      </c>
      <c r="H204" s="8" t="str">
        <f>IFERROR(_xlfn.XLOOKUP($B204,map_headernames!J:J,map_headernames!$Q:$Q),"")</f>
        <v>s_ci_flood30_avg</v>
      </c>
      <c r="I204" s="8" t="str">
        <f>IFERROR(_xlfn.XLOOKUP($B204,map_headernames!K:K,map_headernames!$Q:$Q),"")</f>
        <v/>
      </c>
      <c r="J204" s="8" t="str">
        <f>IFERROR(_xlfn.XLOOKUP($B204,map_headernames!L:L,map_headernames!$Q:$Q),"")</f>
        <v/>
      </c>
      <c r="K204" s="8" t="str">
        <f>IFERROR(_xlfn.XLOOKUP($B204,map_headernames!N:N,map_headernames!$Q:$Q),"")</f>
        <v/>
      </c>
      <c r="L204" s="8" t="str">
        <f>IFERROR(_xlfn.XLOOKUP($B204,map_headernames!O:O,map_headernames!$Q:$Q),"")</f>
        <v/>
      </c>
      <c r="M204" s="8" t="str">
        <f>IFERROR(_xlfn.XLOOKUP($B204,map_headernames!P:P,map_headernames!$Q:$Q),"")</f>
        <v/>
      </c>
    </row>
    <row r="205" spans="1:14">
      <c r="A205" s="8">
        <v>275</v>
      </c>
      <c r="B205" s="449" t="s">
        <v>2781</v>
      </c>
      <c r="C205" s="449" t="s">
        <v>2782</v>
      </c>
      <c r="D205" s="449" t="s">
        <v>2688</v>
      </c>
      <c r="E205" s="450" t="str">
        <f>IFERROR(_xlfn.XLOOKUP($B205,map_headernames!H:H,map_headernames!$Q:$Q),"")</f>
        <v>s_ci_flood30_pctile</v>
      </c>
      <c r="F205" s="8" t="str">
        <f>IFERROR(_xlfn.XLOOKUP($B205,map_headernames!G:G,map_headernames!$Q:$Q),"")</f>
        <v/>
      </c>
      <c r="G205" s="8" t="str">
        <f>IFERROR(_xlfn.XLOOKUP($B205,map_headernames!I:I,map_headernames!$Q:$Q),"")</f>
        <v>s_ci_flood30_pctile</v>
      </c>
      <c r="H205" s="8" t="str">
        <f>IFERROR(_xlfn.XLOOKUP($B205,map_headernames!J:J,map_headernames!$Q:$Q),"")</f>
        <v>s_ci_flood30_pctile</v>
      </c>
      <c r="I205" s="8" t="str">
        <f>IFERROR(_xlfn.XLOOKUP($B205,map_headernames!K:K,map_headernames!$Q:$Q),"")</f>
        <v/>
      </c>
      <c r="J205" s="8" t="str">
        <f>IFERROR(_xlfn.XLOOKUP($B205,map_headernames!L:L,map_headernames!$Q:$Q),"")</f>
        <v/>
      </c>
      <c r="K205" s="8" t="str">
        <f>IFERROR(_xlfn.XLOOKUP($B205,map_headernames!N:N,map_headernames!$Q:$Q),"")</f>
        <v/>
      </c>
      <c r="L205" s="8" t="str">
        <f>IFERROR(_xlfn.XLOOKUP($B205,map_headernames!O:O,map_headernames!$Q:$Q),"")</f>
        <v/>
      </c>
      <c r="M205" s="8" t="str">
        <f>IFERROR(_xlfn.XLOOKUP($B205,map_headernames!P:P,map_headernames!$Q:$Q),"")</f>
        <v/>
      </c>
    </row>
    <row r="206" spans="1:14">
      <c r="A206" s="8">
        <v>72</v>
      </c>
      <c r="B206" s="456" t="s">
        <v>5860</v>
      </c>
      <c r="C206" s="456" t="s">
        <v>2249</v>
      </c>
      <c r="D206" s="456" t="s">
        <v>1104</v>
      </c>
      <c r="E206" s="45" t="str">
        <f>IFERROR(_xlfn.XLOOKUP($B206,map_headernames!H:H,map_headernames!$Q:$Q),"")</f>
        <v>state.avg.Demog.Index.State</v>
      </c>
      <c r="F206" s="45" t="str">
        <f>IFERROR(_xlfn.XLOOKUP($B206,map_headernames!G:G,map_headernames!$Q:$Q),"")</f>
        <v/>
      </c>
      <c r="G206" s="45" t="str">
        <f>IFERROR(_xlfn.XLOOKUP($B206,map_headernames!I:I,map_headernames!$Q:$Q),"")</f>
        <v>state.avg.Demog.Index.State</v>
      </c>
      <c r="H206" s="8" t="str">
        <f>IFERROR(_xlfn.XLOOKUP($B206,map_headernames!J:J,map_headernames!$Q:$Q),"")</f>
        <v>state.avg.Demog.Index.State</v>
      </c>
      <c r="I206" s="8" t="str">
        <f>IFERROR(_xlfn.XLOOKUP($B206,map_headernames!K:K,map_headernames!$Q:$Q),"")</f>
        <v/>
      </c>
      <c r="J206" s="8" t="str">
        <f>IFERROR(_xlfn.XLOOKUP($B206,map_headernames!L:L,map_headernames!$Q:$Q),"")</f>
        <v/>
      </c>
      <c r="K206" s="8" t="str">
        <f>IFERROR(_xlfn.XLOOKUP($B206,map_headernames!N:N,map_headernames!$Q:$Q),"")</f>
        <v>state.avg.Demog.Index.State</v>
      </c>
      <c r="L206" s="8" t="str">
        <f>IFERROR(_xlfn.XLOOKUP($B206,map_headernames!O:O,map_headernames!$Q:$Q),"")</f>
        <v>state.avg.Demog.Index.State</v>
      </c>
      <c r="M206" s="8" t="str">
        <f>IFERROR(_xlfn.XLOOKUP($B206,map_headernames!P:P,map_headernames!$Q:$Q),"")</f>
        <v>state.avg.Demog.Index.State</v>
      </c>
      <c r="N206" s="489" t="s">
        <v>5910</v>
      </c>
    </row>
    <row r="207" spans="1:14">
      <c r="A207" s="486">
        <v>94</v>
      </c>
      <c r="B207" s="456" t="s">
        <v>5884</v>
      </c>
      <c r="C207" s="456" t="s">
        <v>1783</v>
      </c>
      <c r="D207" s="456" t="s">
        <v>1104</v>
      </c>
      <c r="E207" s="45" t="str">
        <f>IFERROR(_xlfn.XLOOKUP($B207,map_headernames!H:H,map_headernames!$Q:$Q),"")</f>
        <v>state.pctile.Demog.Index.State</v>
      </c>
      <c r="F207" s="45" t="str">
        <f>IFERROR(_xlfn.XLOOKUP($B207,map_headernames!G:G,map_headernames!$Q:$Q),"")</f>
        <v/>
      </c>
      <c r="G207" s="45" t="str">
        <f>IFERROR(_xlfn.XLOOKUP($B207,map_headernames!I:I,map_headernames!$Q:$Q),"")</f>
        <v>state.pctile.Demog.Index.State</v>
      </c>
      <c r="H207" s="8" t="str">
        <f>IFERROR(_xlfn.XLOOKUP($B207,map_headernames!J:J,map_headernames!$Q:$Q),"")</f>
        <v>state.pctile.Demog.Index.State</v>
      </c>
      <c r="I207" s="8" t="str">
        <f>IFERROR(_xlfn.XLOOKUP($B207,map_headernames!K:K,map_headernames!$Q:$Q),"")</f>
        <v/>
      </c>
      <c r="J207" s="8" t="str">
        <f>IFERROR(_xlfn.XLOOKUP($B207,map_headernames!L:L,map_headernames!$Q:$Q),"")</f>
        <v/>
      </c>
      <c r="K207" s="8" t="str">
        <f>IFERROR(_xlfn.XLOOKUP($B207,map_headernames!N:N,map_headernames!$Q:$Q),"")</f>
        <v/>
      </c>
      <c r="L207" s="8" t="str">
        <f>IFERROR(_xlfn.XLOOKUP($B207,map_headernames!O:O,map_headernames!$Q:$Q),"")</f>
        <v/>
      </c>
      <c r="M207" s="8" t="str">
        <f>IFERROR(_xlfn.XLOOKUP($B207,map_headernames!P:P,map_headernames!$Q:$Q),"")</f>
        <v/>
      </c>
      <c r="N207" s="489" t="s">
        <v>5910</v>
      </c>
    </row>
    <row r="208" spans="1:14">
      <c r="A208" s="8">
        <v>73</v>
      </c>
      <c r="B208" s="456" t="s">
        <v>5858</v>
      </c>
      <c r="C208" s="456" t="s">
        <v>2253</v>
      </c>
      <c r="D208" s="456" t="s">
        <v>1104</v>
      </c>
      <c r="E208" s="45" t="str">
        <f>IFERROR(_xlfn.XLOOKUP($B208,map_headernames!H:H,map_headernames!$Q:$Q),"")</f>
        <v>state.avg.Demog.Index.Supp.State</v>
      </c>
      <c r="F208" s="45" t="str">
        <f>IFERROR(_xlfn.XLOOKUP($B208,map_headernames!G:G,map_headernames!$Q:$Q),"")</f>
        <v/>
      </c>
      <c r="G208" s="45" t="str">
        <f>IFERROR(_xlfn.XLOOKUP($B208,map_headernames!I:I,map_headernames!$Q:$Q),"")</f>
        <v>state.avg.Demog.Index.Supp.State</v>
      </c>
      <c r="H208" s="8" t="str">
        <f>IFERROR(_xlfn.XLOOKUP($B208,map_headernames!J:J,map_headernames!$Q:$Q),"")</f>
        <v>state.avg.Demog.Index.Supp.State</v>
      </c>
      <c r="I208" s="8" t="str">
        <f>IFERROR(_xlfn.XLOOKUP($B208,map_headernames!K:K,map_headernames!$Q:$Q),"")</f>
        <v/>
      </c>
      <c r="J208" s="8" t="str">
        <f>IFERROR(_xlfn.XLOOKUP($B208,map_headernames!L:L,map_headernames!$Q:$Q),"")</f>
        <v/>
      </c>
      <c r="K208" s="8" t="str">
        <f>IFERROR(_xlfn.XLOOKUP($B208,map_headernames!N:N,map_headernames!$Q:$Q),"")</f>
        <v>state.avg.Demog.Index.Supp.State</v>
      </c>
      <c r="L208" s="8" t="str">
        <f>IFERROR(_xlfn.XLOOKUP($B208,map_headernames!O:O,map_headernames!$Q:$Q),"")</f>
        <v>state.avg.Demog.Index.Supp.State</v>
      </c>
      <c r="M208" s="8" t="str">
        <f>IFERROR(_xlfn.XLOOKUP($B208,map_headernames!P:P,map_headernames!$Q:$Q),"")</f>
        <v>state.avg.Demog.Index.Supp.State</v>
      </c>
      <c r="N208" s="489" t="s">
        <v>5910</v>
      </c>
    </row>
    <row r="209" spans="1:14">
      <c r="A209" s="486">
        <v>95</v>
      </c>
      <c r="B209" s="456" t="s">
        <v>5883</v>
      </c>
      <c r="C209" s="456" t="s">
        <v>1791</v>
      </c>
      <c r="D209" s="456" t="s">
        <v>1104</v>
      </c>
      <c r="E209" s="45" t="str">
        <f>IFERROR(_xlfn.XLOOKUP($B209,map_headernames!H:H,map_headernames!$Q:$Q),"")</f>
        <v>state.pctile.Demog.Index.Supp.State</v>
      </c>
      <c r="F209" s="45" t="str">
        <f>IFERROR(_xlfn.XLOOKUP($B209,map_headernames!G:G,map_headernames!$Q:$Q),"")</f>
        <v/>
      </c>
      <c r="G209" s="45" t="str">
        <f>IFERROR(_xlfn.XLOOKUP($B209,map_headernames!I:I,map_headernames!$Q:$Q),"")</f>
        <v>state.pctile.Demog.Index.Supp.State</v>
      </c>
      <c r="H209" s="8" t="str">
        <f>IFERROR(_xlfn.XLOOKUP($B209,map_headernames!J:J,map_headernames!$Q:$Q),"")</f>
        <v>state.pctile.Demog.Index.Supp.State</v>
      </c>
      <c r="I209" s="8" t="str">
        <f>IFERROR(_xlfn.XLOOKUP($B209,map_headernames!K:K,map_headernames!$Q:$Q),"")</f>
        <v/>
      </c>
      <c r="J209" s="8" t="str">
        <f>IFERROR(_xlfn.XLOOKUP($B209,map_headernames!L:L,map_headernames!$Q:$Q),"")</f>
        <v/>
      </c>
      <c r="K209" s="8" t="str">
        <f>IFERROR(_xlfn.XLOOKUP($B209,map_headernames!N:N,map_headernames!$Q:$Q),"")</f>
        <v/>
      </c>
      <c r="L209" s="8" t="str">
        <f>IFERROR(_xlfn.XLOOKUP($B209,map_headernames!O:O,map_headernames!$Q:$Q),"")</f>
        <v/>
      </c>
      <c r="M209" s="8" t="str">
        <f>IFERROR(_xlfn.XLOOKUP($B209,map_headernames!P:P,map_headernames!$Q:$Q),"")</f>
        <v/>
      </c>
      <c r="N209" s="489" t="s">
        <v>5910</v>
      </c>
    </row>
    <row r="210" spans="1:14">
      <c r="A210" s="8">
        <v>65</v>
      </c>
      <c r="B210" s="487" t="s">
        <v>1793</v>
      </c>
      <c r="C210" s="449" t="s">
        <v>1797</v>
      </c>
      <c r="D210" s="449" t="s">
        <v>1104</v>
      </c>
      <c r="E210" s="450" t="str">
        <f>IFERROR(_xlfn.XLOOKUP($B210,map_headernames!H:H,map_headernames!$Q:$Q),"")</f>
        <v>state.avg.pctlowinc</v>
      </c>
      <c r="F210" s="8" t="str">
        <f>IFERROR(_xlfn.XLOOKUP($B210,map_headernames!G:G,map_headernames!$Q:$Q),"")</f>
        <v/>
      </c>
      <c r="G210" s="8" t="str">
        <f>IFERROR(_xlfn.XLOOKUP($B210,map_headernames!I:I,map_headernames!$Q:$Q),"")</f>
        <v>state.avg.pctlowinc</v>
      </c>
      <c r="H210" s="8" t="str">
        <f>IFERROR(_xlfn.XLOOKUP($B210,map_headernames!J:J,map_headernames!$Q:$Q),"")</f>
        <v>state.avg.pctlowinc</v>
      </c>
      <c r="I210" s="8" t="str">
        <f>IFERROR(_xlfn.XLOOKUP($B210,map_headernames!K:K,map_headernames!$Q:$Q),"")</f>
        <v/>
      </c>
      <c r="J210" s="8" t="str">
        <f>IFERROR(_xlfn.XLOOKUP($B210,map_headernames!L:L,map_headernames!$Q:$Q),"")</f>
        <v/>
      </c>
      <c r="K210" s="8" t="str">
        <f>IFERROR(_xlfn.XLOOKUP($B210,map_headernames!N:N,map_headernames!$Q:$Q),"")</f>
        <v/>
      </c>
      <c r="L210" s="8" t="str">
        <f>IFERROR(_xlfn.XLOOKUP($B210,map_headernames!O:O,map_headernames!$Q:$Q),"")</f>
        <v/>
      </c>
      <c r="M210" s="8" t="str">
        <f>IFERROR(_xlfn.XLOOKUP($B210,map_headernames!P:P,map_headernames!$Q:$Q),"")</f>
        <v/>
      </c>
    </row>
    <row r="211" spans="1:14">
      <c r="A211" s="486">
        <v>88</v>
      </c>
      <c r="B211" s="487" t="s">
        <v>1801</v>
      </c>
      <c r="C211" s="449" t="s">
        <v>1805</v>
      </c>
      <c r="D211" s="449" t="s">
        <v>1104</v>
      </c>
      <c r="E211" s="450" t="str">
        <f>IFERROR(_xlfn.XLOOKUP($B211,map_headernames!H:H,map_headernames!$Q:$Q),"")</f>
        <v>state.pctile.pctlowinc</v>
      </c>
      <c r="F211" s="8" t="str">
        <f>IFERROR(_xlfn.XLOOKUP($B211,map_headernames!G:G,map_headernames!$Q:$Q),"")</f>
        <v/>
      </c>
      <c r="G211" s="8" t="str">
        <f>IFERROR(_xlfn.XLOOKUP($B211,map_headernames!I:I,map_headernames!$Q:$Q),"")</f>
        <v>state.pctile.pctlowinc</v>
      </c>
      <c r="H211" s="8" t="str">
        <f>IFERROR(_xlfn.XLOOKUP($B211,map_headernames!J:J,map_headernames!$Q:$Q),"")</f>
        <v>state.pctile.pctlowinc</v>
      </c>
      <c r="I211" s="8" t="str">
        <f>IFERROR(_xlfn.XLOOKUP($B211,map_headernames!K:K,map_headernames!$Q:$Q),"")</f>
        <v/>
      </c>
      <c r="J211" s="8" t="str">
        <f>IFERROR(_xlfn.XLOOKUP($B211,map_headernames!L:L,map_headernames!$Q:$Q),"")</f>
        <v/>
      </c>
      <c r="K211" s="8" t="str">
        <f>IFERROR(_xlfn.XLOOKUP($B211,map_headernames!N:N,map_headernames!$Q:$Q),"")</f>
        <v/>
      </c>
      <c r="L211" s="8" t="str">
        <f>IFERROR(_xlfn.XLOOKUP($B211,map_headernames!O:O,map_headernames!$Q:$Q),"")</f>
        <v/>
      </c>
      <c r="M211" s="8" t="str">
        <f>IFERROR(_xlfn.XLOOKUP($B211,map_headernames!P:P,map_headernames!$Q:$Q),"")</f>
        <v/>
      </c>
    </row>
    <row r="212" spans="1:14">
      <c r="A212" s="8">
        <v>66</v>
      </c>
      <c r="B212" s="487" t="s">
        <v>1807</v>
      </c>
      <c r="C212" s="449" t="s">
        <v>1809</v>
      </c>
      <c r="D212" s="449" t="s">
        <v>1104</v>
      </c>
      <c r="E212" s="450" t="str">
        <f>IFERROR(_xlfn.XLOOKUP($B212,map_headernames!H:H,map_headernames!$Q:$Q),"")</f>
        <v>state.avg.pctlths</v>
      </c>
      <c r="F212" s="8" t="str">
        <f>IFERROR(_xlfn.XLOOKUP($B212,map_headernames!G:G,map_headernames!$Q:$Q),"")</f>
        <v/>
      </c>
      <c r="G212" s="8" t="str">
        <f>IFERROR(_xlfn.XLOOKUP($B212,map_headernames!I:I,map_headernames!$Q:$Q),"")</f>
        <v>state.avg.pctlths</v>
      </c>
      <c r="H212" s="8" t="str">
        <f>IFERROR(_xlfn.XLOOKUP($B212,map_headernames!J:J,map_headernames!$Q:$Q),"")</f>
        <v>state.avg.pctlths</v>
      </c>
      <c r="I212" s="8" t="str">
        <f>IFERROR(_xlfn.XLOOKUP($B212,map_headernames!K:K,map_headernames!$Q:$Q),"")</f>
        <v/>
      </c>
      <c r="J212" s="8" t="str">
        <f>IFERROR(_xlfn.XLOOKUP($B212,map_headernames!L:L,map_headernames!$Q:$Q),"")</f>
        <v/>
      </c>
      <c r="K212" s="8" t="str">
        <f>IFERROR(_xlfn.XLOOKUP($B212,map_headernames!N:N,map_headernames!$Q:$Q),"")</f>
        <v/>
      </c>
      <c r="L212" s="8" t="str">
        <f>IFERROR(_xlfn.XLOOKUP($B212,map_headernames!O:O,map_headernames!$Q:$Q),"")</f>
        <v/>
      </c>
      <c r="M212" s="8" t="str">
        <f>IFERROR(_xlfn.XLOOKUP($B212,map_headernames!P:P,map_headernames!$Q:$Q),"")</f>
        <v/>
      </c>
    </row>
    <row r="213" spans="1:14">
      <c r="A213" s="486">
        <v>89</v>
      </c>
      <c r="B213" s="487" t="s">
        <v>1811</v>
      </c>
      <c r="C213" s="449" t="s">
        <v>1815</v>
      </c>
      <c r="D213" s="449" t="s">
        <v>1104</v>
      </c>
      <c r="E213" s="450" t="str">
        <f>IFERROR(_xlfn.XLOOKUP($B213,map_headernames!H:H,map_headernames!$Q:$Q),"")</f>
        <v>state.pctile.pctlths</v>
      </c>
      <c r="F213" s="8" t="str">
        <f>IFERROR(_xlfn.XLOOKUP($B213,map_headernames!G:G,map_headernames!$Q:$Q),"")</f>
        <v/>
      </c>
      <c r="G213" s="8" t="str">
        <f>IFERROR(_xlfn.XLOOKUP($B213,map_headernames!I:I,map_headernames!$Q:$Q),"")</f>
        <v>state.pctile.pctlths</v>
      </c>
      <c r="H213" s="8" t="str">
        <f>IFERROR(_xlfn.XLOOKUP($B213,map_headernames!J:J,map_headernames!$Q:$Q),"")</f>
        <v>state.pctile.pctlths</v>
      </c>
      <c r="I213" s="8" t="str">
        <f>IFERROR(_xlfn.XLOOKUP($B213,map_headernames!K:K,map_headernames!$Q:$Q),"")</f>
        <v/>
      </c>
      <c r="J213" s="8" t="str">
        <f>IFERROR(_xlfn.XLOOKUP($B213,map_headernames!L:L,map_headernames!$Q:$Q),"")</f>
        <v/>
      </c>
      <c r="K213" s="8" t="str">
        <f>IFERROR(_xlfn.XLOOKUP($B213,map_headernames!N:N,map_headernames!$Q:$Q),"")</f>
        <v/>
      </c>
      <c r="L213" s="8" t="str">
        <f>IFERROR(_xlfn.XLOOKUP($B213,map_headernames!O:O,map_headernames!$Q:$Q),"")</f>
        <v/>
      </c>
      <c r="M213" s="8" t="str">
        <f>IFERROR(_xlfn.XLOOKUP($B213,map_headernames!P:P,map_headernames!$Q:$Q),"")</f>
        <v/>
      </c>
    </row>
    <row r="214" spans="1:14">
      <c r="A214" s="8">
        <v>71</v>
      </c>
      <c r="B214" s="487" t="s">
        <v>2324</v>
      </c>
      <c r="C214" s="464" t="s">
        <v>2327</v>
      </c>
      <c r="D214" s="449" t="s">
        <v>1104</v>
      </c>
      <c r="E214" s="450" t="str">
        <f>IFERROR(_xlfn.XLOOKUP($B214,map_headernames!H:H,map_headernames!$Q:$Q),"")</f>
        <v>state.avg.lowlifex</v>
      </c>
      <c r="F214" s="8" t="str">
        <f>IFERROR(_xlfn.XLOOKUP($B214,map_headernames!G:G,map_headernames!$Q:$Q),"")</f>
        <v/>
      </c>
      <c r="G214" s="465" t="str">
        <f>IFERROR(_xlfn.XLOOKUP($B214,map_headernames!I:I,map_headernames!$Q:$Q),"")</f>
        <v>state.avg.lowlifex</v>
      </c>
      <c r="H214" s="8" t="str">
        <f>IFERROR(_xlfn.XLOOKUP($B214,map_headernames!J:J,map_headernames!$Q:$Q),"")</f>
        <v>state.avg.lowlifex</v>
      </c>
      <c r="I214" s="8" t="str">
        <f>IFERROR(_xlfn.XLOOKUP($B214,map_headernames!K:K,map_headernames!$Q:$Q),"")</f>
        <v/>
      </c>
      <c r="J214" s="8" t="str">
        <f>IFERROR(_xlfn.XLOOKUP($B214,map_headernames!L:L,map_headernames!$Q:$Q),"")</f>
        <v/>
      </c>
      <c r="K214" s="8" t="str">
        <f>IFERROR(_xlfn.XLOOKUP($B214,map_headernames!N:N,map_headernames!$Q:$Q),"")</f>
        <v/>
      </c>
      <c r="L214" s="8" t="str">
        <f>IFERROR(_xlfn.XLOOKUP($B214,map_headernames!O:O,map_headernames!$Q:$Q),"")</f>
        <v/>
      </c>
      <c r="M214" s="8" t="str">
        <f>IFERROR(_xlfn.XLOOKUP($B214,map_headernames!P:P,map_headernames!$Q:$Q),"")</f>
        <v/>
      </c>
      <c r="N214" s="8" t="s">
        <v>5912</v>
      </c>
    </row>
    <row r="215" spans="1:14">
      <c r="A215" s="496"/>
      <c r="B215" s="509" t="s">
        <v>1817</v>
      </c>
      <c r="C215" s="497" t="s">
        <v>1822</v>
      </c>
      <c r="D215" s="497" t="s">
        <v>1104</v>
      </c>
      <c r="E215" s="444" t="str">
        <f>IFERROR(_xlfn.XLOOKUP($B215,map_headernames!H:H,map_headernames!$Q:$Q),"")</f>
        <v>state.pctile.lowlifex</v>
      </c>
      <c r="F215" s="444" t="str">
        <f>IFERROR(_xlfn.XLOOKUP($B215,map_headernames!G:G,map_headernames!$Q:$Q),"")</f>
        <v/>
      </c>
      <c r="G215" s="444" t="str">
        <f>IFERROR(_xlfn.XLOOKUP($B215,map_headernames!I:I,map_headernames!$Q:$Q),"")</f>
        <v>state.pctile.lowlifex</v>
      </c>
      <c r="H215" s="444" t="str">
        <f>IFERROR(_xlfn.XLOOKUP($B215,map_headernames!J:J,map_headernames!$Q:$Q),"")</f>
        <v>state.pctile.lowlifex</v>
      </c>
      <c r="I215" s="444" t="str">
        <f>IFERROR(_xlfn.XLOOKUP($B215,map_headernames!K:K,map_headernames!$Q:$Q),"")</f>
        <v/>
      </c>
      <c r="J215" s="444" t="str">
        <f>IFERROR(_xlfn.XLOOKUP($B215,map_headernames!L:L,map_headernames!$Q:$Q),"")</f>
        <v/>
      </c>
      <c r="K215" s="444" t="str">
        <f>IFERROR(_xlfn.XLOOKUP($B215,map_headernames!N:N,map_headernames!$Q:$Q),"")</f>
        <v/>
      </c>
      <c r="L215" s="444" t="str">
        <f>IFERROR(_xlfn.XLOOKUP($B215,map_headernames!O:O,map_headernames!$Q:$Q),"")</f>
        <v/>
      </c>
      <c r="M215" s="444" t="str">
        <f>IFERROR(_xlfn.XLOOKUP($B215,map_headernames!P:P,map_headernames!$Q:$Q),"")</f>
        <v/>
      </c>
      <c r="N215" s="498" t="s">
        <v>5912</v>
      </c>
    </row>
    <row r="216" spans="1:14">
      <c r="A216" s="8">
        <v>67</v>
      </c>
      <c r="B216" s="487" t="s">
        <v>1825</v>
      </c>
      <c r="C216" s="449" t="s">
        <v>1827</v>
      </c>
      <c r="D216" s="449" t="s">
        <v>1104</v>
      </c>
      <c r="E216" s="450" t="str">
        <f>IFERROR(_xlfn.XLOOKUP($B216,map_headernames!H:H,map_headernames!$Q:$Q),"")</f>
        <v>state.avg.pctlingiso</v>
      </c>
      <c r="F216" s="8" t="str">
        <f>IFERROR(_xlfn.XLOOKUP($B216,map_headernames!G:G,map_headernames!$Q:$Q),"")</f>
        <v/>
      </c>
      <c r="G216" s="8" t="str">
        <f>IFERROR(_xlfn.XLOOKUP($B216,map_headernames!I:I,map_headernames!$Q:$Q),"")</f>
        <v>state.avg.pctlingiso</v>
      </c>
      <c r="H216" s="8" t="str">
        <f>IFERROR(_xlfn.XLOOKUP($B216,map_headernames!J:J,map_headernames!$Q:$Q),"")</f>
        <v>state.avg.pctlingiso</v>
      </c>
      <c r="I216" s="8" t="str">
        <f>IFERROR(_xlfn.XLOOKUP($B216,map_headernames!K:K,map_headernames!$Q:$Q),"")</f>
        <v/>
      </c>
      <c r="J216" s="8" t="str">
        <f>IFERROR(_xlfn.XLOOKUP($B216,map_headernames!L:L,map_headernames!$Q:$Q),"")</f>
        <v/>
      </c>
      <c r="K216" s="8" t="str">
        <f>IFERROR(_xlfn.XLOOKUP($B216,map_headernames!N:N,map_headernames!$Q:$Q),"")</f>
        <v/>
      </c>
      <c r="L216" s="8" t="str">
        <f>IFERROR(_xlfn.XLOOKUP($B216,map_headernames!O:O,map_headernames!$Q:$Q),"")</f>
        <v/>
      </c>
      <c r="M216" s="8" t="str">
        <f>IFERROR(_xlfn.XLOOKUP($B216,map_headernames!P:P,map_headernames!$Q:$Q),"")</f>
        <v/>
      </c>
    </row>
    <row r="217" spans="1:14">
      <c r="A217" s="486">
        <v>90</v>
      </c>
      <c r="B217" s="487" t="s">
        <v>1830</v>
      </c>
      <c r="C217" s="449" t="s">
        <v>1834</v>
      </c>
      <c r="D217" s="449" t="s">
        <v>1104</v>
      </c>
      <c r="E217" s="450" t="str">
        <f>IFERROR(_xlfn.XLOOKUP($B217,map_headernames!H:H,map_headernames!$Q:$Q),"")</f>
        <v>state.pctile.pctlingiso</v>
      </c>
      <c r="F217" s="8" t="str">
        <f>IFERROR(_xlfn.XLOOKUP($B217,map_headernames!G:G,map_headernames!$Q:$Q),"")</f>
        <v/>
      </c>
      <c r="G217" s="8" t="str">
        <f>IFERROR(_xlfn.XLOOKUP($B217,map_headernames!I:I,map_headernames!$Q:$Q),"")</f>
        <v>state.pctile.pctlingiso</v>
      </c>
      <c r="H217" s="8" t="str">
        <f>IFERROR(_xlfn.XLOOKUP($B217,map_headernames!J:J,map_headernames!$Q:$Q),"")</f>
        <v>state.pctile.pctlingiso</v>
      </c>
      <c r="I217" s="8" t="str">
        <f>IFERROR(_xlfn.XLOOKUP($B217,map_headernames!K:K,map_headernames!$Q:$Q),"")</f>
        <v/>
      </c>
      <c r="J217" s="8" t="str">
        <f>IFERROR(_xlfn.XLOOKUP($B217,map_headernames!L:L,map_headernames!$Q:$Q),"")</f>
        <v/>
      </c>
      <c r="K217" s="8" t="str">
        <f>IFERROR(_xlfn.XLOOKUP($B217,map_headernames!N:N,map_headernames!$Q:$Q),"")</f>
        <v/>
      </c>
      <c r="L217" s="8" t="str">
        <f>IFERROR(_xlfn.XLOOKUP($B217,map_headernames!O:O,map_headernames!$Q:$Q),"")</f>
        <v/>
      </c>
      <c r="M217" s="8" t="str">
        <f>IFERROR(_xlfn.XLOOKUP($B217,map_headernames!P:P,map_headernames!$Q:$Q),"")</f>
        <v/>
      </c>
    </row>
    <row r="218" spans="1:14">
      <c r="A218" s="8">
        <v>69</v>
      </c>
      <c r="B218" s="487" t="s">
        <v>1836</v>
      </c>
      <c r="C218" s="449" t="s">
        <v>1838</v>
      </c>
      <c r="D218" s="449" t="s">
        <v>1104</v>
      </c>
      <c r="E218" s="450" t="str">
        <f>IFERROR(_xlfn.XLOOKUP($B218,map_headernames!H:H,map_headernames!$Q:$Q),"")</f>
        <v>state.avg.pctover64</v>
      </c>
      <c r="F218" s="8" t="str">
        <f>IFERROR(_xlfn.XLOOKUP($B218,map_headernames!G:G,map_headernames!$Q:$Q),"")</f>
        <v/>
      </c>
      <c r="G218" s="8" t="str">
        <f>IFERROR(_xlfn.XLOOKUP($B218,map_headernames!I:I,map_headernames!$Q:$Q),"")</f>
        <v>state.avg.pctover64</v>
      </c>
      <c r="H218" s="8" t="str">
        <f>IFERROR(_xlfn.XLOOKUP($B218,map_headernames!J:J,map_headernames!$Q:$Q),"")</f>
        <v>state.avg.pctover64</v>
      </c>
      <c r="I218" s="8" t="str">
        <f>IFERROR(_xlfn.XLOOKUP($B218,map_headernames!K:K,map_headernames!$Q:$Q),"")</f>
        <v/>
      </c>
      <c r="J218" s="8" t="str">
        <f>IFERROR(_xlfn.XLOOKUP($B218,map_headernames!L:L,map_headernames!$Q:$Q),"")</f>
        <v/>
      </c>
      <c r="K218" s="8" t="str">
        <f>IFERROR(_xlfn.XLOOKUP($B218,map_headernames!N:N,map_headernames!$Q:$Q),"")</f>
        <v/>
      </c>
      <c r="L218" s="8" t="str">
        <f>IFERROR(_xlfn.XLOOKUP($B218,map_headernames!O:O,map_headernames!$Q:$Q),"")</f>
        <v/>
      </c>
      <c r="M218" s="8" t="str">
        <f>IFERROR(_xlfn.XLOOKUP($B218,map_headernames!P:P,map_headernames!$Q:$Q),"")</f>
        <v/>
      </c>
    </row>
    <row r="219" spans="1:14">
      <c r="A219" s="486">
        <v>92</v>
      </c>
      <c r="B219" s="487" t="s">
        <v>1840</v>
      </c>
      <c r="C219" s="449" t="s">
        <v>1844</v>
      </c>
      <c r="D219" s="449" t="s">
        <v>1104</v>
      </c>
      <c r="E219" s="450" t="str">
        <f>IFERROR(_xlfn.XLOOKUP($B219,map_headernames!H:H,map_headernames!$Q:$Q),"")</f>
        <v>state.pctile.pctover64</v>
      </c>
      <c r="F219" s="8" t="str">
        <f>IFERROR(_xlfn.XLOOKUP($B219,map_headernames!G:G,map_headernames!$Q:$Q),"")</f>
        <v/>
      </c>
      <c r="G219" s="8" t="str">
        <f>IFERROR(_xlfn.XLOOKUP($B219,map_headernames!I:I,map_headernames!$Q:$Q),"")</f>
        <v>state.pctile.pctover64</v>
      </c>
      <c r="H219" s="8" t="str">
        <f>IFERROR(_xlfn.XLOOKUP($B219,map_headernames!J:J,map_headernames!$Q:$Q),"")</f>
        <v>state.pctile.pctover64</v>
      </c>
      <c r="I219" s="8" t="str">
        <f>IFERROR(_xlfn.XLOOKUP($B219,map_headernames!K:K,map_headernames!$Q:$Q),"")</f>
        <v/>
      </c>
      <c r="J219" s="8" t="str">
        <f>IFERROR(_xlfn.XLOOKUP($B219,map_headernames!L:L,map_headernames!$Q:$Q),"")</f>
        <v/>
      </c>
      <c r="K219" s="8" t="str">
        <f>IFERROR(_xlfn.XLOOKUP($B219,map_headernames!N:N,map_headernames!$Q:$Q),"")</f>
        <v/>
      </c>
      <c r="L219" s="8" t="str">
        <f>IFERROR(_xlfn.XLOOKUP($B219,map_headernames!O:O,map_headernames!$Q:$Q),"")</f>
        <v/>
      </c>
      <c r="M219" s="8" t="str">
        <f>IFERROR(_xlfn.XLOOKUP($B219,map_headernames!P:P,map_headernames!$Q:$Q),"")</f>
        <v/>
      </c>
    </row>
    <row r="220" spans="1:14">
      <c r="A220" s="8">
        <v>64</v>
      </c>
      <c r="B220" s="487" t="s">
        <v>2330</v>
      </c>
      <c r="C220" s="449" t="s">
        <v>2332</v>
      </c>
      <c r="D220" s="449" t="s">
        <v>1104</v>
      </c>
      <c r="E220" s="450" t="str">
        <f>IFERROR(_xlfn.XLOOKUP($B220,map_headernames!H:H,map_headernames!$Q:$Q),"")</f>
        <v>state.avg.pctmin</v>
      </c>
      <c r="F220" s="8" t="str">
        <f>IFERROR(_xlfn.XLOOKUP($B220,map_headernames!G:G,map_headernames!$Q:$Q),"")</f>
        <v/>
      </c>
      <c r="G220" s="8" t="str">
        <f>IFERROR(_xlfn.XLOOKUP($B220,map_headernames!I:I,map_headernames!$Q:$Q),"")</f>
        <v>state.avg.pctmin</v>
      </c>
      <c r="H220" s="8" t="str">
        <f>IFERROR(_xlfn.XLOOKUP($B220,map_headernames!J:J,map_headernames!$Q:$Q),"")</f>
        <v>state.avg.pctmin</v>
      </c>
      <c r="I220" s="8" t="str">
        <f>IFERROR(_xlfn.XLOOKUP($B220,map_headernames!K:K,map_headernames!$Q:$Q),"")</f>
        <v/>
      </c>
      <c r="J220" s="8" t="str">
        <f>IFERROR(_xlfn.XLOOKUP($B220,map_headernames!L:L,map_headernames!$Q:$Q),"")</f>
        <v/>
      </c>
      <c r="K220" s="8" t="str">
        <f>IFERROR(_xlfn.XLOOKUP($B220,map_headernames!N:N,map_headernames!$Q:$Q),"")</f>
        <v/>
      </c>
      <c r="L220" s="8" t="str">
        <f>IFERROR(_xlfn.XLOOKUP($B220,map_headernames!O:O,map_headernames!$Q:$Q),"")</f>
        <v/>
      </c>
      <c r="M220" s="8" t="str">
        <f>IFERROR(_xlfn.XLOOKUP($B220,map_headernames!P:P,map_headernames!$Q:$Q),"")</f>
        <v/>
      </c>
    </row>
    <row r="221" spans="1:14">
      <c r="A221" s="486">
        <v>87</v>
      </c>
      <c r="B221" s="487" t="s">
        <v>1846</v>
      </c>
      <c r="C221" s="449" t="s">
        <v>1850</v>
      </c>
      <c r="D221" s="449" t="s">
        <v>1104</v>
      </c>
      <c r="E221" s="450" t="str">
        <f>IFERROR(_xlfn.XLOOKUP($B221,map_headernames!H:H,map_headernames!$Q:$Q),"")</f>
        <v>state.pctile.pctmin</v>
      </c>
      <c r="F221" s="8" t="str">
        <f>IFERROR(_xlfn.XLOOKUP($B221,map_headernames!G:G,map_headernames!$Q:$Q),"")</f>
        <v/>
      </c>
      <c r="G221" s="8" t="str">
        <f>IFERROR(_xlfn.XLOOKUP($B221,map_headernames!I:I,map_headernames!$Q:$Q),"")</f>
        <v>state.pctile.pctmin</v>
      </c>
      <c r="H221" s="8" t="str">
        <f>IFERROR(_xlfn.XLOOKUP($B221,map_headernames!J:J,map_headernames!$Q:$Q),"")</f>
        <v>state.pctile.pctmin</v>
      </c>
      <c r="I221" s="8" t="str">
        <f>IFERROR(_xlfn.XLOOKUP($B221,map_headernames!K:K,map_headernames!$Q:$Q),"")</f>
        <v/>
      </c>
      <c r="J221" s="8" t="str">
        <f>IFERROR(_xlfn.XLOOKUP($B221,map_headernames!L:L,map_headernames!$Q:$Q),"")</f>
        <v/>
      </c>
      <c r="K221" s="8" t="str">
        <f>IFERROR(_xlfn.XLOOKUP($B221,map_headernames!N:N,map_headernames!$Q:$Q),"")</f>
        <v/>
      </c>
      <c r="L221" s="8" t="str">
        <f>IFERROR(_xlfn.XLOOKUP($B221,map_headernames!O:O,map_headernames!$Q:$Q),"")</f>
        <v/>
      </c>
      <c r="M221" s="8" t="str">
        <f>IFERROR(_xlfn.XLOOKUP($B221,map_headernames!P:P,map_headernames!$Q:$Q),"")</f>
        <v/>
      </c>
    </row>
    <row r="222" spans="1:14">
      <c r="A222" s="8">
        <v>68</v>
      </c>
      <c r="B222" s="487" t="s">
        <v>1852</v>
      </c>
      <c r="C222" s="449" t="s">
        <v>1854</v>
      </c>
      <c r="D222" s="449" t="s">
        <v>1104</v>
      </c>
      <c r="E222" s="450" t="str">
        <f>IFERROR(_xlfn.XLOOKUP($B222,map_headernames!H:H,map_headernames!$Q:$Q),"")</f>
        <v>state.avg.pctunder5</v>
      </c>
      <c r="F222" s="8" t="str">
        <f>IFERROR(_xlfn.XLOOKUP($B222,map_headernames!G:G,map_headernames!$Q:$Q),"")</f>
        <v/>
      </c>
      <c r="G222" s="8" t="str">
        <f>IFERROR(_xlfn.XLOOKUP($B222,map_headernames!I:I,map_headernames!$Q:$Q),"")</f>
        <v>state.avg.pctunder5</v>
      </c>
      <c r="H222" s="8" t="str">
        <f>IFERROR(_xlfn.XLOOKUP($B222,map_headernames!J:J,map_headernames!$Q:$Q),"")</f>
        <v>state.avg.pctunder5</v>
      </c>
      <c r="I222" s="8" t="str">
        <f>IFERROR(_xlfn.XLOOKUP($B222,map_headernames!K:K,map_headernames!$Q:$Q),"")</f>
        <v/>
      </c>
      <c r="J222" s="8" t="str">
        <f>IFERROR(_xlfn.XLOOKUP($B222,map_headernames!L:L,map_headernames!$Q:$Q),"")</f>
        <v/>
      </c>
      <c r="K222" s="8" t="str">
        <f>IFERROR(_xlfn.XLOOKUP($B222,map_headernames!N:N,map_headernames!$Q:$Q),"")</f>
        <v/>
      </c>
      <c r="L222" s="8" t="str">
        <f>IFERROR(_xlfn.XLOOKUP($B222,map_headernames!O:O,map_headernames!$Q:$Q),"")</f>
        <v/>
      </c>
      <c r="M222" s="8" t="str">
        <f>IFERROR(_xlfn.XLOOKUP($B222,map_headernames!P:P,map_headernames!$Q:$Q),"")</f>
        <v/>
      </c>
    </row>
    <row r="223" spans="1:14">
      <c r="A223" s="486">
        <v>91</v>
      </c>
      <c r="B223" s="487" t="s">
        <v>1857</v>
      </c>
      <c r="C223" s="449" t="s">
        <v>1861</v>
      </c>
      <c r="D223" s="449" t="s">
        <v>1104</v>
      </c>
      <c r="E223" s="450" t="str">
        <f>IFERROR(_xlfn.XLOOKUP($B223,map_headernames!H:H,map_headernames!$Q:$Q),"")</f>
        <v>state.pctile.pctunder5</v>
      </c>
      <c r="F223" s="8" t="str">
        <f>IFERROR(_xlfn.XLOOKUP($B223,map_headernames!G:G,map_headernames!$Q:$Q),"")</f>
        <v/>
      </c>
      <c r="G223" s="8" t="str">
        <f>IFERROR(_xlfn.XLOOKUP($B223,map_headernames!I:I,map_headernames!$Q:$Q),"")</f>
        <v>state.pctile.pctunder5</v>
      </c>
      <c r="H223" s="8" t="str">
        <f>IFERROR(_xlfn.XLOOKUP($B223,map_headernames!J:J,map_headernames!$Q:$Q),"")</f>
        <v>state.pctile.pctunder5</v>
      </c>
      <c r="I223" s="8" t="str">
        <f>IFERROR(_xlfn.XLOOKUP($B223,map_headernames!K:K,map_headernames!$Q:$Q),"")</f>
        <v/>
      </c>
      <c r="J223" s="8" t="str">
        <f>IFERROR(_xlfn.XLOOKUP($B223,map_headernames!L:L,map_headernames!$Q:$Q),"")</f>
        <v/>
      </c>
      <c r="K223" s="8" t="str">
        <f>IFERROR(_xlfn.XLOOKUP($B223,map_headernames!N:N,map_headernames!$Q:$Q),"")</f>
        <v/>
      </c>
      <c r="L223" s="8" t="str">
        <f>IFERROR(_xlfn.XLOOKUP($B223,map_headernames!O:O,map_headernames!$Q:$Q),"")</f>
        <v/>
      </c>
      <c r="M223" s="8" t="str">
        <f>IFERROR(_xlfn.XLOOKUP($B223,map_headernames!P:P,map_headernames!$Q:$Q),"")</f>
        <v/>
      </c>
    </row>
    <row r="224" spans="1:14">
      <c r="A224" s="8">
        <v>70</v>
      </c>
      <c r="B224" s="487" t="s">
        <v>1863</v>
      </c>
      <c r="C224" s="449" t="s">
        <v>1865</v>
      </c>
      <c r="D224" s="449" t="s">
        <v>1104</v>
      </c>
      <c r="E224" s="450" t="str">
        <f>IFERROR(_xlfn.XLOOKUP($B224,map_headernames!H:H,map_headernames!$Q:$Q),"")</f>
        <v>state.avg.pctunemployed</v>
      </c>
      <c r="F224" s="8" t="str">
        <f>IFERROR(_xlfn.XLOOKUP($B224,map_headernames!G:G,map_headernames!$Q:$Q),"")</f>
        <v/>
      </c>
      <c r="G224" s="8" t="str">
        <f>IFERROR(_xlfn.XLOOKUP($B224,map_headernames!I:I,map_headernames!$Q:$Q),"")</f>
        <v>state.avg.pctunemployed</v>
      </c>
      <c r="H224" s="8" t="str">
        <f>IFERROR(_xlfn.XLOOKUP($B224,map_headernames!J:J,map_headernames!$Q:$Q),"")</f>
        <v>state.avg.pctunemployed</v>
      </c>
      <c r="I224" s="8" t="str">
        <f>IFERROR(_xlfn.XLOOKUP($B224,map_headernames!K:K,map_headernames!$Q:$Q),"")</f>
        <v/>
      </c>
      <c r="J224" s="8" t="str">
        <f>IFERROR(_xlfn.XLOOKUP($B224,map_headernames!L:L,map_headernames!$Q:$Q),"")</f>
        <v/>
      </c>
      <c r="K224" s="8" t="str">
        <f>IFERROR(_xlfn.XLOOKUP($B224,map_headernames!N:N,map_headernames!$Q:$Q),"")</f>
        <v/>
      </c>
      <c r="L224" s="8" t="str">
        <f>IFERROR(_xlfn.XLOOKUP($B224,map_headernames!O:O,map_headernames!$Q:$Q),"")</f>
        <v/>
      </c>
      <c r="M224" s="8" t="str">
        <f>IFERROR(_xlfn.XLOOKUP($B224,map_headernames!P:P,map_headernames!$Q:$Q),"")</f>
        <v/>
      </c>
    </row>
    <row r="225" spans="1:14">
      <c r="A225" s="486">
        <v>93</v>
      </c>
      <c r="B225" s="487" t="s">
        <v>1867</v>
      </c>
      <c r="C225" s="449" t="s">
        <v>1871</v>
      </c>
      <c r="D225" s="449" t="s">
        <v>1104</v>
      </c>
      <c r="E225" s="450" t="str">
        <f>IFERROR(_xlfn.XLOOKUP($B225,map_headernames!H:H,map_headernames!$Q:$Q),"")</f>
        <v>state.pctile.pctunemployed</v>
      </c>
      <c r="F225" s="8" t="str">
        <f>IFERROR(_xlfn.XLOOKUP($B225,map_headernames!G:G,map_headernames!$Q:$Q),"")</f>
        <v/>
      </c>
      <c r="G225" s="8" t="str">
        <f>IFERROR(_xlfn.XLOOKUP($B225,map_headernames!I:I,map_headernames!$Q:$Q),"")</f>
        <v>state.pctile.pctunemployed</v>
      </c>
      <c r="H225" s="8" t="str">
        <f>IFERROR(_xlfn.XLOOKUP($B225,map_headernames!J:J,map_headernames!$Q:$Q),"")</f>
        <v>state.pctile.pctunemployed</v>
      </c>
      <c r="I225" s="8" t="str">
        <f>IFERROR(_xlfn.XLOOKUP($B225,map_headernames!K:K,map_headernames!$Q:$Q),"")</f>
        <v/>
      </c>
      <c r="J225" s="8" t="str">
        <f>IFERROR(_xlfn.XLOOKUP($B225,map_headernames!L:L,map_headernames!$Q:$Q),"")</f>
        <v/>
      </c>
      <c r="K225" s="8" t="str">
        <f>IFERROR(_xlfn.XLOOKUP($B225,map_headernames!N:N,map_headernames!$Q:$Q),"")</f>
        <v/>
      </c>
      <c r="L225" s="8" t="str">
        <f>IFERROR(_xlfn.XLOOKUP($B225,map_headernames!O:O,map_headernames!$Q:$Q),"")</f>
        <v/>
      </c>
      <c r="M225" s="8" t="str">
        <f>IFERROR(_xlfn.XLOOKUP($B225,map_headernames!P:P,map_headernames!$Q:$Q),"")</f>
        <v/>
      </c>
    </row>
    <row r="226" spans="1:14">
      <c r="A226" s="486">
        <v>98</v>
      </c>
      <c r="B226" s="449" t="s">
        <v>1877</v>
      </c>
      <c r="C226" s="449" t="s">
        <v>1881</v>
      </c>
      <c r="D226" s="449" t="s">
        <v>5872</v>
      </c>
      <c r="E226" s="450" t="str">
        <f>IFERROR(_xlfn.XLOOKUP($B226,map_headernames!H:H,map_headernames!$Q:$Q),"")</f>
        <v>state.pctile.cancer</v>
      </c>
      <c r="F226" s="8" t="str">
        <f>IFERROR(_xlfn.XLOOKUP($B226,map_headernames!G:G,map_headernames!$Q:$Q),"")</f>
        <v/>
      </c>
      <c r="G226" s="8" t="str">
        <f>IFERROR(_xlfn.XLOOKUP($B226,map_headernames!I:I,map_headernames!$Q:$Q),"")</f>
        <v>state.pctile.cancer</v>
      </c>
      <c r="H226" s="8" t="str">
        <f>IFERROR(_xlfn.XLOOKUP($B226,map_headernames!J:J,map_headernames!$Q:$Q),"")</f>
        <v>state.pctile.cancer</v>
      </c>
      <c r="I226" s="8" t="str">
        <f>IFERROR(_xlfn.XLOOKUP($B226,map_headernames!K:K,map_headernames!$Q:$Q),"")</f>
        <v/>
      </c>
      <c r="J226" s="8" t="str">
        <f>IFERROR(_xlfn.XLOOKUP($B226,map_headernames!L:L,map_headernames!$Q:$Q),"")</f>
        <v/>
      </c>
      <c r="K226" s="8" t="str">
        <f>IFERROR(_xlfn.XLOOKUP($B226,map_headernames!N:N,map_headernames!$Q:$Q),"")</f>
        <v/>
      </c>
      <c r="L226" s="8" t="str">
        <f>IFERROR(_xlfn.XLOOKUP($B226,map_headernames!O:O,map_headernames!$Q:$Q),"")</f>
        <v/>
      </c>
      <c r="M226" s="8" t="str">
        <f>IFERROR(_xlfn.XLOOKUP($B226,map_headernames!P:P,map_headernames!$Q:$Q),"")</f>
        <v/>
      </c>
    </row>
    <row r="227" spans="1:14">
      <c r="A227" s="8">
        <v>75</v>
      </c>
      <c r="B227" s="449" t="s">
        <v>1883</v>
      </c>
      <c r="C227" s="449" t="s">
        <v>1885</v>
      </c>
      <c r="D227" s="449" t="s">
        <v>5872</v>
      </c>
      <c r="E227" s="450" t="str">
        <f>IFERROR(_xlfn.XLOOKUP($B227,map_headernames!H:H,map_headernames!$Q:$Q),"")</f>
        <v>state.avg.dpm</v>
      </c>
      <c r="F227" s="8" t="str">
        <f>IFERROR(_xlfn.XLOOKUP($B227,map_headernames!G:G,map_headernames!$Q:$Q),"")</f>
        <v/>
      </c>
      <c r="G227" s="8" t="str">
        <f>IFERROR(_xlfn.XLOOKUP($B227,map_headernames!I:I,map_headernames!$Q:$Q),"")</f>
        <v>state.avg.dpm</v>
      </c>
      <c r="H227" s="8" t="str">
        <f>IFERROR(_xlfn.XLOOKUP($B227,map_headernames!J:J,map_headernames!$Q:$Q),"")</f>
        <v>state.avg.dpm</v>
      </c>
      <c r="I227" s="8" t="str">
        <f>IFERROR(_xlfn.XLOOKUP($B227,map_headernames!K:K,map_headernames!$Q:$Q),"")</f>
        <v/>
      </c>
      <c r="J227" s="8" t="str">
        <f>IFERROR(_xlfn.XLOOKUP($B227,map_headernames!L:L,map_headernames!$Q:$Q),"")</f>
        <v/>
      </c>
      <c r="K227" s="8" t="str">
        <f>IFERROR(_xlfn.XLOOKUP($B227,map_headernames!N:N,map_headernames!$Q:$Q),"")</f>
        <v/>
      </c>
      <c r="L227" s="8" t="str">
        <f>IFERROR(_xlfn.XLOOKUP($B227,map_headernames!O:O,map_headernames!$Q:$Q),"")</f>
        <v/>
      </c>
      <c r="M227" s="8" t="str">
        <f>IFERROR(_xlfn.XLOOKUP($B227,map_headernames!P:P,map_headernames!$Q:$Q),"")</f>
        <v/>
      </c>
    </row>
    <row r="228" spans="1:14">
      <c r="A228" s="486">
        <v>97</v>
      </c>
      <c r="B228" s="449" t="s">
        <v>1888</v>
      </c>
      <c r="C228" s="449" t="s">
        <v>1891</v>
      </c>
      <c r="D228" s="449" t="s">
        <v>5872</v>
      </c>
      <c r="E228" s="450" t="str">
        <f>IFERROR(_xlfn.XLOOKUP($B228,map_headernames!H:H,map_headernames!$Q:$Q),"")</f>
        <v>state.pctile.dpm</v>
      </c>
      <c r="F228" s="8" t="str">
        <f>IFERROR(_xlfn.XLOOKUP($B228,map_headernames!G:G,map_headernames!$Q:$Q),"")</f>
        <v/>
      </c>
      <c r="G228" s="8" t="str">
        <f>IFERROR(_xlfn.XLOOKUP($B228,map_headernames!I:I,map_headernames!$Q:$Q),"")</f>
        <v>state.pctile.dpm</v>
      </c>
      <c r="H228" s="8" t="str">
        <f>IFERROR(_xlfn.XLOOKUP($B228,map_headernames!J:J,map_headernames!$Q:$Q),"")</f>
        <v>state.pctile.dpm</v>
      </c>
      <c r="I228" s="8" t="str">
        <f>IFERROR(_xlfn.XLOOKUP($B228,map_headernames!K:K,map_headernames!$Q:$Q),"")</f>
        <v/>
      </c>
      <c r="J228" s="8" t="str">
        <f>IFERROR(_xlfn.XLOOKUP($B228,map_headernames!L:L,map_headernames!$Q:$Q),"")</f>
        <v/>
      </c>
      <c r="K228" s="8" t="str">
        <f>IFERROR(_xlfn.XLOOKUP($B228,map_headernames!N:N,map_headernames!$Q:$Q),"")</f>
        <v/>
      </c>
      <c r="L228" s="8" t="str">
        <f>IFERROR(_xlfn.XLOOKUP($B228,map_headernames!O:O,map_headernames!$Q:$Q),"")</f>
        <v/>
      </c>
      <c r="M228" s="8" t="str">
        <f>IFERROR(_xlfn.XLOOKUP($B228,map_headernames!P:P,map_headernames!$Q:$Q),"")</f>
        <v/>
      </c>
    </row>
    <row r="229" spans="1:14">
      <c r="A229" s="8">
        <v>77</v>
      </c>
      <c r="B229" s="460" t="s">
        <v>5886</v>
      </c>
      <c r="C229" s="460" t="s">
        <v>5885</v>
      </c>
      <c r="D229" s="457" t="s">
        <v>5872</v>
      </c>
      <c r="E229" s="444" t="str">
        <f>IFERROR(_xlfn.XLOOKUP($B229,map_headernames!H:H,map_headernames!$Q:$Q),"")</f>
        <v>state.avg.drinking</v>
      </c>
      <c r="F229" s="444" t="str">
        <f>IFERROR(_xlfn.XLOOKUP($B229,map_headernames!G:G,map_headernames!$Q:$Q),"")</f>
        <v/>
      </c>
      <c r="G229" s="444" t="str">
        <f>IFERROR(_xlfn.XLOOKUP($B229,map_headernames!I:I,map_headernames!$Q:$Q),"")</f>
        <v>state.avg.drinking</v>
      </c>
      <c r="H229" s="444" t="str">
        <f>IFERROR(_xlfn.XLOOKUP($B229,map_headernames!J:J,map_headernames!$Q:$Q),"")</f>
        <v/>
      </c>
      <c r="I229" s="444" t="str">
        <f>IFERROR(_xlfn.XLOOKUP($B229,map_headernames!K:K,map_headernames!$Q:$Q),"")</f>
        <v/>
      </c>
      <c r="J229" s="444" t="str">
        <f>IFERROR(_xlfn.XLOOKUP($B229,map_headernames!L:L,map_headernames!$Q:$Q),"")</f>
        <v/>
      </c>
      <c r="K229" s="444" t="str">
        <f>IFERROR(_xlfn.XLOOKUP($B229,map_headernames!N:N,map_headernames!$Q:$Q),"")</f>
        <v/>
      </c>
      <c r="L229" s="444" t="str">
        <f>IFERROR(_xlfn.XLOOKUP($B229,map_headernames!O:O,map_headernames!$Q:$Q),"")</f>
        <v/>
      </c>
      <c r="M229" s="444" t="str">
        <f>IFERROR(_xlfn.XLOOKUP($B229,map_headernames!P:P,map_headernames!$Q:$Q),"")</f>
        <v/>
      </c>
      <c r="N229" s="483" t="s">
        <v>5909</v>
      </c>
    </row>
    <row r="230" spans="1:14">
      <c r="A230" s="496"/>
      <c r="B230" s="509" t="s">
        <v>5919</v>
      </c>
      <c r="C230" s="497" t="s">
        <v>5920</v>
      </c>
      <c r="D230" s="497" t="s">
        <v>5872</v>
      </c>
      <c r="E230" s="444" t="str">
        <f>IFERROR(_xlfn.XLOOKUP($B230,map_headernames!H:H,map_headernames!$Q:$Q),"")</f>
        <v/>
      </c>
      <c r="F230" s="444" t="str">
        <f>IFERROR(_xlfn.XLOOKUP($B230,map_headernames!G:G,map_headernames!$Q:$Q),"")</f>
        <v/>
      </c>
      <c r="G230" s="444" t="str">
        <f>IFERROR(_xlfn.XLOOKUP($B230,map_headernames!I:I,map_headernames!$Q:$Q),"")</f>
        <v>state.pctile.drinking</v>
      </c>
      <c r="H230" s="444" t="str">
        <f>IFERROR(_xlfn.XLOOKUP($B230,map_headernames!J:J,map_headernames!$Q:$Q),"")</f>
        <v/>
      </c>
      <c r="I230" s="444" t="str">
        <f>IFERROR(_xlfn.XLOOKUP($B230,map_headernames!K:K,map_headernames!$Q:$Q),"")</f>
        <v/>
      </c>
      <c r="J230" s="444" t="str">
        <f>IFERROR(_xlfn.XLOOKUP($B230,map_headernames!L:L,map_headernames!$Q:$Q),"")</f>
        <v/>
      </c>
      <c r="K230" s="444" t="str">
        <f>IFERROR(_xlfn.XLOOKUP($B230,map_headernames!N:N,map_headernames!$Q:$Q),"")</f>
        <v/>
      </c>
      <c r="L230" s="444" t="str">
        <f>IFERROR(_xlfn.XLOOKUP($B230,map_headernames!O:O,map_headernames!$Q:$Q),"")</f>
        <v/>
      </c>
      <c r="M230" s="444" t="str">
        <f>IFERROR(_xlfn.XLOOKUP($B230,map_headernames!P:P,map_headernames!$Q:$Q),"")</f>
        <v/>
      </c>
      <c r="N230" s="499"/>
    </row>
    <row r="231" spans="1:14">
      <c r="A231" s="8">
        <v>74</v>
      </c>
      <c r="B231" s="449" t="s">
        <v>1893</v>
      </c>
      <c r="C231" s="449" t="s">
        <v>1895</v>
      </c>
      <c r="D231" s="449" t="s">
        <v>5872</v>
      </c>
      <c r="E231" s="450" t="str">
        <f>IFERROR(_xlfn.XLOOKUP($B231,map_headernames!H:H,map_headernames!$Q:$Q),"")</f>
        <v>state.avg.pctpre1960</v>
      </c>
      <c r="F231" s="8" t="str">
        <f>IFERROR(_xlfn.XLOOKUP($B231,map_headernames!G:G,map_headernames!$Q:$Q),"")</f>
        <v/>
      </c>
      <c r="G231" s="8" t="str">
        <f>IFERROR(_xlfn.XLOOKUP($B231,map_headernames!I:I,map_headernames!$Q:$Q),"")</f>
        <v>state.avg.pctpre1960</v>
      </c>
      <c r="H231" s="8" t="str">
        <f>IFERROR(_xlfn.XLOOKUP($B231,map_headernames!J:J,map_headernames!$Q:$Q),"")</f>
        <v>state.avg.pctpre1960</v>
      </c>
      <c r="I231" s="8" t="str">
        <f>IFERROR(_xlfn.XLOOKUP($B231,map_headernames!K:K,map_headernames!$Q:$Q),"")</f>
        <v/>
      </c>
      <c r="J231" s="8" t="str">
        <f>IFERROR(_xlfn.XLOOKUP($B231,map_headernames!L:L,map_headernames!$Q:$Q),"")</f>
        <v/>
      </c>
      <c r="K231" s="8" t="str">
        <f>IFERROR(_xlfn.XLOOKUP($B231,map_headernames!N:N,map_headernames!$Q:$Q),"")</f>
        <v/>
      </c>
      <c r="L231" s="8" t="str">
        <f>IFERROR(_xlfn.XLOOKUP($B231,map_headernames!O:O,map_headernames!$Q:$Q),"")</f>
        <v/>
      </c>
      <c r="M231" s="8" t="str">
        <f>IFERROR(_xlfn.XLOOKUP($B231,map_headernames!P:P,map_headernames!$Q:$Q),"")</f>
        <v/>
      </c>
    </row>
    <row r="232" spans="1:14">
      <c r="A232" s="486">
        <v>96</v>
      </c>
      <c r="B232" s="449" t="s">
        <v>1898</v>
      </c>
      <c r="C232" s="449" t="s">
        <v>1902</v>
      </c>
      <c r="D232" s="449" t="s">
        <v>5872</v>
      </c>
      <c r="E232" s="450" t="str">
        <f>IFERROR(_xlfn.XLOOKUP($B232,map_headernames!H:H,map_headernames!$Q:$Q),"")</f>
        <v>state.pctile.pctpre1960</v>
      </c>
      <c r="F232" s="8" t="str">
        <f>IFERROR(_xlfn.XLOOKUP($B232,map_headernames!G:G,map_headernames!$Q:$Q),"")</f>
        <v/>
      </c>
      <c r="G232" s="8" t="str">
        <f>IFERROR(_xlfn.XLOOKUP($B232,map_headernames!I:I,map_headernames!$Q:$Q),"")</f>
        <v>state.pctile.pctpre1960</v>
      </c>
      <c r="H232" s="8" t="str">
        <f>IFERROR(_xlfn.XLOOKUP($B232,map_headernames!J:J,map_headernames!$Q:$Q),"")</f>
        <v>state.pctile.pctpre1960</v>
      </c>
      <c r="I232" s="8" t="str">
        <f>IFERROR(_xlfn.XLOOKUP($B232,map_headernames!K:K,map_headernames!$Q:$Q),"")</f>
        <v/>
      </c>
      <c r="J232" s="8" t="str">
        <f>IFERROR(_xlfn.XLOOKUP($B232,map_headernames!L:L,map_headernames!$Q:$Q),"")</f>
        <v/>
      </c>
      <c r="K232" s="8" t="str">
        <f>IFERROR(_xlfn.XLOOKUP($B232,map_headernames!N:N,map_headernames!$Q:$Q),"")</f>
        <v/>
      </c>
      <c r="L232" s="8" t="str">
        <f>IFERROR(_xlfn.XLOOKUP($B232,map_headernames!O:O,map_headernames!$Q:$Q),"")</f>
        <v/>
      </c>
      <c r="M232" s="8" t="str">
        <f>IFERROR(_xlfn.XLOOKUP($B232,map_headernames!P:P,map_headernames!$Q:$Q),"")</f>
        <v/>
      </c>
    </row>
    <row r="233" spans="1:14" ht="15.5">
      <c r="A233" s="8">
        <v>76</v>
      </c>
      <c r="B233" s="449" t="s">
        <v>5727</v>
      </c>
      <c r="C233" s="449" t="s">
        <v>5887</v>
      </c>
      <c r="D233" s="449" t="s">
        <v>5872</v>
      </c>
      <c r="E233" s="450" t="str">
        <f>IFERROR(_xlfn.XLOOKUP($B233,map_headernames!H:H,map_headernames!$Q:$Q),"")</f>
        <v>state.avg.no2</v>
      </c>
      <c r="F233" s="8" t="str">
        <f>IFERROR(_xlfn.XLOOKUP($B233,map_headernames!G:G,map_headernames!$Q:$Q),"")</f>
        <v/>
      </c>
      <c r="G233" s="8" t="str">
        <f>IFERROR(_xlfn.XLOOKUP($B233,map_headernames!I:I,map_headernames!$Q:$Q),"")</f>
        <v>state.avg.no2</v>
      </c>
      <c r="H233" s="8" t="str">
        <f>IFERROR(_xlfn.XLOOKUP($B233,map_headernames!J:J,map_headernames!$Q:$Q),"")</f>
        <v/>
      </c>
      <c r="I233" s="8" t="str">
        <f>IFERROR(_xlfn.XLOOKUP($B233,map_headernames!K:K,map_headernames!$Q:$Q),"")</f>
        <v/>
      </c>
      <c r="J233" s="8" t="str">
        <f>IFERROR(_xlfn.XLOOKUP($B233,map_headernames!L:L,map_headernames!$Q:$Q),"")</f>
        <v/>
      </c>
      <c r="K233" s="8" t="str">
        <f>IFERROR(_xlfn.XLOOKUP($B233,map_headernames!N:N,map_headernames!$Q:$Q),"")</f>
        <v/>
      </c>
      <c r="L233" s="8" t="str">
        <f>IFERROR(_xlfn.XLOOKUP($B233,map_headernames!O:O,map_headernames!$Q:$Q),"")</f>
        <v/>
      </c>
      <c r="M233" s="8" t="str">
        <f>IFERROR(_xlfn.XLOOKUP($B233,map_headernames!P:P,map_headernames!$Q:$Q),"")</f>
        <v/>
      </c>
    </row>
    <row r="234" spans="1:14">
      <c r="B234" s="494" t="s">
        <v>5718</v>
      </c>
      <c r="C234" s="494" t="s">
        <v>5934</v>
      </c>
      <c r="D234" s="449" t="s">
        <v>5872</v>
      </c>
      <c r="E234" s="444" t="str">
        <f>IFERROR(_xlfn.XLOOKUP($B234,map_headernames!H:H,map_headernames!$Q:$Q),"")</f>
        <v/>
      </c>
      <c r="F234" s="444" t="str">
        <f>IFERROR(_xlfn.XLOOKUP($B234,map_headernames!G:G,map_headernames!$Q:$Q),"")</f>
        <v/>
      </c>
      <c r="G234" s="444" t="str">
        <f>IFERROR(_xlfn.XLOOKUP($B234,map_headernames!I:I,map_headernames!$Q:$Q),"")</f>
        <v>state.pctile.no2</v>
      </c>
      <c r="H234" s="444" t="str">
        <f>IFERROR(_xlfn.XLOOKUP($B234,map_headernames!J:J,map_headernames!$Q:$Q),"")</f>
        <v/>
      </c>
      <c r="I234" s="444" t="str">
        <f>IFERROR(_xlfn.XLOOKUP($B234,map_headernames!K:K,map_headernames!$Q:$Q),"")</f>
        <v/>
      </c>
      <c r="J234" s="444" t="str">
        <f>IFERROR(_xlfn.XLOOKUP($B234,map_headernames!L:L,map_headernames!$Q:$Q),"")</f>
        <v/>
      </c>
      <c r="K234" s="444" t="str">
        <f>IFERROR(_xlfn.XLOOKUP($B234,map_headernames!N:N,map_headernames!$Q:$Q),"")</f>
        <v/>
      </c>
      <c r="L234" s="444" t="str">
        <f>IFERROR(_xlfn.XLOOKUP($B234,map_headernames!O:O,map_headernames!$Q:$Q),"")</f>
        <v/>
      </c>
      <c r="M234" s="444" t="str">
        <f>IFERROR(_xlfn.XLOOKUP($B234,map_headernames!P:P,map_headernames!$Q:$Q),"")</f>
        <v/>
      </c>
    </row>
    <row r="235" spans="1:14">
      <c r="A235" s="8">
        <v>79</v>
      </c>
      <c r="B235" s="449" t="s">
        <v>1904</v>
      </c>
      <c r="C235" s="449" t="s">
        <v>1907</v>
      </c>
      <c r="D235" s="449" t="s">
        <v>5872</v>
      </c>
      <c r="E235" s="450" t="str">
        <f>IFERROR(_xlfn.XLOOKUP($B235,map_headernames!H:H,map_headernames!$Q:$Q),"")</f>
        <v>state.avg.proximity.npdes</v>
      </c>
      <c r="F235" s="8" t="str">
        <f>IFERROR(_xlfn.XLOOKUP($B235,map_headernames!G:G,map_headernames!$Q:$Q),"")</f>
        <v/>
      </c>
      <c r="G235" s="8" t="str">
        <f>IFERROR(_xlfn.XLOOKUP($B235,map_headernames!I:I,map_headernames!$Q:$Q),"")</f>
        <v>state.avg.proximity.npdes</v>
      </c>
      <c r="H235" s="8" t="str">
        <f>IFERROR(_xlfn.XLOOKUP($B235,map_headernames!J:J,map_headernames!$Q:$Q),"")</f>
        <v>state.avg.proximity.npdes</v>
      </c>
      <c r="I235" s="8" t="str">
        <f>IFERROR(_xlfn.XLOOKUP($B235,map_headernames!K:K,map_headernames!$Q:$Q),"")</f>
        <v/>
      </c>
      <c r="J235" s="8" t="str">
        <f>IFERROR(_xlfn.XLOOKUP($B235,map_headernames!L:L,map_headernames!$Q:$Q),"")</f>
        <v/>
      </c>
      <c r="K235" s="8" t="str">
        <f>IFERROR(_xlfn.XLOOKUP($B235,map_headernames!N:N,map_headernames!$Q:$Q),"")</f>
        <v/>
      </c>
      <c r="L235" s="8" t="str">
        <f>IFERROR(_xlfn.XLOOKUP($B235,map_headernames!O:O,map_headernames!$Q:$Q),"")</f>
        <v/>
      </c>
      <c r="M235" s="8" t="str">
        <f>IFERROR(_xlfn.XLOOKUP($B235,map_headernames!P:P,map_headernames!$Q:$Q),"")</f>
        <v/>
      </c>
    </row>
    <row r="236" spans="1:14">
      <c r="A236" s="486">
        <v>101</v>
      </c>
      <c r="B236" s="449" t="s">
        <v>1910</v>
      </c>
      <c r="C236" s="449" t="s">
        <v>1915</v>
      </c>
      <c r="D236" s="449" t="s">
        <v>5872</v>
      </c>
      <c r="E236" s="450" t="str">
        <f>IFERROR(_xlfn.XLOOKUP($B236,map_headernames!H:H,map_headernames!$Q:$Q),"")</f>
        <v>state.pctile.proximity.npdes</v>
      </c>
      <c r="F236" s="8" t="str">
        <f>IFERROR(_xlfn.XLOOKUP($B236,map_headernames!G:G,map_headernames!$Q:$Q),"")</f>
        <v/>
      </c>
      <c r="G236" s="8" t="str">
        <f>IFERROR(_xlfn.XLOOKUP($B236,map_headernames!I:I,map_headernames!$Q:$Q),"")</f>
        <v>state.pctile.proximity.npdes</v>
      </c>
      <c r="H236" s="8" t="str">
        <f>IFERROR(_xlfn.XLOOKUP($B236,map_headernames!J:J,map_headernames!$Q:$Q),"")</f>
        <v>state.pctile.proximity.npdes</v>
      </c>
      <c r="I236" s="8" t="str">
        <f>IFERROR(_xlfn.XLOOKUP($B236,map_headernames!K:K,map_headernames!$Q:$Q),"")</f>
        <v/>
      </c>
      <c r="J236" s="8" t="str">
        <f>IFERROR(_xlfn.XLOOKUP($B236,map_headernames!L:L,map_headernames!$Q:$Q),"")</f>
        <v/>
      </c>
      <c r="K236" s="8" t="str">
        <f>IFERROR(_xlfn.XLOOKUP($B236,map_headernames!N:N,map_headernames!$Q:$Q),"")</f>
        <v/>
      </c>
      <c r="L236" s="8" t="str">
        <f>IFERROR(_xlfn.XLOOKUP($B236,map_headernames!O:O,map_headernames!$Q:$Q),"")</f>
        <v/>
      </c>
      <c r="M236" s="8" t="str">
        <f>IFERROR(_xlfn.XLOOKUP($B236,map_headernames!P:P,map_headernames!$Q:$Q),"")</f>
        <v/>
      </c>
    </row>
    <row r="237" spans="1:14">
      <c r="A237" s="8">
        <v>80</v>
      </c>
      <c r="B237" s="449" t="s">
        <v>1917</v>
      </c>
      <c r="C237" s="449" t="s">
        <v>1920</v>
      </c>
      <c r="D237" s="449" t="s">
        <v>5872</v>
      </c>
      <c r="E237" s="450" t="str">
        <f>IFERROR(_xlfn.XLOOKUP($B237,map_headernames!H:H,map_headernames!$Q:$Q),"")</f>
        <v>state.avg.proximity.npl</v>
      </c>
      <c r="F237" s="8" t="str">
        <f>IFERROR(_xlfn.XLOOKUP($B237,map_headernames!G:G,map_headernames!$Q:$Q),"")</f>
        <v/>
      </c>
      <c r="G237" s="8" t="str">
        <f>IFERROR(_xlfn.XLOOKUP($B237,map_headernames!I:I,map_headernames!$Q:$Q),"")</f>
        <v>state.avg.proximity.npl</v>
      </c>
      <c r="H237" s="8" t="str">
        <f>IFERROR(_xlfn.XLOOKUP($B237,map_headernames!J:J,map_headernames!$Q:$Q),"")</f>
        <v>state.avg.proximity.npl</v>
      </c>
      <c r="I237" s="8" t="str">
        <f>IFERROR(_xlfn.XLOOKUP($B237,map_headernames!K:K,map_headernames!$Q:$Q),"")</f>
        <v/>
      </c>
      <c r="J237" s="8" t="str">
        <f>IFERROR(_xlfn.XLOOKUP($B237,map_headernames!L:L,map_headernames!$Q:$Q),"")</f>
        <v/>
      </c>
      <c r="K237" s="8" t="str">
        <f>IFERROR(_xlfn.XLOOKUP($B237,map_headernames!N:N,map_headernames!$Q:$Q),"")</f>
        <v/>
      </c>
      <c r="L237" s="8" t="str">
        <f>IFERROR(_xlfn.XLOOKUP($B237,map_headernames!O:O,map_headernames!$Q:$Q),"")</f>
        <v/>
      </c>
      <c r="M237" s="8" t="str">
        <f>IFERROR(_xlfn.XLOOKUP($B237,map_headernames!P:P,map_headernames!$Q:$Q),"")</f>
        <v/>
      </c>
    </row>
    <row r="238" spans="1:14">
      <c r="A238" s="486">
        <v>102</v>
      </c>
      <c r="B238" s="449" t="s">
        <v>1923</v>
      </c>
      <c r="C238" s="449" t="s">
        <v>1928</v>
      </c>
      <c r="D238" s="449" t="s">
        <v>5872</v>
      </c>
      <c r="E238" s="450" t="str">
        <f>IFERROR(_xlfn.XLOOKUP($B238,map_headernames!H:H,map_headernames!$Q:$Q),"")</f>
        <v>state.pctile.proximity.npl</v>
      </c>
      <c r="F238" s="8" t="str">
        <f>IFERROR(_xlfn.XLOOKUP($B238,map_headernames!G:G,map_headernames!$Q:$Q),"")</f>
        <v/>
      </c>
      <c r="G238" s="8" t="str">
        <f>IFERROR(_xlfn.XLOOKUP($B238,map_headernames!I:I,map_headernames!$Q:$Q),"")</f>
        <v>state.pctile.proximity.npl</v>
      </c>
      <c r="H238" s="8" t="str">
        <f>IFERROR(_xlfn.XLOOKUP($B238,map_headernames!J:J,map_headernames!$Q:$Q),"")</f>
        <v>state.pctile.proximity.npl</v>
      </c>
      <c r="I238" s="8" t="str">
        <f>IFERROR(_xlfn.XLOOKUP($B238,map_headernames!K:K,map_headernames!$Q:$Q),"")</f>
        <v/>
      </c>
      <c r="J238" s="8" t="str">
        <f>IFERROR(_xlfn.XLOOKUP($B238,map_headernames!L:L,map_headernames!$Q:$Q),"")</f>
        <v/>
      </c>
      <c r="K238" s="8" t="str">
        <f>IFERROR(_xlfn.XLOOKUP($B238,map_headernames!N:N,map_headernames!$Q:$Q),"")</f>
        <v/>
      </c>
      <c r="L238" s="8" t="str">
        <f>IFERROR(_xlfn.XLOOKUP($B238,map_headernames!O:O,map_headernames!$Q:$Q),"")</f>
        <v/>
      </c>
      <c r="M238" s="8" t="str">
        <f>IFERROR(_xlfn.XLOOKUP($B238,map_headernames!P:P,map_headernames!$Q:$Q),"")</f>
        <v/>
      </c>
    </row>
    <row r="239" spans="1:14">
      <c r="A239" s="8">
        <v>83</v>
      </c>
      <c r="B239" s="449" t="s">
        <v>1930</v>
      </c>
      <c r="C239" s="449" t="s">
        <v>1933</v>
      </c>
      <c r="D239" s="449" t="s">
        <v>5872</v>
      </c>
      <c r="E239" s="450" t="str">
        <f>IFERROR(_xlfn.XLOOKUP($B239,map_headernames!H:H,map_headernames!$Q:$Q),"")</f>
        <v>state.avg.o3</v>
      </c>
      <c r="F239" s="8" t="str">
        <f>IFERROR(_xlfn.XLOOKUP($B239,map_headernames!G:G,map_headernames!$Q:$Q),"")</f>
        <v/>
      </c>
      <c r="G239" s="8" t="str">
        <f>IFERROR(_xlfn.XLOOKUP($B239,map_headernames!I:I,map_headernames!$Q:$Q),"")</f>
        <v>state.avg.o3</v>
      </c>
      <c r="H239" s="8" t="str">
        <f>IFERROR(_xlfn.XLOOKUP($B239,map_headernames!J:J,map_headernames!$Q:$Q),"")</f>
        <v>state.avg.o3</v>
      </c>
      <c r="I239" s="8" t="str">
        <f>IFERROR(_xlfn.XLOOKUP($B239,map_headernames!K:K,map_headernames!$Q:$Q),"")</f>
        <v/>
      </c>
      <c r="J239" s="8" t="str">
        <f>IFERROR(_xlfn.XLOOKUP($B239,map_headernames!L:L,map_headernames!$Q:$Q),"")</f>
        <v/>
      </c>
      <c r="K239" s="8" t="str">
        <f>IFERROR(_xlfn.XLOOKUP($B239,map_headernames!N:N,map_headernames!$Q:$Q),"")</f>
        <v/>
      </c>
      <c r="L239" s="8" t="str">
        <f>IFERROR(_xlfn.XLOOKUP($B239,map_headernames!O:O,map_headernames!$Q:$Q),"")</f>
        <v/>
      </c>
      <c r="M239" s="8" t="str">
        <f>IFERROR(_xlfn.XLOOKUP($B239,map_headernames!P:P,map_headernames!$Q:$Q),"")</f>
        <v/>
      </c>
    </row>
    <row r="240" spans="1:14">
      <c r="A240" s="486">
        <v>105</v>
      </c>
      <c r="B240" s="449" t="s">
        <v>1936</v>
      </c>
      <c r="C240" s="449" t="s">
        <v>1941</v>
      </c>
      <c r="D240" s="449" t="s">
        <v>5872</v>
      </c>
      <c r="E240" s="450" t="str">
        <f>IFERROR(_xlfn.XLOOKUP($B240,map_headernames!H:H,map_headernames!$Q:$Q),"")</f>
        <v>state.pctile.o3</v>
      </c>
      <c r="F240" s="8" t="str">
        <f>IFERROR(_xlfn.XLOOKUP($B240,map_headernames!G:G,map_headernames!$Q:$Q),"")</f>
        <v/>
      </c>
      <c r="G240" s="8" t="str">
        <f>IFERROR(_xlfn.XLOOKUP($B240,map_headernames!I:I,map_headernames!$Q:$Q),"")</f>
        <v>state.pctile.o3</v>
      </c>
      <c r="H240" s="8" t="str">
        <f>IFERROR(_xlfn.XLOOKUP($B240,map_headernames!J:J,map_headernames!$Q:$Q),"")</f>
        <v>state.pctile.o3</v>
      </c>
      <c r="I240" s="8" t="str">
        <f>IFERROR(_xlfn.XLOOKUP($B240,map_headernames!K:K,map_headernames!$Q:$Q),"")</f>
        <v/>
      </c>
      <c r="J240" s="8" t="str">
        <f>IFERROR(_xlfn.XLOOKUP($B240,map_headernames!L:L,map_headernames!$Q:$Q),"")</f>
        <v/>
      </c>
      <c r="K240" s="8" t="str">
        <f>IFERROR(_xlfn.XLOOKUP($B240,map_headernames!N:N,map_headernames!$Q:$Q),"")</f>
        <v/>
      </c>
      <c r="L240" s="8" t="str">
        <f>IFERROR(_xlfn.XLOOKUP($B240,map_headernames!O:O,map_headernames!$Q:$Q),"")</f>
        <v/>
      </c>
      <c r="M240" s="8" t="str">
        <f>IFERROR(_xlfn.XLOOKUP($B240,map_headernames!P:P,map_headernames!$Q:$Q),"")</f>
        <v/>
      </c>
    </row>
    <row r="241" spans="1:13">
      <c r="A241" s="8">
        <v>84</v>
      </c>
      <c r="B241" s="449" t="s">
        <v>1943</v>
      </c>
      <c r="C241" s="449" t="s">
        <v>1946</v>
      </c>
      <c r="D241" s="449" t="s">
        <v>5872</v>
      </c>
      <c r="E241" s="450" t="str">
        <f>IFERROR(_xlfn.XLOOKUP($B241,map_headernames!H:H,map_headernames!$Q:$Q),"")</f>
        <v>state.avg.pm</v>
      </c>
      <c r="F241" s="8" t="str">
        <f>IFERROR(_xlfn.XLOOKUP($B241,map_headernames!G:G,map_headernames!$Q:$Q),"")</f>
        <v/>
      </c>
      <c r="G241" s="8" t="str">
        <f>IFERROR(_xlfn.XLOOKUP($B241,map_headernames!I:I,map_headernames!$Q:$Q),"")</f>
        <v>state.avg.pm</v>
      </c>
      <c r="H241" s="8" t="str">
        <f>IFERROR(_xlfn.XLOOKUP($B241,map_headernames!J:J,map_headernames!$Q:$Q),"")</f>
        <v>state.avg.pm</v>
      </c>
      <c r="I241" s="8" t="str">
        <f>IFERROR(_xlfn.XLOOKUP($B241,map_headernames!K:K,map_headernames!$Q:$Q),"")</f>
        <v/>
      </c>
      <c r="J241" s="8" t="str">
        <f>IFERROR(_xlfn.XLOOKUP($B241,map_headernames!L:L,map_headernames!$Q:$Q),"")</f>
        <v/>
      </c>
      <c r="K241" s="8" t="str">
        <f>IFERROR(_xlfn.XLOOKUP($B241,map_headernames!N:N,map_headernames!$Q:$Q),"")</f>
        <v/>
      </c>
      <c r="L241" s="8" t="str">
        <f>IFERROR(_xlfn.XLOOKUP($B241,map_headernames!O:O,map_headernames!$Q:$Q),"")</f>
        <v/>
      </c>
      <c r="M241" s="8" t="str">
        <f>IFERROR(_xlfn.XLOOKUP($B241,map_headernames!P:P,map_headernames!$Q:$Q),"")</f>
        <v/>
      </c>
    </row>
    <row r="242" spans="1:13">
      <c r="A242" s="486">
        <v>106</v>
      </c>
      <c r="B242" s="449" t="s">
        <v>1949</v>
      </c>
      <c r="C242" s="449" t="s">
        <v>1954</v>
      </c>
      <c r="D242" s="449" t="s">
        <v>5872</v>
      </c>
      <c r="E242" s="450" t="str">
        <f>IFERROR(_xlfn.XLOOKUP($B242,map_headernames!H:H,map_headernames!$Q:$Q),"")</f>
        <v>state.pctile.pm</v>
      </c>
      <c r="F242" s="8" t="str">
        <f>IFERROR(_xlfn.XLOOKUP($B242,map_headernames!G:G,map_headernames!$Q:$Q),"")</f>
        <v/>
      </c>
      <c r="G242" s="8" t="str">
        <f>IFERROR(_xlfn.XLOOKUP($B242,map_headernames!I:I,map_headernames!$Q:$Q),"")</f>
        <v>state.pctile.pm</v>
      </c>
      <c r="H242" s="8" t="str">
        <f>IFERROR(_xlfn.XLOOKUP($B242,map_headernames!J:J,map_headernames!$Q:$Q),"")</f>
        <v>state.pctile.pm</v>
      </c>
      <c r="I242" s="8" t="str">
        <f>IFERROR(_xlfn.XLOOKUP($B242,map_headernames!K:K,map_headernames!$Q:$Q),"")</f>
        <v/>
      </c>
      <c r="J242" s="8" t="str">
        <f>IFERROR(_xlfn.XLOOKUP($B242,map_headernames!L:L,map_headernames!$Q:$Q),"")</f>
        <v/>
      </c>
      <c r="K242" s="8" t="str">
        <f>IFERROR(_xlfn.XLOOKUP($B242,map_headernames!N:N,map_headernames!$Q:$Q),"")</f>
        <v/>
      </c>
      <c r="L242" s="8" t="str">
        <f>IFERROR(_xlfn.XLOOKUP($B242,map_headernames!O:O,map_headernames!$Q:$Q),"")</f>
        <v/>
      </c>
      <c r="M242" s="8" t="str">
        <f>IFERROR(_xlfn.XLOOKUP($B242,map_headernames!P:P,map_headernames!$Q:$Q),"")</f>
        <v/>
      </c>
    </row>
    <row r="243" spans="1:13">
      <c r="A243" s="486">
        <v>99</v>
      </c>
      <c r="B243" s="449" t="s">
        <v>1959</v>
      </c>
      <c r="C243" s="449" t="s">
        <v>1962</v>
      </c>
      <c r="D243" s="449" t="s">
        <v>5872</v>
      </c>
      <c r="E243" s="450" t="str">
        <f>IFERROR(_xlfn.XLOOKUP($B243,map_headernames!H:H,map_headernames!$Q:$Q),"")</f>
        <v>state.pctile.resp</v>
      </c>
      <c r="F243" s="8" t="str">
        <f>IFERROR(_xlfn.XLOOKUP($B243,map_headernames!G:G,map_headernames!$Q:$Q),"")</f>
        <v/>
      </c>
      <c r="G243" s="8" t="str">
        <f>IFERROR(_xlfn.XLOOKUP($B243,map_headernames!I:I,map_headernames!$Q:$Q),"")</f>
        <v>state.pctile.resp</v>
      </c>
      <c r="H243" s="8" t="str">
        <f>IFERROR(_xlfn.XLOOKUP($B243,map_headernames!J:J,map_headernames!$Q:$Q),"")</f>
        <v>state.pctile.resp</v>
      </c>
      <c r="I243" s="8" t="str">
        <f>IFERROR(_xlfn.XLOOKUP($B243,map_headernames!K:K,map_headernames!$Q:$Q),"")</f>
        <v/>
      </c>
      <c r="J243" s="8" t="str">
        <f>IFERROR(_xlfn.XLOOKUP($B243,map_headernames!L:L,map_headernames!$Q:$Q),"")</f>
        <v/>
      </c>
      <c r="K243" s="8" t="str">
        <f>IFERROR(_xlfn.XLOOKUP($B243,map_headernames!N:N,map_headernames!$Q:$Q),"")</f>
        <v/>
      </c>
      <c r="L243" s="8" t="str">
        <f>IFERROR(_xlfn.XLOOKUP($B243,map_headernames!O:O,map_headernames!$Q:$Q),"")</f>
        <v/>
      </c>
      <c r="M243" s="8" t="str">
        <f>IFERROR(_xlfn.XLOOKUP($B243,map_headernames!P:P,map_headernames!$Q:$Q),"")</f>
        <v/>
      </c>
    </row>
    <row r="244" spans="1:13">
      <c r="A244" s="8">
        <v>81</v>
      </c>
      <c r="B244" s="449" t="s">
        <v>1964</v>
      </c>
      <c r="C244" s="449" t="s">
        <v>1967</v>
      </c>
      <c r="D244" s="449" t="s">
        <v>5872</v>
      </c>
      <c r="E244" s="450" t="str">
        <f>IFERROR(_xlfn.XLOOKUP($B244,map_headernames!H:H,map_headernames!$Q:$Q),"")</f>
        <v>state.avg.proximity.rmp</v>
      </c>
      <c r="F244" s="8" t="str">
        <f>IFERROR(_xlfn.XLOOKUP($B244,map_headernames!G:G,map_headernames!$Q:$Q),"")</f>
        <v/>
      </c>
      <c r="G244" s="8" t="str">
        <f>IFERROR(_xlfn.XLOOKUP($B244,map_headernames!I:I,map_headernames!$Q:$Q),"")</f>
        <v>state.avg.proximity.rmp</v>
      </c>
      <c r="H244" s="8" t="str">
        <f>IFERROR(_xlfn.XLOOKUP($B244,map_headernames!J:J,map_headernames!$Q:$Q),"")</f>
        <v>state.avg.proximity.rmp</v>
      </c>
      <c r="I244" s="8" t="str">
        <f>IFERROR(_xlfn.XLOOKUP($B244,map_headernames!K:K,map_headernames!$Q:$Q),"")</f>
        <v/>
      </c>
      <c r="J244" s="8" t="str">
        <f>IFERROR(_xlfn.XLOOKUP($B244,map_headernames!L:L,map_headernames!$Q:$Q),"")</f>
        <v/>
      </c>
      <c r="K244" s="8" t="str">
        <f>IFERROR(_xlfn.XLOOKUP($B244,map_headernames!N:N,map_headernames!$Q:$Q),"")</f>
        <v/>
      </c>
      <c r="L244" s="8" t="str">
        <f>IFERROR(_xlfn.XLOOKUP($B244,map_headernames!O:O,map_headernames!$Q:$Q),"")</f>
        <v/>
      </c>
      <c r="M244" s="8" t="str">
        <f>IFERROR(_xlfn.XLOOKUP($B244,map_headernames!P:P,map_headernames!$Q:$Q),"")</f>
        <v/>
      </c>
    </row>
    <row r="245" spans="1:13">
      <c r="A245" s="486">
        <v>103</v>
      </c>
      <c r="B245" s="449" t="s">
        <v>1970</v>
      </c>
      <c r="C245" s="449" t="s">
        <v>1975</v>
      </c>
      <c r="D245" s="449" t="s">
        <v>5872</v>
      </c>
      <c r="E245" s="450" t="str">
        <f>IFERROR(_xlfn.XLOOKUP($B245,map_headernames!H:H,map_headernames!$Q:$Q),"")</f>
        <v>state.pctile.proximity.rmp</v>
      </c>
      <c r="F245" s="8" t="str">
        <f>IFERROR(_xlfn.XLOOKUP($B245,map_headernames!G:G,map_headernames!$Q:$Q),"")</f>
        <v/>
      </c>
      <c r="G245" s="8" t="str">
        <f>IFERROR(_xlfn.XLOOKUP($B245,map_headernames!I:I,map_headernames!$Q:$Q),"")</f>
        <v>state.pctile.proximity.rmp</v>
      </c>
      <c r="H245" s="8" t="str">
        <f>IFERROR(_xlfn.XLOOKUP($B245,map_headernames!J:J,map_headernames!$Q:$Q),"")</f>
        <v>state.pctile.proximity.rmp</v>
      </c>
      <c r="I245" s="8" t="str">
        <f>IFERROR(_xlfn.XLOOKUP($B245,map_headernames!K:K,map_headernames!$Q:$Q),"")</f>
        <v/>
      </c>
      <c r="J245" s="8" t="str">
        <f>IFERROR(_xlfn.XLOOKUP($B245,map_headernames!L:L,map_headernames!$Q:$Q),"")</f>
        <v/>
      </c>
      <c r="K245" s="8" t="str">
        <f>IFERROR(_xlfn.XLOOKUP($B245,map_headernames!N:N,map_headernames!$Q:$Q),"")</f>
        <v/>
      </c>
      <c r="L245" s="8" t="str">
        <f>IFERROR(_xlfn.XLOOKUP($B245,map_headernames!O:O,map_headernames!$Q:$Q),"")</f>
        <v/>
      </c>
      <c r="M245" s="8" t="str">
        <f>IFERROR(_xlfn.XLOOKUP($B245,map_headernames!P:P,map_headernames!$Q:$Q),"")</f>
        <v/>
      </c>
    </row>
    <row r="246" spans="1:13">
      <c r="A246" s="8">
        <v>86</v>
      </c>
      <c r="B246" s="449" t="s">
        <v>1977</v>
      </c>
      <c r="C246" s="449" t="s">
        <v>1978</v>
      </c>
      <c r="D246" s="449" t="s">
        <v>5872</v>
      </c>
      <c r="E246" s="450" t="str">
        <f>IFERROR(_xlfn.XLOOKUP($B246,map_headernames!H:H,map_headernames!$Q:$Q),"")</f>
        <v>state.avg.rsei</v>
      </c>
      <c r="F246" s="8" t="str">
        <f>IFERROR(_xlfn.XLOOKUP($B246,map_headernames!G:G,map_headernames!$Q:$Q),"")</f>
        <v/>
      </c>
      <c r="G246" s="8" t="str">
        <f>IFERROR(_xlfn.XLOOKUP($B246,map_headernames!I:I,map_headernames!$Q:$Q),"")</f>
        <v>state.avg.rsei</v>
      </c>
      <c r="H246" s="8" t="str">
        <f>IFERROR(_xlfn.XLOOKUP($B246,map_headernames!J:J,map_headernames!$Q:$Q),"")</f>
        <v>state.avg.rsei</v>
      </c>
      <c r="I246" s="8" t="str">
        <f>IFERROR(_xlfn.XLOOKUP($B246,map_headernames!K:K,map_headernames!$Q:$Q),"")</f>
        <v/>
      </c>
      <c r="J246" s="8" t="str">
        <f>IFERROR(_xlfn.XLOOKUP($B246,map_headernames!L:L,map_headernames!$Q:$Q),"")</f>
        <v/>
      </c>
      <c r="K246" s="8" t="str">
        <f>IFERROR(_xlfn.XLOOKUP($B246,map_headernames!N:N,map_headernames!$Q:$Q),"")</f>
        <v/>
      </c>
      <c r="L246" s="8" t="str">
        <f>IFERROR(_xlfn.XLOOKUP($B246,map_headernames!O:O,map_headernames!$Q:$Q),"")</f>
        <v/>
      </c>
      <c r="M246" s="8" t="str">
        <f>IFERROR(_xlfn.XLOOKUP($B246,map_headernames!P:P,map_headernames!$Q:$Q),"")</f>
        <v/>
      </c>
    </row>
    <row r="247" spans="1:13">
      <c r="A247" s="486">
        <v>108</v>
      </c>
      <c r="B247" s="449" t="s">
        <v>1981</v>
      </c>
      <c r="C247" s="449" t="s">
        <v>1984</v>
      </c>
      <c r="D247" s="449" t="s">
        <v>5872</v>
      </c>
      <c r="E247" s="450" t="str">
        <f>IFERROR(_xlfn.XLOOKUP($B247,map_headernames!H:H,map_headernames!$Q:$Q),"")</f>
        <v>state.pctile.rsei</v>
      </c>
      <c r="F247" s="8" t="str">
        <f>IFERROR(_xlfn.XLOOKUP($B247,map_headernames!G:G,map_headernames!$Q:$Q),"")</f>
        <v/>
      </c>
      <c r="G247" s="8" t="str">
        <f>IFERROR(_xlfn.XLOOKUP($B247,map_headernames!I:I,map_headernames!$Q:$Q),"")</f>
        <v>state.pctile.rsei</v>
      </c>
      <c r="H247" s="8" t="str">
        <f>IFERROR(_xlfn.XLOOKUP($B247,map_headernames!J:J,map_headernames!$Q:$Q),"")</f>
        <v>state.pctile.rsei</v>
      </c>
      <c r="I247" s="8" t="str">
        <f>IFERROR(_xlfn.XLOOKUP($B247,map_headernames!K:K,map_headernames!$Q:$Q),"")</f>
        <v/>
      </c>
      <c r="J247" s="8" t="str">
        <f>IFERROR(_xlfn.XLOOKUP($B247,map_headernames!L:L,map_headernames!$Q:$Q),"")</f>
        <v/>
      </c>
      <c r="K247" s="8" t="str">
        <f>IFERROR(_xlfn.XLOOKUP($B247,map_headernames!N:N,map_headernames!$Q:$Q),"")</f>
        <v/>
      </c>
      <c r="L247" s="8" t="str">
        <f>IFERROR(_xlfn.XLOOKUP($B247,map_headernames!O:O,map_headernames!$Q:$Q),"")</f>
        <v/>
      </c>
      <c r="M247" s="8" t="str">
        <f>IFERROR(_xlfn.XLOOKUP($B247,map_headernames!P:P,map_headernames!$Q:$Q),"")</f>
        <v/>
      </c>
    </row>
    <row r="248" spans="1:13">
      <c r="A248" s="8">
        <v>78</v>
      </c>
      <c r="B248" s="449" t="s">
        <v>1986</v>
      </c>
      <c r="C248" s="449" t="s">
        <v>1989</v>
      </c>
      <c r="D248" s="449" t="s">
        <v>5872</v>
      </c>
      <c r="E248" s="450" t="str">
        <f>IFERROR(_xlfn.XLOOKUP($B248,map_headernames!H:H,map_headernames!$Q:$Q),"")</f>
        <v>state.avg.traffic.score</v>
      </c>
      <c r="F248" s="8" t="str">
        <f>IFERROR(_xlfn.XLOOKUP($B248,map_headernames!G:G,map_headernames!$Q:$Q),"")</f>
        <v/>
      </c>
      <c r="G248" s="8" t="str">
        <f>IFERROR(_xlfn.XLOOKUP($B248,map_headernames!I:I,map_headernames!$Q:$Q),"")</f>
        <v>state.avg.traffic.score</v>
      </c>
      <c r="H248" s="8" t="str">
        <f>IFERROR(_xlfn.XLOOKUP($B248,map_headernames!J:J,map_headernames!$Q:$Q),"")</f>
        <v>state.avg.traffic.score</v>
      </c>
      <c r="I248" s="8" t="str">
        <f>IFERROR(_xlfn.XLOOKUP($B248,map_headernames!K:K,map_headernames!$Q:$Q),"")</f>
        <v/>
      </c>
      <c r="J248" s="8" t="str">
        <f>IFERROR(_xlfn.XLOOKUP($B248,map_headernames!L:L,map_headernames!$Q:$Q),"")</f>
        <v/>
      </c>
      <c r="K248" s="8" t="str">
        <f>IFERROR(_xlfn.XLOOKUP($B248,map_headernames!N:N,map_headernames!$Q:$Q),"")</f>
        <v/>
      </c>
      <c r="L248" s="8" t="str">
        <f>IFERROR(_xlfn.XLOOKUP($B248,map_headernames!O:O,map_headernames!$Q:$Q),"")</f>
        <v/>
      </c>
      <c r="M248" s="8" t="str">
        <f>IFERROR(_xlfn.XLOOKUP($B248,map_headernames!P:P,map_headernames!$Q:$Q),"")</f>
        <v/>
      </c>
    </row>
    <row r="249" spans="1:13">
      <c r="A249" s="486">
        <v>100</v>
      </c>
      <c r="B249" s="449" t="s">
        <v>1991</v>
      </c>
      <c r="C249" s="449" t="s">
        <v>1996</v>
      </c>
      <c r="D249" s="449" t="s">
        <v>5872</v>
      </c>
      <c r="E249" s="450" t="str">
        <f>IFERROR(_xlfn.XLOOKUP($B249,map_headernames!H:H,map_headernames!$Q:$Q),"")</f>
        <v>state.pctile.traffic.score</v>
      </c>
      <c r="F249" s="8" t="str">
        <f>IFERROR(_xlfn.XLOOKUP($B249,map_headernames!G:G,map_headernames!$Q:$Q),"")</f>
        <v/>
      </c>
      <c r="G249" s="8" t="str">
        <f>IFERROR(_xlfn.XLOOKUP($B249,map_headernames!I:I,map_headernames!$Q:$Q),"")</f>
        <v>state.pctile.traffic.score</v>
      </c>
      <c r="H249" s="8" t="str">
        <f>IFERROR(_xlfn.XLOOKUP($B249,map_headernames!J:J,map_headernames!$Q:$Q),"")</f>
        <v>state.pctile.traffic.score</v>
      </c>
      <c r="I249" s="8" t="str">
        <f>IFERROR(_xlfn.XLOOKUP($B249,map_headernames!K:K,map_headernames!$Q:$Q),"")</f>
        <v/>
      </c>
      <c r="J249" s="8" t="str">
        <f>IFERROR(_xlfn.XLOOKUP($B249,map_headernames!L:L,map_headernames!$Q:$Q),"")</f>
        <v/>
      </c>
      <c r="K249" s="8" t="str">
        <f>IFERROR(_xlfn.XLOOKUP($B249,map_headernames!N:N,map_headernames!$Q:$Q),"")</f>
        <v/>
      </c>
      <c r="L249" s="8" t="str">
        <f>IFERROR(_xlfn.XLOOKUP($B249,map_headernames!O:O,map_headernames!$Q:$Q),"")</f>
        <v/>
      </c>
      <c r="M249" s="8" t="str">
        <f>IFERROR(_xlfn.XLOOKUP($B249,map_headernames!P:P,map_headernames!$Q:$Q),"")</f>
        <v/>
      </c>
    </row>
    <row r="250" spans="1:13">
      <c r="A250" s="8">
        <v>82</v>
      </c>
      <c r="B250" s="449" t="s">
        <v>1998</v>
      </c>
      <c r="C250" s="449" t="s">
        <v>2001</v>
      </c>
      <c r="D250" s="449" t="s">
        <v>5872</v>
      </c>
      <c r="E250" s="450" t="str">
        <f>IFERROR(_xlfn.XLOOKUP($B250,map_headernames!H:H,map_headernames!$Q:$Q),"")</f>
        <v>state.avg.proximity.tsdf</v>
      </c>
      <c r="F250" s="8" t="str">
        <f>IFERROR(_xlfn.XLOOKUP($B250,map_headernames!G:G,map_headernames!$Q:$Q),"")</f>
        <v/>
      </c>
      <c r="G250" s="8" t="str">
        <f>IFERROR(_xlfn.XLOOKUP($B250,map_headernames!I:I,map_headernames!$Q:$Q),"")</f>
        <v>state.avg.proximity.tsdf</v>
      </c>
      <c r="H250" s="8" t="str">
        <f>IFERROR(_xlfn.XLOOKUP($B250,map_headernames!J:J,map_headernames!$Q:$Q),"")</f>
        <v>state.avg.proximity.tsdf</v>
      </c>
      <c r="I250" s="8" t="str">
        <f>IFERROR(_xlfn.XLOOKUP($B250,map_headernames!K:K,map_headernames!$Q:$Q),"")</f>
        <v/>
      </c>
      <c r="J250" s="8" t="str">
        <f>IFERROR(_xlfn.XLOOKUP($B250,map_headernames!L:L,map_headernames!$Q:$Q),"")</f>
        <v/>
      </c>
      <c r="K250" s="8" t="str">
        <f>IFERROR(_xlfn.XLOOKUP($B250,map_headernames!N:N,map_headernames!$Q:$Q),"")</f>
        <v/>
      </c>
      <c r="L250" s="8" t="str">
        <f>IFERROR(_xlfn.XLOOKUP($B250,map_headernames!O:O,map_headernames!$Q:$Q),"")</f>
        <v/>
      </c>
      <c r="M250" s="8" t="str">
        <f>IFERROR(_xlfn.XLOOKUP($B250,map_headernames!P:P,map_headernames!$Q:$Q),"")</f>
        <v/>
      </c>
    </row>
    <row r="251" spans="1:13">
      <c r="A251" s="486">
        <v>104</v>
      </c>
      <c r="B251" s="449" t="s">
        <v>2003</v>
      </c>
      <c r="C251" s="449" t="s">
        <v>2008</v>
      </c>
      <c r="D251" s="449" t="s">
        <v>5872</v>
      </c>
      <c r="E251" s="450" t="str">
        <f>IFERROR(_xlfn.XLOOKUP($B251,map_headernames!H:H,map_headernames!$Q:$Q),"")</f>
        <v>state.pctile.proximity.tsdf</v>
      </c>
      <c r="F251" s="8" t="str">
        <f>IFERROR(_xlfn.XLOOKUP($B251,map_headernames!G:G,map_headernames!$Q:$Q),"")</f>
        <v/>
      </c>
      <c r="G251" s="8" t="str">
        <f>IFERROR(_xlfn.XLOOKUP($B251,map_headernames!I:I,map_headernames!$Q:$Q),"")</f>
        <v>state.pctile.proximity.tsdf</v>
      </c>
      <c r="H251" s="8" t="str">
        <f>IFERROR(_xlfn.XLOOKUP($B251,map_headernames!J:J,map_headernames!$Q:$Q),"")</f>
        <v>state.pctile.proximity.tsdf</v>
      </c>
      <c r="I251" s="8" t="str">
        <f>IFERROR(_xlfn.XLOOKUP($B251,map_headernames!K:K,map_headernames!$Q:$Q),"")</f>
        <v/>
      </c>
      <c r="J251" s="8" t="str">
        <f>IFERROR(_xlfn.XLOOKUP($B251,map_headernames!L:L,map_headernames!$Q:$Q),"")</f>
        <v/>
      </c>
      <c r="K251" s="8" t="str">
        <f>IFERROR(_xlfn.XLOOKUP($B251,map_headernames!N:N,map_headernames!$Q:$Q),"")</f>
        <v/>
      </c>
      <c r="L251" s="8" t="str">
        <f>IFERROR(_xlfn.XLOOKUP($B251,map_headernames!O:O,map_headernames!$Q:$Q),"")</f>
        <v/>
      </c>
      <c r="M251" s="8" t="str">
        <f>IFERROR(_xlfn.XLOOKUP($B251,map_headernames!P:P,map_headernames!$Q:$Q),"")</f>
        <v/>
      </c>
    </row>
    <row r="252" spans="1:13">
      <c r="A252" s="8">
        <v>85</v>
      </c>
      <c r="B252" s="449" t="s">
        <v>2010</v>
      </c>
      <c r="C252" s="449" t="s">
        <v>2013</v>
      </c>
      <c r="D252" s="449" t="s">
        <v>5872</v>
      </c>
      <c r="E252" s="450" t="str">
        <f>IFERROR(_xlfn.XLOOKUP($B252,map_headernames!H:H,map_headernames!$Q:$Q),"")</f>
        <v>state.avg.ust</v>
      </c>
      <c r="F252" s="8" t="str">
        <f>IFERROR(_xlfn.XLOOKUP($B252,map_headernames!G:G,map_headernames!$Q:$Q),"")</f>
        <v/>
      </c>
      <c r="G252" s="8" t="str">
        <f>IFERROR(_xlfn.XLOOKUP($B252,map_headernames!I:I,map_headernames!$Q:$Q),"")</f>
        <v>state.avg.ust</v>
      </c>
      <c r="H252" s="8" t="str">
        <f>IFERROR(_xlfn.XLOOKUP($B252,map_headernames!J:J,map_headernames!$Q:$Q),"")</f>
        <v>state.avg.ust</v>
      </c>
      <c r="I252" s="8" t="str">
        <f>IFERROR(_xlfn.XLOOKUP($B252,map_headernames!K:K,map_headernames!$Q:$Q),"")</f>
        <v/>
      </c>
      <c r="J252" s="8" t="str">
        <f>IFERROR(_xlfn.XLOOKUP($B252,map_headernames!L:L,map_headernames!$Q:$Q),"")</f>
        <v/>
      </c>
      <c r="K252" s="8" t="str">
        <f>IFERROR(_xlfn.XLOOKUP($B252,map_headernames!N:N,map_headernames!$Q:$Q),"")</f>
        <v/>
      </c>
      <c r="L252" s="8" t="str">
        <f>IFERROR(_xlfn.XLOOKUP($B252,map_headernames!O:O,map_headernames!$Q:$Q),"")</f>
        <v/>
      </c>
      <c r="M252" s="8" t="str">
        <f>IFERROR(_xlfn.XLOOKUP($B252,map_headernames!P:P,map_headernames!$Q:$Q),"")</f>
        <v/>
      </c>
    </row>
    <row r="253" spans="1:13">
      <c r="A253" s="486">
        <v>107</v>
      </c>
      <c r="B253" s="449" t="s">
        <v>2016</v>
      </c>
      <c r="C253" s="449" t="s">
        <v>2021</v>
      </c>
      <c r="D253" s="449" t="s">
        <v>5872</v>
      </c>
      <c r="E253" s="450" t="str">
        <f>IFERROR(_xlfn.XLOOKUP($B253,map_headernames!H:H,map_headernames!$Q:$Q),"")</f>
        <v>state.pctile.ust</v>
      </c>
      <c r="F253" s="8" t="str">
        <f>IFERROR(_xlfn.XLOOKUP($B253,map_headernames!G:G,map_headernames!$Q:$Q),"")</f>
        <v/>
      </c>
      <c r="G253" s="8" t="str">
        <f>IFERROR(_xlfn.XLOOKUP($B253,map_headernames!I:I,map_headernames!$Q:$Q),"")</f>
        <v>state.pctile.ust</v>
      </c>
      <c r="H253" s="8" t="str">
        <f>IFERROR(_xlfn.XLOOKUP($B253,map_headernames!J:J,map_headernames!$Q:$Q),"")</f>
        <v>state.pctile.ust</v>
      </c>
      <c r="I253" s="8" t="str">
        <f>IFERROR(_xlfn.XLOOKUP($B253,map_headernames!K:K,map_headernames!$Q:$Q),"")</f>
        <v/>
      </c>
      <c r="J253" s="8" t="str">
        <f>IFERROR(_xlfn.XLOOKUP($B253,map_headernames!L:L,map_headernames!$Q:$Q),"")</f>
        <v/>
      </c>
      <c r="K253" s="8" t="str">
        <f>IFERROR(_xlfn.XLOOKUP($B253,map_headernames!N:N,map_headernames!$Q:$Q),"")</f>
        <v/>
      </c>
      <c r="L253" s="8" t="str">
        <f>IFERROR(_xlfn.XLOOKUP($B253,map_headernames!O:O,map_headernames!$Q:$Q),"")</f>
        <v/>
      </c>
      <c r="M253" s="8" t="str">
        <f>IFERROR(_xlfn.XLOOKUP($B253,map_headernames!P:P,map_headernames!$Q:$Q),"")</f>
        <v/>
      </c>
    </row>
    <row r="254" spans="1:13">
      <c r="A254" s="486">
        <v>257</v>
      </c>
      <c r="B254" s="449" t="s">
        <v>2642</v>
      </c>
      <c r="C254" s="449" t="s">
        <v>2643</v>
      </c>
      <c r="D254" s="449" t="s">
        <v>2267</v>
      </c>
      <c r="E254" s="450" t="str">
        <f>IFERROR(_xlfn.XLOOKUP($B254,map_headernames!H:H,map_headernames!$Q:$Q),"")</f>
        <v>s_hi_asthma_avg</v>
      </c>
      <c r="F254" s="8" t="str">
        <f>IFERROR(_xlfn.XLOOKUP($B254,map_headernames!G:G,map_headernames!$Q:$Q),"")</f>
        <v/>
      </c>
      <c r="G254" s="8" t="str">
        <f>IFERROR(_xlfn.XLOOKUP($B254,map_headernames!I:I,map_headernames!$Q:$Q),"")</f>
        <v>s_hi_asthma_avg</v>
      </c>
      <c r="H254" s="8" t="str">
        <f>IFERROR(_xlfn.XLOOKUP($B254,map_headernames!J:J,map_headernames!$Q:$Q),"")</f>
        <v>s_hi_asthma_avg</v>
      </c>
      <c r="I254" s="8" t="str">
        <f>IFERROR(_xlfn.XLOOKUP($B254,map_headernames!K:K,map_headernames!$Q:$Q),"")</f>
        <v/>
      </c>
      <c r="J254" s="8" t="str">
        <f>IFERROR(_xlfn.XLOOKUP($B254,map_headernames!L:L,map_headernames!$Q:$Q),"")</f>
        <v/>
      </c>
      <c r="K254" s="8" t="str">
        <f>IFERROR(_xlfn.XLOOKUP($B254,map_headernames!N:N,map_headernames!$Q:$Q),"")</f>
        <v/>
      </c>
      <c r="L254" s="8" t="str">
        <f>IFERROR(_xlfn.XLOOKUP($B254,map_headernames!O:O,map_headernames!$Q:$Q),"")</f>
        <v/>
      </c>
      <c r="M254" s="8" t="str">
        <f>IFERROR(_xlfn.XLOOKUP($B254,map_headernames!P:P,map_headernames!$Q:$Q),"")</f>
        <v/>
      </c>
    </row>
    <row r="255" spans="1:13">
      <c r="A255" s="8">
        <v>269</v>
      </c>
      <c r="B255" s="449" t="s">
        <v>2663</v>
      </c>
      <c r="C255" s="449" t="s">
        <v>2664</v>
      </c>
      <c r="D255" s="449" t="s">
        <v>2267</v>
      </c>
      <c r="E255" s="450" t="str">
        <f>IFERROR(_xlfn.XLOOKUP($B255,map_headernames!H:H,map_headernames!$Q:$Q),"")</f>
        <v>s_hi_asthma_pctile</v>
      </c>
      <c r="F255" s="8" t="str">
        <f>IFERROR(_xlfn.XLOOKUP($B255,map_headernames!G:G,map_headernames!$Q:$Q),"")</f>
        <v/>
      </c>
      <c r="G255" s="8" t="str">
        <f>IFERROR(_xlfn.XLOOKUP($B255,map_headernames!I:I,map_headernames!$Q:$Q),"")</f>
        <v>s_hi_asthma_pctile</v>
      </c>
      <c r="H255" s="8" t="str">
        <f>IFERROR(_xlfn.XLOOKUP($B255,map_headernames!J:J,map_headernames!$Q:$Q),"")</f>
        <v>s_hi_asthma_pctile</v>
      </c>
      <c r="I255" s="8" t="str">
        <f>IFERROR(_xlfn.XLOOKUP($B255,map_headernames!K:K,map_headernames!$Q:$Q),"")</f>
        <v/>
      </c>
      <c r="J255" s="8" t="str">
        <f>IFERROR(_xlfn.XLOOKUP($B255,map_headernames!L:L,map_headernames!$Q:$Q),"")</f>
        <v/>
      </c>
      <c r="K255" s="8" t="str">
        <f>IFERROR(_xlfn.XLOOKUP($B255,map_headernames!N:N,map_headernames!$Q:$Q),"")</f>
        <v/>
      </c>
      <c r="L255" s="8" t="str">
        <f>IFERROR(_xlfn.XLOOKUP($B255,map_headernames!O:O,map_headernames!$Q:$Q),"")</f>
        <v/>
      </c>
      <c r="M255" s="8" t="str">
        <f>IFERROR(_xlfn.XLOOKUP($B255,map_headernames!P:P,map_headernames!$Q:$Q),"")</f>
        <v/>
      </c>
    </row>
    <row r="256" spans="1:13">
      <c r="A256" s="486">
        <v>258</v>
      </c>
      <c r="B256" s="449" t="s">
        <v>2648</v>
      </c>
      <c r="C256" s="449" t="s">
        <v>2649</v>
      </c>
      <c r="D256" s="449" t="s">
        <v>2267</v>
      </c>
      <c r="E256" s="450" t="str">
        <f>IFERROR(_xlfn.XLOOKUP($B256,map_headernames!H:H,map_headernames!$Q:$Q),"")</f>
        <v>s_hi_cancer_avg</v>
      </c>
      <c r="F256" s="8" t="str">
        <f>IFERROR(_xlfn.XLOOKUP($B256,map_headernames!G:G,map_headernames!$Q:$Q),"")</f>
        <v/>
      </c>
      <c r="G256" s="8" t="str">
        <f>IFERROR(_xlfn.XLOOKUP($B256,map_headernames!I:I,map_headernames!$Q:$Q),"")</f>
        <v>s_hi_cancer_avg</v>
      </c>
      <c r="H256" s="8" t="str">
        <f>IFERROR(_xlfn.XLOOKUP($B256,map_headernames!J:J,map_headernames!$Q:$Q),"")</f>
        <v>s_hi_cancer_avg</v>
      </c>
      <c r="I256" s="8" t="str">
        <f>IFERROR(_xlfn.XLOOKUP($B256,map_headernames!K:K,map_headernames!$Q:$Q),"")</f>
        <v/>
      </c>
      <c r="J256" s="8" t="str">
        <f>IFERROR(_xlfn.XLOOKUP($B256,map_headernames!L:L,map_headernames!$Q:$Q),"")</f>
        <v/>
      </c>
      <c r="K256" s="8" t="str">
        <f>IFERROR(_xlfn.XLOOKUP($B256,map_headernames!N:N,map_headernames!$Q:$Q),"")</f>
        <v/>
      </c>
      <c r="L256" s="8" t="str">
        <f>IFERROR(_xlfn.XLOOKUP($B256,map_headernames!O:O,map_headernames!$Q:$Q),"")</f>
        <v/>
      </c>
      <c r="M256" s="8" t="str">
        <f>IFERROR(_xlfn.XLOOKUP($B256,map_headernames!P:P,map_headernames!$Q:$Q),"")</f>
        <v/>
      </c>
    </row>
    <row r="257" spans="1:14">
      <c r="A257" s="8">
        <v>270</v>
      </c>
      <c r="B257" s="449" t="s">
        <v>2665</v>
      </c>
      <c r="C257" s="449" t="s">
        <v>2666</v>
      </c>
      <c r="D257" s="449" t="s">
        <v>2267</v>
      </c>
      <c r="E257" s="450" t="str">
        <f>IFERROR(_xlfn.XLOOKUP($B257,map_headernames!H:H,map_headernames!$Q:$Q),"")</f>
        <v>s_hi_cancer_pctile</v>
      </c>
      <c r="F257" s="8" t="str">
        <f>IFERROR(_xlfn.XLOOKUP($B257,map_headernames!G:G,map_headernames!$Q:$Q),"")</f>
        <v/>
      </c>
      <c r="G257" s="8" t="str">
        <f>IFERROR(_xlfn.XLOOKUP($B257,map_headernames!I:I,map_headernames!$Q:$Q),"")</f>
        <v>s_hi_cancer_pctile</v>
      </c>
      <c r="H257" s="8" t="str">
        <f>IFERROR(_xlfn.XLOOKUP($B257,map_headernames!J:J,map_headernames!$Q:$Q),"")</f>
        <v>s_hi_cancer_pctile</v>
      </c>
      <c r="I257" s="8" t="str">
        <f>IFERROR(_xlfn.XLOOKUP($B257,map_headernames!K:K,map_headernames!$Q:$Q),"")</f>
        <v/>
      </c>
      <c r="J257" s="8" t="str">
        <f>IFERROR(_xlfn.XLOOKUP($B257,map_headernames!L:L,map_headernames!$Q:$Q),"")</f>
        <v/>
      </c>
      <c r="K257" s="8" t="str">
        <f>IFERROR(_xlfn.XLOOKUP($B257,map_headernames!N:N,map_headernames!$Q:$Q),"")</f>
        <v/>
      </c>
      <c r="L257" s="8" t="str">
        <f>IFERROR(_xlfn.XLOOKUP($B257,map_headernames!O:O,map_headernames!$Q:$Q),"")</f>
        <v/>
      </c>
      <c r="M257" s="8" t="str">
        <f>IFERROR(_xlfn.XLOOKUP($B257,map_headernames!P:P,map_headernames!$Q:$Q),"")</f>
        <v/>
      </c>
    </row>
    <row r="258" spans="1:14">
      <c r="A258" s="486">
        <v>259</v>
      </c>
      <c r="B258" s="449" t="s">
        <v>2654</v>
      </c>
      <c r="C258" s="449" t="s">
        <v>2655</v>
      </c>
      <c r="D258" s="449" t="s">
        <v>2267</v>
      </c>
      <c r="E258" s="450" t="str">
        <f>IFERROR(_xlfn.XLOOKUP($B258,map_headernames!H:H,map_headernames!$Q:$Q),"")</f>
        <v>state.avg.pctdisability</v>
      </c>
      <c r="F258" s="8" t="str">
        <f>IFERROR(_xlfn.XLOOKUP($B258,map_headernames!G:G,map_headernames!$Q:$Q),"")</f>
        <v/>
      </c>
      <c r="G258" s="8" t="str">
        <f>IFERROR(_xlfn.XLOOKUP($B258,map_headernames!I:I,map_headernames!$Q:$Q),"")</f>
        <v>state.avg.pctdisability</v>
      </c>
      <c r="H258" s="8" t="str">
        <f>IFERROR(_xlfn.XLOOKUP($B258,map_headernames!J:J,map_headernames!$Q:$Q),"")</f>
        <v>state.avg.pctdisability</v>
      </c>
      <c r="I258" s="8" t="str">
        <f>IFERROR(_xlfn.XLOOKUP($B258,map_headernames!K:K,map_headernames!$Q:$Q),"")</f>
        <v/>
      </c>
      <c r="J258" s="8" t="str">
        <f>IFERROR(_xlfn.XLOOKUP($B258,map_headernames!L:L,map_headernames!$Q:$Q),"")</f>
        <v/>
      </c>
      <c r="K258" s="8" t="str">
        <f>IFERROR(_xlfn.XLOOKUP($B258,map_headernames!N:N,map_headernames!$Q:$Q),"")</f>
        <v/>
      </c>
      <c r="L258" s="8" t="str">
        <f>IFERROR(_xlfn.XLOOKUP($B258,map_headernames!O:O,map_headernames!$Q:$Q),"")</f>
        <v/>
      </c>
      <c r="M258" s="8" t="str">
        <f>IFERROR(_xlfn.XLOOKUP($B258,map_headernames!P:P,map_headernames!$Q:$Q),"")</f>
        <v/>
      </c>
    </row>
    <row r="259" spans="1:14">
      <c r="A259" s="8">
        <v>271</v>
      </c>
      <c r="B259" s="449" t="s">
        <v>2667</v>
      </c>
      <c r="C259" s="449" t="s">
        <v>2668</v>
      </c>
      <c r="D259" s="449" t="s">
        <v>2267</v>
      </c>
      <c r="E259" s="450" t="str">
        <f>IFERROR(_xlfn.XLOOKUP($B259,map_headernames!H:H,map_headernames!$Q:$Q),"")</f>
        <v>state.pctile.pctdisability</v>
      </c>
      <c r="F259" s="8" t="str">
        <f>IFERROR(_xlfn.XLOOKUP($B259,map_headernames!G:G,map_headernames!$Q:$Q),"")</f>
        <v/>
      </c>
      <c r="G259" s="8" t="str">
        <f>IFERROR(_xlfn.XLOOKUP($B259,map_headernames!I:I,map_headernames!$Q:$Q),"")</f>
        <v>state.pctile.pctdisability</v>
      </c>
      <c r="H259" s="8" t="str">
        <f>IFERROR(_xlfn.XLOOKUP($B259,map_headernames!J:J,map_headernames!$Q:$Q),"")</f>
        <v>state.pctile.pctdisability</v>
      </c>
      <c r="I259" s="8" t="str">
        <f>IFERROR(_xlfn.XLOOKUP($B259,map_headernames!K:K,map_headernames!$Q:$Q),"")</f>
        <v/>
      </c>
      <c r="J259" s="8" t="str">
        <f>IFERROR(_xlfn.XLOOKUP($B259,map_headernames!L:L,map_headernames!$Q:$Q),"")</f>
        <v/>
      </c>
      <c r="K259" s="8" t="str">
        <f>IFERROR(_xlfn.XLOOKUP($B259,map_headernames!N:N,map_headernames!$Q:$Q),"")</f>
        <v/>
      </c>
      <c r="L259" s="8" t="str">
        <f>IFERROR(_xlfn.XLOOKUP($B259,map_headernames!O:O,map_headernames!$Q:$Q),"")</f>
        <v/>
      </c>
      <c r="M259" s="8" t="str">
        <f>IFERROR(_xlfn.XLOOKUP($B259,map_headernames!P:P,map_headernames!$Q:$Q),"")</f>
        <v/>
      </c>
    </row>
    <row r="260" spans="1:14">
      <c r="A260" s="486">
        <v>256</v>
      </c>
      <c r="B260" s="449" t="s">
        <v>2638</v>
      </c>
      <c r="C260" s="449" t="s">
        <v>2639</v>
      </c>
      <c r="D260" s="449" t="s">
        <v>2267</v>
      </c>
      <c r="E260" s="450" t="str">
        <f>IFERROR(_xlfn.XLOOKUP($B260,map_headernames!H:H,map_headernames!$Q:$Q),"")</f>
        <v>s_hi_heartdisease_avg</v>
      </c>
      <c r="F260" s="8" t="str">
        <f>IFERROR(_xlfn.XLOOKUP($B260,map_headernames!G:G,map_headernames!$Q:$Q),"")</f>
        <v/>
      </c>
      <c r="G260" s="8" t="str">
        <f>IFERROR(_xlfn.XLOOKUP($B260,map_headernames!I:I,map_headernames!$Q:$Q),"")</f>
        <v>s_hi_heartdisease_avg</v>
      </c>
      <c r="H260" s="8" t="str">
        <f>IFERROR(_xlfn.XLOOKUP($B260,map_headernames!J:J,map_headernames!$Q:$Q),"")</f>
        <v>s_hi_heartdisease_avg</v>
      </c>
      <c r="I260" s="8" t="str">
        <f>IFERROR(_xlfn.XLOOKUP($B260,map_headernames!K:K,map_headernames!$Q:$Q),"")</f>
        <v/>
      </c>
      <c r="J260" s="8" t="str">
        <f>IFERROR(_xlfn.XLOOKUP($B260,map_headernames!L:L,map_headernames!$Q:$Q),"")</f>
        <v/>
      </c>
      <c r="K260" s="8" t="str">
        <f>IFERROR(_xlfn.XLOOKUP($B260,map_headernames!N:N,map_headernames!$Q:$Q),"")</f>
        <v/>
      </c>
      <c r="L260" s="8" t="str">
        <f>IFERROR(_xlfn.XLOOKUP($B260,map_headernames!O:O,map_headernames!$Q:$Q),"")</f>
        <v/>
      </c>
      <c r="M260" s="8" t="str">
        <f>IFERROR(_xlfn.XLOOKUP($B260,map_headernames!P:P,map_headernames!$Q:$Q),"")</f>
        <v/>
      </c>
    </row>
    <row r="261" spans="1:14">
      <c r="A261" s="8">
        <v>268</v>
      </c>
      <c r="B261" s="449" t="s">
        <v>2661</v>
      </c>
      <c r="C261" s="449" t="s">
        <v>2662</v>
      </c>
      <c r="D261" s="449" t="s">
        <v>2267</v>
      </c>
      <c r="E261" s="450" t="str">
        <f>IFERROR(_xlfn.XLOOKUP($B261,map_headernames!H:H,map_headernames!$Q:$Q),"")</f>
        <v>s_hi_heartdisease_pctile</v>
      </c>
      <c r="F261" s="8" t="str">
        <f>IFERROR(_xlfn.XLOOKUP($B261,map_headernames!G:G,map_headernames!$Q:$Q),"")</f>
        <v/>
      </c>
      <c r="G261" s="8" t="str">
        <f>IFERROR(_xlfn.XLOOKUP($B261,map_headernames!I:I,map_headernames!$Q:$Q),"")</f>
        <v>s_hi_heartdisease_pctile</v>
      </c>
      <c r="H261" s="8" t="str">
        <f>IFERROR(_xlfn.XLOOKUP($B261,map_headernames!J:J,map_headernames!$Q:$Q),"")</f>
        <v>s_hi_heartdisease_pctile</v>
      </c>
      <c r="I261" s="8" t="str">
        <f>IFERROR(_xlfn.XLOOKUP($B261,map_headernames!K:K,map_headernames!$Q:$Q),"")</f>
        <v/>
      </c>
      <c r="J261" s="8" t="str">
        <f>IFERROR(_xlfn.XLOOKUP($B261,map_headernames!L:L,map_headernames!$Q:$Q),"")</f>
        <v/>
      </c>
      <c r="K261" s="8" t="str">
        <f>IFERROR(_xlfn.XLOOKUP($B261,map_headernames!N:N,map_headernames!$Q:$Q),"")</f>
        <v/>
      </c>
      <c r="L261" s="8" t="str">
        <f>IFERROR(_xlfn.XLOOKUP($B261,map_headernames!O:O,map_headernames!$Q:$Q),"")</f>
        <v/>
      </c>
      <c r="M261" s="8" t="str">
        <f>IFERROR(_xlfn.XLOOKUP($B261,map_headernames!P:P,map_headernames!$Q:$Q),"")</f>
        <v/>
      </c>
    </row>
    <row r="262" spans="1:14">
      <c r="A262" s="486">
        <v>254</v>
      </c>
      <c r="B262" s="449" t="s">
        <v>2775</v>
      </c>
      <c r="C262" s="449" t="s">
        <v>2776</v>
      </c>
      <c r="D262" s="449" t="s">
        <v>2267</v>
      </c>
      <c r="E262" s="450" t="str">
        <f>IFERROR(_xlfn.XLOOKUP($B262,map_headernames!H:H,map_headernames!$Q:$Q),"")</f>
        <v>s_hi_lifeexp_avg</v>
      </c>
      <c r="F262" s="8" t="str">
        <f>IFERROR(_xlfn.XLOOKUP($B262,map_headernames!G:G,map_headernames!$Q:$Q),"")</f>
        <v/>
      </c>
      <c r="G262" s="8" t="str">
        <f>IFERROR(_xlfn.XLOOKUP($B262,map_headernames!I:I,map_headernames!$Q:$Q),"")</f>
        <v>s_hi_lifeexp_avg</v>
      </c>
      <c r="H262" s="8" t="str">
        <f>IFERROR(_xlfn.XLOOKUP($B262,map_headernames!J:J,map_headernames!$Q:$Q),"")</f>
        <v>s_hi_lifeexp_avg</v>
      </c>
      <c r="I262" s="8" t="str">
        <f>IFERROR(_xlfn.XLOOKUP($B262,map_headernames!K:K,map_headernames!$Q:$Q),"")</f>
        <v/>
      </c>
      <c r="J262" s="8" t="str">
        <f>IFERROR(_xlfn.XLOOKUP($B262,map_headernames!L:L,map_headernames!$Q:$Q),"")</f>
        <v/>
      </c>
      <c r="K262" s="8" t="str">
        <f>IFERROR(_xlfn.XLOOKUP($B262,map_headernames!N:N,map_headernames!$Q:$Q),"")</f>
        <v/>
      </c>
      <c r="L262" s="8" t="str">
        <f>IFERROR(_xlfn.XLOOKUP($B262,map_headernames!O:O,map_headernames!$Q:$Q),"")</f>
        <v/>
      </c>
      <c r="M262" s="8" t="str">
        <f>IFERROR(_xlfn.XLOOKUP($B262,map_headernames!P:P,map_headernames!$Q:$Q),"")</f>
        <v/>
      </c>
    </row>
    <row r="263" spans="1:14">
      <c r="A263" s="8">
        <v>266</v>
      </c>
      <c r="B263" s="449" t="s">
        <v>2779</v>
      </c>
      <c r="C263" s="449" t="s">
        <v>2780</v>
      </c>
      <c r="D263" s="449" t="s">
        <v>2267</v>
      </c>
      <c r="E263" s="450" t="str">
        <f>IFERROR(_xlfn.XLOOKUP($B263,map_headernames!H:H,map_headernames!$Q:$Q),"")</f>
        <v>s_hi_lifeexp_pctile</v>
      </c>
      <c r="F263" s="8" t="str">
        <f>IFERROR(_xlfn.XLOOKUP($B263,map_headernames!G:G,map_headernames!$Q:$Q),"")</f>
        <v/>
      </c>
      <c r="G263" s="8" t="str">
        <f>IFERROR(_xlfn.XLOOKUP($B263,map_headernames!I:I,map_headernames!$Q:$Q),"")</f>
        <v>s_hi_lifeexp_pctile</v>
      </c>
      <c r="H263" s="8" t="str">
        <f>IFERROR(_xlfn.XLOOKUP($B263,map_headernames!J:J,map_headernames!$Q:$Q),"")</f>
        <v>s_hi_lifeexp_pctile</v>
      </c>
      <c r="I263" s="8" t="str">
        <f>IFERROR(_xlfn.XLOOKUP($B263,map_headernames!K:K,map_headernames!$Q:$Q),"")</f>
        <v/>
      </c>
      <c r="J263" s="8" t="str">
        <f>IFERROR(_xlfn.XLOOKUP($B263,map_headernames!L:L,map_headernames!$Q:$Q),"")</f>
        <v/>
      </c>
      <c r="K263" s="8" t="str">
        <f>IFERROR(_xlfn.XLOOKUP($B263,map_headernames!N:N,map_headernames!$Q:$Q),"")</f>
        <v/>
      </c>
      <c r="L263" s="8" t="str">
        <f>IFERROR(_xlfn.XLOOKUP($B263,map_headernames!O:O,map_headernames!$Q:$Q),"")</f>
        <v/>
      </c>
      <c r="M263" s="8" t="str">
        <f>IFERROR(_xlfn.XLOOKUP($B263,map_headernames!P:P,map_headernames!$Q:$Q),"")</f>
        <v/>
      </c>
    </row>
    <row r="264" spans="1:14">
      <c r="A264" s="486">
        <v>255</v>
      </c>
      <c r="B264" s="462" t="s">
        <v>2325</v>
      </c>
      <c r="C264" s="462" t="s">
        <v>5864</v>
      </c>
      <c r="D264" s="462" t="s">
        <v>2267</v>
      </c>
      <c r="E264" s="444" t="str">
        <f>IFERROR(_xlfn.XLOOKUP($B264,map_headernames!H:H,map_headernames!$Q:$Q),"")</f>
        <v/>
      </c>
      <c r="F264" s="444" t="str">
        <f>IFERROR(_xlfn.XLOOKUP($B264,map_headernames!G:G,map_headernames!$Q:$Q),"")</f>
        <v/>
      </c>
      <c r="G264" s="444" t="str">
        <f>IFERROR(_xlfn.XLOOKUP($B264,map_headernames!I:I,map_headernames!$Q:$Q),"")</f>
        <v/>
      </c>
      <c r="H264" s="444" t="str">
        <f>IFERROR(_xlfn.XLOOKUP($B264,map_headernames!J:J,map_headernames!$Q:$Q),"")</f>
        <v/>
      </c>
      <c r="I264" s="444" t="str">
        <f>IFERROR(_xlfn.XLOOKUP($B264,map_headernames!K:K,map_headernames!$Q:$Q),"")</f>
        <v>state.avg.lowlifex</v>
      </c>
      <c r="J264" s="444" t="str">
        <f>IFERROR(_xlfn.XLOOKUP($B264,map_headernames!L:L,map_headernames!$Q:$Q),"")</f>
        <v/>
      </c>
      <c r="K264" s="444" t="str">
        <f>IFERROR(_xlfn.XLOOKUP($B264,map_headernames!N:N,map_headernames!$Q:$Q),"")</f>
        <v/>
      </c>
      <c r="L264" s="444" t="str">
        <f>IFERROR(_xlfn.XLOOKUP($B264,map_headernames!O:O,map_headernames!$Q:$Q),"")</f>
        <v/>
      </c>
      <c r="M264" s="444" t="str">
        <f>IFERROR(_xlfn.XLOOKUP($B264,map_headernames!P:P,map_headernames!$Q:$Q),"")</f>
        <v/>
      </c>
      <c r="N264" s="8" t="s">
        <v>5916</v>
      </c>
    </row>
    <row r="265" spans="1:14">
      <c r="A265" s="8">
        <v>267</v>
      </c>
      <c r="B265" s="490" t="s">
        <v>2265</v>
      </c>
      <c r="C265" s="490" t="s">
        <v>2268</v>
      </c>
      <c r="D265" s="490" t="s">
        <v>2267</v>
      </c>
      <c r="E265" s="491" t="str">
        <f>IFERROR(_xlfn.XLOOKUP($B265,map_headernames!H:H,map_headernames!$Q:$Q),"")</f>
        <v>state.pctile.lowlifex_synonym</v>
      </c>
      <c r="F265" s="491" t="str">
        <f>IFERROR(_xlfn.XLOOKUP($B265,map_headernames!G:G,map_headernames!$Q:$Q),"")</f>
        <v/>
      </c>
      <c r="G265" s="491" t="str">
        <f>IFERROR(_xlfn.XLOOKUP($B265,map_headernames!I:I,map_headernames!$Q:$Q),"")</f>
        <v>state.pctile.lowlifex_synonym</v>
      </c>
      <c r="H265" s="491" t="str">
        <f>IFERROR(_xlfn.XLOOKUP($B265,map_headernames!J:J,map_headernames!$Q:$Q),"")</f>
        <v>state.pctile.lowlifex_synonym</v>
      </c>
      <c r="I265" s="491" t="str">
        <f>IFERROR(_xlfn.XLOOKUP($B265,map_headernames!K:K,map_headernames!$Q:$Q),"")</f>
        <v/>
      </c>
      <c r="J265" s="491" t="str">
        <f>IFERROR(_xlfn.XLOOKUP($B265,map_headernames!L:L,map_headernames!$Q:$Q),"")</f>
        <v/>
      </c>
      <c r="K265" s="491" t="str">
        <f>IFERROR(_xlfn.XLOOKUP($B265,map_headernames!N:N,map_headernames!$Q:$Q),"")</f>
        <v/>
      </c>
      <c r="L265" s="491" t="str">
        <f>IFERROR(_xlfn.XLOOKUP($B265,map_headernames!O:O,map_headernames!$Q:$Q),"")</f>
        <v/>
      </c>
      <c r="M265" s="491" t="str">
        <f>IFERROR(_xlfn.XLOOKUP($B265,map_headernames!P:P,map_headernames!$Q:$Q),"")</f>
        <v/>
      </c>
      <c r="N265" s="492" t="s">
        <v>5918</v>
      </c>
    </row>
    <row r="266" spans="1:14">
      <c r="A266" s="486">
        <v>110</v>
      </c>
      <c r="B266" s="449" t="s">
        <v>2029</v>
      </c>
      <c r="C266" s="449" t="s">
        <v>2032</v>
      </c>
      <c r="D266" s="449" t="s">
        <v>93</v>
      </c>
      <c r="E266" s="450" t="str">
        <f>IFERROR(_xlfn.XLOOKUP($B266,map_headernames!H:H,map_headernames!$Q:$Q),"")</f>
        <v>state.pctile.EJ.DISPARITY.dpm.eo</v>
      </c>
      <c r="F266" s="8" t="str">
        <f>IFERROR(_xlfn.XLOOKUP($B266,map_headernames!G:G,map_headernames!$Q:$Q),"")</f>
        <v/>
      </c>
      <c r="G266" s="8" t="str">
        <f>IFERROR(_xlfn.XLOOKUP($B266,map_headernames!I:I,map_headernames!$Q:$Q),"")</f>
        <v>state.pctile.EJ.DISPARITY.dpm.eo</v>
      </c>
      <c r="H266" s="8" t="str">
        <f>IFERROR(_xlfn.XLOOKUP($B266,map_headernames!J:J,map_headernames!$Q:$Q),"")</f>
        <v>state.pctile.EJ.DISPARITY.dpm.eo</v>
      </c>
      <c r="I266" s="8" t="str">
        <f>IFERROR(_xlfn.XLOOKUP($B266,map_headernames!K:K,map_headernames!$Q:$Q),"")</f>
        <v/>
      </c>
      <c r="J266" s="8" t="str">
        <f>IFERROR(_xlfn.XLOOKUP($B266,map_headernames!L:L,map_headernames!$Q:$Q),"")</f>
        <v/>
      </c>
      <c r="K266" s="8" t="str">
        <f>IFERROR(_xlfn.XLOOKUP($B266,map_headernames!N:N,map_headernames!$Q:$Q),"")</f>
        <v/>
      </c>
      <c r="L266" s="8" t="str">
        <f>IFERROR(_xlfn.XLOOKUP($B266,map_headernames!O:O,map_headernames!$Q:$Q),"")</f>
        <v/>
      </c>
      <c r="M266" s="8" t="str">
        <f>IFERROR(_xlfn.XLOOKUP($B266,map_headernames!P:P,map_headernames!$Q:$Q),"")</f>
        <v/>
      </c>
    </row>
    <row r="267" spans="1:14">
      <c r="A267" s="486">
        <v>112</v>
      </c>
      <c r="B267" s="460" t="s">
        <v>5881</v>
      </c>
      <c r="C267" s="457" t="s">
        <v>5880</v>
      </c>
      <c r="D267" s="457" t="s">
        <v>93</v>
      </c>
      <c r="E267" s="458" t="str">
        <f>IFERROR(_xlfn.XLOOKUP($B267,map_headernames!H:H,map_headernames!$Q:$Q),"")</f>
        <v/>
      </c>
      <c r="F267" s="458" t="str">
        <f>IFERROR(_xlfn.XLOOKUP($B267,map_headernames!G:G,map_headernames!$Q:$Q),"")</f>
        <v/>
      </c>
      <c r="G267" s="458" t="str">
        <f>IFERROR(_xlfn.XLOOKUP($B267,map_headernames!I:I,map_headernames!$Q:$Q),"")</f>
        <v>state.pctile.EJ.DISPARITY.drinking.eo</v>
      </c>
      <c r="H267" s="8" t="str">
        <f>IFERROR(_xlfn.XLOOKUP($B267,map_headernames!J:J,map_headernames!$Q:$Q),"")</f>
        <v/>
      </c>
      <c r="I267" s="8" t="str">
        <f>IFERROR(_xlfn.XLOOKUP($B267,map_headernames!K:K,map_headernames!$Q:$Q),"")</f>
        <v/>
      </c>
      <c r="J267" s="8" t="str">
        <f>IFERROR(_xlfn.XLOOKUP($B267,map_headernames!L:L,map_headernames!$Q:$Q),"")</f>
        <v/>
      </c>
      <c r="K267" s="8" t="str">
        <f>IFERROR(_xlfn.XLOOKUP($B267,map_headernames!N:N,map_headernames!$Q:$Q),"")</f>
        <v/>
      </c>
      <c r="L267" s="8" t="str">
        <f>IFERROR(_xlfn.XLOOKUP($B267,map_headernames!O:O,map_headernames!$Q:$Q),"")</f>
        <v/>
      </c>
      <c r="M267" s="8" t="str">
        <f>IFERROR(_xlfn.XLOOKUP($B267,map_headernames!P:P,map_headernames!$Q:$Q),"")</f>
        <v/>
      </c>
      <c r="N267" s="483" t="s">
        <v>5909</v>
      </c>
    </row>
    <row r="268" spans="1:14">
      <c r="A268" s="486">
        <v>109</v>
      </c>
      <c r="B268" s="449" t="s">
        <v>2035</v>
      </c>
      <c r="C268" s="449" t="s">
        <v>2039</v>
      </c>
      <c r="D268" s="449" t="s">
        <v>93</v>
      </c>
      <c r="E268" s="450" t="str">
        <f>IFERROR(_xlfn.XLOOKUP($B268,map_headernames!H:H,map_headernames!$Q:$Q),"")</f>
        <v>state.pctile.EJ.DISPARITY.pctpre1960.eo</v>
      </c>
      <c r="F268" s="8" t="str">
        <f>IFERROR(_xlfn.XLOOKUP($B268,map_headernames!G:G,map_headernames!$Q:$Q),"")</f>
        <v/>
      </c>
      <c r="G268" s="8" t="str">
        <f>IFERROR(_xlfn.XLOOKUP($B268,map_headernames!I:I,map_headernames!$Q:$Q),"")</f>
        <v>state.pctile.EJ.DISPARITY.pctpre1960.eo</v>
      </c>
      <c r="H268" s="8" t="str">
        <f>IFERROR(_xlfn.XLOOKUP($B268,map_headernames!J:J,map_headernames!$Q:$Q),"")</f>
        <v>state.pctile.EJ.DISPARITY.pctpre1960.eo</v>
      </c>
      <c r="I268" s="8" t="str">
        <f>IFERROR(_xlfn.XLOOKUP($B268,map_headernames!K:K,map_headernames!$Q:$Q),"")</f>
        <v/>
      </c>
      <c r="J268" s="8" t="str">
        <f>IFERROR(_xlfn.XLOOKUP($B268,map_headernames!L:L,map_headernames!$Q:$Q),"")</f>
        <v/>
      </c>
      <c r="K268" s="8" t="str">
        <f>IFERROR(_xlfn.XLOOKUP($B268,map_headernames!N:N,map_headernames!$Q:$Q),"")</f>
        <v/>
      </c>
      <c r="L268" s="8" t="str">
        <f>IFERROR(_xlfn.XLOOKUP($B268,map_headernames!O:O,map_headernames!$Q:$Q),"")</f>
        <v/>
      </c>
      <c r="M268" s="8" t="str">
        <f>IFERROR(_xlfn.XLOOKUP($B268,map_headernames!P:P,map_headernames!$Q:$Q),"")</f>
        <v/>
      </c>
    </row>
    <row r="269" spans="1:14" ht="15.5">
      <c r="A269" s="486">
        <v>111</v>
      </c>
      <c r="B269" s="449" t="s">
        <v>5752</v>
      </c>
      <c r="C269" s="449" t="s">
        <v>5882</v>
      </c>
      <c r="D269" s="449" t="s">
        <v>93</v>
      </c>
      <c r="E269" s="450" t="str">
        <f>IFERROR(_xlfn.XLOOKUP($B269,map_headernames!H:H,map_headernames!$Q:$Q),"")</f>
        <v/>
      </c>
      <c r="F269" s="8" t="str">
        <f>IFERROR(_xlfn.XLOOKUP($B269,map_headernames!G:G,map_headernames!$Q:$Q),"")</f>
        <v/>
      </c>
      <c r="G269" s="8" t="str">
        <f>IFERROR(_xlfn.XLOOKUP($B269,map_headernames!I:I,map_headernames!$Q:$Q),"")</f>
        <v>state.pctile.EJ.DISPARITY.no2.eo</v>
      </c>
      <c r="H269" s="8" t="str">
        <f>IFERROR(_xlfn.XLOOKUP($B269,map_headernames!J:J,map_headernames!$Q:$Q),"")</f>
        <v/>
      </c>
      <c r="I269" s="8" t="str">
        <f>IFERROR(_xlfn.XLOOKUP($B269,map_headernames!K:K,map_headernames!$Q:$Q),"")</f>
        <v/>
      </c>
      <c r="J269" s="8" t="str">
        <f>IFERROR(_xlfn.XLOOKUP($B269,map_headernames!L:L,map_headernames!$Q:$Q),"")</f>
        <v/>
      </c>
      <c r="K269" s="8" t="str">
        <f>IFERROR(_xlfn.XLOOKUP($B269,map_headernames!N:N,map_headernames!$Q:$Q),"")</f>
        <v/>
      </c>
      <c r="L269" s="8" t="str">
        <f>IFERROR(_xlfn.XLOOKUP($B269,map_headernames!O:O,map_headernames!$Q:$Q),"")</f>
        <v/>
      </c>
      <c r="M269" s="8" t="str">
        <f>IFERROR(_xlfn.XLOOKUP($B269,map_headernames!P:P,map_headernames!$Q:$Q),"")</f>
        <v/>
      </c>
    </row>
    <row r="270" spans="1:14">
      <c r="A270" s="486">
        <v>114</v>
      </c>
      <c r="B270" s="449" t="s">
        <v>2042</v>
      </c>
      <c r="C270" s="449" t="s">
        <v>2047</v>
      </c>
      <c r="D270" s="449" t="s">
        <v>93</v>
      </c>
      <c r="E270" s="450" t="str">
        <f>IFERROR(_xlfn.XLOOKUP($B270,map_headernames!H:H,map_headernames!$Q:$Q),"")</f>
        <v>state.pctile.EJ.DISPARITY.proximity.npdes.eo</v>
      </c>
      <c r="F270" s="8" t="str">
        <f>IFERROR(_xlfn.XLOOKUP($B270,map_headernames!G:G,map_headernames!$Q:$Q),"")</f>
        <v/>
      </c>
      <c r="G270" s="8" t="str">
        <f>IFERROR(_xlfn.XLOOKUP($B270,map_headernames!I:I,map_headernames!$Q:$Q),"")</f>
        <v>state.pctile.EJ.DISPARITY.proximity.npdes.eo</v>
      </c>
      <c r="H270" s="8" t="str">
        <f>IFERROR(_xlfn.XLOOKUP($B270,map_headernames!J:J,map_headernames!$Q:$Q),"")</f>
        <v>state.pctile.EJ.DISPARITY.proximity.npdes.eo</v>
      </c>
      <c r="I270" s="8" t="str">
        <f>IFERROR(_xlfn.XLOOKUP($B270,map_headernames!K:K,map_headernames!$Q:$Q),"")</f>
        <v/>
      </c>
      <c r="J270" s="8" t="str">
        <f>IFERROR(_xlfn.XLOOKUP($B270,map_headernames!L:L,map_headernames!$Q:$Q),"")</f>
        <v/>
      </c>
      <c r="K270" s="8" t="str">
        <f>IFERROR(_xlfn.XLOOKUP($B270,map_headernames!N:N,map_headernames!$Q:$Q),"")</f>
        <v/>
      </c>
      <c r="L270" s="8" t="str">
        <f>IFERROR(_xlfn.XLOOKUP($B270,map_headernames!O:O,map_headernames!$Q:$Q),"")</f>
        <v/>
      </c>
      <c r="M270" s="8" t="str">
        <f>IFERROR(_xlfn.XLOOKUP($B270,map_headernames!P:P,map_headernames!$Q:$Q),"")</f>
        <v/>
      </c>
    </row>
    <row r="271" spans="1:14">
      <c r="A271" s="486">
        <v>115</v>
      </c>
      <c r="B271" s="449" t="s">
        <v>2050</v>
      </c>
      <c r="C271" s="449" t="s">
        <v>2055</v>
      </c>
      <c r="D271" s="449" t="s">
        <v>93</v>
      </c>
      <c r="E271" s="450" t="str">
        <f>IFERROR(_xlfn.XLOOKUP($B271,map_headernames!H:H,map_headernames!$Q:$Q),"")</f>
        <v>state.pctile.EJ.DISPARITY.proximity.npl.eo</v>
      </c>
      <c r="F271" s="8" t="str">
        <f>IFERROR(_xlfn.XLOOKUP($B271,map_headernames!G:G,map_headernames!$Q:$Q),"")</f>
        <v/>
      </c>
      <c r="G271" s="8" t="str">
        <f>IFERROR(_xlfn.XLOOKUP($B271,map_headernames!I:I,map_headernames!$Q:$Q),"")</f>
        <v>state.pctile.EJ.DISPARITY.proximity.npl.eo</v>
      </c>
      <c r="H271" s="8" t="str">
        <f>IFERROR(_xlfn.XLOOKUP($B271,map_headernames!J:J,map_headernames!$Q:$Q),"")</f>
        <v>state.pctile.EJ.DISPARITY.proximity.npl.eo</v>
      </c>
      <c r="I271" s="8" t="str">
        <f>IFERROR(_xlfn.XLOOKUP($B271,map_headernames!K:K,map_headernames!$Q:$Q),"")</f>
        <v/>
      </c>
      <c r="J271" s="8" t="str">
        <f>IFERROR(_xlfn.XLOOKUP($B271,map_headernames!L:L,map_headernames!$Q:$Q),"")</f>
        <v/>
      </c>
      <c r="K271" s="8" t="str">
        <f>IFERROR(_xlfn.XLOOKUP($B271,map_headernames!N:N,map_headernames!$Q:$Q),"")</f>
        <v/>
      </c>
      <c r="L271" s="8" t="str">
        <f>IFERROR(_xlfn.XLOOKUP($B271,map_headernames!O:O,map_headernames!$Q:$Q),"")</f>
        <v/>
      </c>
      <c r="M271" s="8" t="str">
        <f>IFERROR(_xlfn.XLOOKUP($B271,map_headernames!P:P,map_headernames!$Q:$Q),"")</f>
        <v/>
      </c>
    </row>
    <row r="272" spans="1:14">
      <c r="A272" s="486">
        <v>118</v>
      </c>
      <c r="B272" s="449" t="s">
        <v>2058</v>
      </c>
      <c r="C272" s="449" t="s">
        <v>2063</v>
      </c>
      <c r="D272" s="449" t="s">
        <v>93</v>
      </c>
      <c r="E272" s="450" t="str">
        <f>IFERROR(_xlfn.XLOOKUP($B272,map_headernames!H:H,map_headernames!$Q:$Q),"")</f>
        <v>state.pctile.EJ.DISPARITY.o3.eo</v>
      </c>
      <c r="F272" s="8" t="str">
        <f>IFERROR(_xlfn.XLOOKUP($B272,map_headernames!G:G,map_headernames!$Q:$Q),"")</f>
        <v/>
      </c>
      <c r="G272" s="8" t="str">
        <f>IFERROR(_xlfn.XLOOKUP($B272,map_headernames!I:I,map_headernames!$Q:$Q),"")</f>
        <v>state.pctile.EJ.DISPARITY.o3.eo</v>
      </c>
      <c r="H272" s="8" t="str">
        <f>IFERROR(_xlfn.XLOOKUP($B272,map_headernames!J:J,map_headernames!$Q:$Q),"")</f>
        <v>state.pctile.EJ.DISPARITY.o3.eo</v>
      </c>
      <c r="I272" s="8" t="str">
        <f>IFERROR(_xlfn.XLOOKUP($B272,map_headernames!K:K,map_headernames!$Q:$Q),"")</f>
        <v/>
      </c>
      <c r="J272" s="8" t="str">
        <f>IFERROR(_xlfn.XLOOKUP($B272,map_headernames!L:L,map_headernames!$Q:$Q),"")</f>
        <v/>
      </c>
      <c r="K272" s="8" t="str">
        <f>IFERROR(_xlfn.XLOOKUP($B272,map_headernames!N:N,map_headernames!$Q:$Q),"")</f>
        <v/>
      </c>
      <c r="L272" s="8" t="str">
        <f>IFERROR(_xlfn.XLOOKUP($B272,map_headernames!O:O,map_headernames!$Q:$Q),"")</f>
        <v/>
      </c>
      <c r="M272" s="8" t="str">
        <f>IFERROR(_xlfn.XLOOKUP($B272,map_headernames!P:P,map_headernames!$Q:$Q),"")</f>
        <v/>
      </c>
    </row>
    <row r="273" spans="1:14">
      <c r="A273" s="486">
        <v>119</v>
      </c>
      <c r="B273" s="449" t="s">
        <v>2066</v>
      </c>
      <c r="C273" s="449" t="s">
        <v>2071</v>
      </c>
      <c r="D273" s="449" t="s">
        <v>93</v>
      </c>
      <c r="E273" s="450" t="str">
        <f>IFERROR(_xlfn.XLOOKUP($B273,map_headernames!H:H,map_headernames!$Q:$Q),"")</f>
        <v>state.pctile.EJ.DISPARITY.pm.eo</v>
      </c>
      <c r="F273" s="8" t="str">
        <f>IFERROR(_xlfn.XLOOKUP($B273,map_headernames!G:G,map_headernames!$Q:$Q),"")</f>
        <v/>
      </c>
      <c r="G273" s="8" t="str">
        <f>IFERROR(_xlfn.XLOOKUP($B273,map_headernames!I:I,map_headernames!$Q:$Q),"")</f>
        <v>state.pctile.EJ.DISPARITY.pm.eo</v>
      </c>
      <c r="H273" s="8" t="str">
        <f>IFERROR(_xlfn.XLOOKUP($B273,map_headernames!J:J,map_headernames!$Q:$Q),"")</f>
        <v>state.pctile.EJ.DISPARITY.pm.eo</v>
      </c>
      <c r="I273" s="8" t="str">
        <f>IFERROR(_xlfn.XLOOKUP($B273,map_headernames!K:K,map_headernames!$Q:$Q),"")</f>
        <v/>
      </c>
      <c r="J273" s="8" t="str">
        <f>IFERROR(_xlfn.XLOOKUP($B273,map_headernames!L:L,map_headernames!$Q:$Q),"")</f>
        <v/>
      </c>
      <c r="K273" s="8" t="str">
        <f>IFERROR(_xlfn.XLOOKUP($B273,map_headernames!N:N,map_headernames!$Q:$Q),"")</f>
        <v/>
      </c>
      <c r="L273" s="8" t="str">
        <f>IFERROR(_xlfn.XLOOKUP($B273,map_headernames!O:O,map_headernames!$Q:$Q),"")</f>
        <v/>
      </c>
      <c r="M273" s="8" t="str">
        <f>IFERROR(_xlfn.XLOOKUP($B273,map_headernames!P:P,map_headernames!$Q:$Q),"")</f>
        <v/>
      </c>
    </row>
    <row r="274" spans="1:14">
      <c r="A274" s="486">
        <v>116</v>
      </c>
      <c r="B274" s="449" t="s">
        <v>2080</v>
      </c>
      <c r="C274" s="449" t="s">
        <v>5427</v>
      </c>
      <c r="D274" s="449" t="s">
        <v>93</v>
      </c>
      <c r="E274" s="450" t="str">
        <f>IFERROR(_xlfn.XLOOKUP($B274,map_headernames!H:H,map_headernames!$Q:$Q),"")</f>
        <v>state.pctile.EJ.DISPARITY.proximity.rmp.eo</v>
      </c>
      <c r="F274" s="8" t="str">
        <f>IFERROR(_xlfn.XLOOKUP($B274,map_headernames!G:G,map_headernames!$Q:$Q),"")</f>
        <v/>
      </c>
      <c r="G274" s="8" t="str">
        <f>IFERROR(_xlfn.XLOOKUP($B274,map_headernames!I:I,map_headernames!$Q:$Q),"")</f>
        <v>state.pctile.EJ.DISPARITY.proximity.rmp.eo</v>
      </c>
      <c r="H274" s="8" t="str">
        <f>IFERROR(_xlfn.XLOOKUP($B274,map_headernames!J:J,map_headernames!$Q:$Q),"")</f>
        <v>state.pctile.EJ.DISPARITY.proximity.rmp.eo</v>
      </c>
      <c r="I274" s="8" t="str">
        <f>IFERROR(_xlfn.XLOOKUP($B274,map_headernames!K:K,map_headernames!$Q:$Q),"")</f>
        <v/>
      </c>
      <c r="J274" s="8" t="str">
        <f>IFERROR(_xlfn.XLOOKUP($B274,map_headernames!L:L,map_headernames!$Q:$Q),"")</f>
        <v/>
      </c>
      <c r="K274" s="8" t="str">
        <f>IFERROR(_xlfn.XLOOKUP($B274,map_headernames!N:N,map_headernames!$Q:$Q),"")</f>
        <v/>
      </c>
      <c r="L274" s="8" t="str">
        <f>IFERROR(_xlfn.XLOOKUP($B274,map_headernames!O:O,map_headernames!$Q:$Q),"")</f>
        <v/>
      </c>
      <c r="M274" s="8" t="str">
        <f>IFERROR(_xlfn.XLOOKUP($B274,map_headernames!P:P,map_headernames!$Q:$Q),"")</f>
        <v/>
      </c>
    </row>
    <row r="275" spans="1:14">
      <c r="A275" s="486">
        <v>121</v>
      </c>
      <c r="B275" s="449" t="s">
        <v>2087</v>
      </c>
      <c r="C275" s="449" t="s">
        <v>2090</v>
      </c>
      <c r="D275" s="449" t="s">
        <v>93</v>
      </c>
      <c r="E275" s="450" t="str">
        <f>IFERROR(_xlfn.XLOOKUP($B275,map_headernames!H:H,map_headernames!$Q:$Q),"")</f>
        <v>state.pctile.EJ.DISPARITY.rsei.eo</v>
      </c>
      <c r="F275" s="8" t="str">
        <f>IFERROR(_xlfn.XLOOKUP($B275,map_headernames!G:G,map_headernames!$Q:$Q),"")</f>
        <v/>
      </c>
      <c r="G275" s="8" t="str">
        <f>IFERROR(_xlfn.XLOOKUP($B275,map_headernames!I:I,map_headernames!$Q:$Q),"")</f>
        <v>state.pctile.EJ.DISPARITY.rsei.eo</v>
      </c>
      <c r="H275" s="8" t="str">
        <f>IFERROR(_xlfn.XLOOKUP($B275,map_headernames!J:J,map_headernames!$Q:$Q),"")</f>
        <v>state.pctile.EJ.DISPARITY.rsei.eo</v>
      </c>
      <c r="I275" s="8" t="str">
        <f>IFERROR(_xlfn.XLOOKUP($B275,map_headernames!K:K,map_headernames!$Q:$Q),"")</f>
        <v/>
      </c>
      <c r="J275" s="8" t="str">
        <f>IFERROR(_xlfn.XLOOKUP($B275,map_headernames!L:L,map_headernames!$Q:$Q),"")</f>
        <v/>
      </c>
      <c r="K275" s="8" t="str">
        <f>IFERROR(_xlfn.XLOOKUP($B275,map_headernames!N:N,map_headernames!$Q:$Q),"")</f>
        <v/>
      </c>
      <c r="L275" s="8" t="str">
        <f>IFERROR(_xlfn.XLOOKUP($B275,map_headernames!O:O,map_headernames!$Q:$Q),"")</f>
        <v/>
      </c>
      <c r="M275" s="8" t="str">
        <f>IFERROR(_xlfn.XLOOKUP($B275,map_headernames!P:P,map_headernames!$Q:$Q),"")</f>
        <v/>
      </c>
    </row>
    <row r="276" spans="1:14">
      <c r="A276" s="486">
        <v>113</v>
      </c>
      <c r="B276" s="449" t="s">
        <v>2092</v>
      </c>
      <c r="C276" s="449" t="s">
        <v>2097</v>
      </c>
      <c r="D276" s="449" t="s">
        <v>93</v>
      </c>
      <c r="E276" s="450" t="str">
        <f>IFERROR(_xlfn.XLOOKUP($B276,map_headernames!H:H,map_headernames!$Q:$Q),"")</f>
        <v>state.pctile.EJ.DISPARITY.traffic.score.eo</v>
      </c>
      <c r="F276" s="8" t="str">
        <f>IFERROR(_xlfn.XLOOKUP($B276,map_headernames!G:G,map_headernames!$Q:$Q),"")</f>
        <v/>
      </c>
      <c r="G276" s="8" t="str">
        <f>IFERROR(_xlfn.XLOOKUP($B276,map_headernames!I:I,map_headernames!$Q:$Q),"")</f>
        <v>state.pctile.EJ.DISPARITY.traffic.score.eo</v>
      </c>
      <c r="H276" s="8" t="str">
        <f>IFERROR(_xlfn.XLOOKUP($B276,map_headernames!J:J,map_headernames!$Q:$Q),"")</f>
        <v>state.pctile.EJ.DISPARITY.traffic.score.eo</v>
      </c>
      <c r="I276" s="8" t="str">
        <f>IFERROR(_xlfn.XLOOKUP($B276,map_headernames!K:K,map_headernames!$Q:$Q),"")</f>
        <v/>
      </c>
      <c r="J276" s="8" t="str">
        <f>IFERROR(_xlfn.XLOOKUP($B276,map_headernames!L:L,map_headernames!$Q:$Q),"")</f>
        <v/>
      </c>
      <c r="K276" s="8" t="str">
        <f>IFERROR(_xlfn.XLOOKUP($B276,map_headernames!N:N,map_headernames!$Q:$Q),"")</f>
        <v/>
      </c>
      <c r="L276" s="8" t="str">
        <f>IFERROR(_xlfn.XLOOKUP($B276,map_headernames!O:O,map_headernames!$Q:$Q),"")</f>
        <v/>
      </c>
      <c r="M276" s="8" t="str">
        <f>IFERROR(_xlfn.XLOOKUP($B276,map_headernames!P:P,map_headernames!$Q:$Q),"")</f>
        <v/>
      </c>
    </row>
    <row r="277" spans="1:14">
      <c r="A277" s="486">
        <v>117</v>
      </c>
      <c r="B277" s="449" t="s">
        <v>2100</v>
      </c>
      <c r="C277" s="449" t="s">
        <v>2105</v>
      </c>
      <c r="D277" s="449" t="s">
        <v>93</v>
      </c>
      <c r="E277" s="450" t="str">
        <f>IFERROR(_xlfn.XLOOKUP($B277,map_headernames!H:H,map_headernames!$Q:$Q),"")</f>
        <v>state.pctile.EJ.DISPARITY.proximity.tsdf.eo</v>
      </c>
      <c r="F277" s="8" t="str">
        <f>IFERROR(_xlfn.XLOOKUP($B277,map_headernames!G:G,map_headernames!$Q:$Q),"")</f>
        <v/>
      </c>
      <c r="G277" s="8" t="str">
        <f>IFERROR(_xlfn.XLOOKUP($B277,map_headernames!I:I,map_headernames!$Q:$Q),"")</f>
        <v>state.pctile.EJ.DISPARITY.proximity.tsdf.eo</v>
      </c>
      <c r="H277" s="8" t="str">
        <f>IFERROR(_xlfn.XLOOKUP($B277,map_headernames!J:J,map_headernames!$Q:$Q),"")</f>
        <v>state.pctile.EJ.DISPARITY.proximity.tsdf.eo</v>
      </c>
      <c r="I277" s="8" t="str">
        <f>IFERROR(_xlfn.XLOOKUP($B277,map_headernames!K:K,map_headernames!$Q:$Q),"")</f>
        <v/>
      </c>
      <c r="J277" s="8" t="str">
        <f>IFERROR(_xlfn.XLOOKUP($B277,map_headernames!L:L,map_headernames!$Q:$Q),"")</f>
        <v/>
      </c>
      <c r="K277" s="8" t="str">
        <f>IFERROR(_xlfn.XLOOKUP($B277,map_headernames!N:N,map_headernames!$Q:$Q),"")</f>
        <v/>
      </c>
      <c r="L277" s="8" t="str">
        <f>IFERROR(_xlfn.XLOOKUP($B277,map_headernames!O:O,map_headernames!$Q:$Q),"")</f>
        <v/>
      </c>
      <c r="M277" s="8" t="str">
        <f>IFERROR(_xlfn.XLOOKUP($B277,map_headernames!P:P,map_headernames!$Q:$Q),"")</f>
        <v/>
      </c>
    </row>
    <row r="278" spans="1:14">
      <c r="A278" s="486">
        <v>120</v>
      </c>
      <c r="B278" s="449" t="s">
        <v>2108</v>
      </c>
      <c r="C278" s="449" t="s">
        <v>2113</v>
      </c>
      <c r="D278" s="449" t="s">
        <v>93</v>
      </c>
      <c r="E278" s="450" t="str">
        <f>IFERROR(_xlfn.XLOOKUP($B278,map_headernames!H:H,map_headernames!$Q:$Q),"")</f>
        <v>state.pctile.EJ.DISPARITY.ust.eo</v>
      </c>
      <c r="F278" s="8" t="str">
        <f>IFERROR(_xlfn.XLOOKUP($B278,map_headernames!G:G,map_headernames!$Q:$Q),"")</f>
        <v/>
      </c>
      <c r="G278" s="8" t="str">
        <f>IFERROR(_xlfn.XLOOKUP($B278,map_headernames!I:I,map_headernames!$Q:$Q),"")</f>
        <v>state.pctile.EJ.DISPARITY.ust.eo</v>
      </c>
      <c r="H278" s="8" t="str">
        <f>IFERROR(_xlfn.XLOOKUP($B278,map_headernames!J:J,map_headernames!$Q:$Q),"")</f>
        <v>state.pctile.EJ.DISPARITY.ust.eo</v>
      </c>
      <c r="I278" s="8" t="str">
        <f>IFERROR(_xlfn.XLOOKUP($B278,map_headernames!K:K,map_headernames!$Q:$Q),"")</f>
        <v/>
      </c>
      <c r="J278" s="8" t="str">
        <f>IFERROR(_xlfn.XLOOKUP($B278,map_headernames!L:L,map_headernames!$Q:$Q),"")</f>
        <v/>
      </c>
      <c r="K278" s="8" t="str">
        <f>IFERROR(_xlfn.XLOOKUP($B278,map_headernames!N:N,map_headernames!$Q:$Q),"")</f>
        <v/>
      </c>
      <c r="L278" s="8" t="str">
        <f>IFERROR(_xlfn.XLOOKUP($B278,map_headernames!O:O,map_headernames!$Q:$Q),"")</f>
        <v/>
      </c>
      <c r="M278" s="8" t="str">
        <f>IFERROR(_xlfn.XLOOKUP($B278,map_headernames!P:P,map_headernames!$Q:$Q),"")</f>
        <v/>
      </c>
    </row>
    <row r="279" spans="1:14">
      <c r="A279" s="486">
        <v>123</v>
      </c>
      <c r="B279" s="449" t="s">
        <v>2121</v>
      </c>
      <c r="C279" s="449" t="s">
        <v>2124</v>
      </c>
      <c r="D279" s="449" t="s">
        <v>1527</v>
      </c>
      <c r="E279" s="450" t="str">
        <f>IFERROR(_xlfn.XLOOKUP($B279,map_headernames!H:H,map_headernames!$Q:$Q),"")</f>
        <v>state.pctile.EJ.DISPARITY.dpm.supp</v>
      </c>
      <c r="F279" s="8" t="str">
        <f>IFERROR(_xlfn.XLOOKUP($B279,map_headernames!G:G,map_headernames!$Q:$Q),"")</f>
        <v/>
      </c>
      <c r="G279" s="8" t="str">
        <f>IFERROR(_xlfn.XLOOKUP($B279,map_headernames!I:I,map_headernames!$Q:$Q),"")</f>
        <v>state.pctile.EJ.DISPARITY.dpm.supp</v>
      </c>
      <c r="H279" s="8" t="str">
        <f>IFERROR(_xlfn.XLOOKUP($B279,map_headernames!J:J,map_headernames!$Q:$Q),"")</f>
        <v>state.pctile.EJ.DISPARITY.dpm.supp</v>
      </c>
      <c r="I279" s="8" t="str">
        <f>IFERROR(_xlfn.XLOOKUP($B279,map_headernames!K:K,map_headernames!$Q:$Q),"")</f>
        <v/>
      </c>
      <c r="J279" s="8" t="str">
        <f>IFERROR(_xlfn.XLOOKUP($B279,map_headernames!L:L,map_headernames!$Q:$Q),"")</f>
        <v/>
      </c>
      <c r="K279" s="8" t="str">
        <f>IFERROR(_xlfn.XLOOKUP($B279,map_headernames!N:N,map_headernames!$Q:$Q),"")</f>
        <v/>
      </c>
      <c r="L279" s="8" t="str">
        <f>IFERROR(_xlfn.XLOOKUP($B279,map_headernames!O:O,map_headernames!$Q:$Q),"")</f>
        <v/>
      </c>
      <c r="M279" s="8" t="str">
        <f>IFERROR(_xlfn.XLOOKUP($B279,map_headernames!P:P,map_headernames!$Q:$Q),"")</f>
        <v/>
      </c>
    </row>
    <row r="280" spans="1:14">
      <c r="A280" s="486">
        <v>125</v>
      </c>
      <c r="B280" s="460" t="s">
        <v>5878</v>
      </c>
      <c r="C280" s="457" t="s">
        <v>5877</v>
      </c>
      <c r="D280" s="457" t="s">
        <v>1527</v>
      </c>
      <c r="E280" s="458" t="str">
        <f>IFERROR(_xlfn.XLOOKUP($B280,map_headernames!H:H,map_headernames!$Q:$Q),"")</f>
        <v/>
      </c>
      <c r="F280" s="458" t="str">
        <f>IFERROR(_xlfn.XLOOKUP($B280,map_headernames!G:G,map_headernames!$Q:$Q),"")</f>
        <v/>
      </c>
      <c r="G280" s="458" t="str">
        <f>IFERROR(_xlfn.XLOOKUP($B280,map_headernames!I:I,map_headernames!$Q:$Q),"")</f>
        <v>state.pctile.EJ.DISPARITY.drinking.supp</v>
      </c>
      <c r="H280" s="8" t="str">
        <f>IFERROR(_xlfn.XLOOKUP($B280,map_headernames!J:J,map_headernames!$Q:$Q),"")</f>
        <v/>
      </c>
      <c r="I280" s="8" t="str">
        <f>IFERROR(_xlfn.XLOOKUP($B280,map_headernames!K:K,map_headernames!$Q:$Q),"")</f>
        <v/>
      </c>
      <c r="J280" s="8" t="str">
        <f>IFERROR(_xlfn.XLOOKUP($B280,map_headernames!L:L,map_headernames!$Q:$Q),"")</f>
        <v/>
      </c>
      <c r="K280" s="8" t="str">
        <f>IFERROR(_xlfn.XLOOKUP($B280,map_headernames!N:N,map_headernames!$Q:$Q),"")</f>
        <v/>
      </c>
      <c r="L280" s="8" t="str">
        <f>IFERROR(_xlfn.XLOOKUP($B280,map_headernames!O:O,map_headernames!$Q:$Q),"")</f>
        <v/>
      </c>
      <c r="M280" s="8" t="str">
        <f>IFERROR(_xlfn.XLOOKUP($B280,map_headernames!P:P,map_headernames!$Q:$Q),"")</f>
        <v/>
      </c>
      <c r="N280" s="483" t="s">
        <v>5909</v>
      </c>
    </row>
    <row r="281" spans="1:14">
      <c r="A281" s="486">
        <v>122</v>
      </c>
      <c r="B281" s="449" t="s">
        <v>2126</v>
      </c>
      <c r="C281" s="449" t="s">
        <v>2130</v>
      </c>
      <c r="D281" s="449" t="s">
        <v>1527</v>
      </c>
      <c r="E281" s="450" t="str">
        <f>IFERROR(_xlfn.XLOOKUP($B281,map_headernames!H:H,map_headernames!$Q:$Q),"")</f>
        <v>state.pctile.EJ.DISPARITY.pctpre1960.supp</v>
      </c>
      <c r="F281" s="8" t="str">
        <f>IFERROR(_xlfn.XLOOKUP($B281,map_headernames!G:G,map_headernames!$Q:$Q),"")</f>
        <v/>
      </c>
      <c r="G281" s="8" t="str">
        <f>IFERROR(_xlfn.XLOOKUP($B281,map_headernames!I:I,map_headernames!$Q:$Q),"")</f>
        <v>state.pctile.EJ.DISPARITY.pctpre1960.supp</v>
      </c>
      <c r="H281" s="8" t="str">
        <f>IFERROR(_xlfn.XLOOKUP($B281,map_headernames!J:J,map_headernames!$Q:$Q),"")</f>
        <v>state.pctile.EJ.DISPARITY.pctpre1960.supp</v>
      </c>
      <c r="I281" s="8" t="str">
        <f>IFERROR(_xlfn.XLOOKUP($B281,map_headernames!K:K,map_headernames!$Q:$Q),"")</f>
        <v/>
      </c>
      <c r="J281" s="8" t="str">
        <f>IFERROR(_xlfn.XLOOKUP($B281,map_headernames!L:L,map_headernames!$Q:$Q),"")</f>
        <v/>
      </c>
      <c r="K281" s="8" t="str">
        <f>IFERROR(_xlfn.XLOOKUP($B281,map_headernames!N:N,map_headernames!$Q:$Q),"")</f>
        <v/>
      </c>
      <c r="L281" s="8" t="str">
        <f>IFERROR(_xlfn.XLOOKUP($B281,map_headernames!O:O,map_headernames!$Q:$Q),"")</f>
        <v/>
      </c>
      <c r="M281" s="8" t="str">
        <f>IFERROR(_xlfn.XLOOKUP($B281,map_headernames!P:P,map_headernames!$Q:$Q),"")</f>
        <v/>
      </c>
    </row>
    <row r="282" spans="1:14" ht="15.5">
      <c r="A282" s="486">
        <v>124</v>
      </c>
      <c r="B282" s="449" t="s">
        <v>5762</v>
      </c>
      <c r="C282" s="449" t="s">
        <v>5879</v>
      </c>
      <c r="D282" s="449" t="s">
        <v>1527</v>
      </c>
      <c r="E282" s="450" t="str">
        <f>IFERROR(_xlfn.XLOOKUP($B282,map_headernames!H:H,map_headernames!$Q:$Q),"")</f>
        <v/>
      </c>
      <c r="F282" s="8" t="str">
        <f>IFERROR(_xlfn.XLOOKUP($B282,map_headernames!G:G,map_headernames!$Q:$Q),"")</f>
        <v/>
      </c>
      <c r="G282" s="8" t="str">
        <f>IFERROR(_xlfn.XLOOKUP($B282,map_headernames!I:I,map_headernames!$Q:$Q),"")</f>
        <v>state.pctile.EJ.DISPARITY.no2.supp</v>
      </c>
      <c r="H282" s="8" t="str">
        <f>IFERROR(_xlfn.XLOOKUP($B282,map_headernames!J:J,map_headernames!$Q:$Q),"")</f>
        <v/>
      </c>
      <c r="I282" s="8" t="str">
        <f>IFERROR(_xlfn.XLOOKUP($B282,map_headernames!K:K,map_headernames!$Q:$Q),"")</f>
        <v/>
      </c>
      <c r="J282" s="8" t="str">
        <f>IFERROR(_xlfn.XLOOKUP($B282,map_headernames!L:L,map_headernames!$Q:$Q),"")</f>
        <v/>
      </c>
      <c r="K282" s="8" t="str">
        <f>IFERROR(_xlfn.XLOOKUP($B282,map_headernames!N:N,map_headernames!$Q:$Q),"")</f>
        <v/>
      </c>
      <c r="L282" s="8" t="str">
        <f>IFERROR(_xlfn.XLOOKUP($B282,map_headernames!O:O,map_headernames!$Q:$Q),"")</f>
        <v/>
      </c>
      <c r="M282" s="8" t="str">
        <f>IFERROR(_xlfn.XLOOKUP($B282,map_headernames!P:P,map_headernames!$Q:$Q),"")</f>
        <v/>
      </c>
    </row>
    <row r="283" spans="1:14">
      <c r="A283" s="486">
        <v>127</v>
      </c>
      <c r="B283" s="449" t="s">
        <v>2132</v>
      </c>
      <c r="C283" s="449" t="s">
        <v>2137</v>
      </c>
      <c r="D283" s="449" t="s">
        <v>1527</v>
      </c>
      <c r="E283" s="450" t="str">
        <f>IFERROR(_xlfn.XLOOKUP($B283,map_headernames!H:H,map_headernames!$Q:$Q),"")</f>
        <v>state.pctile.EJ.DISPARITY.proximity.npdes.supp</v>
      </c>
      <c r="F283" s="8" t="str">
        <f>IFERROR(_xlfn.XLOOKUP($B283,map_headernames!G:G,map_headernames!$Q:$Q),"")</f>
        <v/>
      </c>
      <c r="G283" s="8" t="str">
        <f>IFERROR(_xlfn.XLOOKUP($B283,map_headernames!I:I,map_headernames!$Q:$Q),"")</f>
        <v>state.pctile.EJ.DISPARITY.proximity.npdes.supp</v>
      </c>
      <c r="H283" s="8" t="str">
        <f>IFERROR(_xlfn.XLOOKUP($B283,map_headernames!J:J,map_headernames!$Q:$Q),"")</f>
        <v>state.pctile.EJ.DISPARITY.proximity.npdes.supp</v>
      </c>
      <c r="I283" s="8" t="str">
        <f>IFERROR(_xlfn.XLOOKUP($B283,map_headernames!K:K,map_headernames!$Q:$Q),"")</f>
        <v/>
      </c>
      <c r="J283" s="8" t="str">
        <f>IFERROR(_xlfn.XLOOKUP($B283,map_headernames!L:L,map_headernames!$Q:$Q),"")</f>
        <v/>
      </c>
      <c r="K283" s="8" t="str">
        <f>IFERROR(_xlfn.XLOOKUP($B283,map_headernames!N:N,map_headernames!$Q:$Q),"")</f>
        <v/>
      </c>
      <c r="L283" s="8" t="str">
        <f>IFERROR(_xlfn.XLOOKUP($B283,map_headernames!O:O,map_headernames!$Q:$Q),"")</f>
        <v/>
      </c>
      <c r="M283" s="8" t="str">
        <f>IFERROR(_xlfn.XLOOKUP($B283,map_headernames!P:P,map_headernames!$Q:$Q),"")</f>
        <v/>
      </c>
    </row>
    <row r="284" spans="1:14">
      <c r="A284" s="486">
        <v>128</v>
      </c>
      <c r="B284" s="449" t="s">
        <v>2139</v>
      </c>
      <c r="C284" s="449" t="s">
        <v>2144</v>
      </c>
      <c r="D284" s="449" t="s">
        <v>1527</v>
      </c>
      <c r="E284" s="450" t="str">
        <f>IFERROR(_xlfn.XLOOKUP($B284,map_headernames!H:H,map_headernames!$Q:$Q),"")</f>
        <v>state.pctile.EJ.DISPARITY.proximity.npl.supp</v>
      </c>
      <c r="F284" s="8" t="str">
        <f>IFERROR(_xlfn.XLOOKUP($B284,map_headernames!G:G,map_headernames!$Q:$Q),"")</f>
        <v/>
      </c>
      <c r="G284" s="8" t="str">
        <f>IFERROR(_xlfn.XLOOKUP($B284,map_headernames!I:I,map_headernames!$Q:$Q),"")</f>
        <v>state.pctile.EJ.DISPARITY.proximity.npl.supp</v>
      </c>
      <c r="H284" s="8" t="str">
        <f>IFERROR(_xlfn.XLOOKUP($B284,map_headernames!J:J,map_headernames!$Q:$Q),"")</f>
        <v>state.pctile.EJ.DISPARITY.proximity.npl.supp</v>
      </c>
      <c r="I284" s="8" t="str">
        <f>IFERROR(_xlfn.XLOOKUP($B284,map_headernames!K:K,map_headernames!$Q:$Q),"")</f>
        <v/>
      </c>
      <c r="J284" s="8" t="str">
        <f>IFERROR(_xlfn.XLOOKUP($B284,map_headernames!L:L,map_headernames!$Q:$Q),"")</f>
        <v/>
      </c>
      <c r="K284" s="8" t="str">
        <f>IFERROR(_xlfn.XLOOKUP($B284,map_headernames!N:N,map_headernames!$Q:$Q),"")</f>
        <v/>
      </c>
      <c r="L284" s="8" t="str">
        <f>IFERROR(_xlfn.XLOOKUP($B284,map_headernames!O:O,map_headernames!$Q:$Q),"")</f>
        <v/>
      </c>
      <c r="M284" s="8" t="str">
        <f>IFERROR(_xlfn.XLOOKUP($B284,map_headernames!P:P,map_headernames!$Q:$Q),"")</f>
        <v/>
      </c>
    </row>
    <row r="285" spans="1:14">
      <c r="A285" s="486">
        <v>131</v>
      </c>
      <c r="B285" s="449" t="s">
        <v>2146</v>
      </c>
      <c r="C285" s="449" t="s">
        <v>2151</v>
      </c>
      <c r="D285" s="449" t="s">
        <v>1527</v>
      </c>
      <c r="E285" s="450" t="str">
        <f>IFERROR(_xlfn.XLOOKUP($B285,map_headernames!H:H,map_headernames!$Q:$Q),"")</f>
        <v>state.pctile.EJ.DISPARITY.o3.supp</v>
      </c>
      <c r="F285" s="8" t="str">
        <f>IFERROR(_xlfn.XLOOKUP($B285,map_headernames!G:G,map_headernames!$Q:$Q),"")</f>
        <v/>
      </c>
      <c r="G285" s="8" t="str">
        <f>IFERROR(_xlfn.XLOOKUP($B285,map_headernames!I:I,map_headernames!$Q:$Q),"")</f>
        <v>state.pctile.EJ.DISPARITY.o3.supp</v>
      </c>
      <c r="H285" s="8" t="str">
        <f>IFERROR(_xlfn.XLOOKUP($B285,map_headernames!J:J,map_headernames!$Q:$Q),"")</f>
        <v>state.pctile.EJ.DISPARITY.o3.supp</v>
      </c>
      <c r="I285" s="8" t="str">
        <f>IFERROR(_xlfn.XLOOKUP($B285,map_headernames!K:K,map_headernames!$Q:$Q),"")</f>
        <v/>
      </c>
      <c r="J285" s="8" t="str">
        <f>IFERROR(_xlfn.XLOOKUP($B285,map_headernames!L:L,map_headernames!$Q:$Q),"")</f>
        <v/>
      </c>
      <c r="K285" s="8" t="str">
        <f>IFERROR(_xlfn.XLOOKUP($B285,map_headernames!N:N,map_headernames!$Q:$Q),"")</f>
        <v/>
      </c>
      <c r="L285" s="8" t="str">
        <f>IFERROR(_xlfn.XLOOKUP($B285,map_headernames!O:O,map_headernames!$Q:$Q),"")</f>
        <v/>
      </c>
      <c r="M285" s="8" t="str">
        <f>IFERROR(_xlfn.XLOOKUP($B285,map_headernames!P:P,map_headernames!$Q:$Q),"")</f>
        <v/>
      </c>
    </row>
    <row r="286" spans="1:14">
      <c r="A286" s="486">
        <v>132</v>
      </c>
      <c r="B286" s="449" t="s">
        <v>2153</v>
      </c>
      <c r="C286" s="449" t="s">
        <v>2158</v>
      </c>
      <c r="D286" s="449" t="s">
        <v>1527</v>
      </c>
      <c r="E286" s="450" t="str">
        <f>IFERROR(_xlfn.XLOOKUP($B286,map_headernames!H:H,map_headernames!$Q:$Q),"")</f>
        <v>state.pctile.EJ.DISPARITY.pm.supp</v>
      </c>
      <c r="F286" s="8" t="str">
        <f>IFERROR(_xlfn.XLOOKUP($B286,map_headernames!G:G,map_headernames!$Q:$Q),"")</f>
        <v/>
      </c>
      <c r="G286" s="8" t="str">
        <f>IFERROR(_xlfn.XLOOKUP($B286,map_headernames!I:I,map_headernames!$Q:$Q),"")</f>
        <v>state.pctile.EJ.DISPARITY.pm.supp</v>
      </c>
      <c r="H286" s="8" t="str">
        <f>IFERROR(_xlfn.XLOOKUP($B286,map_headernames!J:J,map_headernames!$Q:$Q),"")</f>
        <v>state.pctile.EJ.DISPARITY.pm.supp</v>
      </c>
      <c r="I286" s="8" t="str">
        <f>IFERROR(_xlfn.XLOOKUP($B286,map_headernames!K:K,map_headernames!$Q:$Q),"")</f>
        <v/>
      </c>
      <c r="J286" s="8" t="str">
        <f>IFERROR(_xlfn.XLOOKUP($B286,map_headernames!L:L,map_headernames!$Q:$Q),"")</f>
        <v/>
      </c>
      <c r="K286" s="8" t="str">
        <f>IFERROR(_xlfn.XLOOKUP($B286,map_headernames!N:N,map_headernames!$Q:$Q),"")</f>
        <v/>
      </c>
      <c r="L286" s="8" t="str">
        <f>IFERROR(_xlfn.XLOOKUP($B286,map_headernames!O:O,map_headernames!$Q:$Q),"")</f>
        <v/>
      </c>
      <c r="M286" s="8" t="str">
        <f>IFERROR(_xlfn.XLOOKUP($B286,map_headernames!P:P,map_headernames!$Q:$Q),"")</f>
        <v/>
      </c>
    </row>
    <row r="287" spans="1:14">
      <c r="A287" s="486">
        <v>129</v>
      </c>
      <c r="B287" s="449" t="s">
        <v>2165</v>
      </c>
      <c r="C287" s="449" t="s">
        <v>5433</v>
      </c>
      <c r="D287" s="449" t="s">
        <v>1527</v>
      </c>
      <c r="E287" s="450" t="str">
        <f>IFERROR(_xlfn.XLOOKUP($B287,map_headernames!H:H,map_headernames!$Q:$Q),"")</f>
        <v>state.pctile.EJ.DISPARITY.proximity.rmp.supp</v>
      </c>
      <c r="F287" s="8" t="str">
        <f>IFERROR(_xlfn.XLOOKUP($B287,map_headernames!G:G,map_headernames!$Q:$Q),"")</f>
        <v/>
      </c>
      <c r="G287" s="8" t="str">
        <f>IFERROR(_xlfn.XLOOKUP($B287,map_headernames!I:I,map_headernames!$Q:$Q),"")</f>
        <v>state.pctile.EJ.DISPARITY.proximity.rmp.supp</v>
      </c>
      <c r="H287" s="8" t="str">
        <f>IFERROR(_xlfn.XLOOKUP($B287,map_headernames!J:J,map_headernames!$Q:$Q),"")</f>
        <v>state.pctile.EJ.DISPARITY.proximity.rmp.supp</v>
      </c>
      <c r="I287" s="8" t="str">
        <f>IFERROR(_xlfn.XLOOKUP($B287,map_headernames!K:K,map_headernames!$Q:$Q),"")</f>
        <v/>
      </c>
      <c r="J287" s="8" t="str">
        <f>IFERROR(_xlfn.XLOOKUP($B287,map_headernames!L:L,map_headernames!$Q:$Q),"")</f>
        <v/>
      </c>
      <c r="K287" s="8" t="str">
        <f>IFERROR(_xlfn.XLOOKUP($B287,map_headernames!N:N,map_headernames!$Q:$Q),"")</f>
        <v/>
      </c>
      <c r="L287" s="8" t="str">
        <f>IFERROR(_xlfn.XLOOKUP($B287,map_headernames!O:O,map_headernames!$Q:$Q),"")</f>
        <v/>
      </c>
      <c r="M287" s="8" t="str">
        <f>IFERROR(_xlfn.XLOOKUP($B287,map_headernames!P:P,map_headernames!$Q:$Q),"")</f>
        <v/>
      </c>
    </row>
    <row r="288" spans="1:14">
      <c r="A288" s="486">
        <v>134</v>
      </c>
      <c r="B288" s="449" t="s">
        <v>2171</v>
      </c>
      <c r="C288" s="449" t="s">
        <v>2174</v>
      </c>
      <c r="D288" s="449" t="s">
        <v>1527</v>
      </c>
      <c r="E288" s="450" t="str">
        <f>IFERROR(_xlfn.XLOOKUP($B288,map_headernames!H:H,map_headernames!$Q:$Q),"")</f>
        <v>state.pctile.EJ.DISPARITY.rsei.supp</v>
      </c>
      <c r="F288" s="8" t="str">
        <f>IFERROR(_xlfn.XLOOKUP($B288,map_headernames!G:G,map_headernames!$Q:$Q),"")</f>
        <v/>
      </c>
      <c r="G288" s="8" t="str">
        <f>IFERROR(_xlfn.XLOOKUP($B288,map_headernames!I:I,map_headernames!$Q:$Q),"")</f>
        <v>state.pctile.EJ.DISPARITY.rsei.supp</v>
      </c>
      <c r="H288" s="8" t="str">
        <f>IFERROR(_xlfn.XLOOKUP($B288,map_headernames!J:J,map_headernames!$Q:$Q),"")</f>
        <v>state.pctile.EJ.DISPARITY.rsei.supp</v>
      </c>
      <c r="I288" s="8" t="str">
        <f>IFERROR(_xlfn.XLOOKUP($B288,map_headernames!K:K,map_headernames!$Q:$Q),"")</f>
        <v/>
      </c>
      <c r="J288" s="8" t="str">
        <f>IFERROR(_xlfn.XLOOKUP($B288,map_headernames!L:L,map_headernames!$Q:$Q),"")</f>
        <v/>
      </c>
      <c r="K288" s="8" t="str">
        <f>IFERROR(_xlfn.XLOOKUP($B288,map_headernames!N:N,map_headernames!$Q:$Q),"")</f>
        <v/>
      </c>
      <c r="L288" s="8" t="str">
        <f>IFERROR(_xlfn.XLOOKUP($B288,map_headernames!O:O,map_headernames!$Q:$Q),"")</f>
        <v/>
      </c>
      <c r="M288" s="8" t="str">
        <f>IFERROR(_xlfn.XLOOKUP($B288,map_headernames!P:P,map_headernames!$Q:$Q),"")</f>
        <v/>
      </c>
    </row>
    <row r="289" spans="1:13">
      <c r="A289" s="486">
        <v>126</v>
      </c>
      <c r="B289" s="449" t="s">
        <v>2176</v>
      </c>
      <c r="C289" s="449" t="s">
        <v>2181</v>
      </c>
      <c r="D289" s="449" t="s">
        <v>1527</v>
      </c>
      <c r="E289" s="450" t="str">
        <f>IFERROR(_xlfn.XLOOKUP($B289,map_headernames!H:H,map_headernames!$Q:$Q),"")</f>
        <v>state.pctile.EJ.DISPARITY.traffic.score.supp</v>
      </c>
      <c r="F289" s="8" t="str">
        <f>IFERROR(_xlfn.XLOOKUP($B289,map_headernames!G:G,map_headernames!$Q:$Q),"")</f>
        <v/>
      </c>
      <c r="G289" s="8" t="str">
        <f>IFERROR(_xlfn.XLOOKUP($B289,map_headernames!I:I,map_headernames!$Q:$Q),"")</f>
        <v>state.pctile.EJ.DISPARITY.traffic.score.supp</v>
      </c>
      <c r="H289" s="8" t="str">
        <f>IFERROR(_xlfn.XLOOKUP($B289,map_headernames!J:J,map_headernames!$Q:$Q),"")</f>
        <v>state.pctile.EJ.DISPARITY.traffic.score.supp</v>
      </c>
      <c r="I289" s="8" t="str">
        <f>IFERROR(_xlfn.XLOOKUP($B289,map_headernames!K:K,map_headernames!$Q:$Q),"")</f>
        <v/>
      </c>
      <c r="J289" s="8" t="str">
        <f>IFERROR(_xlfn.XLOOKUP($B289,map_headernames!L:L,map_headernames!$Q:$Q),"")</f>
        <v/>
      </c>
      <c r="K289" s="8" t="str">
        <f>IFERROR(_xlfn.XLOOKUP($B289,map_headernames!N:N,map_headernames!$Q:$Q),"")</f>
        <v/>
      </c>
      <c r="L289" s="8" t="str">
        <f>IFERROR(_xlfn.XLOOKUP($B289,map_headernames!O:O,map_headernames!$Q:$Q),"")</f>
        <v/>
      </c>
      <c r="M289" s="8" t="str">
        <f>IFERROR(_xlfn.XLOOKUP($B289,map_headernames!P:P,map_headernames!$Q:$Q),"")</f>
        <v/>
      </c>
    </row>
    <row r="290" spans="1:13">
      <c r="A290" s="486">
        <v>130</v>
      </c>
      <c r="B290" s="449" t="s">
        <v>2183</v>
      </c>
      <c r="C290" s="449" t="s">
        <v>2188</v>
      </c>
      <c r="D290" s="449" t="s">
        <v>1527</v>
      </c>
      <c r="E290" s="450" t="str">
        <f>IFERROR(_xlfn.XLOOKUP($B290,map_headernames!H:H,map_headernames!$Q:$Q),"")</f>
        <v>state.pctile.EJ.DISPARITY.proximity.tsdf.supp</v>
      </c>
      <c r="F290" s="8" t="str">
        <f>IFERROR(_xlfn.XLOOKUP($B290,map_headernames!G:G,map_headernames!$Q:$Q),"")</f>
        <v/>
      </c>
      <c r="G290" s="8" t="str">
        <f>IFERROR(_xlfn.XLOOKUP($B290,map_headernames!I:I,map_headernames!$Q:$Q),"")</f>
        <v>state.pctile.EJ.DISPARITY.proximity.tsdf.supp</v>
      </c>
      <c r="H290" s="8" t="str">
        <f>IFERROR(_xlfn.XLOOKUP($B290,map_headernames!J:J,map_headernames!$Q:$Q),"")</f>
        <v>state.pctile.EJ.DISPARITY.proximity.tsdf.supp</v>
      </c>
      <c r="I290" s="8" t="str">
        <f>IFERROR(_xlfn.XLOOKUP($B290,map_headernames!K:K,map_headernames!$Q:$Q),"")</f>
        <v/>
      </c>
      <c r="J290" s="8" t="str">
        <f>IFERROR(_xlfn.XLOOKUP($B290,map_headernames!L:L,map_headernames!$Q:$Q),"")</f>
        <v/>
      </c>
      <c r="K290" s="8" t="str">
        <f>IFERROR(_xlfn.XLOOKUP($B290,map_headernames!N:N,map_headernames!$Q:$Q),"")</f>
        <v/>
      </c>
      <c r="L290" s="8" t="str">
        <f>IFERROR(_xlfn.XLOOKUP($B290,map_headernames!O:O,map_headernames!$Q:$Q),"")</f>
        <v/>
      </c>
      <c r="M290" s="8" t="str">
        <f>IFERROR(_xlfn.XLOOKUP($B290,map_headernames!P:P,map_headernames!$Q:$Q),"")</f>
        <v/>
      </c>
    </row>
    <row r="291" spans="1:13">
      <c r="A291" s="486">
        <v>133</v>
      </c>
      <c r="B291" s="449" t="s">
        <v>2190</v>
      </c>
      <c r="C291" s="449" t="s">
        <v>2195</v>
      </c>
      <c r="D291" s="449" t="s">
        <v>1527</v>
      </c>
      <c r="E291" s="450" t="str">
        <f>IFERROR(_xlfn.XLOOKUP($B291,map_headernames!H:H,map_headernames!$Q:$Q),"")</f>
        <v>state.pctile.EJ.DISPARITY.ust.supp</v>
      </c>
      <c r="F291" s="8" t="str">
        <f>IFERROR(_xlfn.XLOOKUP($B291,map_headernames!G:G,map_headernames!$Q:$Q),"")</f>
        <v/>
      </c>
      <c r="G291" s="8" t="str">
        <f>IFERROR(_xlfn.XLOOKUP($B291,map_headernames!I:I,map_headernames!$Q:$Q),"")</f>
        <v>state.pctile.EJ.DISPARITY.ust.supp</v>
      </c>
      <c r="H291" s="8" t="str">
        <f>IFERROR(_xlfn.XLOOKUP($B291,map_headernames!J:J,map_headernames!$Q:$Q),"")</f>
        <v>state.pctile.EJ.DISPARITY.ust.supp</v>
      </c>
      <c r="I291" s="8" t="str">
        <f>IFERROR(_xlfn.XLOOKUP($B291,map_headernames!K:K,map_headernames!$Q:$Q),"")</f>
        <v/>
      </c>
      <c r="J291" s="8" t="str">
        <f>IFERROR(_xlfn.XLOOKUP($B291,map_headernames!L:L,map_headernames!$Q:$Q),"")</f>
        <v/>
      </c>
      <c r="K291" s="8" t="str">
        <f>IFERROR(_xlfn.XLOOKUP($B291,map_headernames!N:N,map_headernames!$Q:$Q),"")</f>
        <v/>
      </c>
      <c r="L291" s="8" t="str">
        <f>IFERROR(_xlfn.XLOOKUP($B291,map_headernames!O:O,map_headernames!$Q:$Q),"")</f>
        <v/>
      </c>
      <c r="M291" s="8" t="str">
        <f>IFERROR(_xlfn.XLOOKUP($B291,map_headernames!P:P,map_headernames!$Q:$Q),"")</f>
        <v/>
      </c>
    </row>
    <row r="292" spans="1:13">
      <c r="A292" s="8">
        <v>207</v>
      </c>
      <c r="B292" s="449" t="s">
        <v>2198</v>
      </c>
      <c r="C292" s="449" t="s">
        <v>2200</v>
      </c>
      <c r="D292" s="449" t="s">
        <v>1076</v>
      </c>
      <c r="E292" s="450" t="str">
        <f>IFERROR(_xlfn.XLOOKUP($B292,map_headernames!H:H,map_headernames!$Q:$Q),"")</f>
        <v>ST</v>
      </c>
      <c r="F292" s="8" t="str">
        <f>IFERROR(_xlfn.XLOOKUP($B292,map_headernames!G:G,map_headernames!$Q:$Q),"")</f>
        <v/>
      </c>
      <c r="G292" s="8" t="str">
        <f>IFERROR(_xlfn.XLOOKUP($B292,map_headernames!I:I,map_headernames!$Q:$Q),"")</f>
        <v>ST</v>
      </c>
      <c r="H292" s="8" t="str">
        <f>IFERROR(_xlfn.XLOOKUP($B292,map_headernames!J:J,map_headernames!$Q:$Q),"")</f>
        <v>ST</v>
      </c>
      <c r="I292" s="8" t="str">
        <f>IFERROR(_xlfn.XLOOKUP($B292,map_headernames!K:K,map_headernames!$Q:$Q),"")</f>
        <v/>
      </c>
      <c r="J292" s="8" t="str">
        <f>IFERROR(_xlfn.XLOOKUP($B292,map_headernames!L:L,map_headernames!$Q:$Q),"")</f>
        <v/>
      </c>
      <c r="K292" s="8" t="str">
        <f>IFERROR(_xlfn.XLOOKUP($B292,map_headernames!N:N,map_headernames!$Q:$Q),"")</f>
        <v/>
      </c>
      <c r="L292" s="8" t="str">
        <f>IFERROR(_xlfn.XLOOKUP($B292,map_headernames!O:O,map_headernames!$Q:$Q),"")</f>
        <v/>
      </c>
      <c r="M292" s="8" t="str">
        <f>IFERROR(_xlfn.XLOOKUP($B292,map_headernames!P:P,map_headernames!$Q:$Q),"")</f>
        <v/>
      </c>
    </row>
    <row r="293" spans="1:13">
      <c r="A293" s="8">
        <v>208</v>
      </c>
      <c r="B293" s="449" t="s">
        <v>2205</v>
      </c>
      <c r="C293" s="449" t="s">
        <v>2207</v>
      </c>
      <c r="D293" s="449" t="s">
        <v>1076</v>
      </c>
      <c r="E293" s="450" t="str">
        <f>IFERROR(_xlfn.XLOOKUP($B293,map_headernames!H:H,map_headernames!$Q:$Q),"")</f>
        <v>statename</v>
      </c>
      <c r="F293" s="8" t="str">
        <f>IFERROR(_xlfn.XLOOKUP($B293,map_headernames!G:G,map_headernames!$Q:$Q),"")</f>
        <v/>
      </c>
      <c r="G293" s="8" t="str">
        <f>IFERROR(_xlfn.XLOOKUP($B293,map_headernames!I:I,map_headernames!$Q:$Q),"")</f>
        <v>statename</v>
      </c>
      <c r="H293" s="8" t="str">
        <f>IFERROR(_xlfn.XLOOKUP($B293,map_headernames!J:J,map_headernames!$Q:$Q),"")</f>
        <v>statename</v>
      </c>
      <c r="I293" s="8" t="str">
        <f>IFERROR(_xlfn.XLOOKUP($B293,map_headernames!K:K,map_headernames!$Q:$Q),"")</f>
        <v/>
      </c>
      <c r="J293" s="8" t="str">
        <f>IFERROR(_xlfn.XLOOKUP($B293,map_headernames!L:L,map_headernames!$Q:$Q),"")</f>
        <v/>
      </c>
      <c r="K293" s="8" t="str">
        <f>IFERROR(_xlfn.XLOOKUP($B293,map_headernames!N:N,map_headernames!$Q:$Q),"")</f>
        <v/>
      </c>
      <c r="L293" s="8" t="str">
        <f>IFERROR(_xlfn.XLOOKUP($B293,map_headernames!O:O,map_headernames!$Q:$Q),"")</f>
        <v/>
      </c>
      <c r="M293" s="8" t="str">
        <f>IFERROR(_xlfn.XLOOKUP($B293,map_headernames!P:P,map_headernames!$Q:$Q),"")</f>
        <v/>
      </c>
    </row>
    <row r="294" spans="1:13">
      <c r="A294" s="8">
        <v>231</v>
      </c>
      <c r="B294" s="449" t="s">
        <v>2212</v>
      </c>
      <c r="C294" s="451" t="s">
        <v>2215</v>
      </c>
      <c r="D294" s="449" t="s">
        <v>1076</v>
      </c>
      <c r="E294" s="450" t="str">
        <f>IFERROR(_xlfn.XLOOKUP($B294,map_headernames!H:H,map_headernames!$Q:$Q),"")</f>
        <v>bgcount_near_site</v>
      </c>
      <c r="F294" s="8" t="str">
        <f>IFERROR(_xlfn.XLOOKUP($B294,map_headernames!G:G,map_headernames!$Q:$Q),"")</f>
        <v/>
      </c>
      <c r="G294" s="8" t="str">
        <f>IFERROR(_xlfn.XLOOKUP($B294,map_headernames!I:I,map_headernames!$Q:$Q),"")</f>
        <v>bgcount_near_site</v>
      </c>
      <c r="H294" s="8" t="str">
        <f>IFERROR(_xlfn.XLOOKUP($B294,map_headernames!J:J,map_headernames!$Q:$Q),"")</f>
        <v>bgcount_near_site</v>
      </c>
      <c r="I294" s="8" t="str">
        <f>IFERROR(_xlfn.XLOOKUP($B294,map_headernames!K:K,map_headernames!$Q:$Q),"")</f>
        <v/>
      </c>
      <c r="J294" s="8" t="str">
        <f>IFERROR(_xlfn.XLOOKUP($B294,map_headernames!L:L,map_headernames!$Q:$Q),"")</f>
        <v/>
      </c>
      <c r="K294" s="8" t="str">
        <f>IFERROR(_xlfn.XLOOKUP($B294,map_headernames!N:N,map_headernames!$Q:$Q),"")</f>
        <v/>
      </c>
      <c r="L294" s="8" t="str">
        <f>IFERROR(_xlfn.XLOOKUP($B294,map_headernames!O:O,map_headernames!$Q:$Q),"")</f>
        <v/>
      </c>
      <c r="M294" s="8" t="str">
        <f>IFERROR(_xlfn.XLOOKUP($B294,map_headernames!P:P,map_headernames!$Q:$Q),"")</f>
        <v/>
      </c>
    </row>
    <row r="295" spans="1:13">
      <c r="A295" s="8">
        <v>232</v>
      </c>
      <c r="B295" s="449" t="s">
        <v>2217</v>
      </c>
      <c r="C295" s="451" t="s">
        <v>2215</v>
      </c>
      <c r="D295" s="449" t="s">
        <v>1076</v>
      </c>
      <c r="E295" s="450" t="str">
        <f>IFERROR(_xlfn.XLOOKUP($B295,map_headernames!H:H,map_headernames!$Q:$Q),"")</f>
        <v>bgcount_zeropop_near_site</v>
      </c>
      <c r="F295" s="8" t="str">
        <f>IFERROR(_xlfn.XLOOKUP($B295,map_headernames!G:G,map_headernames!$Q:$Q),"")</f>
        <v/>
      </c>
      <c r="G295" s="8" t="str">
        <f>IFERROR(_xlfn.XLOOKUP($B295,map_headernames!I:I,map_headernames!$Q:$Q),"")</f>
        <v>bgcount_zeropop_near_site</v>
      </c>
      <c r="H295" s="8" t="str">
        <f>IFERROR(_xlfn.XLOOKUP($B295,map_headernames!J:J,map_headernames!$Q:$Q),"")</f>
        <v>bgcount_zeropop_near_site</v>
      </c>
      <c r="I295" s="8" t="str">
        <f>IFERROR(_xlfn.XLOOKUP($B295,map_headernames!K:K,map_headernames!$Q:$Q),"")</f>
        <v/>
      </c>
      <c r="J295" s="8" t="str">
        <f>IFERROR(_xlfn.XLOOKUP($B295,map_headernames!L:L,map_headernames!$Q:$Q),"")</f>
        <v/>
      </c>
      <c r="K295" s="8" t="str">
        <f>IFERROR(_xlfn.XLOOKUP($B295,map_headernames!N:N,map_headernames!$Q:$Q),"")</f>
        <v/>
      </c>
      <c r="L295" s="8" t="str">
        <f>IFERROR(_xlfn.XLOOKUP($B295,map_headernames!O:O,map_headernames!$Q:$Q),"")</f>
        <v/>
      </c>
      <c r="M295" s="8" t="str">
        <f>IFERROR(_xlfn.XLOOKUP($B295,map_headernames!P:P,map_headernames!$Q:$Q),"")</f>
        <v/>
      </c>
    </row>
    <row r="296" spans="1:13">
      <c r="A296" s="8">
        <v>239</v>
      </c>
      <c r="B296" s="449" t="s">
        <v>2220</v>
      </c>
      <c r="C296" s="451" t="s">
        <v>2215</v>
      </c>
      <c r="D296" s="449" t="s">
        <v>1076</v>
      </c>
      <c r="E296" s="450" t="str">
        <f>IFERROR(_xlfn.XLOOKUP($B296,map_headernames!H:H,map_headernames!$Q:$Q),"")</f>
        <v>statlevel</v>
      </c>
      <c r="F296" s="8" t="str">
        <f>IFERROR(_xlfn.XLOOKUP($B296,map_headernames!G:G,map_headernames!$Q:$Q),"")</f>
        <v/>
      </c>
      <c r="G296" s="8" t="str">
        <f>IFERROR(_xlfn.XLOOKUP($B296,map_headernames!I:I,map_headernames!$Q:$Q),"")</f>
        <v>statlevel</v>
      </c>
      <c r="H296" s="8" t="str">
        <f>IFERROR(_xlfn.XLOOKUP($B296,map_headernames!J:J,map_headernames!$Q:$Q),"")</f>
        <v>statlevel</v>
      </c>
      <c r="I296" s="8" t="str">
        <f>IFERROR(_xlfn.XLOOKUP($B296,map_headernames!K:K,map_headernames!$Q:$Q),"")</f>
        <v/>
      </c>
      <c r="J296" s="8" t="str">
        <f>IFERROR(_xlfn.XLOOKUP($B296,map_headernames!L:L,map_headernames!$Q:$Q),"")</f>
        <v/>
      </c>
      <c r="K296" s="8" t="str">
        <f>IFERROR(_xlfn.XLOOKUP($B296,map_headernames!N:N,map_headernames!$Q:$Q),"")</f>
        <v/>
      </c>
      <c r="L296" s="8" t="str">
        <f>IFERROR(_xlfn.XLOOKUP($B296,map_headernames!O:O,map_headernames!$Q:$Q),"")</f>
        <v/>
      </c>
      <c r="M296" s="8" t="str">
        <f>IFERROR(_xlfn.XLOOKUP($B296,map_headernames!P:P,map_headernames!$Q:$Q),"")</f>
        <v/>
      </c>
    </row>
    <row r="297" spans="1:13">
      <c r="A297" s="8">
        <v>234</v>
      </c>
      <c r="B297" s="449" t="s">
        <v>2222</v>
      </c>
      <c r="C297" s="451" t="s">
        <v>2215</v>
      </c>
      <c r="D297" s="449" t="s">
        <v>1076</v>
      </c>
      <c r="E297" s="450" t="str">
        <f>IFERROR(_xlfn.XLOOKUP($B297,map_headernames!H:H,map_headernames!$Q:$Q),"")</f>
        <v>timeSeconds</v>
      </c>
      <c r="F297" s="8" t="str">
        <f>IFERROR(_xlfn.XLOOKUP($B297,map_headernames!G:G,map_headernames!$Q:$Q),"")</f>
        <v/>
      </c>
      <c r="G297" s="8" t="str">
        <f>IFERROR(_xlfn.XLOOKUP($B297,map_headernames!I:I,map_headernames!$Q:$Q),"")</f>
        <v>timeSeconds</v>
      </c>
      <c r="H297" s="8" t="str">
        <f>IFERROR(_xlfn.XLOOKUP($B297,map_headernames!J:J,map_headernames!$Q:$Q),"")</f>
        <v>timeSeconds</v>
      </c>
      <c r="I297" s="8" t="str">
        <f>IFERROR(_xlfn.XLOOKUP($B297,map_headernames!K:K,map_headernames!$Q:$Q),"")</f>
        <v/>
      </c>
      <c r="J297" s="8" t="str">
        <f>IFERROR(_xlfn.XLOOKUP($B297,map_headernames!L:L,map_headernames!$Q:$Q),"")</f>
        <v/>
      </c>
      <c r="K297" s="8" t="str">
        <f>IFERROR(_xlfn.XLOOKUP($B297,map_headernames!N:N,map_headernames!$Q:$Q),"")</f>
        <v/>
      </c>
      <c r="L297" s="8" t="str">
        <f>IFERROR(_xlfn.XLOOKUP($B297,map_headernames!O:O,map_headernames!$Q:$Q),"")</f>
        <v/>
      </c>
      <c r="M297" s="8" t="str">
        <f>IFERROR(_xlfn.XLOOKUP($B297,map_headernames!P:P,map_headernames!$Q:$Q),"")</f>
        <v/>
      </c>
    </row>
    <row r="298" spans="1:13">
      <c r="A298" s="8">
        <v>210</v>
      </c>
      <c r="B298" s="449" t="s">
        <v>2226</v>
      </c>
      <c r="C298" s="449" t="s">
        <v>2229</v>
      </c>
      <c r="D298" s="449" t="s">
        <v>1076</v>
      </c>
      <c r="E298" s="450" t="str">
        <f>IFERROR(_xlfn.XLOOKUP($B298,map_headernames!H:H,map_headernames!$Q:$Q),"")</f>
        <v>pop</v>
      </c>
      <c r="F298" s="8" t="str">
        <f>IFERROR(_xlfn.XLOOKUP($B298,map_headernames!G:G,map_headernames!$Q:$Q),"")</f>
        <v/>
      </c>
      <c r="G298" s="8" t="str">
        <f>IFERROR(_xlfn.XLOOKUP($B298,map_headernames!I:I,map_headernames!$Q:$Q),"")</f>
        <v>pop</v>
      </c>
      <c r="H298" s="8" t="str">
        <f>IFERROR(_xlfn.XLOOKUP($B298,map_headernames!J:J,map_headernames!$Q:$Q),"")</f>
        <v>pop</v>
      </c>
      <c r="I298" s="8" t="str">
        <f>IFERROR(_xlfn.XLOOKUP($B298,map_headernames!K:K,map_headernames!$Q:$Q),"")</f>
        <v>pop</v>
      </c>
      <c r="J298" s="8" t="str">
        <f>IFERROR(_xlfn.XLOOKUP($B298,map_headernames!L:L,map_headernames!$Q:$Q),"")</f>
        <v/>
      </c>
      <c r="K298" s="8" t="str">
        <f>IFERROR(_xlfn.XLOOKUP($B298,map_headernames!N:N,map_headernames!$Q:$Q),"")</f>
        <v/>
      </c>
      <c r="L298" s="8" t="str">
        <f>IFERROR(_xlfn.XLOOKUP($B298,map_headernames!O:O,map_headernames!$Q:$Q),"")</f>
        <v/>
      </c>
      <c r="M298" s="8" t="str">
        <f>IFERROR(_xlfn.XLOOKUP($B298,map_headernames!P:P,map_headernames!$Q:$Q),"")</f>
        <v/>
      </c>
    </row>
    <row r="299" spans="1:13">
      <c r="A299" s="8">
        <v>236</v>
      </c>
      <c r="B299" s="449" t="s">
        <v>2231</v>
      </c>
      <c r="C299" s="451" t="s">
        <v>2215</v>
      </c>
      <c r="D299" s="449" t="s">
        <v>1076</v>
      </c>
      <c r="E299" s="450" t="str">
        <f>IFERROR(_xlfn.XLOOKUP($B299,map_headernames!H:H,map_headernames!$Q:$Q),"")</f>
        <v>unit</v>
      </c>
      <c r="F299" s="8" t="str">
        <f>IFERROR(_xlfn.XLOOKUP($B299,map_headernames!G:G,map_headernames!$Q:$Q),"")</f>
        <v/>
      </c>
      <c r="G299" s="8" t="str">
        <f>IFERROR(_xlfn.XLOOKUP($B299,map_headernames!I:I,map_headernames!$Q:$Q),"")</f>
        <v>unit</v>
      </c>
      <c r="H299" s="8" t="str">
        <f>IFERROR(_xlfn.XLOOKUP($B299,map_headernames!J:J,map_headernames!$Q:$Q),"")</f>
        <v>unit</v>
      </c>
      <c r="I299" s="8" t="str">
        <f>IFERROR(_xlfn.XLOOKUP($B299,map_headernames!K:K,map_headernames!$Q:$Q),"")</f>
        <v/>
      </c>
      <c r="J299" s="8" t="str">
        <f>IFERROR(_xlfn.XLOOKUP($B299,map_headernames!L:L,map_headernames!$Q:$Q),"")</f>
        <v/>
      </c>
      <c r="K299" s="8" t="str">
        <f>IFERROR(_xlfn.XLOOKUP($B299,map_headernames!N:N,map_headernames!$Q:$Q),"")</f>
        <v/>
      </c>
      <c r="L299" s="8" t="str">
        <f>IFERROR(_xlfn.XLOOKUP($B299,map_headernames!O:O,map_headernames!$Q:$Q),"")</f>
        <v/>
      </c>
      <c r="M299" s="8" t="str">
        <f>IFERROR(_xlfn.XLOOKUP($B299,map_headernames!P:P,map_headernames!$Q:$Q),"")</f>
        <v/>
      </c>
    </row>
    <row r="300" spans="1:13">
      <c r="A300" s="8">
        <v>233</v>
      </c>
      <c r="B300" s="449" t="s">
        <v>2236</v>
      </c>
      <c r="C300" s="451" t="s">
        <v>2215</v>
      </c>
      <c r="D300" s="449" t="s">
        <v>1076</v>
      </c>
      <c r="E300" s="450" t="str">
        <f>IFERROR(_xlfn.XLOOKUP($B300,map_headernames!H:H,map_headernames!$Q:$Q),"")</f>
        <v>blockcount_near_site</v>
      </c>
      <c r="F300" s="8" t="str">
        <f>IFERROR(_xlfn.XLOOKUP($B300,map_headernames!G:G,map_headernames!$Q:$Q),"")</f>
        <v/>
      </c>
      <c r="G300" s="8" t="str">
        <f>IFERROR(_xlfn.XLOOKUP($B300,map_headernames!I:I,map_headernames!$Q:$Q),"")</f>
        <v>blockcount_near_site</v>
      </c>
      <c r="H300" s="8" t="str">
        <f>IFERROR(_xlfn.XLOOKUP($B300,map_headernames!J:J,map_headernames!$Q:$Q),"")</f>
        <v>blockcount_near_site</v>
      </c>
      <c r="I300" s="8" t="str">
        <f>IFERROR(_xlfn.XLOOKUP($B300,map_headernames!K:K,map_headernames!$Q:$Q),"")</f>
        <v/>
      </c>
      <c r="J300" s="8" t="str">
        <f>IFERROR(_xlfn.XLOOKUP($B300,map_headernames!L:L,map_headernames!$Q:$Q),"")</f>
        <v/>
      </c>
      <c r="K300" s="8" t="str">
        <f>IFERROR(_xlfn.XLOOKUP($B300,map_headernames!N:N,map_headernames!$Q:$Q),"")</f>
        <v/>
      </c>
      <c r="L300" s="8" t="str">
        <f>IFERROR(_xlfn.XLOOKUP($B300,map_headernames!O:O,map_headernames!$Q:$Q),"")</f>
        <v/>
      </c>
      <c r="M300" s="8" t="str">
        <f>IFERROR(_xlfn.XLOOKUP($B300,map_headernames!P:P,map_headernames!$Q:$Q),"")</f>
        <v/>
      </c>
    </row>
    <row r="301" spans="1:13">
      <c r="A301" s="8">
        <v>223</v>
      </c>
      <c r="B301" s="449" t="s">
        <v>2621</v>
      </c>
      <c r="C301" s="449" t="s">
        <v>2622</v>
      </c>
      <c r="D301" s="449" t="s">
        <v>1076</v>
      </c>
      <c r="E301" s="450" t="str">
        <f>IFERROR(_xlfn.XLOOKUP($B301,map_headernames!H:H,map_headernames!$Q:$Q),"")</f>
        <v>yesno_airnonatt</v>
      </c>
      <c r="F301" s="8" t="str">
        <f>IFERROR(_xlfn.XLOOKUP($B301,map_headernames!G:G,map_headernames!$Q:$Q),"")</f>
        <v/>
      </c>
      <c r="G301" s="8" t="str">
        <f>IFERROR(_xlfn.XLOOKUP($B301,map_headernames!I:I,map_headernames!$Q:$Q),"")</f>
        <v>yesno_airnonatt</v>
      </c>
      <c r="H301" s="8" t="str">
        <f>IFERROR(_xlfn.XLOOKUP($B301,map_headernames!J:J,map_headernames!$Q:$Q),"")</f>
        <v>yesno_airnonatt</v>
      </c>
      <c r="I301" s="8" t="str">
        <f>IFERROR(_xlfn.XLOOKUP($B301,map_headernames!K:K,map_headernames!$Q:$Q),"")</f>
        <v/>
      </c>
      <c r="J301" s="8" t="str">
        <f>IFERROR(_xlfn.XLOOKUP($B301,map_headernames!L:L,map_headernames!$Q:$Q),"")</f>
        <v/>
      </c>
      <c r="K301" s="8" t="str">
        <f>IFERROR(_xlfn.XLOOKUP($B301,map_headernames!N:N,map_headernames!$Q:$Q),"")</f>
        <v/>
      </c>
      <c r="L301" s="8" t="str">
        <f>IFERROR(_xlfn.XLOOKUP($B301,map_headernames!O:O,map_headernames!$Q:$Q),"")</f>
        <v/>
      </c>
      <c r="M301" s="8" t="str">
        <f>IFERROR(_xlfn.XLOOKUP($B301,map_headernames!P:P,map_headernames!$Q:$Q),"")</f>
        <v/>
      </c>
    </row>
    <row r="302" spans="1:13">
      <c r="A302" s="8">
        <v>221</v>
      </c>
      <c r="B302" s="449" t="s">
        <v>2632</v>
      </c>
      <c r="C302" s="449" t="s">
        <v>2633</v>
      </c>
      <c r="D302" s="449" t="s">
        <v>1076</v>
      </c>
      <c r="E302" s="450" t="str">
        <f>IFERROR(_xlfn.XLOOKUP($B302,map_headernames!H:H,map_headernames!$Q:$Q),"")</f>
        <v>yesno_cejstdis</v>
      </c>
      <c r="F302" s="8" t="str">
        <f>IFERROR(_xlfn.XLOOKUP($B302,map_headernames!G:G,map_headernames!$Q:$Q),"")</f>
        <v/>
      </c>
      <c r="G302" s="8" t="str">
        <f>IFERROR(_xlfn.XLOOKUP($B302,map_headernames!I:I,map_headernames!$Q:$Q),"")</f>
        <v>yesno_cejstdis</v>
      </c>
      <c r="H302" s="8" t="str">
        <f>IFERROR(_xlfn.XLOOKUP($B302,map_headernames!J:J,map_headernames!$Q:$Q),"")</f>
        <v>yesno_cejstdis</v>
      </c>
      <c r="I302" s="8" t="str">
        <f>IFERROR(_xlfn.XLOOKUP($B302,map_headernames!K:K,map_headernames!$Q:$Q),"")</f>
        <v/>
      </c>
      <c r="J302" s="8" t="str">
        <f>IFERROR(_xlfn.XLOOKUP($B302,map_headernames!L:L,map_headernames!$Q:$Q),"")</f>
        <v/>
      </c>
      <c r="K302" s="8" t="str">
        <f>IFERROR(_xlfn.XLOOKUP($B302,map_headernames!N:N,map_headernames!$Q:$Q),"")</f>
        <v/>
      </c>
      <c r="L302" s="8" t="str">
        <f>IFERROR(_xlfn.XLOOKUP($B302,map_headernames!O:O,map_headernames!$Q:$Q),"")</f>
        <v/>
      </c>
      <c r="M302" s="8" t="str">
        <f>IFERROR(_xlfn.XLOOKUP($B302,map_headernames!P:P,map_headernames!$Q:$Q),"")</f>
        <v/>
      </c>
    </row>
    <row r="303" spans="1:13">
      <c r="A303" s="8">
        <v>227</v>
      </c>
      <c r="B303" s="449" t="s">
        <v>2746</v>
      </c>
      <c r="C303" s="449" t="s">
        <v>2747</v>
      </c>
      <c r="D303" s="449" t="s">
        <v>1076</v>
      </c>
      <c r="E303" s="450" t="str">
        <f>IFERROR(_xlfn.XLOOKUP($B303,map_headernames!H:H,map_headernames!$Q:$Q),"")</f>
        <v>yesno_fooddesert</v>
      </c>
      <c r="F303" s="8" t="str">
        <f>IFERROR(_xlfn.XLOOKUP($B303,map_headernames!G:G,map_headernames!$Q:$Q),"")</f>
        <v/>
      </c>
      <c r="G303" s="8" t="str">
        <f>IFERROR(_xlfn.XLOOKUP($B303,map_headernames!I:I,map_headernames!$Q:$Q),"")</f>
        <v>yesno_fooddesert</v>
      </c>
      <c r="H303" s="8" t="str">
        <f>IFERROR(_xlfn.XLOOKUP($B303,map_headernames!J:J,map_headernames!$Q:$Q),"")</f>
        <v>yesno_fooddesert</v>
      </c>
      <c r="I303" s="8" t="str">
        <f>IFERROR(_xlfn.XLOOKUP($B303,map_headernames!K:K,map_headernames!$Q:$Q),"")</f>
        <v/>
      </c>
      <c r="J303" s="8" t="str">
        <f>IFERROR(_xlfn.XLOOKUP($B303,map_headernames!L:L,map_headernames!$Q:$Q),"")</f>
        <v/>
      </c>
      <c r="K303" s="8" t="str">
        <f>IFERROR(_xlfn.XLOOKUP($B303,map_headernames!N:N,map_headernames!$Q:$Q),"")</f>
        <v/>
      </c>
      <c r="L303" s="8" t="str">
        <f>IFERROR(_xlfn.XLOOKUP($B303,map_headernames!O:O,map_headernames!$Q:$Q),"")</f>
        <v/>
      </c>
      <c r="M303" s="8" t="str">
        <f>IFERROR(_xlfn.XLOOKUP($B303,map_headernames!P:P,map_headernames!$Q:$Q),"")</f>
        <v/>
      </c>
    </row>
    <row r="304" spans="1:13">
      <c r="A304" s="8">
        <v>225</v>
      </c>
      <c r="B304" s="449" t="s">
        <v>2739</v>
      </c>
      <c r="C304" s="449" t="s">
        <v>2740</v>
      </c>
      <c r="D304" s="449" t="s">
        <v>1076</v>
      </c>
      <c r="E304" s="450" t="str">
        <f>IFERROR(_xlfn.XLOOKUP($B304,map_headernames!H:H,map_headernames!$Q:$Q),"")</f>
        <v>yesno_houseburden</v>
      </c>
      <c r="F304" s="8" t="str">
        <f>IFERROR(_xlfn.XLOOKUP($B304,map_headernames!G:G,map_headernames!$Q:$Q),"")</f>
        <v/>
      </c>
      <c r="G304" s="8" t="str">
        <f>IFERROR(_xlfn.XLOOKUP($B304,map_headernames!I:I,map_headernames!$Q:$Q),"")</f>
        <v>yesno_houseburden</v>
      </c>
      <c r="H304" s="8" t="str">
        <f>IFERROR(_xlfn.XLOOKUP($B304,map_headernames!J:J,map_headernames!$Q:$Q),"")</f>
        <v>yesno_houseburden</v>
      </c>
      <c r="I304" s="8" t="str">
        <f>IFERROR(_xlfn.XLOOKUP($B304,map_headernames!K:K,map_headernames!$Q:$Q),"")</f>
        <v/>
      </c>
      <c r="J304" s="8" t="str">
        <f>IFERROR(_xlfn.XLOOKUP($B304,map_headernames!L:L,map_headernames!$Q:$Q),"")</f>
        <v/>
      </c>
      <c r="K304" s="8" t="str">
        <f>IFERROR(_xlfn.XLOOKUP($B304,map_headernames!N:N,map_headernames!$Q:$Q),"")</f>
        <v/>
      </c>
      <c r="L304" s="8" t="str">
        <f>IFERROR(_xlfn.XLOOKUP($B304,map_headernames!O:O,map_headernames!$Q:$Q),"")</f>
        <v/>
      </c>
      <c r="M304" s="8" t="str">
        <f>IFERROR(_xlfn.XLOOKUP($B304,map_headernames!P:P,map_headernames!$Q:$Q),"")</f>
        <v/>
      </c>
    </row>
    <row r="305" spans="1:14">
      <c r="A305" s="8">
        <v>224</v>
      </c>
      <c r="B305" s="449" t="s">
        <v>2625</v>
      </c>
      <c r="C305" s="449" t="s">
        <v>2626</v>
      </c>
      <c r="D305" s="449" t="s">
        <v>1076</v>
      </c>
      <c r="E305" s="450" t="str">
        <f>IFERROR(_xlfn.XLOOKUP($B305,map_headernames!H:H,map_headernames!$Q:$Q),"")</f>
        <v>yesno_impwaters</v>
      </c>
      <c r="F305" s="8" t="str">
        <f>IFERROR(_xlfn.XLOOKUP($B305,map_headernames!G:G,map_headernames!$Q:$Q),"")</f>
        <v/>
      </c>
      <c r="G305" s="8" t="str">
        <f>IFERROR(_xlfn.XLOOKUP($B305,map_headernames!I:I,map_headernames!$Q:$Q),"")</f>
        <v>yesno_impwaters</v>
      </c>
      <c r="H305" s="8" t="str">
        <f>IFERROR(_xlfn.XLOOKUP($B305,map_headernames!J:J,map_headernames!$Q:$Q),"")</f>
        <v>yesno_impwaters</v>
      </c>
      <c r="I305" s="8" t="str">
        <f>IFERROR(_xlfn.XLOOKUP($B305,map_headernames!K:K,map_headernames!$Q:$Q),"")</f>
        <v/>
      </c>
      <c r="J305" s="8" t="str">
        <f>IFERROR(_xlfn.XLOOKUP($B305,map_headernames!L:L,map_headernames!$Q:$Q),"")</f>
        <v/>
      </c>
      <c r="K305" s="8" t="str">
        <f>IFERROR(_xlfn.XLOOKUP($B305,map_headernames!N:N,map_headernames!$Q:$Q),"")</f>
        <v/>
      </c>
      <c r="L305" s="8" t="str">
        <f>IFERROR(_xlfn.XLOOKUP($B305,map_headernames!O:O,map_headernames!$Q:$Q),"")</f>
        <v/>
      </c>
      <c r="M305" s="8" t="str">
        <f>IFERROR(_xlfn.XLOOKUP($B305,map_headernames!P:P,map_headernames!$Q:$Q),"")</f>
        <v/>
      </c>
    </row>
    <row r="306" spans="1:14">
      <c r="A306" s="8">
        <v>222</v>
      </c>
      <c r="B306" s="449" t="s">
        <v>2635</v>
      </c>
      <c r="C306" s="449" t="s">
        <v>2636</v>
      </c>
      <c r="D306" s="449" t="s">
        <v>1076</v>
      </c>
      <c r="E306" s="450" t="str">
        <f>IFERROR(_xlfn.XLOOKUP($B306,map_headernames!H:H,map_headernames!$Q:$Q),"")</f>
        <v>yesno_iradis</v>
      </c>
      <c r="F306" s="8" t="str">
        <f>IFERROR(_xlfn.XLOOKUP($B306,map_headernames!G:G,map_headernames!$Q:$Q),"")</f>
        <v/>
      </c>
      <c r="G306" s="8" t="str">
        <f>IFERROR(_xlfn.XLOOKUP($B306,map_headernames!I:I,map_headernames!$Q:$Q),"")</f>
        <v>yesno_iradis</v>
      </c>
      <c r="H306" s="8" t="str">
        <f>IFERROR(_xlfn.XLOOKUP($B306,map_headernames!J:J,map_headernames!$Q:$Q),"")</f>
        <v>yesno_iradis</v>
      </c>
      <c r="I306" s="8" t="str">
        <f>IFERROR(_xlfn.XLOOKUP($B306,map_headernames!K:K,map_headernames!$Q:$Q),"")</f>
        <v/>
      </c>
      <c r="J306" s="8" t="str">
        <f>IFERROR(_xlfn.XLOOKUP($B306,map_headernames!L:L,map_headernames!$Q:$Q),"")</f>
        <v/>
      </c>
      <c r="K306" s="8" t="str">
        <f>IFERROR(_xlfn.XLOOKUP($B306,map_headernames!N:N,map_headernames!$Q:$Q),"")</f>
        <v/>
      </c>
      <c r="L306" s="8" t="str">
        <f>IFERROR(_xlfn.XLOOKUP($B306,map_headernames!O:O,map_headernames!$Q:$Q),"")</f>
        <v/>
      </c>
      <c r="M306" s="8" t="str">
        <f>IFERROR(_xlfn.XLOOKUP($B306,map_headernames!P:P,map_headernames!$Q:$Q),"")</f>
        <v/>
      </c>
    </row>
    <row r="307" spans="1:14" s="499" customFormat="1">
      <c r="A307" s="8">
        <v>226</v>
      </c>
      <c r="B307" s="495" t="s">
        <v>2743</v>
      </c>
      <c r="C307" s="449" t="s">
        <v>2744</v>
      </c>
      <c r="D307" s="449" t="s">
        <v>1076</v>
      </c>
      <c r="E307" s="450" t="str">
        <f>IFERROR(_xlfn.XLOOKUP($B307,map_headernames!H:H,map_headernames!$Q:$Q),"")</f>
        <v>yesno_transdis</v>
      </c>
      <c r="F307" s="8" t="str">
        <f>IFERROR(_xlfn.XLOOKUP($B307,map_headernames!G:G,map_headernames!$Q:$Q),"")</f>
        <v/>
      </c>
      <c r="G307" s="8" t="str">
        <f>IFERROR(_xlfn.XLOOKUP($B307,map_headernames!I:I,map_headernames!$Q:$Q),"")</f>
        <v>yesno_transdis</v>
      </c>
      <c r="H307" s="8" t="str">
        <f>IFERROR(_xlfn.XLOOKUP($B307,map_headernames!J:J,map_headernames!$Q:$Q),"")</f>
        <v>yesno_transdis</v>
      </c>
      <c r="I307" s="8" t="str">
        <f>IFERROR(_xlfn.XLOOKUP($B307,map_headernames!K:K,map_headernames!$Q:$Q),"")</f>
        <v/>
      </c>
      <c r="J307" s="8" t="str">
        <f>IFERROR(_xlfn.XLOOKUP($B307,map_headernames!L:L,map_headernames!$Q:$Q),"")</f>
        <v/>
      </c>
      <c r="K307" s="8" t="str">
        <f>IFERROR(_xlfn.XLOOKUP($B307,map_headernames!N:N,map_headernames!$Q:$Q),"")</f>
        <v/>
      </c>
      <c r="L307" s="8" t="str">
        <f>IFERROR(_xlfn.XLOOKUP($B307,map_headernames!O:O,map_headernames!$Q:$Q),"")</f>
        <v/>
      </c>
      <c r="M307" s="8" t="str">
        <f>IFERROR(_xlfn.XLOOKUP($B307,map_headernames!P:P,map_headernames!$Q:$Q),"")</f>
        <v/>
      </c>
      <c r="N307" s="8"/>
    </row>
    <row r="308" spans="1:14" s="499" customFormat="1">
      <c r="A308" s="8">
        <v>220</v>
      </c>
      <c r="B308" s="495" t="s">
        <v>2629</v>
      </c>
      <c r="C308" s="449" t="s">
        <v>2630</v>
      </c>
      <c r="D308" s="449" t="s">
        <v>1076</v>
      </c>
      <c r="E308" s="450" t="str">
        <f>IFERROR(_xlfn.XLOOKUP($B308,map_headernames!H:H,map_headernames!$Q:$Q),"")</f>
        <v>yesno_tribal</v>
      </c>
      <c r="F308" s="8" t="str">
        <f>IFERROR(_xlfn.XLOOKUP($B308,map_headernames!G:G,map_headernames!$Q:$Q),"")</f>
        <v/>
      </c>
      <c r="G308" s="8" t="str">
        <f>IFERROR(_xlfn.XLOOKUP($B308,map_headernames!I:I,map_headernames!$Q:$Q),"")</f>
        <v>yesno_tribal</v>
      </c>
      <c r="H308" s="8" t="str">
        <f>IFERROR(_xlfn.XLOOKUP($B308,map_headernames!J:J,map_headernames!$Q:$Q),"")</f>
        <v>yesno_tribal</v>
      </c>
      <c r="I308" s="8" t="str">
        <f>IFERROR(_xlfn.XLOOKUP($B308,map_headernames!K:K,map_headernames!$Q:$Q),"")</f>
        <v/>
      </c>
      <c r="J308" s="8" t="str">
        <f>IFERROR(_xlfn.XLOOKUP($B308,map_headernames!L:L,map_headernames!$Q:$Q),"")</f>
        <v/>
      </c>
      <c r="K308" s="8" t="str">
        <f>IFERROR(_xlfn.XLOOKUP($B308,map_headernames!N:N,map_headernames!$Q:$Q),"")</f>
        <v/>
      </c>
      <c r="L308" s="8" t="str">
        <f>IFERROR(_xlfn.XLOOKUP($B308,map_headernames!O:O,map_headernames!$Q:$Q),"")</f>
        <v/>
      </c>
      <c r="M308" s="8" t="str">
        <f>IFERROR(_xlfn.XLOOKUP($B308,map_headernames!P:P,map_headernames!$Q:$Q),"")</f>
        <v/>
      </c>
      <c r="N308" s="8"/>
    </row>
    <row r="309" spans="1:14" s="500" customFormat="1" ht="43.5" customHeight="1"/>
    <row r="310" spans="1:14">
      <c r="B310" s="486"/>
      <c r="C310" s="486" t="s">
        <v>5915</v>
      </c>
      <c r="D310" s="486"/>
      <c r="E310" s="486"/>
      <c r="F310" s="486"/>
      <c r="G310" s="486"/>
      <c r="H310" s="486"/>
      <c r="I310" s="486"/>
      <c r="J310" s="486"/>
      <c r="K310" s="486"/>
      <c r="L310" s="486"/>
      <c r="M310" s="486"/>
      <c r="N310" s="486"/>
    </row>
    <row r="311" spans="1:14">
      <c r="B311" s="486"/>
      <c r="C311" s="486" t="s">
        <v>5913</v>
      </c>
      <c r="D311" s="486"/>
      <c r="E311" s="486"/>
      <c r="F311" s="486"/>
      <c r="G311" s="486"/>
      <c r="H311" s="486"/>
      <c r="I311" s="486"/>
      <c r="J311" s="486"/>
      <c r="K311" s="486"/>
      <c r="L311" s="486"/>
      <c r="M311" s="486"/>
      <c r="N311" s="486"/>
    </row>
    <row r="312" spans="1:14">
      <c r="B312" s="486"/>
      <c r="C312" s="488" t="s">
        <v>5914</v>
      </c>
      <c r="D312" s="486"/>
      <c r="E312" s="486"/>
      <c r="F312" s="486"/>
      <c r="G312" s="486"/>
      <c r="H312" s="486"/>
      <c r="I312" s="486"/>
      <c r="J312" s="486"/>
      <c r="K312" s="486"/>
      <c r="L312" s="486"/>
      <c r="M312" s="486"/>
      <c r="N312" s="486"/>
    </row>
    <row r="313" spans="1:14">
      <c r="C313" s="486" t="s">
        <v>5917</v>
      </c>
      <c r="D313" s="486"/>
      <c r="E313" s="486"/>
      <c r="F313" s="486"/>
      <c r="G313" s="486"/>
      <c r="H313" s="486"/>
      <c r="I313" s="486"/>
      <c r="J313" s="486"/>
      <c r="K313" s="486"/>
      <c r="L313" s="486"/>
      <c r="M313" s="486"/>
      <c r="N313" s="486"/>
    </row>
    <row r="314" spans="1:14">
      <c r="A314" s="450"/>
      <c r="C314" s="450" t="s">
        <v>5921</v>
      </c>
      <c r="D314" s="450"/>
      <c r="F314" s="450"/>
      <c r="G314" s="450"/>
      <c r="H314" s="486"/>
      <c r="I314" s="486"/>
      <c r="J314" s="486"/>
      <c r="K314" s="486"/>
      <c r="L314" s="486"/>
      <c r="M314" s="486"/>
      <c r="N314" s="486"/>
    </row>
    <row r="315" spans="1:14">
      <c r="A315" s="450"/>
      <c r="B315" s="450" t="s">
        <v>5931</v>
      </c>
      <c r="C315" s="494" t="s">
        <v>1822</v>
      </c>
      <c r="D315" s="494" t="s">
        <v>1104</v>
      </c>
      <c r="F315" s="450"/>
      <c r="G315" s="450" t="s">
        <v>1816</v>
      </c>
      <c r="H315" s="486"/>
      <c r="I315" s="486"/>
      <c r="J315" s="486"/>
      <c r="K315" s="486"/>
      <c r="L315" s="486"/>
      <c r="M315" s="486"/>
      <c r="N315" s="486" t="s">
        <v>5912</v>
      </c>
    </row>
    <row r="316" spans="1:14">
      <c r="A316" s="450"/>
      <c r="B316" s="450" t="s">
        <v>5932</v>
      </c>
      <c r="C316" s="494" t="s">
        <v>5920</v>
      </c>
      <c r="D316" s="494" t="s">
        <v>5872</v>
      </c>
      <c r="F316" s="450"/>
      <c r="G316" s="450" t="s">
        <v>5645</v>
      </c>
    </row>
    <row r="317" spans="1:14">
      <c r="B317" s="8" t="s">
        <v>5933</v>
      </c>
      <c r="E317" s="471"/>
      <c r="F317" s="471"/>
    </row>
    <row r="318" spans="1:14">
      <c r="B318" s="450"/>
      <c r="E318" s="471"/>
      <c r="F318" s="471"/>
    </row>
    <row r="319" spans="1:14">
      <c r="B319" s="493"/>
      <c r="C319" s="464"/>
      <c r="D319" s="464"/>
      <c r="E319" s="465"/>
      <c r="G319" s="493" t="s">
        <v>5890</v>
      </c>
      <c r="H319" s="464" t="s">
        <v>5817</v>
      </c>
      <c r="I319" s="464" t="s">
        <v>5872</v>
      </c>
    </row>
    <row r="320" spans="1:14">
      <c r="B320" s="464"/>
      <c r="C320" s="464"/>
      <c r="D320" s="464"/>
      <c r="E320" s="465"/>
      <c r="G320" s="464" t="s">
        <v>5886</v>
      </c>
      <c r="H320" s="464" t="s">
        <v>5885</v>
      </c>
      <c r="I320" s="464" t="s">
        <v>5872</v>
      </c>
    </row>
    <row r="321" spans="2:10">
      <c r="B321" s="457"/>
      <c r="C321" s="457"/>
      <c r="D321" s="457"/>
      <c r="G321" s="457" t="s">
        <v>5881</v>
      </c>
      <c r="H321" s="457" t="s">
        <v>5880</v>
      </c>
      <c r="I321" s="457" t="s">
        <v>93</v>
      </c>
    </row>
    <row r="322" spans="2:10">
      <c r="B322" s="457"/>
      <c r="C322" s="457"/>
      <c r="D322" s="457"/>
      <c r="G322" s="457" t="s">
        <v>5878</v>
      </c>
      <c r="H322" s="457" t="s">
        <v>5877</v>
      </c>
      <c r="I322" s="457" t="s">
        <v>1527</v>
      </c>
    </row>
    <row r="323" spans="2:10">
      <c r="B323" s="464"/>
      <c r="C323" s="464"/>
      <c r="D323" s="464"/>
      <c r="E323" s="465"/>
      <c r="G323" s="464" t="s">
        <v>5875</v>
      </c>
      <c r="H323" s="464" t="s">
        <v>5874</v>
      </c>
      <c r="I323" s="464" t="s">
        <v>5872</v>
      </c>
    </row>
    <row r="324" spans="2:10">
      <c r="B324" s="464"/>
      <c r="C324" s="464"/>
      <c r="D324" s="464"/>
      <c r="E324" s="465"/>
      <c r="G324" s="464" t="s">
        <v>5873</v>
      </c>
      <c r="H324" s="464" t="s">
        <v>5869</v>
      </c>
      <c r="I324" s="464" t="s">
        <v>5872</v>
      </c>
    </row>
    <row r="325" spans="2:10">
      <c r="B325" s="457"/>
      <c r="C325" s="457"/>
      <c r="D325" s="457"/>
      <c r="G325" s="457" t="s">
        <v>5870</v>
      </c>
      <c r="H325" s="504" t="s">
        <v>5869</v>
      </c>
      <c r="I325" s="457" t="s">
        <v>93</v>
      </c>
    </row>
    <row r="326" spans="2:10">
      <c r="B326" s="457"/>
      <c r="C326" s="457"/>
      <c r="D326" s="457"/>
      <c r="G326" s="457" t="s">
        <v>5867</v>
      </c>
      <c r="H326" s="457" t="s">
        <v>5866</v>
      </c>
      <c r="I326" s="457" t="s">
        <v>1527</v>
      </c>
    </row>
    <row r="328" spans="2:10">
      <c r="B328" s="469"/>
      <c r="C328" s="456"/>
      <c r="D328" s="456"/>
      <c r="G328" s="469" t="s">
        <v>5889</v>
      </c>
      <c r="H328" s="456" t="s">
        <v>5820</v>
      </c>
      <c r="I328" s="456" t="s">
        <v>1104</v>
      </c>
      <c r="J328" s="450"/>
    </row>
    <row r="329" spans="2:10">
      <c r="B329" s="469"/>
      <c r="C329" s="456"/>
      <c r="D329" s="456"/>
      <c r="G329" s="469" t="s">
        <v>5888</v>
      </c>
      <c r="H329" s="456" t="s">
        <v>5821</v>
      </c>
      <c r="I329" s="456" t="s">
        <v>1104</v>
      </c>
      <c r="J329" s="450"/>
    </row>
    <row r="330" spans="2:10">
      <c r="B330" s="456"/>
      <c r="C330" s="456"/>
      <c r="D330" s="456"/>
      <c r="G330" s="456" t="s">
        <v>5860</v>
      </c>
      <c r="H330" s="456" t="s">
        <v>2249</v>
      </c>
      <c r="I330" s="456" t="s">
        <v>1104</v>
      </c>
      <c r="J330" s="450"/>
    </row>
    <row r="331" spans="2:10">
      <c r="B331" s="456"/>
      <c r="C331" s="456"/>
      <c r="D331" s="456"/>
      <c r="G331" s="456" t="s">
        <v>5858</v>
      </c>
      <c r="H331" s="456" t="s">
        <v>2253</v>
      </c>
      <c r="I331" s="456" t="s">
        <v>1104</v>
      </c>
      <c r="J331" s="450"/>
    </row>
    <row r="332" spans="2:10">
      <c r="B332" s="456"/>
      <c r="C332" s="456"/>
      <c r="D332" s="456"/>
      <c r="G332" s="456" t="s">
        <v>5884</v>
      </c>
      <c r="H332" s="456" t="s">
        <v>1783</v>
      </c>
      <c r="I332" s="456" t="s">
        <v>1104</v>
      </c>
      <c r="J332" s="450"/>
    </row>
    <row r="333" spans="2:10">
      <c r="B333" s="456"/>
      <c r="C333" s="456"/>
      <c r="D333" s="456"/>
      <c r="G333" s="456" t="s">
        <v>5883</v>
      </c>
      <c r="H333" s="456" t="s">
        <v>1791</v>
      </c>
      <c r="I333" s="456" t="s">
        <v>1104</v>
      </c>
      <c r="J333" s="450"/>
    </row>
    <row r="335" spans="2:10">
      <c r="G335" s="8" t="s">
        <v>5870</v>
      </c>
      <c r="H335" s="8" t="s">
        <v>5928</v>
      </c>
    </row>
    <row r="336" spans="2:10">
      <c r="G336" s="505" t="s">
        <v>5747</v>
      </c>
      <c r="H336" s="8" t="s">
        <v>5928</v>
      </c>
    </row>
    <row r="338" spans="7:8">
      <c r="G338" s="462" t="s">
        <v>1654</v>
      </c>
      <c r="H338" s="259" t="s">
        <v>1169</v>
      </c>
    </row>
    <row r="339" spans="7:8">
      <c r="G339" s="462" t="s">
        <v>2325</v>
      </c>
      <c r="H339" s="259" t="s">
        <v>2323</v>
      </c>
    </row>
    <row r="341" spans="7:8">
      <c r="G341" s="529" t="s">
        <v>2226</v>
      </c>
      <c r="H341" s="259" t="s">
        <v>2225</v>
      </c>
    </row>
    <row r="342" spans="7:8">
      <c r="G342" s="8" t="s">
        <v>3134</v>
      </c>
      <c r="H342" s="259" t="s">
        <v>2225</v>
      </c>
    </row>
    <row r="343" spans="7:8">
      <c r="G343" s="37"/>
    </row>
    <row r="344" spans="7:8">
      <c r="G344" s="37"/>
    </row>
    <row r="345" spans="7:8">
      <c r="G345" s="531" t="s">
        <v>5937</v>
      </c>
    </row>
    <row r="346" spans="7:8">
      <c r="G346" s="530"/>
    </row>
    <row r="347" spans="7:8">
      <c r="G347" s="530" t="s">
        <v>5938</v>
      </c>
    </row>
    <row r="348" spans="7:8">
      <c r="G348" s="532" t="s">
        <v>5953</v>
      </c>
    </row>
    <row r="349" spans="7:8">
      <c r="G349" s="37" t="s">
        <v>5939</v>
      </c>
    </row>
    <row r="350" spans="7:8">
      <c r="G350" s="37" t="s">
        <v>5940</v>
      </c>
    </row>
    <row r="351" spans="7:8">
      <c r="G351" s="37" t="s">
        <v>5941</v>
      </c>
    </row>
    <row r="352" spans="7:8">
      <c r="G352" s="37" t="s">
        <v>5942</v>
      </c>
    </row>
    <row r="353" spans="7:7">
      <c r="G353" s="37" t="s">
        <v>5943</v>
      </c>
    </row>
    <row r="354" spans="7:7">
      <c r="G354" s="37" t="s">
        <v>5944</v>
      </c>
    </row>
    <row r="355" spans="7:7">
      <c r="G355" s="37" t="s">
        <v>5945</v>
      </c>
    </row>
    <row r="356" spans="7:7">
      <c r="G356" s="37" t="s">
        <v>5946</v>
      </c>
    </row>
    <row r="357" spans="7:7">
      <c r="G357" s="37" t="s">
        <v>5947</v>
      </c>
    </row>
    <row r="358" spans="7:7">
      <c r="G358" s="37" t="s">
        <v>5948</v>
      </c>
    </row>
    <row r="359" spans="7:7">
      <c r="G359" s="37" t="s">
        <v>5949</v>
      </c>
    </row>
    <row r="360" spans="7:7">
      <c r="G360" s="37" t="s">
        <v>5950</v>
      </c>
    </row>
    <row r="361" spans="7:7">
      <c r="G361" s="37" t="s">
        <v>5951</v>
      </c>
    </row>
    <row r="362" spans="7:7">
      <c r="G362" s="38" t="s">
        <v>5952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O676"/>
  <sheetViews>
    <sheetView workbookViewId="0">
      <pane ySplit="1" topLeftCell="A2" activePane="bottomLeft" state="frozen"/>
      <selection pane="bottomLeft" activeCell="D1" sqref="D1"/>
    </sheetView>
  </sheetViews>
  <sheetFormatPr defaultRowHeight="14.5"/>
  <cols>
    <col min="2" max="2" width="26.90625" bestFit="1" customWidth="1"/>
    <col min="3" max="3" width="15.6328125" customWidth="1"/>
    <col min="4" max="4" width="46.7265625" customWidth="1"/>
    <col min="5" max="5" width="5.54296875" style="29" customWidth="1"/>
    <col min="6" max="6" width="6.7265625" customWidth="1"/>
    <col min="7" max="7" width="12.26953125" customWidth="1"/>
    <col min="8" max="8" width="31" customWidth="1"/>
    <col min="9" max="9" width="21.81640625" style="24" customWidth="1"/>
    <col min="10" max="10" width="22.453125" customWidth="1"/>
    <col min="11" max="11" width="15.90625" customWidth="1"/>
    <col min="12" max="12" width="10.26953125" customWidth="1"/>
    <col min="13" max="13" width="14" style="539" customWidth="1"/>
    <col min="14" max="14" width="68.54296875" customWidth="1"/>
  </cols>
  <sheetData>
    <row r="1" spans="1:15" s="538" customFormat="1" ht="58">
      <c r="A1" s="540" t="s">
        <v>6679</v>
      </c>
      <c r="B1" s="557" t="s">
        <v>4821</v>
      </c>
      <c r="C1" s="557" t="s">
        <v>5976</v>
      </c>
      <c r="D1" s="557" t="s">
        <v>5982</v>
      </c>
      <c r="E1" s="539" t="s">
        <v>5977</v>
      </c>
      <c r="F1" s="538" t="s">
        <v>5979</v>
      </c>
      <c r="G1" s="544" t="s">
        <v>6669</v>
      </c>
      <c r="H1" s="544" t="s">
        <v>5980</v>
      </c>
      <c r="I1" s="553" t="s">
        <v>6671</v>
      </c>
      <c r="J1" s="540" t="s">
        <v>6685</v>
      </c>
      <c r="K1" s="546" t="s">
        <v>6670</v>
      </c>
      <c r="L1" s="546" t="s">
        <v>6666</v>
      </c>
      <c r="M1" s="548" t="s">
        <v>6681</v>
      </c>
      <c r="N1" s="545" t="s">
        <v>6667</v>
      </c>
      <c r="O1" s="538" t="s">
        <v>8</v>
      </c>
    </row>
    <row r="2" spans="1:15">
      <c r="A2">
        <v>247</v>
      </c>
      <c r="B2" s="614" t="s">
        <v>3711</v>
      </c>
      <c r="C2" s="1">
        <v>13</v>
      </c>
      <c r="D2" s="614" t="s">
        <v>6226</v>
      </c>
      <c r="E2" s="111" t="str">
        <f>IFERROR(_xlfn.XLOOKUP(B2,map_headernames!M:M,map_headernames!M:M),"")</f>
        <v/>
      </c>
      <c r="F2" s="111" t="str">
        <f>IFERROR(_xlfn.XLOOKUP(B2,map_headernames!N:N,map_headernames!N:N),"")</f>
        <v/>
      </c>
      <c r="G2" s="536" t="str">
        <f>IFERROR(_xlfn.XLOOKUP($B2,map_headernames!L:L,map_headernames!L:L),"")</f>
        <v>LAN_NON_ENG</v>
      </c>
      <c r="H2" s="19" cm="1">
        <f t="array" ref="H2">_xlfn.XLOOKUP(J2,map_headernames!Q:Q,map_headernames!O:O,map_headernames!O:O)</f>
        <v>0</v>
      </c>
      <c r="I2" s="24">
        <f>IFERROR(_xlfn.XLOOKUP(G2,map_headernames!L:L,map_headernames!O:O),"")</f>
        <v>0</v>
      </c>
      <c r="J2" s="168" t="s">
        <v>6752</v>
      </c>
      <c r="K2" s="542" t="str">
        <f>IFERROR(_xlfn.XLOOKUP(G2,map_headernames!L:L,map_headernames!Q:Q),"")</f>
        <v>lan_nonenglish</v>
      </c>
      <c r="L2" t="str">
        <f>IFERROR(_xlfn.XLOOKUP(H2,map_headernames!O:O,map_headernames!Q:Q),"")</f>
        <v/>
      </c>
      <c r="M2" s="550" t="s">
        <v>6680</v>
      </c>
      <c r="N2" s="19" t="s">
        <v>6779</v>
      </c>
      <c r="O2" t="s">
        <v>6702</v>
      </c>
    </row>
    <row r="3" spans="1:15">
      <c r="A3">
        <v>248</v>
      </c>
      <c r="B3" s="168" t="s">
        <v>3713</v>
      </c>
      <c r="C3" s="19">
        <v>2.4528301886792501</v>
      </c>
      <c r="D3" s="168" t="s">
        <v>6227</v>
      </c>
      <c r="E3" s="536" t="str">
        <f>IFERROR(_xlfn.XLOOKUP(B3,map_headernames!M:M,map_headernames!M:M),"")</f>
        <v/>
      </c>
      <c r="F3" s="536" t="str">
        <f>IFERROR(_xlfn.XLOOKUP(B3,map_headernames!N:N,map_headernames!N:N),"")</f>
        <v/>
      </c>
      <c r="G3" s="536" t="str">
        <f>IFERROR(_xlfn.XLOOKUP($B3,map_headernames!L:L,map_headernames!L:L),"")</f>
        <v>PCT_LAN_NON_ENG</v>
      </c>
      <c r="H3" s="19" cm="1">
        <f t="array" ref="H3">_xlfn.XLOOKUP(J3,map_headernames!Q:Q,map_headernames!O:O,map_headernames!O:O)</f>
        <v>0</v>
      </c>
      <c r="I3" s="24">
        <f>IFERROR(_xlfn.XLOOKUP(G3,map_headernames!L:L,map_headernames!O:O),"")</f>
        <v>0</v>
      </c>
      <c r="J3" s="168" t="s">
        <v>6753</v>
      </c>
      <c r="K3" s="542" t="str">
        <f>IFERROR(_xlfn.XLOOKUP(G3,map_headernames!L:L,map_headernames!Q:Q),"")</f>
        <v>pctlan_nonenglish</v>
      </c>
      <c r="L3" t="str">
        <f>IFERROR(_xlfn.XLOOKUP(H3,map_headernames!O:O,map_headernames!Q:Q),"")</f>
        <v/>
      </c>
      <c r="M3" s="550" t="s">
        <v>6680</v>
      </c>
      <c r="N3" s="19" t="s">
        <v>6779</v>
      </c>
      <c r="O3" s="423" t="s">
        <v>6703</v>
      </c>
    </row>
    <row r="4" spans="1:15">
      <c r="A4">
        <v>262</v>
      </c>
      <c r="B4" s="168" t="s">
        <v>3748</v>
      </c>
      <c r="C4" s="19">
        <v>2.4528301886792501</v>
      </c>
      <c r="D4" s="168" t="s">
        <v>6241</v>
      </c>
      <c r="E4" s="536" t="str">
        <f>IFERROR(_xlfn.XLOOKUP(B4,map_headernames!M:M,map_headernames!M:M),"")</f>
        <v/>
      </c>
      <c r="F4" s="536" t="str">
        <f>IFERROR(_xlfn.XLOOKUP(B4,map_headernames!N:N,map_headernames!N:N),"")</f>
        <v/>
      </c>
      <c r="G4" s="536" t="str">
        <f>IFERROR(_xlfn.XLOOKUP($B4,map_headernames!L:L,map_headernames!L:L),"")</f>
        <v>PCT_LAN_SPANISH</v>
      </c>
      <c r="H4" s="19" cm="1">
        <f t="array" ref="H4">_xlfn.XLOOKUP(J4,map_headernames!Q:Q,map_headernames!O:O,map_headernames!O:O)</f>
        <v>0</v>
      </c>
      <c r="I4" s="24">
        <f>IFERROR(_xlfn.XLOOKUP(G4,map_headernames!L:L,map_headernames!O:O),"")</f>
        <v>0</v>
      </c>
      <c r="J4" s="168" t="s">
        <v>6686</v>
      </c>
      <c r="K4" s="542" t="str">
        <f>IFERROR(_xlfn.XLOOKUP(G4,map_headernames!L:L,map_headernames!Q:Q),"")</f>
        <v>pctlan_spanish</v>
      </c>
      <c r="L4" t="str">
        <f>IFERROR(_xlfn.XLOOKUP(H4,map_headernames!O:O,map_headernames!Q:Q),"")</f>
        <v/>
      </c>
      <c r="M4" s="550" t="s">
        <v>6680</v>
      </c>
      <c r="N4" s="19" t="s">
        <v>6779</v>
      </c>
      <c r="O4" s="423" t="s">
        <v>6703</v>
      </c>
    </row>
    <row r="5" spans="1:15">
      <c r="A5">
        <v>272</v>
      </c>
      <c r="B5" s="168" t="s">
        <v>3773</v>
      </c>
      <c r="C5" s="19">
        <v>0</v>
      </c>
      <c r="D5" s="168" t="s">
        <v>6251</v>
      </c>
      <c r="E5" s="536" t="str">
        <f>IFERROR(_xlfn.XLOOKUP(B5,map_headernames!M:M,map_headernames!M:M),"")</f>
        <v/>
      </c>
      <c r="F5" s="536" t="str">
        <f>IFERROR(_xlfn.XLOOKUP(B5,map_headernames!N:N,map_headernames!N:N),"")</f>
        <v/>
      </c>
      <c r="G5" s="536" t="str">
        <f>IFERROR(_xlfn.XLOOKUP($B5,map_headernames!L:L,map_headernames!L:L),"")</f>
        <v>PCT_LAN_IE</v>
      </c>
      <c r="H5" s="19" cm="1">
        <f t="array" ref="H5">_xlfn.XLOOKUP(J5,map_headernames!Q:Q,map_headernames!O:O,map_headernames!O:O)</f>
        <v>0</v>
      </c>
      <c r="I5" s="24">
        <f>IFERROR(_xlfn.XLOOKUP(G5,map_headernames!L:L,map_headernames!O:O),"")</f>
        <v>0</v>
      </c>
      <c r="J5" s="168" t="s">
        <v>6754</v>
      </c>
      <c r="K5" s="542" t="str">
        <f>IFERROR(_xlfn.XLOOKUP(G5,map_headernames!L:L,map_headernames!Q:Q),"")</f>
        <v>pctlan_ie</v>
      </c>
      <c r="L5" t="str">
        <f>IFERROR(_xlfn.XLOOKUP(H5,map_headernames!O:O,map_headernames!Q:Q),"")</f>
        <v/>
      </c>
      <c r="M5" s="550" t="s">
        <v>6680</v>
      </c>
      <c r="N5" s="19" t="s">
        <v>6779</v>
      </c>
      <c r="O5" s="423" t="s">
        <v>6703</v>
      </c>
    </row>
    <row r="6" spans="1:15" s="423" customFormat="1">
      <c r="A6">
        <v>282</v>
      </c>
      <c r="B6" s="168" t="s">
        <v>3798</v>
      </c>
      <c r="C6" s="19">
        <v>0</v>
      </c>
      <c r="D6" s="168" t="s">
        <v>6261</v>
      </c>
      <c r="E6" s="536" t="str">
        <f>IFERROR(_xlfn.XLOOKUP(B6,map_headernames!M:M,map_headernames!M:M),"")</f>
        <v/>
      </c>
      <c r="F6" s="536" t="str">
        <f>IFERROR(_xlfn.XLOOKUP(B6,map_headernames!N:N,map_headernames!N:N),"")</f>
        <v/>
      </c>
      <c r="G6" s="536" t="str">
        <f>IFERROR(_xlfn.XLOOKUP($B6,map_headernames!L:L,map_headernames!L:L),"")</f>
        <v>PCT_LAN_API</v>
      </c>
      <c r="H6" s="19" cm="1">
        <f t="array" ref="H6">_xlfn.XLOOKUP(J6,map_headernames!Q:Q,map_headernames!O:O,map_headernames!O:O)</f>
        <v>0</v>
      </c>
      <c r="I6" s="24">
        <f>IFERROR(_xlfn.XLOOKUP(G6,map_headernames!L:L,map_headernames!O:O),"")</f>
        <v>0</v>
      </c>
      <c r="J6" s="168" t="s">
        <v>6755</v>
      </c>
      <c r="K6" s="542" t="str">
        <f>IFERROR(_xlfn.XLOOKUP(G6,map_headernames!L:L,map_headernames!Q:Q),"")</f>
        <v>pctlan_api</v>
      </c>
      <c r="L6" t="str">
        <f>IFERROR(_xlfn.XLOOKUP(H6,map_headernames!O:O,map_headernames!Q:Q),"")</f>
        <v/>
      </c>
      <c r="M6" s="550" t="s">
        <v>6680</v>
      </c>
      <c r="N6" s="19" t="s">
        <v>6779</v>
      </c>
      <c r="O6" s="423" t="s">
        <v>6703</v>
      </c>
    </row>
    <row r="7" spans="1:15" s="423" customFormat="1">
      <c r="A7">
        <v>291</v>
      </c>
      <c r="B7" s="168" t="s">
        <v>3820</v>
      </c>
      <c r="C7" s="19">
        <v>0</v>
      </c>
      <c r="D7" s="168" t="s">
        <v>6270</v>
      </c>
      <c r="E7" s="536" t="str">
        <f>IFERROR(_xlfn.XLOOKUP(B7,map_headernames!M:M,map_headernames!M:M),"")</f>
        <v/>
      </c>
      <c r="F7" s="536" t="str">
        <f>IFERROR(_xlfn.XLOOKUP(B7,map_headernames!N:N,map_headernames!N:N),"")</f>
        <v/>
      </c>
      <c r="G7" s="536" t="str">
        <f>IFERROR(_xlfn.XLOOKUP($B7,map_headernames!L:L,map_headernames!L:L),"")</f>
        <v>LAN_OTHER</v>
      </c>
      <c r="H7" s="19" cm="1">
        <f t="array" ref="H7">_xlfn.XLOOKUP(J7,map_headernames!Q:Q,map_headernames!O:O,map_headernames!O:O)</f>
        <v>0</v>
      </c>
      <c r="I7" s="24">
        <f>IFERROR(_xlfn.XLOOKUP(G7,map_headernames!L:L,map_headernames!O:O),"")</f>
        <v>0</v>
      </c>
      <c r="J7" s="168" t="s">
        <v>6665</v>
      </c>
      <c r="K7" s="542" t="str">
        <f>IFERROR(_xlfn.XLOOKUP(G7,map_headernames!L:L,map_headernames!Q:Q),"")</f>
        <v>lan_other</v>
      </c>
      <c r="L7" t="str">
        <f>IFERROR(_xlfn.XLOOKUP(H7,map_headernames!O:O,map_headernames!Q:Q),"")</f>
        <v/>
      </c>
      <c r="M7" s="550" t="s">
        <v>6680</v>
      </c>
      <c r="N7" s="19" t="s">
        <v>6779</v>
      </c>
      <c r="O7" s="423" t="s">
        <v>6702</v>
      </c>
    </row>
    <row r="8" spans="1:15" s="423" customFormat="1">
      <c r="A8">
        <v>292</v>
      </c>
      <c r="B8" s="168" t="s">
        <v>3822</v>
      </c>
      <c r="C8" s="19">
        <v>0</v>
      </c>
      <c r="D8" s="168" t="s">
        <v>6271</v>
      </c>
      <c r="E8" s="536" t="str">
        <f>IFERROR(_xlfn.XLOOKUP(B8,map_headernames!M:M,map_headernames!M:M),"")</f>
        <v/>
      </c>
      <c r="F8" s="536" t="str">
        <f>IFERROR(_xlfn.XLOOKUP(B8,map_headernames!N:N,map_headernames!N:N),"")</f>
        <v/>
      </c>
      <c r="G8" s="536" t="str">
        <f>IFERROR(_xlfn.XLOOKUP($B8,map_headernames!L:L,map_headernames!L:L),"")</f>
        <v>PCT_LAN_OTHER</v>
      </c>
      <c r="H8" s="19" cm="1">
        <f t="array" ref="H8">_xlfn.XLOOKUP(J8,map_headernames!Q:Q,map_headernames!O:O,map_headernames!O:O)</f>
        <v>0</v>
      </c>
      <c r="I8" s="24">
        <f>IFERROR(_xlfn.XLOOKUP(G8,map_headernames!L:L,map_headernames!O:O),"")</f>
        <v>0</v>
      </c>
      <c r="J8" s="168" t="s">
        <v>6756</v>
      </c>
      <c r="K8" s="542" t="str">
        <f>IFERROR(_xlfn.XLOOKUP(G8,map_headernames!L:L,map_headernames!Q:Q),"")</f>
        <v>pctlan_other</v>
      </c>
      <c r="L8" t="str">
        <f>IFERROR(_xlfn.XLOOKUP(H8,map_headernames!O:O,map_headernames!Q:Q),"")</f>
        <v/>
      </c>
      <c r="M8" s="550" t="s">
        <v>6680</v>
      </c>
      <c r="N8" s="19" t="s">
        <v>6779</v>
      </c>
      <c r="O8" s="423" t="s">
        <v>6703</v>
      </c>
    </row>
    <row r="9" spans="1:15" s="423" customFormat="1">
      <c r="A9">
        <v>306</v>
      </c>
      <c r="B9" s="561" t="s">
        <v>3856</v>
      </c>
      <c r="C9" s="561">
        <v>9</v>
      </c>
      <c r="D9" s="561" t="s">
        <v>6284</v>
      </c>
      <c r="E9" s="104" t="str">
        <f>IFERROR(_xlfn.XLOOKUP(B9,map_headernames!M:M,map_headernames!M:M),"")</f>
        <v/>
      </c>
      <c r="F9" s="104" t="str">
        <f>IFERROR(_xlfn.XLOOKUP(B9,map_headernames!N:N,map_headernames!N:N),"")</f>
        <v/>
      </c>
      <c r="G9" s="104" t="str">
        <f>IFERROR(_xlfn.XLOOKUP($B9,map_headernames!L:L,map_headernames!L:L),"")</f>
        <v/>
      </c>
      <c r="H9" s="410" t="e" cm="1" vm="1">
        <f t="array" aca="1" ref="H9" ca="1">_xlfn.XLOOKUP(J9,map_headernames!Q:Q,map_headernames!O:O,map_headernames!O:O)</f>
        <v>#VALUE!</v>
      </c>
      <c r="I9" s="410" t="str">
        <f>IFERROR(_xlfn.XLOOKUP(G9,map_headernames!L:L,map_headernames!O:O),"")</f>
        <v/>
      </c>
      <c r="J9" s="241" t="s">
        <v>6766</v>
      </c>
      <c r="K9" s="542" t="str">
        <f>IFERROR(_xlfn.XLOOKUP(G9,map_headernames!L:L,map_headernames!Q:Q),"")</f>
        <v/>
      </c>
      <c r="L9" t="str">
        <f ca="1">IFERROR(_xlfn.XLOOKUP(H9,map_headernames!O:O,map_headernames!Q:Q),"")</f>
        <v/>
      </c>
      <c r="M9" s="551" t="s">
        <v>6750</v>
      </c>
      <c r="N9" s="24" t="s">
        <v>6734</v>
      </c>
      <c r="O9" s="423" t="s">
        <v>5593</v>
      </c>
    </row>
    <row r="10" spans="1:15" s="423" customFormat="1">
      <c r="A10">
        <v>307</v>
      </c>
      <c r="B10" s="561" t="s">
        <v>3857</v>
      </c>
      <c r="C10" s="561">
        <v>3.4482758620689702</v>
      </c>
      <c r="D10" s="561" t="s">
        <v>6285</v>
      </c>
      <c r="E10" s="104" t="str">
        <f>IFERROR(_xlfn.XLOOKUP(B10,map_headernames!M:M,map_headernames!M:M),"")</f>
        <v/>
      </c>
      <c r="F10" s="104" t="str">
        <f>IFERROR(_xlfn.XLOOKUP(B10,map_headernames!N:N,map_headernames!N:N),"")</f>
        <v/>
      </c>
      <c r="G10" s="104" t="str">
        <f>IFERROR(_xlfn.XLOOKUP($B10,map_headernames!L:L,map_headernames!L:L),"")</f>
        <v/>
      </c>
      <c r="H10" s="410" t="e" cm="1" vm="1">
        <f t="array" aca="1" ref="H10" ca="1">_xlfn.XLOOKUP(J10,map_headernames!Q:Q,map_headernames!O:O,map_headernames!O:O)</f>
        <v>#VALUE!</v>
      </c>
      <c r="I10" s="410" t="str">
        <f>IFERROR(_xlfn.XLOOKUP(G10,map_headernames!L:L,map_headernames!O:O),"")</f>
        <v/>
      </c>
      <c r="J10" s="241" t="s">
        <v>6767</v>
      </c>
      <c r="K10" s="542" t="str">
        <f>IFERROR(_xlfn.XLOOKUP(G10,map_headernames!L:L,map_headernames!Q:Q),"")</f>
        <v/>
      </c>
      <c r="L10" t="str">
        <f ca="1">IFERROR(_xlfn.XLOOKUP(H10,map_headernames!O:O,map_headernames!Q:Q),"")</f>
        <v/>
      </c>
      <c r="M10" s="551" t="s">
        <v>6750</v>
      </c>
      <c r="N10" s="24" t="s">
        <v>6734</v>
      </c>
    </row>
    <row r="11" spans="1:15">
      <c r="A11">
        <v>312</v>
      </c>
      <c r="B11" s="561" t="s">
        <v>3872</v>
      </c>
      <c r="C11" s="561">
        <v>0</v>
      </c>
      <c r="D11" s="561" t="s">
        <v>6290</v>
      </c>
      <c r="E11" s="415" t="str">
        <f>IFERROR(_xlfn.XLOOKUP(B11,map_headernames!M:M,map_headernames!M:M),"")</f>
        <v/>
      </c>
      <c r="F11" s="415" t="str">
        <f>IFERROR(_xlfn.XLOOKUP(B11,map_headernames!N:N,map_headernames!N:N),"")</f>
        <v/>
      </c>
      <c r="G11" s="415" t="str">
        <f>IFERROR(_xlfn.XLOOKUP($B11,map_headernames!L:L,map_headernames!L:L),"")</f>
        <v/>
      </c>
      <c r="H11" s="241" t="e" cm="1" vm="1">
        <f t="array" aca="1" ref="H11" ca="1">_xlfn.XLOOKUP(J11,map_headernames!Q:Q,map_headernames!O:O,map_headernames!O:O)</f>
        <v>#VALUE!</v>
      </c>
      <c r="I11" s="241" t="str">
        <f>IFERROR(_xlfn.XLOOKUP(G11,map_headernames!L:L,map_headernames!O:O),"")</f>
        <v/>
      </c>
      <c r="J11" s="241" t="s">
        <v>6772</v>
      </c>
      <c r="K11" s="24" t="str">
        <f>IFERROR(_xlfn.XLOOKUP(G11,map_headernames!L:L,map_headernames!Q:Q),"")</f>
        <v/>
      </c>
      <c r="L11" s="24" t="str">
        <f ca="1">IFERROR(_xlfn.XLOOKUP(H11,map_headernames!O:O,map_headernames!Q:Q),"")</f>
        <v/>
      </c>
      <c r="M11" s="551" t="s">
        <v>6750</v>
      </c>
      <c r="N11" s="24" t="s">
        <v>6734</v>
      </c>
      <c r="O11" s="423" t="s">
        <v>5593</v>
      </c>
    </row>
    <row r="12" spans="1:15">
      <c r="A12">
        <v>313</v>
      </c>
      <c r="B12" s="561" t="s">
        <v>3874</v>
      </c>
      <c r="C12" s="561">
        <v>0</v>
      </c>
      <c r="D12" s="561" t="s">
        <v>6291</v>
      </c>
      <c r="E12" s="415" t="str">
        <f>IFERROR(_xlfn.XLOOKUP(B12,map_headernames!M:M,map_headernames!M:M),"")</f>
        <v/>
      </c>
      <c r="F12" s="415" t="str">
        <f>IFERROR(_xlfn.XLOOKUP(B12,map_headernames!N:N,map_headernames!N:N),"")</f>
        <v/>
      </c>
      <c r="G12" s="415" t="str">
        <f>IFERROR(_xlfn.XLOOKUP($B12,map_headernames!L:L,map_headernames!L:L),"")</f>
        <v/>
      </c>
      <c r="H12" s="241" t="e" cm="1" vm="1">
        <f t="array" aca="1" ref="H12" ca="1">_xlfn.XLOOKUP(J12,map_headernames!Q:Q,map_headernames!O:O,map_headernames!O:O)</f>
        <v>#VALUE!</v>
      </c>
      <c r="I12" s="241" t="str">
        <f>IFERROR(_xlfn.XLOOKUP(G12,map_headernames!L:L,map_headernames!O:O),"")</f>
        <v/>
      </c>
      <c r="J12" s="241" t="s">
        <v>6773</v>
      </c>
      <c r="K12" s="24" t="str">
        <f>IFERROR(_xlfn.XLOOKUP(G12,map_headernames!L:L,map_headernames!Q:Q),"")</f>
        <v/>
      </c>
      <c r="L12" s="24" t="str">
        <f ca="1">IFERROR(_xlfn.XLOOKUP(H12,map_headernames!O:O,map_headernames!Q:Q),"")</f>
        <v/>
      </c>
      <c r="M12" s="551" t="s">
        <v>6750</v>
      </c>
      <c r="N12" s="24" t="s">
        <v>6734</v>
      </c>
    </row>
    <row r="13" spans="1:15">
      <c r="A13">
        <v>318</v>
      </c>
      <c r="B13" s="561" t="s">
        <v>3889</v>
      </c>
      <c r="C13" s="561">
        <v>0</v>
      </c>
      <c r="D13" s="561" t="s">
        <v>6296</v>
      </c>
      <c r="E13" s="415" t="str">
        <f>IFERROR(_xlfn.XLOOKUP(B13,map_headernames!M:M,map_headernames!M:M),"")</f>
        <v/>
      </c>
      <c r="F13" s="415" t="str">
        <f>IFERROR(_xlfn.XLOOKUP(B13,map_headernames!N:N,map_headernames!N:N),"")</f>
        <v/>
      </c>
      <c r="G13" s="415" t="str">
        <f>IFERROR(_xlfn.XLOOKUP($B13,map_headernames!L:L,map_headernames!L:L),"")</f>
        <v/>
      </c>
      <c r="H13" s="241" t="e" cm="1" vm="1">
        <f t="array" aca="1" ref="H13" ca="1">_xlfn.XLOOKUP(J13,map_headernames!Q:Q,map_headernames!O:O,map_headernames!O:O)</f>
        <v>#VALUE!</v>
      </c>
      <c r="I13" s="241" t="str">
        <f>IFERROR(_xlfn.XLOOKUP(G13,map_headernames!L:L,map_headernames!O:O),"")</f>
        <v/>
      </c>
      <c r="J13" s="241" t="s">
        <v>6775</v>
      </c>
      <c r="K13" s="24" t="str">
        <f>IFERROR(_xlfn.XLOOKUP(G13,map_headernames!L:L,map_headernames!Q:Q),"")</f>
        <v/>
      </c>
      <c r="L13" s="24" t="str">
        <f ca="1">IFERROR(_xlfn.XLOOKUP(H13,map_headernames!O:O,map_headernames!Q:Q),"")</f>
        <v/>
      </c>
      <c r="M13" s="551" t="s">
        <v>6750</v>
      </c>
      <c r="N13" s="24" t="s">
        <v>6734</v>
      </c>
      <c r="O13" s="423" t="s">
        <v>5593</v>
      </c>
    </row>
    <row r="14" spans="1:15">
      <c r="A14">
        <v>319</v>
      </c>
      <c r="B14" s="561" t="s">
        <v>3891</v>
      </c>
      <c r="C14" s="561">
        <v>0</v>
      </c>
      <c r="D14" s="561" t="s">
        <v>6297</v>
      </c>
      <c r="E14" s="415" t="str">
        <f>IFERROR(_xlfn.XLOOKUP(B14,map_headernames!M:M,map_headernames!M:M),"")</f>
        <v/>
      </c>
      <c r="F14" s="415" t="str">
        <f>IFERROR(_xlfn.XLOOKUP(B14,map_headernames!N:N,map_headernames!N:N),"")</f>
        <v/>
      </c>
      <c r="G14" s="415" t="str">
        <f>IFERROR(_xlfn.XLOOKUP($B14,map_headernames!L:L,map_headernames!L:L),"")</f>
        <v/>
      </c>
      <c r="H14" s="241" t="e" cm="1" vm="1">
        <f t="array" aca="1" ref="H14" ca="1">_xlfn.XLOOKUP(J14,map_headernames!Q:Q,map_headernames!O:O,map_headernames!O:O)</f>
        <v>#VALUE!</v>
      </c>
      <c r="I14" s="241" t="str">
        <f>IFERROR(_xlfn.XLOOKUP(G14,map_headernames!L:L,map_headernames!O:O),"")</f>
        <v/>
      </c>
      <c r="J14" s="241" t="s">
        <v>6774</v>
      </c>
      <c r="K14" s="24" t="str">
        <f>IFERROR(_xlfn.XLOOKUP(G14,map_headernames!L:L,map_headernames!Q:Q),"")</f>
        <v/>
      </c>
      <c r="L14" s="24" t="str">
        <f ca="1">IFERROR(_xlfn.XLOOKUP(H14,map_headernames!O:O,map_headernames!Q:Q),"")</f>
        <v/>
      </c>
      <c r="M14" s="551" t="s">
        <v>6750</v>
      </c>
      <c r="N14" s="24" t="s">
        <v>6734</v>
      </c>
    </row>
    <row r="15" spans="1:15">
      <c r="A15">
        <v>324</v>
      </c>
      <c r="B15" s="561" t="s">
        <v>3906</v>
      </c>
      <c r="C15" s="561">
        <v>0</v>
      </c>
      <c r="D15" s="561" t="s">
        <v>6302</v>
      </c>
      <c r="E15" s="415" t="str">
        <f>IFERROR(_xlfn.XLOOKUP(B15,map_headernames!M:M,map_headernames!M:M),"")</f>
        <v/>
      </c>
      <c r="F15" s="415" t="str">
        <f>IFERROR(_xlfn.XLOOKUP(B15,map_headernames!N:N,map_headernames!N:N),"")</f>
        <v/>
      </c>
      <c r="G15" s="415" t="str">
        <f>IFERROR(_xlfn.XLOOKUP($B15,map_headernames!L:L,map_headernames!L:L),"")</f>
        <v/>
      </c>
      <c r="H15" s="241" t="e" cm="1" vm="1">
        <f t="array" aca="1" ref="H15" ca="1">_xlfn.XLOOKUP(J15,map_headernames!Q:Q,map_headernames!O:O,map_headernames!O:O)</f>
        <v>#VALUE!</v>
      </c>
      <c r="I15" s="241" t="str">
        <f>IFERROR(_xlfn.XLOOKUP(G15,map_headernames!L:L,map_headernames!O:O),"")</f>
        <v/>
      </c>
      <c r="J15" s="241" t="s">
        <v>6776</v>
      </c>
      <c r="K15" s="24" t="str">
        <f>IFERROR(_xlfn.XLOOKUP(G15,map_headernames!L:L,map_headernames!Q:Q),"")</f>
        <v/>
      </c>
      <c r="L15" s="24" t="str">
        <f ca="1">IFERROR(_xlfn.XLOOKUP(H15,map_headernames!O:O,map_headernames!Q:Q),"")</f>
        <v/>
      </c>
      <c r="M15" s="551" t="s">
        <v>6750</v>
      </c>
      <c r="N15" s="24" t="s">
        <v>6734</v>
      </c>
      <c r="O15" s="423" t="s">
        <v>5593</v>
      </c>
    </row>
    <row r="16" spans="1:15">
      <c r="A16">
        <v>325</v>
      </c>
      <c r="B16" s="561" t="s">
        <v>3908</v>
      </c>
      <c r="C16" s="561">
        <v>0</v>
      </c>
      <c r="D16" s="561" t="s">
        <v>6303</v>
      </c>
      <c r="E16" s="415" t="str">
        <f>IFERROR(_xlfn.XLOOKUP(B16,map_headernames!M:M,map_headernames!M:M),"")</f>
        <v/>
      </c>
      <c r="F16" s="415" t="str">
        <f>IFERROR(_xlfn.XLOOKUP(B16,map_headernames!N:N,map_headernames!N:N),"")</f>
        <v/>
      </c>
      <c r="G16" s="415" t="str">
        <f>IFERROR(_xlfn.XLOOKUP($B16,map_headernames!L:L,map_headernames!L:L),"")</f>
        <v/>
      </c>
      <c r="H16" s="241" t="e" cm="1" vm="1">
        <f t="array" aca="1" ref="H16" ca="1">_xlfn.XLOOKUP(J16,map_headernames!Q:Q,map_headernames!O:O,map_headernames!O:O)</f>
        <v>#VALUE!</v>
      </c>
      <c r="I16" s="241" t="str">
        <f>IFERROR(_xlfn.XLOOKUP(G16,map_headernames!L:L,map_headernames!O:O),"")</f>
        <v/>
      </c>
      <c r="J16" s="241" t="s">
        <v>6777</v>
      </c>
      <c r="K16" s="24" t="str">
        <f>IFERROR(_xlfn.XLOOKUP(G16,map_headernames!L:L,map_headernames!Q:Q),"")</f>
        <v/>
      </c>
      <c r="L16" s="24" t="str">
        <f ca="1">IFERROR(_xlfn.XLOOKUP(H16,map_headernames!O:O,map_headernames!Q:Q),"")</f>
        <v/>
      </c>
      <c r="M16" s="551" t="s">
        <v>6750</v>
      </c>
      <c r="N16" s="24" t="s">
        <v>6734</v>
      </c>
    </row>
    <row r="17" spans="1:15">
      <c r="A17" s="9">
        <v>301</v>
      </c>
      <c r="B17" s="24" t="s">
        <v>3845</v>
      </c>
      <c r="C17" s="24">
        <v>261</v>
      </c>
      <c r="D17" s="24" t="s">
        <v>3258</v>
      </c>
      <c r="E17" s="547" t="str">
        <f>IFERROR(_xlfn.XLOOKUP(B17,map_headernames!M:M,map_headernames!M:M),"")</f>
        <v/>
      </c>
      <c r="F17" s="547" t="str">
        <f>IFERROR(_xlfn.XLOOKUP(B17,map_headernames!N:N,map_headernames!N:N),"")</f>
        <v/>
      </c>
      <c r="G17" s="547" t="str">
        <f>IFERROR(_xlfn.XLOOKUP($B17,map_headernames!L:L,map_headernames!L:L),"")</f>
        <v/>
      </c>
      <c r="H17" s="24" t="str" cm="1">
        <f t="array" ref="H17">_xlfn.XLOOKUP(J17,map_headernames!Q:Q,map_headernames!O:O,map_headernames!O:O)</f>
        <v>ACSTOTHH</v>
      </c>
      <c r="I17" s="9" t="str">
        <f>IFERROR(_xlfn.XLOOKUP(G17,map_headernames!L:L,map_headernames!O:O),"")</f>
        <v/>
      </c>
      <c r="J17" s="24" t="s">
        <v>1080</v>
      </c>
      <c r="K17" s="9" t="str">
        <f>IFERROR(_xlfn.XLOOKUP(G17,map_headernames!L:L,map_headernames!Q:Q),"")</f>
        <v/>
      </c>
      <c r="L17" s="24" t="str">
        <f>IFERROR(_xlfn.XLOOKUP(H17,map_headernames!O:O,map_headernames!Q:Q),"")</f>
        <v>hhlds</v>
      </c>
      <c r="M17" s="551" t="s">
        <v>6750</v>
      </c>
      <c r="N17" s="24" t="s">
        <v>6751</v>
      </c>
    </row>
    <row r="18" spans="1:15">
      <c r="A18">
        <v>245</v>
      </c>
      <c r="B18" s="423" t="s">
        <v>3706</v>
      </c>
      <c r="C18" s="423">
        <v>517</v>
      </c>
      <c r="D18" s="423" t="s">
        <v>6224</v>
      </c>
      <c r="E18" s="425" t="str">
        <f>IFERROR(_xlfn.XLOOKUP(B18,map_headernames!M:M,map_headernames!M:M),"")</f>
        <v/>
      </c>
      <c r="F18" s="425" t="str">
        <f>IFERROR(_xlfn.XLOOKUP(B18,map_headernames!N:N,map_headernames!N:N),"")</f>
        <v/>
      </c>
      <c r="G18" s="425" t="str">
        <f>IFERROR(_xlfn.XLOOKUP($B18,map_headernames!L:L,map_headernames!L:L),"")</f>
        <v/>
      </c>
      <c r="H18" s="423" cm="1">
        <f t="array" ref="H18">_xlfn.XLOOKUP(J18,map_headernames!Q:Q,map_headernames!O:O,map_headernames!O:O)</f>
        <v>0</v>
      </c>
      <c r="I18" s="423" t="str">
        <f>IFERROR(_xlfn.XLOOKUP(G18,map_headernames!L:L,map_headernames!O:O),"")</f>
        <v/>
      </c>
      <c r="J18" s="423"/>
      <c r="K18" s="423" t="str">
        <f>IFERROR(_xlfn.XLOOKUP(G18,map_headernames!L:L,map_headernames!Q:Q),"")</f>
        <v/>
      </c>
      <c r="L18" s="423" t="str">
        <f>IFERROR(_xlfn.XLOOKUP(H18,map_headernames!O:O,map_headernames!Q:Q),"")</f>
        <v/>
      </c>
      <c r="M18" s="549" t="s">
        <v>6746</v>
      </c>
      <c r="N18" s="423" t="s">
        <v>6747</v>
      </c>
    </row>
    <row r="19" spans="1:15">
      <c r="A19">
        <v>246</v>
      </c>
      <c r="B19" s="423" t="s">
        <v>3708</v>
      </c>
      <c r="C19" s="423">
        <v>97.547169811320799</v>
      </c>
      <c r="D19" s="423" t="s">
        <v>6225</v>
      </c>
      <c r="E19" s="425" t="str">
        <f>IFERROR(_xlfn.XLOOKUP(B19,map_headernames!M:M,map_headernames!M:M),"")</f>
        <v/>
      </c>
      <c r="F19" s="425" t="str">
        <f>IFERROR(_xlfn.XLOOKUP(B19,map_headernames!N:N,map_headernames!N:N),"")</f>
        <v/>
      </c>
      <c r="G19" s="425" t="str">
        <f>IFERROR(_xlfn.XLOOKUP($B19,map_headernames!L:L,map_headernames!L:L),"")</f>
        <v/>
      </c>
      <c r="H19" s="423" cm="1">
        <f t="array" ref="H19">_xlfn.XLOOKUP(J19,map_headernames!Q:Q,map_headernames!O:O,map_headernames!O:O)</f>
        <v>0</v>
      </c>
      <c r="I19" s="423" t="str">
        <f>IFERROR(_xlfn.XLOOKUP(G19,map_headernames!L:L,map_headernames!O:O),"")</f>
        <v/>
      </c>
      <c r="J19" s="423"/>
      <c r="K19" s="423" t="str">
        <f>IFERROR(_xlfn.XLOOKUP(G19,map_headernames!L:L,map_headernames!Q:Q),"")</f>
        <v/>
      </c>
      <c r="L19" s="423" t="str">
        <f>IFERROR(_xlfn.XLOOKUP(H19,map_headernames!O:O,map_headernames!Q:Q),"")</f>
        <v/>
      </c>
      <c r="M19" s="549" t="s">
        <v>6746</v>
      </c>
      <c r="N19" s="423" t="s">
        <v>6747</v>
      </c>
    </row>
    <row r="20" spans="1:15">
      <c r="A20">
        <v>304</v>
      </c>
      <c r="B20" s="561" t="s">
        <v>3851</v>
      </c>
      <c r="C20" s="561">
        <v>252</v>
      </c>
      <c r="D20" s="561" t="s">
        <v>6282</v>
      </c>
      <c r="E20" s="415" t="str">
        <f>IFERROR(_xlfn.XLOOKUP(B20,map_headernames!M:M,map_headernames!M:M),"")</f>
        <v/>
      </c>
      <c r="F20" s="415" t="str">
        <f>IFERROR(_xlfn.XLOOKUP(B20,map_headernames!N:N,map_headernames!N:N),"")</f>
        <v/>
      </c>
      <c r="G20" s="415" t="str">
        <f>IFERROR(_xlfn.XLOOKUP($B20,map_headernames!L:L,map_headernames!L:L),"")</f>
        <v/>
      </c>
      <c r="H20" s="241" cm="1">
        <f t="array" ref="H20">_xlfn.XLOOKUP(J20,map_headernames!Q:Q,map_headernames!O:O,map_headernames!O:O)</f>
        <v>0</v>
      </c>
      <c r="I20" s="241" t="str">
        <f>IFERROR(_xlfn.XLOOKUP(G20,map_headernames!L:L,map_headernames!O:O),"")</f>
        <v/>
      </c>
      <c r="J20" s="241"/>
      <c r="K20" s="24" t="str">
        <f>IFERROR(_xlfn.XLOOKUP(G20,map_headernames!L:L,map_headernames!Q:Q),"")</f>
        <v/>
      </c>
      <c r="L20" s="24" t="str">
        <f>IFERROR(_xlfn.XLOOKUP(H20,map_headernames!O:O,map_headernames!Q:Q),"")</f>
        <v/>
      </c>
      <c r="M20" s="551" t="s">
        <v>6750</v>
      </c>
      <c r="N20" s="24" t="s">
        <v>6734</v>
      </c>
      <c r="O20" s="423" t="s">
        <v>5593</v>
      </c>
    </row>
    <row r="21" spans="1:15">
      <c r="A21">
        <v>305</v>
      </c>
      <c r="B21" s="561" t="s">
        <v>3853</v>
      </c>
      <c r="C21" s="561">
        <v>96.551724137931004</v>
      </c>
      <c r="D21" s="561" t="s">
        <v>6283</v>
      </c>
      <c r="E21" s="415" t="str">
        <f>IFERROR(_xlfn.XLOOKUP(B21,map_headernames!M:M,map_headernames!M:M),"")</f>
        <v/>
      </c>
      <c r="F21" s="415" t="str">
        <f>IFERROR(_xlfn.XLOOKUP(B21,map_headernames!N:N,map_headernames!N:N),"")</f>
        <v/>
      </c>
      <c r="G21" s="415" t="str">
        <f>IFERROR(_xlfn.XLOOKUP($B21,map_headernames!L:L,map_headernames!L:L),"")</f>
        <v/>
      </c>
      <c r="H21" s="241" cm="1">
        <f t="array" ref="H21">_xlfn.XLOOKUP(J21,map_headernames!Q:Q,map_headernames!O:O,map_headernames!O:O)</f>
        <v>0</v>
      </c>
      <c r="I21" s="241" t="str">
        <f>IFERROR(_xlfn.XLOOKUP(G21,map_headernames!L:L,map_headernames!O:O),"")</f>
        <v/>
      </c>
      <c r="J21" s="241"/>
      <c r="K21" s="24" t="str">
        <f>IFERROR(_xlfn.XLOOKUP(G21,map_headernames!L:L,map_headernames!Q:Q),"")</f>
        <v/>
      </c>
      <c r="L21" s="24" t="str">
        <f>IFERROR(_xlfn.XLOOKUP(H21,map_headernames!O:O,map_headernames!Q:Q),"")</f>
        <v/>
      </c>
      <c r="M21" s="551" t="s">
        <v>6750</v>
      </c>
      <c r="N21" s="24" t="s">
        <v>6734</v>
      </c>
    </row>
    <row r="22" spans="1:15">
      <c r="A22">
        <v>253</v>
      </c>
      <c r="B22" s="423" t="s">
        <v>3726</v>
      </c>
      <c r="C22" s="423">
        <v>0</v>
      </c>
      <c r="D22" s="423" t="s">
        <v>6232</v>
      </c>
      <c r="E22" s="425" t="str">
        <f>IFERROR(_xlfn.XLOOKUP(B22,map_headernames!M:M,map_headernames!M:M),"")</f>
        <v/>
      </c>
      <c r="F22" s="425" t="str">
        <f>IFERROR(_xlfn.XLOOKUP(B22,map_headernames!N:N,map_headernames!N:N),"")</f>
        <v/>
      </c>
      <c r="G22" s="425" t="str">
        <f>IFERROR(_xlfn.XLOOKUP($B22,map_headernames!L:L,map_headernames!L:L),"")</f>
        <v/>
      </c>
      <c r="H22" s="423" cm="1">
        <f t="array" ref="H22">_xlfn.XLOOKUP(J22,map_headernames!Q:Q,map_headernames!O:O,map_headernames!O:O)</f>
        <v>0</v>
      </c>
      <c r="I22" s="423" t="str">
        <f>IFERROR(_xlfn.XLOOKUP(G22,map_headernames!L:L,map_headernames!O:O),"")</f>
        <v/>
      </c>
      <c r="J22" s="423"/>
      <c r="K22" s="423" t="str">
        <f>IFERROR(_xlfn.XLOOKUP(G22,map_headernames!L:L,map_headernames!Q:Q),"")</f>
        <v/>
      </c>
      <c r="L22" s="423" t="str">
        <f>IFERROR(_xlfn.XLOOKUP(H22,map_headernames!O:O,map_headernames!Q:Q),"")</f>
        <v/>
      </c>
      <c r="M22" s="549" t="s">
        <v>6746</v>
      </c>
      <c r="N22" s="423" t="s">
        <v>6747</v>
      </c>
    </row>
    <row r="23" spans="1:15">
      <c r="A23">
        <v>254</v>
      </c>
      <c r="B23" s="423" t="s">
        <v>3728</v>
      </c>
      <c r="C23" s="423">
        <v>0</v>
      </c>
      <c r="D23" s="423" t="s">
        <v>6233</v>
      </c>
      <c r="E23" s="425" t="str">
        <f>IFERROR(_xlfn.XLOOKUP(B23,map_headernames!M:M,map_headernames!M:M),"")</f>
        <v/>
      </c>
      <c r="F23" s="425" t="str">
        <f>IFERROR(_xlfn.XLOOKUP(B23,map_headernames!N:N,map_headernames!N:N),"")</f>
        <v/>
      </c>
      <c r="G23" s="425" t="str">
        <f>IFERROR(_xlfn.XLOOKUP($B23,map_headernames!L:L,map_headernames!L:L),"")</f>
        <v/>
      </c>
      <c r="H23" s="423" cm="1">
        <f t="array" ref="H23">_xlfn.XLOOKUP(J23,map_headernames!Q:Q,map_headernames!O:O,map_headernames!O:O)</f>
        <v>0</v>
      </c>
      <c r="I23" s="423" t="str">
        <f>IFERROR(_xlfn.XLOOKUP(G23,map_headernames!L:L,map_headernames!O:O),"")</f>
        <v/>
      </c>
      <c r="J23" s="423"/>
      <c r="K23" s="423" t="str">
        <f>IFERROR(_xlfn.XLOOKUP(G23,map_headernames!L:L,map_headernames!Q:Q),"")</f>
        <v/>
      </c>
      <c r="L23" s="423" t="str">
        <f>IFERROR(_xlfn.XLOOKUP(H23,map_headernames!O:O,map_headernames!Q:Q),"")</f>
        <v/>
      </c>
      <c r="M23" s="549" t="s">
        <v>6746</v>
      </c>
      <c r="N23" s="423" t="s">
        <v>6747</v>
      </c>
    </row>
    <row r="24" spans="1:15">
      <c r="A24">
        <v>256</v>
      </c>
      <c r="B24" s="423" t="s">
        <v>3733</v>
      </c>
      <c r="C24" s="423">
        <v>0</v>
      </c>
      <c r="D24" s="423" t="s">
        <v>6235</v>
      </c>
      <c r="E24" s="425" t="str">
        <f>IFERROR(_xlfn.XLOOKUP(B24,map_headernames!M:M,map_headernames!M:M),"")</f>
        <v/>
      </c>
      <c r="F24" s="425" t="str">
        <f>IFERROR(_xlfn.XLOOKUP(B24,map_headernames!N:N,map_headernames!N:N),"")</f>
        <v/>
      </c>
      <c r="G24" s="425" t="str">
        <f>IFERROR(_xlfn.XLOOKUP($B24,map_headernames!L:L,map_headernames!L:L),"")</f>
        <v/>
      </c>
      <c r="H24" s="423" cm="1">
        <f t="array" ref="H24">_xlfn.XLOOKUP(J24,map_headernames!Q:Q,map_headernames!O:O,map_headernames!O:O)</f>
        <v>0</v>
      </c>
      <c r="I24" s="423" t="str">
        <f>IFERROR(_xlfn.XLOOKUP(G24,map_headernames!L:L,map_headernames!O:O),"")</f>
        <v/>
      </c>
      <c r="J24" s="423"/>
      <c r="K24" s="423" t="str">
        <f>IFERROR(_xlfn.XLOOKUP(G24,map_headernames!L:L,map_headernames!Q:Q),"")</f>
        <v/>
      </c>
      <c r="L24" s="423" t="str">
        <f>IFERROR(_xlfn.XLOOKUP(H24,map_headernames!O:O,map_headernames!Q:Q),"")</f>
        <v/>
      </c>
      <c r="M24" s="549" t="s">
        <v>6746</v>
      </c>
      <c r="N24" s="423" t="s">
        <v>6747</v>
      </c>
    </row>
    <row r="25" spans="1:15">
      <c r="A25">
        <v>257</v>
      </c>
      <c r="B25" s="423" t="s">
        <v>3736</v>
      </c>
      <c r="C25" s="423">
        <v>0</v>
      </c>
      <c r="D25" s="423" t="s">
        <v>6236</v>
      </c>
      <c r="E25" s="425" t="str">
        <f>IFERROR(_xlfn.XLOOKUP(B25,map_headernames!M:M,map_headernames!M:M),"")</f>
        <v/>
      </c>
      <c r="F25" s="425" t="str">
        <f>IFERROR(_xlfn.XLOOKUP(B25,map_headernames!N:N,map_headernames!N:N),"")</f>
        <v/>
      </c>
      <c r="G25" s="425" t="str">
        <f>IFERROR(_xlfn.XLOOKUP($B25,map_headernames!L:L,map_headernames!L:L),"")</f>
        <v/>
      </c>
      <c r="H25" s="423" cm="1">
        <f t="array" ref="H25">_xlfn.XLOOKUP(J25,map_headernames!Q:Q,map_headernames!O:O,map_headernames!O:O)</f>
        <v>0</v>
      </c>
      <c r="I25" s="423" t="str">
        <f>IFERROR(_xlfn.XLOOKUP(G25,map_headernames!L:L,map_headernames!O:O),"")</f>
        <v/>
      </c>
      <c r="J25" s="423"/>
      <c r="K25" s="423" t="str">
        <f>IFERROR(_xlfn.XLOOKUP(G25,map_headernames!L:L,map_headernames!Q:Q),"")</f>
        <v/>
      </c>
      <c r="L25" s="423" t="str">
        <f>IFERROR(_xlfn.XLOOKUP(H25,map_headernames!O:O,map_headernames!Q:Q),"")</f>
        <v/>
      </c>
      <c r="M25" s="549" t="s">
        <v>6746</v>
      </c>
      <c r="N25" s="423" t="s">
        <v>6747</v>
      </c>
    </row>
    <row r="26" spans="1:15">
      <c r="A26">
        <v>258</v>
      </c>
      <c r="B26" s="423" t="s">
        <v>3738</v>
      </c>
      <c r="C26" s="423">
        <v>0</v>
      </c>
      <c r="D26" s="423" t="s">
        <v>6237</v>
      </c>
      <c r="E26" s="425" t="str">
        <f>IFERROR(_xlfn.XLOOKUP(B26,map_headernames!M:M,map_headernames!M:M),"")</f>
        <v/>
      </c>
      <c r="F26" s="425" t="str">
        <f>IFERROR(_xlfn.XLOOKUP(B26,map_headernames!N:N,map_headernames!N:N),"")</f>
        <v/>
      </c>
      <c r="G26" s="425" t="str">
        <f>IFERROR(_xlfn.XLOOKUP($B26,map_headernames!L:L,map_headernames!L:L),"")</f>
        <v/>
      </c>
      <c r="H26" s="423" cm="1">
        <f t="array" ref="H26">_xlfn.XLOOKUP(J26,map_headernames!Q:Q,map_headernames!O:O,map_headernames!O:O)</f>
        <v>0</v>
      </c>
      <c r="I26" s="423" t="str">
        <f>IFERROR(_xlfn.XLOOKUP(G26,map_headernames!L:L,map_headernames!O:O),"")</f>
        <v/>
      </c>
      <c r="J26" s="423"/>
      <c r="K26" s="423" t="str">
        <f>IFERROR(_xlfn.XLOOKUP(G26,map_headernames!L:L,map_headernames!Q:Q),"")</f>
        <v/>
      </c>
      <c r="L26" s="423" t="str">
        <f>IFERROR(_xlfn.XLOOKUP(H26,map_headernames!O:O,map_headernames!Q:Q),"")</f>
        <v/>
      </c>
      <c r="M26" s="549" t="s">
        <v>6746</v>
      </c>
      <c r="N26" s="423" t="s">
        <v>6747</v>
      </c>
    </row>
    <row r="27" spans="1:15">
      <c r="A27">
        <v>259</v>
      </c>
      <c r="B27" s="423" t="s">
        <v>3741</v>
      </c>
      <c r="C27" s="423">
        <v>7</v>
      </c>
      <c r="D27" s="423" t="s">
        <v>6238</v>
      </c>
      <c r="E27" s="425" t="str">
        <f>IFERROR(_xlfn.XLOOKUP(B27,map_headernames!M:M,map_headernames!M:M),"")</f>
        <v/>
      </c>
      <c r="F27" s="425" t="str">
        <f>IFERROR(_xlfn.XLOOKUP(B27,map_headernames!N:N,map_headernames!N:N),"")</f>
        <v/>
      </c>
      <c r="G27" s="425" t="str">
        <f>IFERROR(_xlfn.XLOOKUP($B27,map_headernames!L:L,map_headernames!L:L),"")</f>
        <v/>
      </c>
      <c r="H27" s="423" cm="1">
        <f t="array" ref="H27">_xlfn.XLOOKUP(J27,map_headernames!Q:Q,map_headernames!O:O,map_headernames!O:O)</f>
        <v>0</v>
      </c>
      <c r="I27" s="423" t="str">
        <f>IFERROR(_xlfn.XLOOKUP(G27,map_headernames!L:L,map_headernames!O:O),"")</f>
        <v/>
      </c>
      <c r="J27" s="423"/>
      <c r="K27" s="423" t="str">
        <f>IFERROR(_xlfn.XLOOKUP(G27,map_headernames!L:L,map_headernames!Q:Q),"")</f>
        <v/>
      </c>
      <c r="L27" s="423" t="str">
        <f>IFERROR(_xlfn.XLOOKUP(H27,map_headernames!O:O,map_headernames!Q:Q),"")</f>
        <v/>
      </c>
      <c r="M27" s="549" t="s">
        <v>6746</v>
      </c>
      <c r="N27" s="423" t="s">
        <v>6747</v>
      </c>
    </row>
    <row r="28" spans="1:15">
      <c r="A28">
        <v>260</v>
      </c>
      <c r="B28" s="423" t="s">
        <v>3743</v>
      </c>
      <c r="C28" s="423">
        <v>1.32075471698113</v>
      </c>
      <c r="D28" s="423" t="s">
        <v>6239</v>
      </c>
      <c r="E28" s="425" t="str">
        <f>IFERROR(_xlfn.XLOOKUP(B28,map_headernames!M:M,map_headernames!M:M),"")</f>
        <v/>
      </c>
      <c r="F28" s="425" t="str">
        <f>IFERROR(_xlfn.XLOOKUP(B28,map_headernames!N:N,map_headernames!N:N),"")</f>
        <v/>
      </c>
      <c r="G28" s="425" t="str">
        <f>IFERROR(_xlfn.XLOOKUP($B28,map_headernames!L:L,map_headernames!L:L),"")</f>
        <v/>
      </c>
      <c r="H28" s="423" cm="1">
        <f t="array" ref="H28">_xlfn.XLOOKUP(J28,map_headernames!Q:Q,map_headernames!O:O,map_headernames!O:O)</f>
        <v>0</v>
      </c>
      <c r="I28" s="423" t="str">
        <f>IFERROR(_xlfn.XLOOKUP(G28,map_headernames!L:L,map_headernames!O:O),"")</f>
        <v/>
      </c>
      <c r="J28" s="423"/>
      <c r="K28" s="423" t="str">
        <f>IFERROR(_xlfn.XLOOKUP(G28,map_headernames!L:L,map_headernames!Q:Q),"")</f>
        <v/>
      </c>
      <c r="L28" s="423" t="str">
        <f>IFERROR(_xlfn.XLOOKUP(H28,map_headernames!O:O,map_headernames!Q:Q),"")</f>
        <v/>
      </c>
      <c r="M28" s="549" t="s">
        <v>6746</v>
      </c>
      <c r="N28" s="423" t="s">
        <v>6747</v>
      </c>
    </row>
    <row r="29" spans="1:15">
      <c r="A29">
        <v>330</v>
      </c>
      <c r="B29" s="241" t="s">
        <v>3923</v>
      </c>
      <c r="C29" s="241">
        <v>279</v>
      </c>
      <c r="D29" s="241" t="s">
        <v>6308</v>
      </c>
      <c r="E29" s="415" t="str">
        <f>IFERROR(_xlfn.XLOOKUP(B29,map_headernames!M:M,map_headernames!M:M),"")</f>
        <v/>
      </c>
      <c r="F29" s="415" t="str">
        <f>IFERROR(_xlfn.XLOOKUP(B29,map_headernames!N:N,map_headernames!N:N),"")</f>
        <v/>
      </c>
      <c r="G29" s="415" t="str">
        <f>IFERROR(_xlfn.XLOOKUP($B29,map_headernames!L:L,map_headernames!L:L),"")</f>
        <v/>
      </c>
      <c r="H29" s="241" t="str" cm="1">
        <f t="array" ref="H29">_xlfn.XLOOKUP(J29,map_headernames!Q:Q,map_headernames!O:O,map_headernames!O:O)</f>
        <v>ACSTOTHU</v>
      </c>
      <c r="I29" s="241" t="str">
        <f>IFERROR(_xlfn.XLOOKUP(G29,map_headernames!L:L,map_headernames!O:O),"")</f>
        <v/>
      </c>
      <c r="J29" s="241" t="s">
        <v>405</v>
      </c>
      <c r="K29" s="241" t="str">
        <f>IFERROR(_xlfn.XLOOKUP(G29,map_headernames!L:L,map_headernames!Q:Q),"")</f>
        <v/>
      </c>
      <c r="L29" s="241" t="str">
        <f>IFERROR(_xlfn.XLOOKUP(H29,map_headernames!O:O,map_headernames!Q:Q),"")</f>
        <v>builtunits</v>
      </c>
      <c r="M29" s="554" t="s">
        <v>5981</v>
      </c>
      <c r="N29" s="241" t="s">
        <v>6672</v>
      </c>
    </row>
    <row r="30" spans="1:15">
      <c r="A30">
        <v>331</v>
      </c>
      <c r="B30" s="42" t="s">
        <v>3927</v>
      </c>
      <c r="C30" s="42">
        <v>11</v>
      </c>
      <c r="D30" s="42" t="s">
        <v>6309</v>
      </c>
      <c r="E30" s="537" t="str">
        <f>IFERROR(_xlfn.XLOOKUP(B30,map_headernames!M:M,map_headernames!M:M),"")</f>
        <v/>
      </c>
      <c r="F30" s="537" t="str">
        <f>IFERROR(_xlfn.XLOOKUP(B30,map_headernames!N:N,map_headernames!N:N),"")</f>
        <v/>
      </c>
      <c r="G30" s="537" t="str">
        <f>IFERROR(_xlfn.XLOOKUP($B30,map_headernames!L:L,map_headernames!L:L),"")</f>
        <v/>
      </c>
      <c r="H30" s="42" t="e" cm="1" vm="1">
        <f t="array" aca="1" ref="H30" ca="1">_xlfn.XLOOKUP(J30,map_headernames!Q:Q,map_headernames!O:O,map_headernames!O:O)</f>
        <v>#VALUE!</v>
      </c>
      <c r="I30" s="42" t="str">
        <f>IFERROR(_xlfn.XLOOKUP(G30,map_headernames!L:L,map_headernames!O:O),"")</f>
        <v/>
      </c>
      <c r="J30" s="42" t="s">
        <v>6663</v>
      </c>
      <c r="K30" s="42" t="str">
        <f>IFERROR(_xlfn.XLOOKUP(G30,map_headernames!L:L,map_headernames!Q:Q),"")</f>
        <v/>
      </c>
      <c r="L30" s="42" t="str">
        <f ca="1">IFERROR(_xlfn.XLOOKUP(H30,map_headernames!O:O,map_headernames!Q:Q),"")</f>
        <v/>
      </c>
      <c r="M30" s="552" t="s">
        <v>5981</v>
      </c>
      <c r="N30" s="42" t="s">
        <v>6780</v>
      </c>
    </row>
    <row r="31" spans="1:15">
      <c r="A31">
        <v>332</v>
      </c>
      <c r="B31" s="42" t="s">
        <v>3929</v>
      </c>
      <c r="C31" s="42">
        <v>3.9426523297490998</v>
      </c>
      <c r="D31" s="42" t="s">
        <v>6310</v>
      </c>
      <c r="E31" s="537" t="str">
        <f>IFERROR(_xlfn.XLOOKUP(B31,map_headernames!M:M,map_headernames!M:M),"")</f>
        <v/>
      </c>
      <c r="F31" s="537" t="str">
        <f>IFERROR(_xlfn.XLOOKUP(B31,map_headernames!N:N,map_headernames!N:N),"")</f>
        <v/>
      </c>
      <c r="G31" s="537" t="str">
        <f>IFERROR(_xlfn.XLOOKUP($B31,map_headernames!L:L,map_headernames!L:L),"")</f>
        <v/>
      </c>
      <c r="H31" s="42" t="e" cm="1" vm="1">
        <f t="array" aca="1" ref="H31" ca="1">_xlfn.XLOOKUP(J31,map_headernames!Q:Q,map_headernames!O:O,map_headernames!O:O)</f>
        <v>#VALUE!</v>
      </c>
      <c r="I31" s="42" t="str">
        <f>IFERROR(_xlfn.XLOOKUP(G31,map_headernames!L:L,map_headernames!O:O),"")</f>
        <v/>
      </c>
      <c r="J31" s="42" t="s">
        <v>6664</v>
      </c>
      <c r="K31" s="42" t="str">
        <f>IFERROR(_xlfn.XLOOKUP(G31,map_headernames!L:L,map_headernames!Q:Q),"")</f>
        <v/>
      </c>
      <c r="L31" s="42" t="str">
        <f ca="1">IFERROR(_xlfn.XLOOKUP(H31,map_headernames!O:O,map_headernames!Q:Q),"")</f>
        <v/>
      </c>
      <c r="M31" s="552" t="s">
        <v>5981</v>
      </c>
      <c r="N31" s="42" t="s">
        <v>6780</v>
      </c>
    </row>
    <row r="32" spans="1:15">
      <c r="A32">
        <v>356</v>
      </c>
      <c r="B32" s="42" t="s">
        <v>3989</v>
      </c>
      <c r="C32" s="42">
        <v>93.548387096774206</v>
      </c>
      <c r="D32" s="42" t="s">
        <v>6334</v>
      </c>
      <c r="E32" s="537" t="str">
        <f>IFERROR(_xlfn.XLOOKUP(B32,map_headernames!M:M,map_headernames!M:M),"")</f>
        <v/>
      </c>
      <c r="F32" s="537" t="str">
        <f>IFERROR(_xlfn.XLOOKUP(B32,map_headernames!N:N,map_headernames!N:N),"")</f>
        <v/>
      </c>
      <c r="G32" s="537" t="str">
        <f>IFERROR(_xlfn.XLOOKUP($B32,map_headernames!L:L,map_headernames!L:L),"")</f>
        <v/>
      </c>
      <c r="H32" s="42" t="e" cm="1" vm="1">
        <f t="array" aca="1" ref="H32" ca="1">_xlfn.XLOOKUP(J32,map_headernames!Q:Q,map_headernames!O:O,map_headernames!O:O)</f>
        <v>#VALUE!</v>
      </c>
      <c r="I32" s="42" t="str">
        <f>IFERROR(_xlfn.XLOOKUP(G32,map_headernames!L:L,map_headernames!O:O),"")</f>
        <v/>
      </c>
      <c r="J32" s="42" t="s">
        <v>6660</v>
      </c>
      <c r="K32" s="42" t="str">
        <f>IFERROR(_xlfn.XLOOKUP(G32,map_headernames!L:L,map_headernames!Q:Q),"")</f>
        <v/>
      </c>
      <c r="L32" s="42" t="str">
        <f ca="1">IFERROR(_xlfn.XLOOKUP(H32,map_headernames!O:O,map_headernames!Q:Q),"")</f>
        <v/>
      </c>
      <c r="M32" s="552" t="s">
        <v>5981</v>
      </c>
      <c r="N32" s="42" t="s">
        <v>6780</v>
      </c>
    </row>
    <row r="33" spans="1:14">
      <c r="A33">
        <v>359</v>
      </c>
      <c r="B33" s="42" t="s">
        <v>3996</v>
      </c>
      <c r="C33" s="42">
        <v>81</v>
      </c>
      <c r="D33" s="42" t="s">
        <v>6337</v>
      </c>
      <c r="E33" s="537" t="str">
        <f>IFERROR(_xlfn.XLOOKUP(B33,map_headernames!M:M,map_headernames!M:M),"")</f>
        <v/>
      </c>
      <c r="F33" s="537" t="str">
        <f>IFERROR(_xlfn.XLOOKUP(B33,map_headernames!N:N,map_headernames!N:N),"")</f>
        <v/>
      </c>
      <c r="G33" s="537" t="str">
        <f>IFERROR(_xlfn.XLOOKUP($B33,map_headernames!L:L,map_headernames!L:L),"")</f>
        <v/>
      </c>
      <c r="H33" s="42" t="e" cm="1" vm="1">
        <f t="array" aca="1" ref="H33" ca="1">_xlfn.XLOOKUP(J33,map_headernames!Q:Q,map_headernames!O:O,map_headernames!O:O)</f>
        <v>#VALUE!</v>
      </c>
      <c r="I33" s="42" t="str">
        <f>IFERROR(_xlfn.XLOOKUP(G33,map_headernames!L:L,map_headernames!O:O),"")</f>
        <v/>
      </c>
      <c r="J33" s="42" t="s">
        <v>6661</v>
      </c>
      <c r="K33" s="42" t="str">
        <f>IFERROR(_xlfn.XLOOKUP(G33,map_headernames!L:L,map_headernames!Q:Q),"")</f>
        <v/>
      </c>
      <c r="L33" s="42" t="str">
        <f ca="1">IFERROR(_xlfn.XLOOKUP(H33,map_headernames!O:O,map_headernames!Q:Q),"")</f>
        <v/>
      </c>
      <c r="M33" s="552" t="s">
        <v>5981</v>
      </c>
      <c r="N33" s="42" t="s">
        <v>6780</v>
      </c>
    </row>
    <row r="34" spans="1:14">
      <c r="A34">
        <v>360</v>
      </c>
      <c r="B34" s="42" t="s">
        <v>3998</v>
      </c>
      <c r="C34" s="42">
        <v>31.034482758620701</v>
      </c>
      <c r="D34" s="42" t="s">
        <v>6338</v>
      </c>
      <c r="E34" s="537" t="str">
        <f>IFERROR(_xlfn.XLOOKUP(B34,map_headernames!M:M,map_headernames!M:M),"")</f>
        <v/>
      </c>
      <c r="F34" s="537" t="str">
        <f>IFERROR(_xlfn.XLOOKUP(B34,map_headernames!N:N,map_headernames!N:N),"")</f>
        <v/>
      </c>
      <c r="G34" s="537" t="str">
        <f>IFERROR(_xlfn.XLOOKUP($B34,map_headernames!L:L,map_headernames!L:L),"")</f>
        <v/>
      </c>
      <c r="H34" s="42" t="e" cm="1" vm="1">
        <f t="array" aca="1" ref="H34" ca="1">_xlfn.XLOOKUP(J34,map_headernames!Q:Q,map_headernames!O:O,map_headernames!O:O)</f>
        <v>#VALUE!</v>
      </c>
      <c r="I34" s="42" t="str">
        <f>IFERROR(_xlfn.XLOOKUP(G34,map_headernames!L:L,map_headernames!O:O),"")</f>
        <v/>
      </c>
      <c r="J34" s="42" t="s">
        <v>6662</v>
      </c>
      <c r="K34" s="42" t="str">
        <f>IFERROR(_xlfn.XLOOKUP(G34,map_headernames!L:L,map_headernames!Q:Q),"")</f>
        <v/>
      </c>
      <c r="L34" s="42" t="str">
        <f ca="1">IFERROR(_xlfn.XLOOKUP(H34,map_headernames!O:O,map_headernames!Q:Q),"")</f>
        <v/>
      </c>
      <c r="M34" s="552" t="s">
        <v>5981</v>
      </c>
      <c r="N34" s="42" t="s">
        <v>6780</v>
      </c>
    </row>
    <row r="35" spans="1:14">
      <c r="A35">
        <v>571</v>
      </c>
      <c r="B35" s="140" t="s">
        <v>4550</v>
      </c>
      <c r="C35" s="140">
        <v>249</v>
      </c>
      <c r="D35" s="140" t="s">
        <v>6547</v>
      </c>
      <c r="E35" s="556" t="str">
        <f>IFERROR(_xlfn.XLOOKUP(B35,map_headernames!M:M,map_headernames!M:M),"")</f>
        <v/>
      </c>
      <c r="F35" s="556" t="str">
        <f>IFERROR(_xlfn.XLOOKUP(B35,map_headernames!N:N,map_headernames!N:N),"")</f>
        <v/>
      </c>
      <c r="G35" s="556" t="str">
        <f>IFERROR(_xlfn.XLOOKUP($B35,map_headernames!L:L,map_headernames!L:L),"")</f>
        <v/>
      </c>
      <c r="H35" s="140" t="e" cm="1" vm="1">
        <f t="array" aca="1" ref="H35" ca="1">_xlfn.XLOOKUP(J35,map_headernames!Q:Q,map_headernames!O:O,map_headernames!O:O)</f>
        <v>#VALUE!</v>
      </c>
      <c r="I35" s="140" t="str">
        <f>IFERROR(_xlfn.XLOOKUP(G35,map_headernames!L:L,map_headernames!O:O),"")</f>
        <v/>
      </c>
      <c r="J35" s="140" t="s">
        <v>6659</v>
      </c>
      <c r="K35" s="140" t="str">
        <f>IFERROR(_xlfn.XLOOKUP(G35,map_headernames!L:L,map_headernames!Q:Q),"")</f>
        <v/>
      </c>
      <c r="L35" s="140" t="str">
        <f ca="1">IFERROR(_xlfn.XLOOKUP(H35,map_headernames!O:O,map_headernames!Q:Q),"")</f>
        <v/>
      </c>
      <c r="M35" s="555" t="s">
        <v>6682</v>
      </c>
      <c r="N35" s="140" t="s">
        <v>6675</v>
      </c>
    </row>
    <row r="36" spans="1:14">
      <c r="A36">
        <v>603</v>
      </c>
      <c r="B36" s="140" t="s">
        <v>4630</v>
      </c>
      <c r="C36" s="140">
        <v>468</v>
      </c>
      <c r="D36" s="140" t="s">
        <v>6579</v>
      </c>
      <c r="E36" s="556" t="str">
        <f>IFERROR(_xlfn.XLOOKUP(B36,map_headernames!M:M,map_headernames!M:M),"")</f>
        <v/>
      </c>
      <c r="F36" s="556" t="str">
        <f>IFERROR(_xlfn.XLOOKUP(B36,map_headernames!N:N,map_headernames!N:N),"")</f>
        <v/>
      </c>
      <c r="G36" s="556" t="str">
        <f>IFERROR(_xlfn.XLOOKUP($B36,map_headernames!L:L,map_headernames!L:L),"")</f>
        <v/>
      </c>
      <c r="H36" s="140" t="e" cm="1" vm="1">
        <f t="array" aca="1" ref="H36" ca="1">_xlfn.XLOOKUP(J36,map_headernames!Q:Q,map_headernames!O:O,map_headernames!O:O)</f>
        <v>#VALUE!</v>
      </c>
      <c r="I36" s="140" t="str">
        <f>IFERROR(_xlfn.XLOOKUP(G36,map_headernames!L:L,map_headernames!O:O),"")</f>
        <v/>
      </c>
      <c r="J36" s="140" t="s">
        <v>6658</v>
      </c>
      <c r="K36" s="140" t="str">
        <f>IFERROR(_xlfn.XLOOKUP(G36,map_headernames!L:L,map_headernames!Q:Q),"")</f>
        <v/>
      </c>
      <c r="L36" s="140" t="str">
        <f ca="1">IFERROR(_xlfn.XLOOKUP(H36,map_headernames!O:O,map_headernames!Q:Q),"")</f>
        <v/>
      </c>
      <c r="M36" s="555" t="s">
        <v>6682</v>
      </c>
      <c r="N36" s="140" t="s">
        <v>6675</v>
      </c>
    </row>
    <row r="37" spans="1:14">
      <c r="A37">
        <v>604</v>
      </c>
      <c r="B37" s="140" t="s">
        <v>4632</v>
      </c>
      <c r="C37" s="140">
        <v>256</v>
      </c>
      <c r="D37" s="140" t="s">
        <v>6580</v>
      </c>
      <c r="E37" s="556" t="str">
        <f>IFERROR(_xlfn.XLOOKUP(B37,map_headernames!M:M,map_headernames!M:M),"")</f>
        <v/>
      </c>
      <c r="F37" s="556" t="str">
        <f>IFERROR(_xlfn.XLOOKUP(B37,map_headernames!N:N,map_headernames!N:N),"")</f>
        <v/>
      </c>
      <c r="G37" s="556" t="str">
        <f>IFERROR(_xlfn.XLOOKUP($B37,map_headernames!L:L,map_headernames!L:L),"")</f>
        <v/>
      </c>
      <c r="H37" s="140" t="e" cm="1" vm="1">
        <f t="array" aca="1" ref="H37" ca="1">_xlfn.XLOOKUP(J37,map_headernames!Q:Q,map_headernames!O:O,map_headernames!O:O)</f>
        <v>#VALUE!</v>
      </c>
      <c r="I37" s="140" t="str">
        <f>IFERROR(_xlfn.XLOOKUP(G37,map_headernames!L:L,map_headernames!O:O),"")</f>
        <v/>
      </c>
      <c r="J37" s="140" t="s">
        <v>6656</v>
      </c>
      <c r="K37" s="140" t="str">
        <f>IFERROR(_xlfn.XLOOKUP(G37,map_headernames!L:L,map_headernames!Q:Q),"")</f>
        <v/>
      </c>
      <c r="L37" s="140" t="str">
        <f ca="1">IFERROR(_xlfn.XLOOKUP(H37,map_headernames!O:O,map_headernames!Q:Q),"")</f>
        <v/>
      </c>
      <c r="M37" s="555" t="s">
        <v>6682</v>
      </c>
      <c r="N37" s="140" t="s">
        <v>6675</v>
      </c>
    </row>
    <row r="38" spans="1:14">
      <c r="A38">
        <v>605</v>
      </c>
      <c r="B38" s="140" t="s">
        <v>4634</v>
      </c>
      <c r="C38" s="140">
        <v>54.700854700854698</v>
      </c>
      <c r="D38" s="140" t="s">
        <v>6581</v>
      </c>
      <c r="E38" s="556" t="str">
        <f>IFERROR(_xlfn.XLOOKUP(B38,map_headernames!M:M,map_headernames!M:M),"")</f>
        <v/>
      </c>
      <c r="F38" s="556" t="str">
        <f>IFERROR(_xlfn.XLOOKUP(B38,map_headernames!N:N,map_headernames!N:N),"")</f>
        <v/>
      </c>
      <c r="G38" s="556" t="str">
        <f>IFERROR(_xlfn.XLOOKUP($B38,map_headernames!L:L,map_headernames!L:L),"")</f>
        <v/>
      </c>
      <c r="H38" s="140" t="e" cm="1" vm="1">
        <f t="array" aca="1" ref="H38" ca="1">_xlfn.XLOOKUP(J38,map_headernames!Q:Q,map_headernames!O:O,map_headernames!O:O)</f>
        <v>#VALUE!</v>
      </c>
      <c r="I38" s="140" t="str">
        <f>IFERROR(_xlfn.XLOOKUP(G38,map_headernames!L:L,map_headernames!O:O),"")</f>
        <v/>
      </c>
      <c r="J38" s="140" t="s">
        <v>6657</v>
      </c>
      <c r="K38" s="140" t="str">
        <f>IFERROR(_xlfn.XLOOKUP(G38,map_headernames!L:L,map_headernames!Q:Q),"")</f>
        <v/>
      </c>
      <c r="L38" s="140" t="str">
        <f ca="1">IFERROR(_xlfn.XLOOKUP(H38,map_headernames!O:O,map_headernames!Q:Q),"")</f>
        <v/>
      </c>
      <c r="M38" s="555" t="s">
        <v>6682</v>
      </c>
      <c r="N38" s="140" t="s">
        <v>6675</v>
      </c>
    </row>
    <row r="39" spans="1:14">
      <c r="A39">
        <v>617</v>
      </c>
      <c r="B39" s="140" t="s">
        <v>4661</v>
      </c>
      <c r="C39" s="140">
        <v>13</v>
      </c>
      <c r="D39" s="140" t="s">
        <v>6593</v>
      </c>
      <c r="E39" s="556" t="str">
        <f>IFERROR(_xlfn.XLOOKUP(B39,map_headernames!M:M,map_headernames!M:M),"")</f>
        <v/>
      </c>
      <c r="F39" s="556" t="str">
        <f>IFERROR(_xlfn.XLOOKUP(B39,map_headernames!N:N,map_headernames!N:N),"")</f>
        <v/>
      </c>
      <c r="G39" s="556" t="str">
        <f>IFERROR(_xlfn.XLOOKUP($B39,map_headernames!L:L,map_headernames!L:L),"")</f>
        <v/>
      </c>
      <c r="H39" s="140" t="e" cm="1" vm="1">
        <f t="array" aca="1" ref="H39" ca="1">_xlfn.XLOOKUP(J39,map_headernames!Q:Q,map_headernames!O:O,map_headernames!O:O)</f>
        <v>#VALUE!</v>
      </c>
      <c r="I39" s="140" t="str">
        <f>IFERROR(_xlfn.XLOOKUP(G39,map_headernames!L:L,map_headernames!O:O),"")</f>
        <v/>
      </c>
      <c r="J39" s="140" t="s">
        <v>6654</v>
      </c>
      <c r="K39" s="140" t="str">
        <f>IFERROR(_xlfn.XLOOKUP(G39,map_headernames!L:L,map_headernames!Q:Q),"")</f>
        <v/>
      </c>
      <c r="L39" s="140" t="str">
        <f ca="1">IFERROR(_xlfn.XLOOKUP(H39,map_headernames!O:O,map_headernames!Q:Q),"")</f>
        <v/>
      </c>
      <c r="M39" s="555" t="s">
        <v>6682</v>
      </c>
      <c r="N39" s="140" t="s">
        <v>6675</v>
      </c>
    </row>
    <row r="40" spans="1:14">
      <c r="A40">
        <v>618</v>
      </c>
      <c r="B40" s="140" t="s">
        <v>4663</v>
      </c>
      <c r="C40" s="140">
        <v>4.9808429118773896</v>
      </c>
      <c r="D40" s="140" t="s">
        <v>6594</v>
      </c>
      <c r="E40" s="556" t="str">
        <f>IFERROR(_xlfn.XLOOKUP(B40,map_headernames!M:M,map_headernames!M:M),"")</f>
        <v/>
      </c>
      <c r="F40" s="556" t="str">
        <f>IFERROR(_xlfn.XLOOKUP(B40,map_headernames!N:N,map_headernames!N:N),"")</f>
        <v/>
      </c>
      <c r="G40" s="556" t="str">
        <f>IFERROR(_xlfn.XLOOKUP($B40,map_headernames!L:L,map_headernames!L:L),"")</f>
        <v/>
      </c>
      <c r="H40" s="140" t="e" cm="1" vm="1">
        <f t="array" aca="1" ref="H40" ca="1">_xlfn.XLOOKUP(J40,map_headernames!Q:Q,map_headernames!O:O,map_headernames!O:O)</f>
        <v>#VALUE!</v>
      </c>
      <c r="I40" s="140" t="str">
        <f>IFERROR(_xlfn.XLOOKUP(G40,map_headernames!L:L,map_headernames!O:O),"")</f>
        <v/>
      </c>
      <c r="J40" s="140" t="s">
        <v>6655</v>
      </c>
      <c r="K40" s="140" t="str">
        <f>IFERROR(_xlfn.XLOOKUP(G40,map_headernames!L:L,map_headernames!Q:Q),"")</f>
        <v/>
      </c>
      <c r="L40" s="140" t="str">
        <f ca="1">IFERROR(_xlfn.XLOOKUP(H40,map_headernames!O:O,map_headernames!Q:Q),"")</f>
        <v/>
      </c>
      <c r="M40" s="555" t="s">
        <v>6682</v>
      </c>
      <c r="N40" s="140" t="s">
        <v>6675</v>
      </c>
    </row>
    <row r="41" spans="1:14">
      <c r="A41">
        <v>668</v>
      </c>
      <c r="B41" s="140" t="s">
        <v>4787</v>
      </c>
      <c r="C41" s="140">
        <v>602</v>
      </c>
      <c r="D41" s="140" t="s">
        <v>6643</v>
      </c>
      <c r="E41" s="556" t="str">
        <f>IFERROR(_xlfn.XLOOKUP(B41,map_headernames!M:M,map_headernames!M:M),"")</f>
        <v/>
      </c>
      <c r="F41" s="556" t="str">
        <f>IFERROR(_xlfn.XLOOKUP(B41,map_headernames!N:N,map_headernames!N:N),"")</f>
        <v/>
      </c>
      <c r="G41" s="556" t="str">
        <f>IFERROR(_xlfn.XLOOKUP($B41,map_headernames!L:L,map_headernames!L:L),"")</f>
        <v/>
      </c>
      <c r="H41" s="140" t="e" cm="1" vm="1">
        <f t="array" aca="1" ref="H41" ca="1">_xlfn.XLOOKUP(J41,map_headernames!Q:Q,map_headernames!O:O,map_headernames!O:O)</f>
        <v>#VALUE!</v>
      </c>
      <c r="I41" s="140" t="str">
        <f>IFERROR(_xlfn.XLOOKUP(G41,map_headernames!L:L,map_headernames!O:O),"")</f>
        <v/>
      </c>
      <c r="J41" s="140" t="s">
        <v>6653</v>
      </c>
      <c r="K41" s="140" t="str">
        <f>IFERROR(_xlfn.XLOOKUP(G41,map_headernames!L:L,map_headernames!Q:Q),"")</f>
        <v/>
      </c>
      <c r="L41" s="140" t="str">
        <f ca="1">IFERROR(_xlfn.XLOOKUP(H41,map_headernames!O:O,map_headernames!Q:Q),"")</f>
        <v/>
      </c>
      <c r="M41" s="555" t="s">
        <v>6682</v>
      </c>
      <c r="N41" s="140" t="s">
        <v>6675</v>
      </c>
    </row>
    <row r="42" spans="1:14">
      <c r="A42">
        <v>669</v>
      </c>
      <c r="B42" s="140" t="s">
        <v>4789</v>
      </c>
      <c r="C42" s="140">
        <v>553</v>
      </c>
      <c r="D42" s="140" t="s">
        <v>6644</v>
      </c>
      <c r="E42" s="556" t="str">
        <f>IFERROR(_xlfn.XLOOKUP(B42,map_headernames!M:M,map_headernames!M:M),"")</f>
        <v/>
      </c>
      <c r="F42" s="556" t="str">
        <f>IFERROR(_xlfn.XLOOKUP(B42,map_headernames!N:N,map_headernames!N:N),"")</f>
        <v/>
      </c>
      <c r="G42" s="556" t="str">
        <f>IFERROR(_xlfn.XLOOKUP($B42,map_headernames!L:L,map_headernames!L:L),"")</f>
        <v/>
      </c>
      <c r="H42" s="140" t="e" cm="1" vm="1">
        <f t="array" aca="1" ref="H42" ca="1">_xlfn.XLOOKUP(J42,map_headernames!Q:Q,map_headernames!O:O,map_headernames!O:O)</f>
        <v>#VALUE!</v>
      </c>
      <c r="I42" s="140" t="str">
        <f>IFERROR(_xlfn.XLOOKUP(G42,map_headernames!L:L,map_headernames!O:O),"")</f>
        <v/>
      </c>
      <c r="J42" s="140" t="s">
        <v>6649</v>
      </c>
      <c r="K42" s="140" t="str">
        <f>IFERROR(_xlfn.XLOOKUP(G42,map_headernames!L:L,map_headernames!Q:Q),"")</f>
        <v/>
      </c>
      <c r="L42" s="140" t="str">
        <f ca="1">IFERROR(_xlfn.XLOOKUP(H42,map_headernames!O:O,map_headernames!Q:Q),"")</f>
        <v/>
      </c>
      <c r="M42" s="555" t="s">
        <v>6682</v>
      </c>
      <c r="N42" s="140" t="s">
        <v>6675</v>
      </c>
    </row>
    <row r="43" spans="1:14">
      <c r="A43">
        <v>670</v>
      </c>
      <c r="B43" s="140" t="s">
        <v>4791</v>
      </c>
      <c r="C43" s="140">
        <v>91.769768692845602</v>
      </c>
      <c r="D43" s="140" t="s">
        <v>6645</v>
      </c>
      <c r="E43" s="556" t="str">
        <f>IFERROR(_xlfn.XLOOKUP(B43,map_headernames!M:M,map_headernames!M:M),"")</f>
        <v/>
      </c>
      <c r="F43" s="556" t="str">
        <f>IFERROR(_xlfn.XLOOKUP(B43,map_headernames!N:N,map_headernames!N:N),"")</f>
        <v/>
      </c>
      <c r="G43" s="556" t="str">
        <f>IFERROR(_xlfn.XLOOKUP($B43,map_headernames!L:L,map_headernames!L:L),"")</f>
        <v/>
      </c>
      <c r="H43" s="140" t="e" cm="1" vm="1">
        <f t="array" aca="1" ref="H43" ca="1">_xlfn.XLOOKUP(J43,map_headernames!Q:Q,map_headernames!O:O,map_headernames!O:O)</f>
        <v>#VALUE!</v>
      </c>
      <c r="I43" s="140" t="str">
        <f>IFERROR(_xlfn.XLOOKUP(G43,map_headernames!L:L,map_headernames!O:O),"")</f>
        <v/>
      </c>
      <c r="J43" s="140" t="s">
        <v>6650</v>
      </c>
      <c r="K43" s="140" t="str">
        <f>IFERROR(_xlfn.XLOOKUP(G43,map_headernames!L:L,map_headernames!Q:Q),"")</f>
        <v/>
      </c>
      <c r="L43" s="140" t="str">
        <f ca="1">IFERROR(_xlfn.XLOOKUP(H43,map_headernames!O:O,map_headernames!Q:Q),"")</f>
        <v/>
      </c>
      <c r="M43" s="555" t="s">
        <v>6682</v>
      </c>
      <c r="N43" s="140" t="s">
        <v>6675</v>
      </c>
    </row>
    <row r="44" spans="1:14">
      <c r="A44">
        <v>671</v>
      </c>
      <c r="B44" s="140" t="s">
        <v>4794</v>
      </c>
      <c r="C44" s="140">
        <v>50</v>
      </c>
      <c r="D44" s="140" t="s">
        <v>6646</v>
      </c>
      <c r="E44" s="556" t="str">
        <f>IFERROR(_xlfn.XLOOKUP(B44,map_headernames!M:M,map_headernames!M:M),"")</f>
        <v/>
      </c>
      <c r="F44" s="556" t="str">
        <f>IFERROR(_xlfn.XLOOKUP(B44,map_headernames!N:N,map_headernames!N:N),"")</f>
        <v/>
      </c>
      <c r="G44" s="556" t="str">
        <f>IFERROR(_xlfn.XLOOKUP($B44,map_headernames!L:L,map_headernames!L:L),"")</f>
        <v/>
      </c>
      <c r="H44" s="140" t="e" cm="1" vm="1">
        <f t="array" aca="1" ref="H44" ca="1">_xlfn.XLOOKUP(J44,map_headernames!Q:Q,map_headernames!O:O,map_headernames!O:O)</f>
        <v>#VALUE!</v>
      </c>
      <c r="I44" s="140" t="str">
        <f>IFERROR(_xlfn.XLOOKUP(G44,map_headernames!L:L,map_headernames!O:O),"")</f>
        <v/>
      </c>
      <c r="J44" s="140" t="s">
        <v>6651</v>
      </c>
      <c r="K44" s="140" t="str">
        <f>IFERROR(_xlfn.XLOOKUP(G44,map_headernames!L:L,map_headernames!Q:Q),"")</f>
        <v/>
      </c>
      <c r="L44" s="140" t="str">
        <f ca="1">IFERROR(_xlfn.XLOOKUP(H44,map_headernames!O:O,map_headernames!Q:Q),"")</f>
        <v/>
      </c>
      <c r="M44" s="555" t="s">
        <v>6682</v>
      </c>
      <c r="N44" s="140" t="s">
        <v>6675</v>
      </c>
    </row>
    <row r="45" spans="1:14">
      <c r="A45">
        <v>672</v>
      </c>
      <c r="B45" s="140" t="s">
        <v>4796</v>
      </c>
      <c r="C45" s="140">
        <v>8.23023130715438</v>
      </c>
      <c r="D45" s="140" t="s">
        <v>6647</v>
      </c>
      <c r="E45" s="556" t="str">
        <f>IFERROR(_xlfn.XLOOKUP(B45,map_headernames!M:M,map_headernames!M:M),"")</f>
        <v/>
      </c>
      <c r="F45" s="556" t="str">
        <f>IFERROR(_xlfn.XLOOKUP(B45,map_headernames!N:N,map_headernames!N:N),"")</f>
        <v/>
      </c>
      <c r="G45" s="556" t="str">
        <f>IFERROR(_xlfn.XLOOKUP($B45,map_headernames!L:L,map_headernames!L:L),"")</f>
        <v/>
      </c>
      <c r="H45" s="140" t="e" cm="1" vm="1">
        <f t="array" aca="1" ref="H45" ca="1">_xlfn.XLOOKUP(J45,map_headernames!Q:Q,map_headernames!O:O,map_headernames!O:O)</f>
        <v>#VALUE!</v>
      </c>
      <c r="I45" s="140" t="str">
        <f>IFERROR(_xlfn.XLOOKUP(G45,map_headernames!L:L,map_headernames!O:O),"")</f>
        <v/>
      </c>
      <c r="J45" s="140" t="s">
        <v>6652</v>
      </c>
      <c r="K45" s="140" t="str">
        <f>IFERROR(_xlfn.XLOOKUP(G45,map_headernames!L:L,map_headernames!Q:Q),"")</f>
        <v/>
      </c>
      <c r="L45" s="140" t="str">
        <f ca="1">IFERROR(_xlfn.XLOOKUP(H45,map_headernames!O:O,map_headernames!Q:Q),"")</f>
        <v/>
      </c>
      <c r="M45" s="555" t="s">
        <v>6682</v>
      </c>
      <c r="N45" s="140" t="s">
        <v>6675</v>
      </c>
    </row>
    <row r="46" spans="1:14">
      <c r="A46">
        <v>1</v>
      </c>
      <c r="B46" s="126" t="s">
        <v>5955</v>
      </c>
      <c r="C46" s="126">
        <v>4264299</v>
      </c>
      <c r="D46" s="126" t="s">
        <v>5983</v>
      </c>
      <c r="E46" s="558" t="str">
        <f>IFERROR(_xlfn.XLOOKUP(B46,map_headernames!M:M,map_headernames!M:M),"")</f>
        <v/>
      </c>
      <c r="F46" s="558" t="str">
        <f>IFERROR(_xlfn.XLOOKUP($B46,map_headernames!N:N,map_headernames!N:N),"")</f>
        <v/>
      </c>
      <c r="G46" s="558" t="str">
        <f>IFERROR(_xlfn.XLOOKUP($B46,map_headernames!L:L,map_headernames!L:L),"")</f>
        <v/>
      </c>
      <c r="H46" s="126" t="str" cm="1">
        <f t="array" ref="H46">_xlfn.XLOOKUP(J46,map_headernames!Q:Q,map_headernames!O:O,map_headernames!O:O)</f>
        <v>AREALAND</v>
      </c>
      <c r="I46" s="126" t="str">
        <f>IFERROR(_xlfn.XLOOKUP(G46,map_headernames!L:L,map_headernames!O:O),"")</f>
        <v/>
      </c>
      <c r="J46" s="126" t="s">
        <v>65</v>
      </c>
      <c r="K46" s="126" t="str">
        <f>IFERROR(_xlfn.XLOOKUP(G46,map_headernames!L:L,map_headernames!Q:Q),"")</f>
        <v/>
      </c>
      <c r="L46" s="126" t="str">
        <f>IFERROR(_xlfn.XLOOKUP(H46,map_headernames!O:O,map_headernames!Q:Q),"")</f>
        <v>arealand</v>
      </c>
      <c r="M46" s="559" t="s">
        <v>5547</v>
      </c>
      <c r="N46" s="126" t="s">
        <v>6668</v>
      </c>
    </row>
    <row r="47" spans="1:14">
      <c r="A47">
        <v>2</v>
      </c>
      <c r="B47" s="126" t="s">
        <v>5956</v>
      </c>
      <c r="C47" s="126">
        <v>28435</v>
      </c>
      <c r="D47" s="126" t="s">
        <v>5984</v>
      </c>
      <c r="E47" s="558" t="str">
        <f>IFERROR(_xlfn.XLOOKUP(B47,map_headernames!M:M,map_headernames!M:M),"")</f>
        <v/>
      </c>
      <c r="F47" s="558" t="str">
        <f>IFERROR(_xlfn.XLOOKUP(B47,map_headernames!N:N,map_headernames!N:N),"")</f>
        <v/>
      </c>
      <c r="G47" s="558" t="str">
        <f>IFERROR(_xlfn.XLOOKUP($B47,map_headernames!L:L,map_headernames!L:L),"")</f>
        <v/>
      </c>
      <c r="H47" s="126" t="str" cm="1">
        <f t="array" ref="H47">_xlfn.XLOOKUP(J47,map_headernames!Q:Q,map_headernames!O:O,map_headernames!O:O)</f>
        <v>AREAWATER</v>
      </c>
      <c r="I47" s="126" t="str">
        <f>IFERROR(_xlfn.XLOOKUP(G47,map_headernames!L:L,map_headernames!O:O),"")</f>
        <v/>
      </c>
      <c r="J47" s="126" t="s">
        <v>70</v>
      </c>
      <c r="K47" s="126" t="str">
        <f>IFERROR(_xlfn.XLOOKUP(G47,map_headernames!L:L,map_headernames!Q:Q),"")</f>
        <v/>
      </c>
      <c r="L47" s="126" t="str">
        <f>IFERROR(_xlfn.XLOOKUP(H47,map_headernames!O:O,map_headernames!Q:Q),"")</f>
        <v>areawater</v>
      </c>
      <c r="M47" s="559" t="s">
        <v>5547</v>
      </c>
      <c r="N47" s="126" t="s">
        <v>6668</v>
      </c>
    </row>
    <row r="48" spans="1:14">
      <c r="A48">
        <v>3</v>
      </c>
      <c r="B48" s="126" t="s">
        <v>5957</v>
      </c>
      <c r="C48" s="126" t="s">
        <v>2203</v>
      </c>
      <c r="D48" s="126" t="s">
        <v>5985</v>
      </c>
      <c r="E48" s="558" t="str">
        <f>IFERROR(_xlfn.XLOOKUP(B48,map_headernames!M:M,map_headernames!M:M),"")</f>
        <v/>
      </c>
      <c r="F48" s="558" t="str">
        <f>IFERROR(_xlfn.XLOOKUP(B48,map_headernames!N:N,map_headernames!N:N),"")</f>
        <v/>
      </c>
      <c r="G48" s="558" t="str">
        <f>IFERROR(_xlfn.XLOOKUP($B48,map_headernames!L:L,map_headernames!L:L),"")</f>
        <v/>
      </c>
      <c r="H48" s="126" t="str" cm="1">
        <f t="array" ref="H48">_xlfn.XLOOKUP(J48,map_headernames!Q:Q,map_headernames!O:O,map_headernames!O:O)</f>
        <v>ST_ABBREV</v>
      </c>
      <c r="I48" s="126" t="str">
        <f>IFERROR(_xlfn.XLOOKUP(G48,map_headernames!L:L,map_headernames!O:O),"")</f>
        <v/>
      </c>
      <c r="J48" s="126" t="s">
        <v>2197</v>
      </c>
      <c r="K48" s="126" t="str">
        <f>IFERROR(_xlfn.XLOOKUP(G48,map_headernames!L:L,map_headernames!Q:Q),"")</f>
        <v/>
      </c>
      <c r="L48" s="126" t="str">
        <f>IFERROR(_xlfn.XLOOKUP(H48,map_headernames!O:O,map_headernames!Q:Q),"")</f>
        <v>ST</v>
      </c>
      <c r="M48" s="559" t="s">
        <v>5547</v>
      </c>
      <c r="N48" s="126" t="s">
        <v>6668</v>
      </c>
    </row>
    <row r="49" spans="1:14">
      <c r="A49">
        <v>4</v>
      </c>
      <c r="B49" s="126" t="s">
        <v>3116</v>
      </c>
      <c r="C49" s="560" t="s">
        <v>5958</v>
      </c>
      <c r="D49" s="126" t="s">
        <v>5986</v>
      </c>
      <c r="E49" s="558" t="str">
        <f>IFERROR(_xlfn.XLOOKUP(B49,map_headernames!M:M,map_headernames!M:M),"")</f>
        <v/>
      </c>
      <c r="F49" s="558" t="str">
        <f>IFERROR(_xlfn.XLOOKUP(B49,map_headernames!N:N,map_headernames!N:N),"")</f>
        <v/>
      </c>
      <c r="G49" s="558" t="str">
        <f>IFERROR(_xlfn.XLOOKUP($B49,map_headernames!L:L,map_headernames!L:L),"")</f>
        <v/>
      </c>
      <c r="H49" s="126" t="str" cm="1">
        <f t="array" ref="H49">_xlfn.XLOOKUP(J49,map_headernames!Q:Q,map_headernames!O:O,map_headernames!O:O)</f>
        <v>ID</v>
      </c>
      <c r="I49" s="126" t="str">
        <f>IFERROR(_xlfn.XLOOKUP(G49,map_headernames!L:L,map_headernames!O:O),"")</f>
        <v/>
      </c>
      <c r="J49" s="126" t="s">
        <v>562</v>
      </c>
      <c r="K49" s="126" t="str">
        <f>IFERROR(_xlfn.XLOOKUP(G49,map_headernames!L:L,map_headernames!Q:Q),"")</f>
        <v/>
      </c>
      <c r="L49" s="126" t="str">
        <f>IFERROR(_xlfn.XLOOKUP(H49,map_headernames!O:O,map_headernames!Q:Q),"")</f>
        <v>id</v>
      </c>
      <c r="M49" s="559" t="s">
        <v>5547</v>
      </c>
      <c r="N49" s="126" t="s">
        <v>6668</v>
      </c>
    </row>
    <row r="50" spans="1:14">
      <c r="A50">
        <v>10</v>
      </c>
      <c r="B50" s="126" t="s">
        <v>3134</v>
      </c>
      <c r="C50" s="126">
        <v>558</v>
      </c>
      <c r="D50" s="126" t="s">
        <v>5992</v>
      </c>
      <c r="E50" s="558" t="str">
        <f>IFERROR(_xlfn.XLOOKUP(B50,map_headernames!M:M,map_headernames!M:M),"")</f>
        <v/>
      </c>
      <c r="F50" s="558" t="str">
        <f>IFERROR(_xlfn.XLOOKUP(B50,map_headernames!N:N,map_headernames!N:N),"")</f>
        <v/>
      </c>
      <c r="G50" s="558" t="str">
        <f>IFERROR(_xlfn.XLOOKUP($B50,map_headernames!L:L,map_headernames!L:L),"")</f>
        <v/>
      </c>
      <c r="H50" s="126" t="str" cm="1">
        <f t="array" ref="H50">_xlfn.XLOOKUP(J50,map_headernames!Q:Q,map_headernames!O:O,map_headernames!O:O)</f>
        <v>ACSTOTPOP</v>
      </c>
      <c r="I50" s="126" t="str">
        <f>IFERROR(_xlfn.XLOOKUP(G50,map_headernames!L:L,map_headernames!O:O),"")</f>
        <v/>
      </c>
      <c r="J50" s="126" t="s">
        <v>2225</v>
      </c>
      <c r="K50" s="126" t="str">
        <f>IFERROR(_xlfn.XLOOKUP(G50,map_headernames!L:L,map_headernames!Q:Q),"")</f>
        <v/>
      </c>
      <c r="L50" s="126" t="str">
        <f>IFERROR(_xlfn.XLOOKUP(H50,map_headernames!O:O,map_headernames!Q:Q),"")</f>
        <v>pop</v>
      </c>
      <c r="M50" s="559" t="s">
        <v>5547</v>
      </c>
      <c r="N50" s="126" t="s">
        <v>6668</v>
      </c>
    </row>
    <row r="51" spans="1:14">
      <c r="A51">
        <v>12</v>
      </c>
      <c r="B51" s="126" t="s">
        <v>3139</v>
      </c>
      <c r="C51" s="126">
        <v>125</v>
      </c>
      <c r="D51" s="126" t="s">
        <v>5994</v>
      </c>
      <c r="E51" s="558" t="str">
        <f>IFERROR(_xlfn.XLOOKUP(B51,map_headernames!M:M,map_headernames!M:M),"")</f>
        <v/>
      </c>
      <c r="F51" s="558" t="str">
        <f>IFERROR(_xlfn.XLOOKUP(B51,map_headernames!N:N,map_headernames!N:N),"")</f>
        <v/>
      </c>
      <c r="G51" s="558" t="str">
        <f>IFERROR(_xlfn.XLOOKUP($B51,map_headernames!L:L,map_headernames!L:L),"")</f>
        <v/>
      </c>
      <c r="H51" s="126" t="str" cm="1">
        <f t="array" ref="H51">_xlfn.XLOOKUP(J51,map_headernames!Q:Q,map_headernames!O:O,map_headernames!O:O)</f>
        <v>PEOPCOLOR</v>
      </c>
      <c r="I51" s="126" t="str">
        <f>IFERROR(_xlfn.XLOOKUP(G51,map_headernames!L:L,map_headernames!O:O),"")</f>
        <v/>
      </c>
      <c r="J51" s="126" t="s">
        <v>590</v>
      </c>
      <c r="K51" s="126" t="str">
        <f>IFERROR(_xlfn.XLOOKUP(G51,map_headernames!L:L,map_headernames!Q:Q),"")</f>
        <v/>
      </c>
      <c r="L51" s="126" t="str">
        <f>IFERROR(_xlfn.XLOOKUP(H51,map_headernames!O:O,map_headernames!Q:Q),"")</f>
        <v>mins</v>
      </c>
      <c r="M51" s="559" t="s">
        <v>5547</v>
      </c>
      <c r="N51" s="126" t="s">
        <v>6668</v>
      </c>
    </row>
    <row r="52" spans="1:14">
      <c r="A52">
        <v>13</v>
      </c>
      <c r="B52" s="126" t="s">
        <v>1677</v>
      </c>
      <c r="C52" s="126">
        <v>22.401433691756299</v>
      </c>
      <c r="D52" s="126" t="s">
        <v>5995</v>
      </c>
      <c r="E52" s="558" t="str">
        <f>IFERROR(_xlfn.XLOOKUP(B52,map_headernames!M:M,map_headernames!M:M),"")</f>
        <v/>
      </c>
      <c r="F52" s="558" t="str">
        <f>IFERROR(_xlfn.XLOOKUP(B52,map_headernames!N:N,map_headernames!N:N),"")</f>
        <v/>
      </c>
      <c r="G52" s="558" t="str">
        <f>IFERROR(_xlfn.XLOOKUP($B52,map_headernames!L:L,map_headernames!L:L),"")</f>
        <v/>
      </c>
      <c r="H52" s="126" t="str" cm="1">
        <f t="array" ref="H52">_xlfn.XLOOKUP(J52,map_headernames!Q:Q,map_headernames!O:O,map_headernames!O:O)</f>
        <v>PEOPCOLORPCT</v>
      </c>
      <c r="I52" s="126" t="str">
        <f>IFERROR(_xlfn.XLOOKUP(G52,map_headernames!L:L,map_headernames!O:O),"")</f>
        <v/>
      </c>
      <c r="J52" s="126" t="s">
        <v>164</v>
      </c>
      <c r="K52" s="126" t="str">
        <f>IFERROR(_xlfn.XLOOKUP(G52,map_headernames!L:L,map_headernames!Q:Q),"")</f>
        <v/>
      </c>
      <c r="L52" s="126" t="str">
        <f>IFERROR(_xlfn.XLOOKUP(H52,map_headernames!O:O,map_headernames!Q:Q),"")</f>
        <v>pctmin</v>
      </c>
      <c r="M52" s="559" t="s">
        <v>5547</v>
      </c>
      <c r="N52" s="126" t="s">
        <v>6668</v>
      </c>
    </row>
    <row r="53" spans="1:14">
      <c r="A53">
        <v>46</v>
      </c>
      <c r="B53" s="126" t="s">
        <v>3204</v>
      </c>
      <c r="C53" s="126">
        <v>28</v>
      </c>
      <c r="D53" s="126" t="s">
        <v>6028</v>
      </c>
      <c r="E53" s="558" t="str">
        <f>IFERROR(_xlfn.XLOOKUP(B53,map_headernames!M:M,map_headernames!M:M),"")</f>
        <v/>
      </c>
      <c r="F53" s="558" t="str">
        <f>IFERROR(_xlfn.XLOOKUP(B53,map_headernames!N:N,map_headernames!N:N),"")</f>
        <v/>
      </c>
      <c r="G53" s="558" t="str">
        <f>IFERROR(_xlfn.XLOOKUP($B53,map_headernames!L:L,map_headernames!L:L),"")</f>
        <v/>
      </c>
      <c r="H53" s="126" t="str" cm="1">
        <f t="array" ref="H53">_xlfn.XLOOKUP(J53,map_headernames!Q:Q,map_headernames!O:O,map_headernames!O:O)</f>
        <v>UNDER5</v>
      </c>
      <c r="I53" s="126" t="str">
        <f>IFERROR(_xlfn.XLOOKUP(G53,map_headernames!L:L,map_headernames!O:O),"")</f>
        <v/>
      </c>
      <c r="J53" s="126" t="s">
        <v>1063</v>
      </c>
      <c r="K53" s="126" t="str">
        <f>IFERROR(_xlfn.XLOOKUP(G53,map_headernames!L:L,map_headernames!Q:Q),"")</f>
        <v/>
      </c>
      <c r="L53" s="126" t="str">
        <f>IFERROR(_xlfn.XLOOKUP(H53,map_headernames!O:O,map_headernames!Q:Q),"")</f>
        <v>under5</v>
      </c>
      <c r="M53" s="559" t="s">
        <v>5547</v>
      </c>
      <c r="N53" s="126" t="s">
        <v>6668</v>
      </c>
    </row>
    <row r="54" spans="1:14">
      <c r="A54">
        <v>47</v>
      </c>
      <c r="B54" s="126" t="s">
        <v>3206</v>
      </c>
      <c r="C54" s="126">
        <v>5.0179211469534097</v>
      </c>
      <c r="D54" s="126" t="s">
        <v>6029</v>
      </c>
      <c r="E54" s="558" t="str">
        <f>IFERROR(_xlfn.XLOOKUP(B54,map_headernames!M:M,map_headernames!M:M),"")</f>
        <v/>
      </c>
      <c r="F54" s="558" t="str">
        <f>IFERROR(_xlfn.XLOOKUP(B54,map_headernames!N:N,map_headernames!N:N),"")</f>
        <v/>
      </c>
      <c r="G54" s="558" t="str">
        <f>IFERROR(_xlfn.XLOOKUP($B54,map_headernames!L:L,map_headernames!L:L),"")</f>
        <v/>
      </c>
      <c r="H54" s="126" t="str" cm="1">
        <f t="array" ref="H54">_xlfn.XLOOKUP(J54,map_headernames!Q:Q,map_headernames!O:O,map_headernames!O:O)</f>
        <v>UNDER5PCT</v>
      </c>
      <c r="I54" s="126" t="str">
        <f>IFERROR(_xlfn.XLOOKUP(G54,map_headernames!L:L,map_headernames!O:O),"")</f>
        <v/>
      </c>
      <c r="J54" s="126" t="s">
        <v>176</v>
      </c>
      <c r="K54" s="126" t="str">
        <f>IFERROR(_xlfn.XLOOKUP(G54,map_headernames!L:L,map_headernames!Q:Q),"")</f>
        <v/>
      </c>
      <c r="L54" s="126" t="str">
        <f>IFERROR(_xlfn.XLOOKUP(H54,map_headernames!O:O,map_headernames!Q:Q),"")</f>
        <v>pctunder5</v>
      </c>
      <c r="M54" s="559" t="s">
        <v>5547</v>
      </c>
      <c r="N54" s="126" t="s">
        <v>6668</v>
      </c>
    </row>
    <row r="55" spans="1:14">
      <c r="A55">
        <v>48</v>
      </c>
      <c r="B55" s="126" t="s">
        <v>3209</v>
      </c>
      <c r="C55" s="126">
        <v>143</v>
      </c>
      <c r="D55" s="126" t="s">
        <v>6030</v>
      </c>
      <c r="E55" s="558" t="str">
        <f>IFERROR(_xlfn.XLOOKUP(B55,map_headernames!M:M,map_headernames!M:M),"")</f>
        <v/>
      </c>
      <c r="F55" s="558" t="str">
        <f>IFERROR(_xlfn.XLOOKUP(B55,map_headernames!N:N,map_headernames!N:N),"")</f>
        <v/>
      </c>
      <c r="G55" s="558" t="str">
        <f>IFERROR(_xlfn.XLOOKUP($B55,map_headernames!L:L,map_headernames!L:L),"")</f>
        <v/>
      </c>
      <c r="H55" s="126" t="str" cm="1">
        <f t="array" ref="H55">_xlfn.XLOOKUP(J55,map_headernames!Q:Q,map_headernames!O:O,map_headernames!O:O)</f>
        <v>OVER64</v>
      </c>
      <c r="I55" s="126" t="str">
        <f>IFERROR(_xlfn.XLOOKUP(G55,map_headernames!L:L,map_headernames!O:O),"")</f>
        <v/>
      </c>
      <c r="J55" s="126" t="s">
        <v>601</v>
      </c>
      <c r="K55" s="126" t="str">
        <f>IFERROR(_xlfn.XLOOKUP(G55,map_headernames!L:L,map_headernames!Q:Q),"")</f>
        <v/>
      </c>
      <c r="L55" s="126" t="str">
        <f>IFERROR(_xlfn.XLOOKUP(H55,map_headernames!O:O,map_headernames!Q:Q),"")</f>
        <v>over64</v>
      </c>
      <c r="M55" s="559" t="s">
        <v>5547</v>
      </c>
      <c r="N55" s="126" t="s">
        <v>6668</v>
      </c>
    </row>
    <row r="56" spans="1:14">
      <c r="A56">
        <v>49</v>
      </c>
      <c r="B56" s="126" t="s">
        <v>3211</v>
      </c>
      <c r="C56" s="126">
        <v>25.6272401433692</v>
      </c>
      <c r="D56" s="126" t="s">
        <v>6031</v>
      </c>
      <c r="E56" s="558" t="str">
        <f>IFERROR(_xlfn.XLOOKUP(B56,map_headernames!M:M,map_headernames!M:M),"")</f>
        <v/>
      </c>
      <c r="F56" s="558" t="str">
        <f>IFERROR(_xlfn.XLOOKUP(B56,map_headernames!N:N,map_headernames!N:N),"")</f>
        <v/>
      </c>
      <c r="G56" s="558" t="str">
        <f>IFERROR(_xlfn.XLOOKUP($B56,map_headernames!L:L,map_headernames!L:L),"")</f>
        <v/>
      </c>
      <c r="H56" s="126" t="str" cm="1">
        <f t="array" ref="H56">_xlfn.XLOOKUP(J56,map_headernames!Q:Q,map_headernames!O:O,map_headernames!O:O)</f>
        <v>OVER64PCT</v>
      </c>
      <c r="I56" s="126" t="str">
        <f>IFERROR(_xlfn.XLOOKUP(G56,map_headernames!L:L,map_headernames!O:O),"")</f>
        <v/>
      </c>
      <c r="J56" s="126" t="s">
        <v>168</v>
      </c>
      <c r="K56" s="126" t="str">
        <f>IFERROR(_xlfn.XLOOKUP(G56,map_headernames!L:L,map_headernames!Q:Q),"")</f>
        <v/>
      </c>
      <c r="L56" s="126" t="str">
        <f>IFERROR(_xlfn.XLOOKUP(H56,map_headernames!O:O,map_headernames!Q:Q),"")</f>
        <v>pctover64</v>
      </c>
      <c r="M56" s="559" t="s">
        <v>5547</v>
      </c>
      <c r="N56" s="126" t="s">
        <v>6668</v>
      </c>
    </row>
    <row r="57" spans="1:14">
      <c r="A57">
        <v>65</v>
      </c>
      <c r="B57" s="126" t="s">
        <v>1081</v>
      </c>
      <c r="C57" s="126">
        <v>261</v>
      </c>
      <c r="D57" s="126" t="s">
        <v>6044</v>
      </c>
      <c r="E57" s="558" t="str">
        <f>IFERROR(_xlfn.XLOOKUP(B57,map_headernames!M:M,map_headernames!M:M),"")</f>
        <v/>
      </c>
      <c r="F57" s="558" t="str">
        <f>IFERROR(_xlfn.XLOOKUP(B57,map_headernames!N:N,map_headernames!N:N),"")</f>
        <v/>
      </c>
      <c r="G57" s="558" t="str">
        <f>IFERROR(_xlfn.XLOOKUP($B57,map_headernames!L:L,map_headernames!L:L),"")</f>
        <v/>
      </c>
      <c r="H57" s="126" t="str" cm="1">
        <f t="array" ref="H57">_xlfn.XLOOKUP(J57,map_headernames!Q:Q,map_headernames!O:O,map_headernames!O:O)</f>
        <v>ACSTOTHH</v>
      </c>
      <c r="I57" s="126" t="str">
        <f>IFERROR(_xlfn.XLOOKUP(G57,map_headernames!L:L,map_headernames!O:O),"")</f>
        <v/>
      </c>
      <c r="J57" s="126" t="s">
        <v>1080</v>
      </c>
      <c r="K57" s="126" t="str">
        <f>IFERROR(_xlfn.XLOOKUP(G57,map_headernames!L:L,map_headernames!Q:Q),"")</f>
        <v/>
      </c>
      <c r="L57" s="126" t="str">
        <f>IFERROR(_xlfn.XLOOKUP(H57,map_headernames!O:O,map_headernames!Q:Q),"")</f>
        <v>hhlds</v>
      </c>
      <c r="M57" s="559" t="s">
        <v>5547</v>
      </c>
      <c r="N57" s="126" t="s">
        <v>6668</v>
      </c>
    </row>
    <row r="58" spans="1:14">
      <c r="A58">
        <v>81</v>
      </c>
      <c r="B58" s="126" t="s">
        <v>3295</v>
      </c>
      <c r="C58" s="126">
        <v>558</v>
      </c>
      <c r="D58" s="126" t="s">
        <v>6060</v>
      </c>
      <c r="E58" s="558" t="str">
        <f>IFERROR(_xlfn.XLOOKUP(B58,map_headernames!M:M,map_headernames!M:M),"")</f>
        <v/>
      </c>
      <c r="F58" s="558" t="str">
        <f>IFERROR(_xlfn.XLOOKUP(B58,map_headernames!N:N,map_headernames!N:N),"")</f>
        <v/>
      </c>
      <c r="G58" s="558" t="str">
        <f>IFERROR(_xlfn.XLOOKUP($B58,map_headernames!L:L,map_headernames!L:L),"")</f>
        <v/>
      </c>
      <c r="H58" s="126" t="str" cm="1">
        <f t="array" ref="H58">_xlfn.XLOOKUP(J58,map_headernames!Q:Q,map_headernames!O:O,map_headernames!O:O)</f>
        <v>ACSIPOVBAS</v>
      </c>
      <c r="I58" s="126" t="str">
        <f>IFERROR(_xlfn.XLOOKUP(G58,map_headernames!L:L,map_headernames!O:O),"")</f>
        <v/>
      </c>
      <c r="J58" s="126" t="s">
        <v>607</v>
      </c>
      <c r="K58" s="126" t="str">
        <f>IFERROR(_xlfn.XLOOKUP(G58,map_headernames!L:L,map_headernames!Q:Q),"")</f>
        <v/>
      </c>
      <c r="L58" s="126" t="str">
        <f>IFERROR(_xlfn.XLOOKUP(H58,map_headernames!O:O,map_headernames!Q:Q),"")</f>
        <v>povknownratio</v>
      </c>
      <c r="M58" s="559" t="s">
        <v>5547</v>
      </c>
      <c r="N58" s="126" t="s">
        <v>6668</v>
      </c>
    </row>
    <row r="59" spans="1:14">
      <c r="A59">
        <v>82</v>
      </c>
      <c r="B59" s="126" t="s">
        <v>3298</v>
      </c>
      <c r="C59" s="126">
        <v>244</v>
      </c>
      <c r="D59" s="126" t="s">
        <v>6061</v>
      </c>
      <c r="E59" s="558" t="str">
        <f>IFERROR(_xlfn.XLOOKUP(B59,map_headernames!M:M,map_headernames!M:M),"")</f>
        <v/>
      </c>
      <c r="F59" s="558" t="str">
        <f>IFERROR(_xlfn.XLOOKUP(B59,map_headernames!N:N,map_headernames!N:N),"")</f>
        <v/>
      </c>
      <c r="G59" s="558" t="str">
        <f>IFERROR(_xlfn.XLOOKUP($B59,map_headernames!L:L,map_headernames!L:L),"")</f>
        <v/>
      </c>
      <c r="H59" s="126" t="str" cm="1">
        <f t="array" ref="H59">_xlfn.XLOOKUP(J59,map_headernames!Q:Q,map_headernames!O:O,map_headernames!O:O)</f>
        <v>LOWINCOME</v>
      </c>
      <c r="I59" s="126" t="str">
        <f>IFERROR(_xlfn.XLOOKUP(G59,map_headernames!L:L,map_headernames!O:O),"")</f>
        <v/>
      </c>
      <c r="J59" s="126" t="s">
        <v>576</v>
      </c>
      <c r="K59" s="126" t="str">
        <f>IFERROR(_xlfn.XLOOKUP(G59,map_headernames!L:L,map_headernames!Q:Q),"")</f>
        <v/>
      </c>
      <c r="L59" s="126" t="str">
        <f>IFERROR(_xlfn.XLOOKUP(H59,map_headernames!O:O,map_headernames!Q:Q),"")</f>
        <v>lowinc</v>
      </c>
      <c r="M59" s="559" t="s">
        <v>5547</v>
      </c>
      <c r="N59" s="126" t="s">
        <v>6668</v>
      </c>
    </row>
    <row r="60" spans="1:14">
      <c r="A60">
        <v>83</v>
      </c>
      <c r="B60" s="126" t="s">
        <v>3300</v>
      </c>
      <c r="C60" s="126">
        <v>43.727598566308203</v>
      </c>
      <c r="D60" s="126" t="s">
        <v>6062</v>
      </c>
      <c r="E60" s="558" t="str">
        <f>IFERROR(_xlfn.XLOOKUP(B60,map_headernames!M:M,map_headernames!M:M),"")</f>
        <v/>
      </c>
      <c r="F60" s="558" t="str">
        <f>IFERROR(_xlfn.XLOOKUP(B60,map_headernames!N:N,map_headernames!N:N),"")</f>
        <v/>
      </c>
      <c r="G60" s="558" t="str">
        <f>IFERROR(_xlfn.XLOOKUP($B60,map_headernames!L:L,map_headernames!L:L),"")</f>
        <v/>
      </c>
      <c r="H60" s="126" t="str" cm="1">
        <f t="array" ref="H60">_xlfn.XLOOKUP(J60,map_headernames!Q:Q,map_headernames!O:O,map_headernames!O:O)</f>
        <v>LOWINCPCT</v>
      </c>
      <c r="I60" s="126" t="str">
        <f>IFERROR(_xlfn.XLOOKUP(G60,map_headernames!L:L,map_headernames!O:O),"")</f>
        <v/>
      </c>
      <c r="J60" s="126" t="s">
        <v>155</v>
      </c>
      <c r="K60" s="126" t="str">
        <f>IFERROR(_xlfn.XLOOKUP(G60,map_headernames!L:L,map_headernames!Q:Q),"")</f>
        <v/>
      </c>
      <c r="L60" s="126" t="str">
        <f>IFERROR(_xlfn.XLOOKUP(H60,map_headernames!O:O,map_headernames!Q:Q),"")</f>
        <v>pctlowinc</v>
      </c>
      <c r="M60" s="559" t="s">
        <v>5547</v>
      </c>
      <c r="N60" s="126" t="s">
        <v>6668</v>
      </c>
    </row>
    <row r="61" spans="1:14">
      <c r="A61">
        <v>154</v>
      </c>
      <c r="B61" s="126" t="s">
        <v>3478</v>
      </c>
      <c r="C61" s="126">
        <v>423</v>
      </c>
      <c r="D61" s="126" t="s">
        <v>6133</v>
      </c>
      <c r="E61" s="558" t="str">
        <f>IFERROR(_xlfn.XLOOKUP(B61,map_headernames!M:M,map_headernames!M:M),"")</f>
        <v/>
      </c>
      <c r="F61" s="558" t="str">
        <f>IFERROR(_xlfn.XLOOKUP(B61,map_headernames!N:N,map_headernames!N:N),"")</f>
        <v/>
      </c>
      <c r="G61" s="558" t="str">
        <f>IFERROR(_xlfn.XLOOKUP($B61,map_headernames!L:L,map_headernames!L:L),"")</f>
        <v/>
      </c>
      <c r="H61" s="126" t="str" cm="1">
        <f t="array" ref="H61">_xlfn.XLOOKUP(J61,map_headernames!Q:Q,map_headernames!O:O,map_headernames!O:O)</f>
        <v>ACSEDUCBAS</v>
      </c>
      <c r="I61" s="126" t="str">
        <f>IFERROR(_xlfn.XLOOKUP(G61,map_headernames!L:L,map_headernames!O:O),"")</f>
        <v/>
      </c>
      <c r="J61" s="126" t="s">
        <v>41</v>
      </c>
      <c r="K61" s="126" t="str">
        <f>IFERROR(_xlfn.XLOOKUP(G61,map_headernames!L:L,map_headernames!Q:Q),"")</f>
        <v/>
      </c>
      <c r="L61" s="126" t="str">
        <f>IFERROR(_xlfn.XLOOKUP(H61,map_headernames!O:O,map_headernames!Q:Q),"")</f>
        <v>age25up</v>
      </c>
      <c r="M61" s="559" t="s">
        <v>5547</v>
      </c>
      <c r="N61" s="126" t="s">
        <v>6668</v>
      </c>
    </row>
    <row r="62" spans="1:14">
      <c r="A62">
        <v>175</v>
      </c>
      <c r="B62" s="126" t="s">
        <v>3530</v>
      </c>
      <c r="C62" s="126">
        <v>81</v>
      </c>
      <c r="D62" s="126" t="s">
        <v>6154</v>
      </c>
      <c r="E62" s="558" t="str">
        <f>IFERROR(_xlfn.XLOOKUP(B62,map_headernames!M:M,map_headernames!M:M),"")</f>
        <v/>
      </c>
      <c r="F62" s="558" t="str">
        <f>IFERROR(_xlfn.XLOOKUP(B62,map_headernames!N:N,map_headernames!N:N),"")</f>
        <v/>
      </c>
      <c r="G62" s="558" t="str">
        <f>IFERROR(_xlfn.XLOOKUP($B62,map_headernames!L:L,map_headernames!L:L),"")</f>
        <v/>
      </c>
      <c r="H62" s="126" t="str" cm="1">
        <f t="array" ref="H62">_xlfn.XLOOKUP(J62,map_headernames!Q:Q,map_headernames!O:O,map_headernames!O:O)</f>
        <v>LESSHS</v>
      </c>
      <c r="I62" s="126" t="str">
        <f>IFERROR(_xlfn.XLOOKUP(G62,map_headernames!L:L,map_headernames!O:O),"")</f>
        <v/>
      </c>
      <c r="J62" s="126" t="s">
        <v>583</v>
      </c>
      <c r="K62" s="126" t="str">
        <f>IFERROR(_xlfn.XLOOKUP(G62,map_headernames!L:L,map_headernames!Q:Q),"")</f>
        <v/>
      </c>
      <c r="L62" s="126" t="str">
        <f>IFERROR(_xlfn.XLOOKUP(H62,map_headernames!O:O,map_headernames!Q:Q),"")</f>
        <v>lths</v>
      </c>
      <c r="M62" s="559" t="s">
        <v>5547</v>
      </c>
      <c r="N62" s="126" t="s">
        <v>6668</v>
      </c>
    </row>
    <row r="63" spans="1:14">
      <c r="A63">
        <v>176</v>
      </c>
      <c r="B63" s="126" t="s">
        <v>3532</v>
      </c>
      <c r="C63" s="126">
        <v>19.148936170212799</v>
      </c>
      <c r="D63" s="126" t="s">
        <v>6155</v>
      </c>
      <c r="E63" s="558" t="str">
        <f>IFERROR(_xlfn.XLOOKUP(B63,map_headernames!M:M,map_headernames!M:M),"")</f>
        <v/>
      </c>
      <c r="F63" s="558" t="str">
        <f>IFERROR(_xlfn.XLOOKUP(B63,map_headernames!N:N,map_headernames!N:N),"")</f>
        <v/>
      </c>
      <c r="G63" s="558" t="str">
        <f>IFERROR(_xlfn.XLOOKUP($B63,map_headernames!L:L,map_headernames!L:L),"")</f>
        <v/>
      </c>
      <c r="H63" s="126" t="str" cm="1">
        <f t="array" ref="H63">_xlfn.XLOOKUP(J63,map_headernames!Q:Q,map_headernames!O:O,map_headernames!O:O)</f>
        <v>LESSHSPCT</v>
      </c>
      <c r="I63" s="126" t="str">
        <f>IFERROR(_xlfn.XLOOKUP(G63,map_headernames!L:L,map_headernames!O:O),"")</f>
        <v/>
      </c>
      <c r="J63" s="126" t="s">
        <v>51</v>
      </c>
      <c r="K63" s="126" t="str">
        <f>IFERROR(_xlfn.XLOOKUP(G63,map_headernames!L:L,map_headernames!Q:Q),"")</f>
        <v/>
      </c>
      <c r="L63" s="126" t="str">
        <f>IFERROR(_xlfn.XLOOKUP(H63,map_headernames!O:O,map_headernames!Q:Q),"")</f>
        <v>pctlths</v>
      </c>
      <c r="M63" s="559" t="s">
        <v>5547</v>
      </c>
      <c r="N63" s="126" t="s">
        <v>6668</v>
      </c>
    </row>
    <row r="64" spans="1:14">
      <c r="A64">
        <v>303</v>
      </c>
      <c r="B64" s="126" t="s">
        <v>3848</v>
      </c>
      <c r="C64" s="126">
        <v>0</v>
      </c>
      <c r="D64" s="126" t="s">
        <v>6281</v>
      </c>
      <c r="E64" s="558" t="str">
        <f>IFERROR(_xlfn.XLOOKUP(B64,map_headernames!M:M,map_headernames!M:M),"")</f>
        <v/>
      </c>
      <c r="F64" s="558" t="str">
        <f>IFERROR(_xlfn.XLOOKUP(B64,map_headernames!N:N,map_headernames!N:N),"")</f>
        <v/>
      </c>
      <c r="G64" s="558" t="str">
        <f>IFERROR(_xlfn.XLOOKUP($B64,map_headernames!L:L,map_headernames!L:L),"")</f>
        <v/>
      </c>
      <c r="H64" s="126" t="str" cm="1">
        <f t="array" ref="H64">_xlfn.XLOOKUP(J64,map_headernames!Q:Q,map_headernames!O:O,map_headernames!O:O)</f>
        <v>LINGISOPCT</v>
      </c>
      <c r="I64" s="126" t="str">
        <f>IFERROR(_xlfn.XLOOKUP(G64,map_headernames!L:L,map_headernames!O:O),"")</f>
        <v/>
      </c>
      <c r="J64" s="126" t="s">
        <v>150</v>
      </c>
      <c r="K64" s="126" t="str">
        <f>IFERROR(_xlfn.XLOOKUP(G64,map_headernames!L:L,map_headernames!Q:Q),"")</f>
        <v/>
      </c>
      <c r="L64" s="126" t="str">
        <f>IFERROR(_xlfn.XLOOKUP(H64,map_headernames!O:O,map_headernames!Q:Q),"")</f>
        <v>pctlingiso</v>
      </c>
      <c r="M64" s="559" t="s">
        <v>5547</v>
      </c>
      <c r="N64" s="126" t="s">
        <v>6668</v>
      </c>
    </row>
    <row r="65" spans="1:14">
      <c r="A65">
        <v>333</v>
      </c>
      <c r="B65" s="126" t="s">
        <v>3932</v>
      </c>
      <c r="C65" s="126">
        <v>56</v>
      </c>
      <c r="D65" s="126" t="s">
        <v>6311</v>
      </c>
      <c r="E65" s="558" t="str">
        <f>IFERROR(_xlfn.XLOOKUP(B65,map_headernames!M:M,map_headernames!M:M),"")</f>
        <v/>
      </c>
      <c r="F65" s="558" t="str">
        <f>IFERROR(_xlfn.XLOOKUP(B65,map_headernames!N:N,map_headernames!N:N),"")</f>
        <v/>
      </c>
      <c r="G65" s="558" t="str">
        <f>IFERROR(_xlfn.XLOOKUP($B65,map_headernames!L:L,map_headernames!L:L),"")</f>
        <v/>
      </c>
      <c r="H65" s="126" t="str" cm="1">
        <f t="array" ref="H65">_xlfn.XLOOKUP(J65,map_headernames!Q:Q,map_headernames!O:O,map_headernames!O:O)</f>
        <v>PRE1960</v>
      </c>
      <c r="I65" s="126" t="str">
        <f>IFERROR(_xlfn.XLOOKUP(G65,map_headernames!L:L,map_headernames!O:O),"")</f>
        <v/>
      </c>
      <c r="J65" s="126" t="s">
        <v>75</v>
      </c>
      <c r="K65" s="126" t="str">
        <f>IFERROR(_xlfn.XLOOKUP(G65,map_headernames!L:L,map_headernames!Q:Q),"")</f>
        <v/>
      </c>
      <c r="L65" s="126" t="str">
        <f>IFERROR(_xlfn.XLOOKUP(H65,map_headernames!O:O,map_headernames!Q:Q),"")</f>
        <v>pre1960</v>
      </c>
      <c r="M65" s="559" t="s">
        <v>5547</v>
      </c>
      <c r="N65" s="126" t="s">
        <v>6668</v>
      </c>
    </row>
    <row r="66" spans="1:14" s="19" customFormat="1">
      <c r="A66">
        <v>334</v>
      </c>
      <c r="B66" s="126" t="s">
        <v>3934</v>
      </c>
      <c r="C66" s="126">
        <v>20.0716845878136</v>
      </c>
      <c r="D66" s="126" t="s">
        <v>6312</v>
      </c>
      <c r="E66" s="558" t="str">
        <f>IFERROR(_xlfn.XLOOKUP(B66,map_headernames!M:M,map_headernames!M:M),"")</f>
        <v/>
      </c>
      <c r="F66" s="558" t="str">
        <f>IFERROR(_xlfn.XLOOKUP(B66,map_headernames!N:N,map_headernames!N:N),"")</f>
        <v/>
      </c>
      <c r="G66" s="558" t="str">
        <f>IFERROR(_xlfn.XLOOKUP($B66,map_headernames!L:L,map_headernames!L:L),"")</f>
        <v/>
      </c>
      <c r="H66" s="126" t="str" cm="1">
        <f t="array" ref="H66">_xlfn.XLOOKUP(J66,map_headernames!Q:Q,map_headernames!O:O,map_headernames!O:O)</f>
        <v>PRE1960PCT</v>
      </c>
      <c r="I66" s="126" t="str">
        <f>IFERROR(_xlfn.XLOOKUP(G66,map_headernames!L:L,map_headernames!O:O),"")</f>
        <v/>
      </c>
      <c r="J66" s="126" t="s">
        <v>80</v>
      </c>
      <c r="K66" s="126" t="str">
        <f>IFERROR(_xlfn.XLOOKUP(G66,map_headernames!L:L,map_headernames!Q:Q),"")</f>
        <v/>
      </c>
      <c r="L66" s="126" t="str">
        <f>IFERROR(_xlfn.XLOOKUP(H66,map_headernames!O:O,map_headernames!Q:Q),"")</f>
        <v>pctpre1960</v>
      </c>
      <c r="M66" s="559" t="s">
        <v>5547</v>
      </c>
      <c r="N66" s="126" t="s">
        <v>6668</v>
      </c>
    </row>
    <row r="67" spans="1:14">
      <c r="A67">
        <v>14</v>
      </c>
      <c r="B67" s="127" t="s">
        <v>3065</v>
      </c>
      <c r="C67" s="127">
        <v>475</v>
      </c>
      <c r="D67" s="127" t="s">
        <v>5996</v>
      </c>
      <c r="E67" s="29" t="str">
        <f>IFERROR(_xlfn.XLOOKUP(B67,map_headernames!M:M,map_headernames!M:M),"")</f>
        <v>WHITE</v>
      </c>
      <c r="F67" s="29" t="str">
        <f>IFERROR(_xlfn.XLOOKUP(B67,map_headernames!N:N,map_headernames!N:N),"")</f>
        <v/>
      </c>
      <c r="G67" s="139" t="str">
        <f>IFERROR(_xlfn.XLOOKUP($B67,map_headernames!L:L,map_headernames!L:L),"")</f>
        <v>WHITE</v>
      </c>
      <c r="H67" s="22" cm="1">
        <f t="array" ref="H67">_xlfn.XLOOKUP(J67,map_headernames!Q:Q,map_headernames!O:O,map_headernames!O:O)</f>
        <v>0</v>
      </c>
      <c r="I67" s="24">
        <f>IFERROR(_xlfn.XLOOKUP(G67,map_headernames!L:L,map_headernames!O:O),"")</f>
        <v>0</v>
      </c>
      <c r="J67" s="535"/>
      <c r="K67" t="str">
        <f>IFERROR(_xlfn.XLOOKUP(G67,map_headernames!L:L,map_headernames!Q:Q),"")</f>
        <v>wa</v>
      </c>
      <c r="L67" t="str">
        <f>IFERROR(_xlfn.XLOOKUP(H67,map_headernames!O:O,map_headernames!Q:Q),"")</f>
        <v/>
      </c>
      <c r="M67" s="539" t="s">
        <v>6683</v>
      </c>
      <c r="N67" s="22" t="s">
        <v>6674</v>
      </c>
    </row>
    <row r="68" spans="1:14">
      <c r="A68">
        <v>15</v>
      </c>
      <c r="B68" s="127" t="s">
        <v>3066</v>
      </c>
      <c r="C68" s="127">
        <v>85.125448028673802</v>
      </c>
      <c r="D68" s="127" t="s">
        <v>5997</v>
      </c>
      <c r="E68" s="29" t="str">
        <f>IFERROR(_xlfn.XLOOKUP(B68,map_headernames!M:M,map_headernames!M:M),"")</f>
        <v>PCT_WHITE</v>
      </c>
      <c r="F68" s="29" t="str">
        <f>IFERROR(_xlfn.XLOOKUP(B68,map_headernames!N:N,map_headernames!N:N),"")</f>
        <v/>
      </c>
      <c r="G68" s="139" t="str">
        <f>IFERROR(_xlfn.XLOOKUP($B68,map_headernames!L:L,map_headernames!L:L),"")</f>
        <v>PCT_WHITE</v>
      </c>
      <c r="H68" s="22" cm="1">
        <f t="array" ref="H68">_xlfn.XLOOKUP(J68,map_headernames!Q:Q,map_headernames!O:O,map_headernames!O:O)</f>
        <v>0</v>
      </c>
      <c r="I68" s="24">
        <f>IFERROR(_xlfn.XLOOKUP(G68,map_headernames!L:L,map_headernames!O:O),"")</f>
        <v>0</v>
      </c>
      <c r="J68" s="535"/>
      <c r="K68" t="str">
        <f>IFERROR(_xlfn.XLOOKUP(G68,map_headernames!L:L,map_headernames!Q:Q),"")</f>
        <v>pctwa</v>
      </c>
      <c r="L68" t="str">
        <f>IFERROR(_xlfn.XLOOKUP(H68,map_headernames!O:O,map_headernames!Q:Q),"")</f>
        <v/>
      </c>
      <c r="M68" s="539" t="s">
        <v>6683</v>
      </c>
      <c r="N68" s="22" t="s">
        <v>6674</v>
      </c>
    </row>
    <row r="69" spans="1:14">
      <c r="A69">
        <v>16</v>
      </c>
      <c r="B69" s="127" t="s">
        <v>3068</v>
      </c>
      <c r="C69" s="127">
        <v>12</v>
      </c>
      <c r="D69" s="127" t="s">
        <v>5998</v>
      </c>
      <c r="E69" s="29" t="str">
        <f>IFERROR(_xlfn.XLOOKUP(B69,map_headernames!M:M,map_headernames!M:M),"")</f>
        <v>BLACK</v>
      </c>
      <c r="F69" s="29" t="str">
        <f>IFERROR(_xlfn.XLOOKUP(B69,map_headernames!N:N,map_headernames!N:N),"")</f>
        <v/>
      </c>
      <c r="G69" s="139" t="str">
        <f>IFERROR(_xlfn.XLOOKUP($B69,map_headernames!L:L,map_headernames!L:L),"")</f>
        <v>BLACK</v>
      </c>
      <c r="H69" s="22" cm="1">
        <f t="array" ref="H69">_xlfn.XLOOKUP(J69,map_headernames!Q:Q,map_headernames!O:O,map_headernames!O:O)</f>
        <v>0</v>
      </c>
      <c r="I69" s="24">
        <f>IFERROR(_xlfn.XLOOKUP(G69,map_headernames!L:L,map_headernames!O:O),"")</f>
        <v>0</v>
      </c>
      <c r="J69" s="535"/>
      <c r="K69" t="str">
        <f>IFERROR(_xlfn.XLOOKUP(G69,map_headernames!L:L,map_headernames!Q:Q),"")</f>
        <v>ba</v>
      </c>
      <c r="L69" t="str">
        <f>IFERROR(_xlfn.XLOOKUP(H69,map_headernames!O:O,map_headernames!Q:Q),"")</f>
        <v/>
      </c>
      <c r="M69" s="539" t="s">
        <v>6683</v>
      </c>
      <c r="N69" s="22" t="s">
        <v>6674</v>
      </c>
    </row>
    <row r="70" spans="1:14">
      <c r="A70">
        <v>17</v>
      </c>
      <c r="B70" s="127" t="s">
        <v>3067</v>
      </c>
      <c r="C70" s="127">
        <v>2.1505376344085998</v>
      </c>
      <c r="D70" s="127" t="s">
        <v>5999</v>
      </c>
      <c r="E70" s="29" t="str">
        <f>IFERROR(_xlfn.XLOOKUP(B70,map_headernames!M:M,map_headernames!M:M),"")</f>
        <v>PCT_BLACK</v>
      </c>
      <c r="F70" s="29" t="str">
        <f>IFERROR(_xlfn.XLOOKUP(B70,map_headernames!N:N,map_headernames!N:N),"")</f>
        <v/>
      </c>
      <c r="G70" s="139" t="str">
        <f>IFERROR(_xlfn.XLOOKUP($B70,map_headernames!L:L,map_headernames!L:L),"")</f>
        <v>PCT_BLACK</v>
      </c>
      <c r="H70" s="22" cm="1">
        <f t="array" ref="H70">_xlfn.XLOOKUP(J70,map_headernames!Q:Q,map_headernames!O:O,map_headernames!O:O)</f>
        <v>0</v>
      </c>
      <c r="I70" s="24">
        <f>IFERROR(_xlfn.XLOOKUP(G70,map_headernames!L:L,map_headernames!O:O),"")</f>
        <v>0</v>
      </c>
      <c r="J70" s="535"/>
      <c r="K70" t="str">
        <f>IFERROR(_xlfn.XLOOKUP(G70,map_headernames!L:L,map_headernames!Q:Q),"")</f>
        <v>pctba</v>
      </c>
      <c r="L70" t="str">
        <f>IFERROR(_xlfn.XLOOKUP(H70,map_headernames!O:O,map_headernames!Q:Q),"")</f>
        <v/>
      </c>
      <c r="M70" s="539" t="s">
        <v>6683</v>
      </c>
      <c r="N70" s="22" t="s">
        <v>6674</v>
      </c>
    </row>
    <row r="71" spans="1:14">
      <c r="A71">
        <v>18</v>
      </c>
      <c r="B71" s="127" t="s">
        <v>3077</v>
      </c>
      <c r="C71" s="127">
        <v>51</v>
      </c>
      <c r="D71" s="127" t="s">
        <v>6000</v>
      </c>
      <c r="E71" s="29" t="str">
        <f>IFERROR(_xlfn.XLOOKUP(B71,map_headernames!M:M,map_headernames!M:M),"")</f>
        <v>HISP</v>
      </c>
      <c r="F71" s="29" t="str">
        <f>IFERROR(_xlfn.XLOOKUP(B71,map_headernames!N:N,map_headernames!N:N),"")</f>
        <v/>
      </c>
      <c r="G71" s="139" t="str">
        <f>IFERROR(_xlfn.XLOOKUP($B71,map_headernames!L:L,map_headernames!L:L),"")</f>
        <v>HISP</v>
      </c>
      <c r="H71" s="22" cm="1">
        <f t="array" ref="H71">_xlfn.XLOOKUP(J71,map_headernames!Q:Q,map_headernames!O:O,map_headernames!O:O)</f>
        <v>0</v>
      </c>
      <c r="I71" s="24">
        <f>IFERROR(_xlfn.XLOOKUP(G71,map_headernames!L:L,map_headernames!O:O),"")</f>
        <v>0</v>
      </c>
      <c r="J71" s="535"/>
      <c r="K71" t="str">
        <f>IFERROR(_xlfn.XLOOKUP(G71,map_headernames!L:L,map_headernames!Q:Q),"")</f>
        <v>hisp</v>
      </c>
      <c r="L71" t="str">
        <f>IFERROR(_xlfn.XLOOKUP(H71,map_headernames!O:O,map_headernames!Q:Q),"")</f>
        <v/>
      </c>
      <c r="M71" s="539" t="s">
        <v>6683</v>
      </c>
      <c r="N71" s="22" t="s">
        <v>6674</v>
      </c>
    </row>
    <row r="72" spans="1:14">
      <c r="A72">
        <v>19</v>
      </c>
      <c r="B72" s="127" t="s">
        <v>3070</v>
      </c>
      <c r="C72" s="127">
        <v>9.1397849462365599</v>
      </c>
      <c r="D72" s="127" t="s">
        <v>6001</v>
      </c>
      <c r="E72" s="29" t="str">
        <f>IFERROR(_xlfn.XLOOKUP(B72,map_headernames!M:M,map_headernames!M:M),"")</f>
        <v>PCT_HISP</v>
      </c>
      <c r="F72" s="29" t="str">
        <f>IFERROR(_xlfn.XLOOKUP(B72,map_headernames!N:N,map_headernames!N:N),"")</f>
        <v/>
      </c>
      <c r="G72" s="139" t="str">
        <f>IFERROR(_xlfn.XLOOKUP($B72,map_headernames!L:L,map_headernames!L:L),"")</f>
        <v>PCT_HISP</v>
      </c>
      <c r="H72" s="22" cm="1">
        <f t="array" ref="H72">_xlfn.XLOOKUP(J72,map_headernames!Q:Q,map_headernames!O:O,map_headernames!O:O)</f>
        <v>0</v>
      </c>
      <c r="I72" s="24">
        <f>IFERROR(_xlfn.XLOOKUP(G72,map_headernames!L:L,map_headernames!O:O),"")</f>
        <v>0</v>
      </c>
      <c r="J72" s="535"/>
      <c r="K72" t="str">
        <f>IFERROR(_xlfn.XLOOKUP(G72,map_headernames!L:L,map_headernames!Q:Q),"")</f>
        <v>pcthisp</v>
      </c>
      <c r="L72" t="str">
        <f>IFERROR(_xlfn.XLOOKUP(H72,map_headernames!O:O,map_headernames!Q:Q),"")</f>
        <v/>
      </c>
      <c r="M72" s="539" t="s">
        <v>6683</v>
      </c>
      <c r="N72" s="22" t="s">
        <v>6674</v>
      </c>
    </row>
    <row r="73" spans="1:14">
      <c r="A73">
        <v>20</v>
      </c>
      <c r="B73" s="127" t="s">
        <v>3069</v>
      </c>
      <c r="C73" s="127">
        <v>0</v>
      </c>
      <c r="D73" s="127" t="s">
        <v>6002</v>
      </c>
      <c r="E73" s="29" t="str">
        <f>IFERROR(_xlfn.XLOOKUP(B73,map_headernames!M:M,map_headernames!M:M),"")</f>
        <v>ASIAN</v>
      </c>
      <c r="F73" s="29" t="str">
        <f>IFERROR(_xlfn.XLOOKUP(B73,map_headernames!N:N,map_headernames!N:N),"")</f>
        <v/>
      </c>
      <c r="G73" s="139" t="str">
        <f>IFERROR(_xlfn.XLOOKUP($B73,map_headernames!L:L,map_headernames!L:L),"")</f>
        <v>ASIAN</v>
      </c>
      <c r="H73" s="22" cm="1">
        <f t="array" ref="H73">_xlfn.XLOOKUP(J73,map_headernames!Q:Q,map_headernames!O:O,map_headernames!O:O)</f>
        <v>0</v>
      </c>
      <c r="I73" s="24">
        <f>IFERROR(_xlfn.XLOOKUP(G73,map_headernames!L:L,map_headernames!O:O),"")</f>
        <v>0</v>
      </c>
      <c r="J73" s="535"/>
      <c r="K73" t="str">
        <f>IFERROR(_xlfn.XLOOKUP(G73,map_headernames!L:L,map_headernames!Q:Q),"")</f>
        <v>aa</v>
      </c>
      <c r="L73" t="str">
        <f>IFERROR(_xlfn.XLOOKUP(H73,map_headernames!O:O,map_headernames!Q:Q),"")</f>
        <v/>
      </c>
      <c r="M73" s="539" t="s">
        <v>6683</v>
      </c>
      <c r="N73" s="22" t="s">
        <v>6674</v>
      </c>
    </row>
    <row r="74" spans="1:14">
      <c r="A74">
        <v>21</v>
      </c>
      <c r="B74" s="127" t="s">
        <v>3071</v>
      </c>
      <c r="C74" s="127">
        <v>0</v>
      </c>
      <c r="D74" s="127" t="s">
        <v>6003</v>
      </c>
      <c r="E74" s="29" t="str">
        <f>IFERROR(_xlfn.XLOOKUP(B74,map_headernames!M:M,map_headernames!M:M),"")</f>
        <v>PCT_ASIAN</v>
      </c>
      <c r="F74" s="29" t="str">
        <f>IFERROR(_xlfn.XLOOKUP(B74,map_headernames!N:N,map_headernames!N:N),"")</f>
        <v/>
      </c>
      <c r="G74" s="139" t="str">
        <f>IFERROR(_xlfn.XLOOKUP($B74,map_headernames!L:L,map_headernames!L:L),"")</f>
        <v>PCT_ASIAN</v>
      </c>
      <c r="H74" s="22" cm="1">
        <f t="array" ref="H74">_xlfn.XLOOKUP(J74,map_headernames!Q:Q,map_headernames!O:O,map_headernames!O:O)</f>
        <v>0</v>
      </c>
      <c r="I74" s="24">
        <f>IFERROR(_xlfn.XLOOKUP(G74,map_headernames!L:L,map_headernames!O:O),"")</f>
        <v>0</v>
      </c>
      <c r="J74" s="535"/>
      <c r="K74" t="str">
        <f>IFERROR(_xlfn.XLOOKUP(G74,map_headernames!L:L,map_headernames!Q:Q),"")</f>
        <v>pctaa</v>
      </c>
      <c r="L74" t="str">
        <f>IFERROR(_xlfn.XLOOKUP(H74,map_headernames!O:O,map_headernames!Q:Q),"")</f>
        <v/>
      </c>
      <c r="M74" s="539" t="s">
        <v>6683</v>
      </c>
      <c r="N74" s="22" t="s">
        <v>6674</v>
      </c>
    </row>
    <row r="75" spans="1:14">
      <c r="A75">
        <v>22</v>
      </c>
      <c r="B75" s="127" t="s">
        <v>3078</v>
      </c>
      <c r="C75" s="127">
        <v>0</v>
      </c>
      <c r="D75" s="127" t="s">
        <v>6004</v>
      </c>
      <c r="E75" s="29" t="str">
        <f>IFERROR(_xlfn.XLOOKUP(B75,map_headernames!M:M,map_headernames!M:M),"")</f>
        <v>AMERIND</v>
      </c>
      <c r="F75" s="29" t="str">
        <f>IFERROR(_xlfn.XLOOKUP(B75,map_headernames!N:N,map_headernames!N:N),"")</f>
        <v/>
      </c>
      <c r="G75" s="139" t="str">
        <f>IFERROR(_xlfn.XLOOKUP($B75,map_headernames!L:L,map_headernames!L:L),"")</f>
        <v>AMERIND</v>
      </c>
      <c r="H75" s="22" cm="1">
        <f t="array" ref="H75">_xlfn.XLOOKUP(J75,map_headernames!Q:Q,map_headernames!O:O,map_headernames!O:O)</f>
        <v>0</v>
      </c>
      <c r="I75" s="24">
        <f>IFERROR(_xlfn.XLOOKUP(G75,map_headernames!L:L,map_headernames!O:O),"")</f>
        <v>0</v>
      </c>
      <c r="J75" s="535"/>
      <c r="K75" t="str">
        <f>IFERROR(_xlfn.XLOOKUP(G75,map_headernames!L:L,map_headernames!Q:Q),"")</f>
        <v>aiana</v>
      </c>
      <c r="L75" t="str">
        <f>IFERROR(_xlfn.XLOOKUP(H75,map_headernames!O:O,map_headernames!Q:Q),"")</f>
        <v/>
      </c>
      <c r="M75" s="539" t="s">
        <v>6683</v>
      </c>
      <c r="N75" s="22" t="s">
        <v>6674</v>
      </c>
    </row>
    <row r="76" spans="1:14">
      <c r="A76">
        <v>23</v>
      </c>
      <c r="B76" s="127" t="s">
        <v>3074</v>
      </c>
      <c r="C76" s="127">
        <v>0</v>
      </c>
      <c r="D76" s="127" t="s">
        <v>6005</v>
      </c>
      <c r="E76" s="29" t="str">
        <f>IFERROR(_xlfn.XLOOKUP(B76,map_headernames!M:M,map_headernames!M:M),"")</f>
        <v>PCT_AMERIND</v>
      </c>
      <c r="F76" s="29" t="str">
        <f>IFERROR(_xlfn.XLOOKUP(B76,map_headernames!N:N,map_headernames!N:N),"")</f>
        <v/>
      </c>
      <c r="G76" s="139" t="str">
        <f>IFERROR(_xlfn.XLOOKUP($B76,map_headernames!L:L,map_headernames!L:L),"")</f>
        <v>PCT_AMERIND</v>
      </c>
      <c r="H76" s="22" cm="1">
        <f t="array" ref="H76">_xlfn.XLOOKUP(J76,map_headernames!Q:Q,map_headernames!O:O,map_headernames!O:O)</f>
        <v>0</v>
      </c>
      <c r="I76" s="24">
        <f>IFERROR(_xlfn.XLOOKUP(G76,map_headernames!L:L,map_headernames!O:O),"")</f>
        <v>0</v>
      </c>
      <c r="J76" s="535"/>
      <c r="K76" t="str">
        <f>IFERROR(_xlfn.XLOOKUP(G76,map_headernames!L:L,map_headernames!Q:Q),"")</f>
        <v>pctaiana</v>
      </c>
      <c r="L76" t="str">
        <f>IFERROR(_xlfn.XLOOKUP(H76,map_headernames!O:O,map_headernames!Q:Q),"")</f>
        <v/>
      </c>
      <c r="M76" s="539" t="s">
        <v>6683</v>
      </c>
      <c r="N76" s="22" t="s">
        <v>6674</v>
      </c>
    </row>
    <row r="77" spans="1:14">
      <c r="A77">
        <v>24</v>
      </c>
      <c r="B77" s="127" t="s">
        <v>3079</v>
      </c>
      <c r="C77" s="127">
        <v>0</v>
      </c>
      <c r="D77" s="127" t="s">
        <v>6006</v>
      </c>
      <c r="E77" s="29" t="str">
        <f>IFERROR(_xlfn.XLOOKUP(B77,map_headernames!M:M,map_headernames!M:M),"")</f>
        <v>HAWPAC</v>
      </c>
      <c r="F77" s="29" t="str">
        <f>IFERROR(_xlfn.XLOOKUP(B77,map_headernames!N:N,map_headernames!N:N),"")</f>
        <v/>
      </c>
      <c r="G77" s="139" t="str">
        <f>IFERROR(_xlfn.XLOOKUP($B77,map_headernames!L:L,map_headernames!L:L),"")</f>
        <v>HAWPAC</v>
      </c>
      <c r="H77" s="22" cm="1">
        <f t="array" ref="H77">_xlfn.XLOOKUP(J77,map_headernames!Q:Q,map_headernames!O:O,map_headernames!O:O)</f>
        <v>0</v>
      </c>
      <c r="I77" s="24">
        <f>IFERROR(_xlfn.XLOOKUP(G77,map_headernames!L:L,map_headernames!O:O),"")</f>
        <v>0</v>
      </c>
      <c r="J77" s="535"/>
      <c r="K77" t="str">
        <f>IFERROR(_xlfn.XLOOKUP(G77,map_headernames!L:L,map_headernames!Q:Q),"")</f>
        <v>nhpia</v>
      </c>
      <c r="L77" t="str">
        <f>IFERROR(_xlfn.XLOOKUP(H77,map_headernames!O:O,map_headernames!Q:Q),"")</f>
        <v/>
      </c>
      <c r="M77" s="539" t="s">
        <v>6683</v>
      </c>
      <c r="N77" s="22" t="s">
        <v>6674</v>
      </c>
    </row>
    <row r="78" spans="1:14">
      <c r="A78">
        <v>25</v>
      </c>
      <c r="B78" s="127" t="s">
        <v>3073</v>
      </c>
      <c r="C78" s="127">
        <v>0</v>
      </c>
      <c r="D78" s="127" t="s">
        <v>6007</v>
      </c>
      <c r="E78" s="29" t="str">
        <f>IFERROR(_xlfn.XLOOKUP(B78,map_headernames!M:M,map_headernames!M:M),"")</f>
        <v>PCT_HAWPAC</v>
      </c>
      <c r="F78" s="29" t="str">
        <f>IFERROR(_xlfn.XLOOKUP(B78,map_headernames!N:N,map_headernames!N:N),"")</f>
        <v/>
      </c>
      <c r="G78" s="139" t="str">
        <f>IFERROR(_xlfn.XLOOKUP($B78,map_headernames!L:L,map_headernames!L:L),"")</f>
        <v>PCT_HAWPAC</v>
      </c>
      <c r="H78" s="22" cm="1">
        <f t="array" ref="H78">_xlfn.XLOOKUP(J78,map_headernames!Q:Q,map_headernames!O:O,map_headernames!O:O)</f>
        <v>0</v>
      </c>
      <c r="I78" s="24">
        <f>IFERROR(_xlfn.XLOOKUP(G78,map_headernames!L:L,map_headernames!O:O),"")</f>
        <v>0</v>
      </c>
      <c r="J78" s="535"/>
      <c r="K78" t="str">
        <f>IFERROR(_xlfn.XLOOKUP(G78,map_headernames!L:L,map_headernames!Q:Q),"")</f>
        <v>pctnhpia</v>
      </c>
      <c r="L78" t="str">
        <f>IFERROR(_xlfn.XLOOKUP(H78,map_headernames!O:O,map_headernames!Q:Q),"")</f>
        <v/>
      </c>
      <c r="M78" s="539" t="s">
        <v>6683</v>
      </c>
      <c r="N78" s="22" t="s">
        <v>6674</v>
      </c>
    </row>
    <row r="79" spans="1:14">
      <c r="A79">
        <v>26</v>
      </c>
      <c r="B79" s="127" t="s">
        <v>3072</v>
      </c>
      <c r="C79" s="127">
        <v>9</v>
      </c>
      <c r="D79" s="127" t="s">
        <v>6008</v>
      </c>
      <c r="E79" s="29" t="str">
        <f>IFERROR(_xlfn.XLOOKUP(B79,map_headernames!M:M,map_headernames!M:M),"")</f>
        <v>OTHER_RACE</v>
      </c>
      <c r="F79" s="29" t="str">
        <f>IFERROR(_xlfn.XLOOKUP(B79,map_headernames!N:N,map_headernames!N:N),"")</f>
        <v/>
      </c>
      <c r="G79" s="139" t="str">
        <f>IFERROR(_xlfn.XLOOKUP($B79,map_headernames!L:L,map_headernames!L:L),"")</f>
        <v>OTHER_RACE</v>
      </c>
      <c r="H79" s="22" cm="1">
        <f t="array" ref="H79">_xlfn.XLOOKUP(J79,map_headernames!Q:Q,map_headernames!O:O,map_headernames!O:O)</f>
        <v>0</v>
      </c>
      <c r="I79" s="24">
        <f>IFERROR(_xlfn.XLOOKUP(G79,map_headernames!L:L,map_headernames!O:O),"")</f>
        <v>0</v>
      </c>
      <c r="J79" s="535"/>
      <c r="K79" t="str">
        <f>IFERROR(_xlfn.XLOOKUP(G79,map_headernames!L:L,map_headernames!Q:Q),"")</f>
        <v>otheralone</v>
      </c>
      <c r="L79" t="str">
        <f>IFERROR(_xlfn.XLOOKUP(H79,map_headernames!O:O,map_headernames!Q:Q),"")</f>
        <v/>
      </c>
      <c r="M79" s="539" t="s">
        <v>6683</v>
      </c>
      <c r="N79" s="22" t="s">
        <v>6674</v>
      </c>
    </row>
    <row r="80" spans="1:14">
      <c r="A80">
        <v>27</v>
      </c>
      <c r="B80" s="127" t="s">
        <v>3075</v>
      </c>
      <c r="C80" s="127">
        <v>1.61290322580645</v>
      </c>
      <c r="D80" s="127" t="s">
        <v>6009</v>
      </c>
      <c r="E80" s="29" t="str">
        <f>IFERROR(_xlfn.XLOOKUP(B80,map_headernames!M:M,map_headernames!M:M),"")</f>
        <v>PCT_OTHER_RACE</v>
      </c>
      <c r="F80" s="29" t="str">
        <f>IFERROR(_xlfn.XLOOKUP(B80,map_headernames!N:N,map_headernames!N:N),"")</f>
        <v/>
      </c>
      <c r="G80" s="139" t="str">
        <f>IFERROR(_xlfn.XLOOKUP($B80,map_headernames!L:L,map_headernames!L:L),"")</f>
        <v>PCT_OTHER_RACE</v>
      </c>
      <c r="H80" s="22" cm="1">
        <f t="array" ref="H80">_xlfn.XLOOKUP(J80,map_headernames!Q:Q,map_headernames!O:O,map_headernames!O:O)</f>
        <v>0</v>
      </c>
      <c r="I80" s="24">
        <f>IFERROR(_xlfn.XLOOKUP(G80,map_headernames!L:L,map_headernames!O:O),"")</f>
        <v>0</v>
      </c>
      <c r="J80" s="535"/>
      <c r="K80" t="str">
        <f>IFERROR(_xlfn.XLOOKUP(G80,map_headernames!L:L,map_headernames!Q:Q),"")</f>
        <v>pctotheralone</v>
      </c>
      <c r="L80" t="str">
        <f>IFERROR(_xlfn.XLOOKUP(H80,map_headernames!O:O,map_headernames!Q:Q),"")</f>
        <v/>
      </c>
      <c r="M80" s="539" t="s">
        <v>6683</v>
      </c>
      <c r="N80" s="22" t="s">
        <v>6674</v>
      </c>
    </row>
    <row r="81" spans="1:14">
      <c r="A81">
        <v>28</v>
      </c>
      <c r="B81" s="127" t="s">
        <v>3080</v>
      </c>
      <c r="C81" s="127">
        <v>62</v>
      </c>
      <c r="D81" s="127" t="s">
        <v>6010</v>
      </c>
      <c r="E81" s="29" t="str">
        <f>IFERROR(_xlfn.XLOOKUP(B81,map_headernames!M:M,map_headernames!M:M),"")</f>
        <v>TWOMORE</v>
      </c>
      <c r="F81" s="29" t="str">
        <f>IFERROR(_xlfn.XLOOKUP(B81,map_headernames!N:N,map_headernames!N:N),"")</f>
        <v/>
      </c>
      <c r="G81" s="139" t="str">
        <f>IFERROR(_xlfn.XLOOKUP($B81,map_headernames!L:L,map_headernames!L:L),"")</f>
        <v>TWOMORE</v>
      </c>
      <c r="H81" s="22" cm="1">
        <f t="array" ref="H81">_xlfn.XLOOKUP(J81,map_headernames!Q:Q,map_headernames!O:O,map_headernames!O:O)</f>
        <v>0</v>
      </c>
      <c r="I81" s="24">
        <f>IFERROR(_xlfn.XLOOKUP(G81,map_headernames!L:L,map_headernames!O:O),"")</f>
        <v>0</v>
      </c>
      <c r="J81" s="535"/>
      <c r="K81" t="str">
        <f>IFERROR(_xlfn.XLOOKUP(G81,map_headernames!L:L,map_headernames!Q:Q),"")</f>
        <v>multi</v>
      </c>
      <c r="L81" t="str">
        <f>IFERROR(_xlfn.XLOOKUP(H81,map_headernames!O:O,map_headernames!Q:Q),"")</f>
        <v/>
      </c>
      <c r="M81" s="539" t="s">
        <v>6683</v>
      </c>
      <c r="N81" s="22" t="s">
        <v>6674</v>
      </c>
    </row>
    <row r="82" spans="1:14">
      <c r="A82">
        <v>29</v>
      </c>
      <c r="B82" s="127" t="s">
        <v>3076</v>
      </c>
      <c r="C82" s="127">
        <v>11.1111111111111</v>
      </c>
      <c r="D82" s="127" t="s">
        <v>6011</v>
      </c>
      <c r="E82" s="29" t="str">
        <f>IFERROR(_xlfn.XLOOKUP(B82,map_headernames!M:M,map_headernames!M:M),"")</f>
        <v>PCT_TWOMORE</v>
      </c>
      <c r="F82" s="29" t="str">
        <f>IFERROR(_xlfn.XLOOKUP(B82,map_headernames!N:N,map_headernames!N:N),"")</f>
        <v/>
      </c>
      <c r="G82" s="139" t="str">
        <f>IFERROR(_xlfn.XLOOKUP($B82,map_headernames!L:L,map_headernames!L:L),"")</f>
        <v>PCT_TWOMORE</v>
      </c>
      <c r="H82" s="22" cm="1">
        <f t="array" ref="H82">_xlfn.XLOOKUP(J82,map_headernames!Q:Q,map_headernames!O:O,map_headernames!O:O)</f>
        <v>0</v>
      </c>
      <c r="I82" s="24">
        <f>IFERROR(_xlfn.XLOOKUP(G82,map_headernames!L:L,map_headernames!O:O),"")</f>
        <v>0</v>
      </c>
      <c r="J82" s="535"/>
      <c r="K82" t="str">
        <f>IFERROR(_xlfn.XLOOKUP(G82,map_headernames!L:L,map_headernames!Q:Q),"")</f>
        <v>pctmulti</v>
      </c>
      <c r="L82" t="str">
        <f>IFERROR(_xlfn.XLOOKUP(H82,map_headernames!O:O,map_headernames!Q:Q),"")</f>
        <v/>
      </c>
      <c r="M82" s="539" t="s">
        <v>6683</v>
      </c>
      <c r="N82" s="22" t="s">
        <v>6674</v>
      </c>
    </row>
    <row r="83" spans="1:14">
      <c r="A83">
        <v>30</v>
      </c>
      <c r="B83" s="72" t="s">
        <v>3094</v>
      </c>
      <c r="C83" s="72">
        <v>433</v>
      </c>
      <c r="D83" s="72" t="s">
        <v>6012</v>
      </c>
      <c r="E83" s="29" t="str">
        <f>IFERROR(_xlfn.XLOOKUP(B83,map_headernames!M:M,map_headernames!M:M),"")</f>
        <v>NHWHITE</v>
      </c>
      <c r="F83" s="29" t="str">
        <f>IFERROR(_xlfn.XLOOKUP(B83,map_headernames!N:N,map_headernames!N:N),"")</f>
        <v/>
      </c>
      <c r="G83" s="139" t="str">
        <f>IFERROR(_xlfn.XLOOKUP($B83,map_headernames!L:L,map_headernames!L:L),"")</f>
        <v>NHWHITE</v>
      </c>
      <c r="H83" s="22" cm="1">
        <f t="array" ref="H83">_xlfn.XLOOKUP(J83,map_headernames!Q:Q,map_headernames!O:O,map_headernames!O:O)</f>
        <v>0</v>
      </c>
      <c r="I83" s="24">
        <f>IFERROR(_xlfn.XLOOKUP(G83,map_headernames!L:L,map_headernames!O:O),"")</f>
        <v>0</v>
      </c>
      <c r="J83" s="535"/>
      <c r="K83" t="str">
        <f>IFERROR(_xlfn.XLOOKUP(G83,map_headernames!L:L,map_headernames!Q:Q),"")</f>
        <v>nhwa</v>
      </c>
      <c r="L83" t="str">
        <f>IFERROR(_xlfn.XLOOKUP(H83,map_headernames!O:O,map_headernames!Q:Q),"")</f>
        <v/>
      </c>
      <c r="M83" s="539" t="s">
        <v>6683</v>
      </c>
      <c r="N83" s="22" t="s">
        <v>6674</v>
      </c>
    </row>
    <row r="84" spans="1:14">
      <c r="A84">
        <v>31</v>
      </c>
      <c r="B84" s="72" t="s">
        <v>3087</v>
      </c>
      <c r="C84" s="72">
        <v>77.598566308243704</v>
      </c>
      <c r="D84" s="72" t="s">
        <v>6013</v>
      </c>
      <c r="E84" s="29" t="str">
        <f>IFERROR(_xlfn.XLOOKUP(B84,map_headernames!M:M,map_headernames!M:M),"")</f>
        <v>PCT_NHWHITE</v>
      </c>
      <c r="F84" s="29" t="str">
        <f>IFERROR(_xlfn.XLOOKUP(B84,map_headernames!N:N,map_headernames!N:N),"")</f>
        <v/>
      </c>
      <c r="G84" s="139" t="str">
        <f>IFERROR(_xlfn.XLOOKUP($B84,map_headernames!L:L,map_headernames!L:L),"")</f>
        <v>PCT_NHWHITE</v>
      </c>
      <c r="H84" s="22" cm="1">
        <f t="array" ref="H84">_xlfn.XLOOKUP(J84,map_headernames!Q:Q,map_headernames!O:O,map_headernames!O:O)</f>
        <v>0</v>
      </c>
      <c r="I84" s="24">
        <f>IFERROR(_xlfn.XLOOKUP(G84,map_headernames!L:L,map_headernames!O:O),"")</f>
        <v>0</v>
      </c>
      <c r="J84" s="535"/>
      <c r="K84" t="str">
        <f>IFERROR(_xlfn.XLOOKUP(G84,map_headernames!L:L,map_headernames!Q:Q),"")</f>
        <v>pctnhwa</v>
      </c>
      <c r="L84" t="str">
        <f>IFERROR(_xlfn.XLOOKUP(H84,map_headernames!O:O,map_headernames!Q:Q),"")</f>
        <v/>
      </c>
      <c r="M84" s="539" t="s">
        <v>6683</v>
      </c>
      <c r="N84" s="22" t="s">
        <v>6674</v>
      </c>
    </row>
    <row r="85" spans="1:14">
      <c r="A85">
        <v>32</v>
      </c>
      <c r="B85" s="72" t="s">
        <v>3088</v>
      </c>
      <c r="C85" s="72">
        <v>12</v>
      </c>
      <c r="D85" s="72" t="s">
        <v>6014</v>
      </c>
      <c r="E85" s="29" t="str">
        <f>IFERROR(_xlfn.XLOOKUP(B85,map_headernames!M:M,map_headernames!M:M),"")</f>
        <v>NHBLACK</v>
      </c>
      <c r="F85" s="29" t="str">
        <f>IFERROR(_xlfn.XLOOKUP(B85,map_headernames!N:N,map_headernames!N:N),"")</f>
        <v/>
      </c>
      <c r="G85" s="139" t="str">
        <f>IFERROR(_xlfn.XLOOKUP($B85,map_headernames!L:L,map_headernames!L:L),"")</f>
        <v>NHBLACK</v>
      </c>
      <c r="H85" s="22" cm="1">
        <f t="array" ref="H85">_xlfn.XLOOKUP(J85,map_headernames!Q:Q,map_headernames!O:O,map_headernames!O:O)</f>
        <v>0</v>
      </c>
      <c r="I85" s="24">
        <f>IFERROR(_xlfn.XLOOKUP(G85,map_headernames!L:L,map_headernames!O:O),"")</f>
        <v>0</v>
      </c>
      <c r="J85" s="535"/>
      <c r="K85" t="str">
        <f>IFERROR(_xlfn.XLOOKUP(G85,map_headernames!L:L,map_headernames!Q:Q),"")</f>
        <v>nhba</v>
      </c>
      <c r="L85" t="str">
        <f>IFERROR(_xlfn.XLOOKUP(H85,map_headernames!O:O,map_headernames!Q:Q),"")</f>
        <v/>
      </c>
      <c r="M85" s="539" t="s">
        <v>6683</v>
      </c>
      <c r="N85" s="22" t="s">
        <v>6674</v>
      </c>
    </row>
    <row r="86" spans="1:14">
      <c r="A86">
        <v>33</v>
      </c>
      <c r="B86" s="72" t="s">
        <v>3081</v>
      </c>
      <c r="C86" s="72">
        <v>2.1505376344085998</v>
      </c>
      <c r="D86" s="72" t="s">
        <v>6015</v>
      </c>
      <c r="E86" s="29" t="str">
        <f>IFERROR(_xlfn.XLOOKUP(B86,map_headernames!M:M,map_headernames!M:M),"")</f>
        <v>PCT_NHBLACK</v>
      </c>
      <c r="F86" s="29" t="str">
        <f>IFERROR(_xlfn.XLOOKUP(B86,map_headernames!N:N,map_headernames!N:N),"")</f>
        <v/>
      </c>
      <c r="G86" s="139" t="str">
        <f>IFERROR(_xlfn.XLOOKUP($B86,map_headernames!L:L,map_headernames!L:L),"")</f>
        <v>PCT_NHBLACK</v>
      </c>
      <c r="H86" s="22" cm="1">
        <f t="array" ref="H86">_xlfn.XLOOKUP(J86,map_headernames!Q:Q,map_headernames!O:O,map_headernames!O:O)</f>
        <v>0</v>
      </c>
      <c r="I86" s="24">
        <f>IFERROR(_xlfn.XLOOKUP(G86,map_headernames!L:L,map_headernames!O:O),"")</f>
        <v>0</v>
      </c>
      <c r="J86" s="535"/>
      <c r="K86" t="str">
        <f>IFERROR(_xlfn.XLOOKUP(G86,map_headernames!L:L,map_headernames!Q:Q),"")</f>
        <v>pctnhba</v>
      </c>
      <c r="L86" t="str">
        <f>IFERROR(_xlfn.XLOOKUP(H86,map_headernames!O:O,map_headernames!Q:Q),"")</f>
        <v/>
      </c>
      <c r="M86" s="539" t="s">
        <v>6683</v>
      </c>
      <c r="N86" s="22" t="s">
        <v>6674</v>
      </c>
    </row>
    <row r="87" spans="1:14">
      <c r="A87">
        <v>34</v>
      </c>
      <c r="B87" s="72" t="s">
        <v>3089</v>
      </c>
      <c r="C87" s="72">
        <v>0</v>
      </c>
      <c r="D87" s="72" t="s">
        <v>6016</v>
      </c>
      <c r="E87" s="29" t="str">
        <f>IFERROR(_xlfn.XLOOKUP(B87,map_headernames!M:M,map_headernames!M:M),"")</f>
        <v>NHASIAN</v>
      </c>
      <c r="F87" s="29" t="str">
        <f>IFERROR(_xlfn.XLOOKUP(B87,map_headernames!N:N,map_headernames!N:N),"")</f>
        <v/>
      </c>
      <c r="G87" s="139" t="str">
        <f>IFERROR(_xlfn.XLOOKUP($B87,map_headernames!L:L,map_headernames!L:L),"")</f>
        <v>NHASIAN</v>
      </c>
      <c r="H87" s="22" cm="1">
        <f t="array" ref="H87">_xlfn.XLOOKUP(J87,map_headernames!Q:Q,map_headernames!O:O,map_headernames!O:O)</f>
        <v>0</v>
      </c>
      <c r="I87" s="24">
        <f>IFERROR(_xlfn.XLOOKUP(G87,map_headernames!L:L,map_headernames!O:O),"")</f>
        <v>0</v>
      </c>
      <c r="J87" s="535"/>
      <c r="K87" t="str">
        <f>IFERROR(_xlfn.XLOOKUP(G87,map_headernames!L:L,map_headernames!Q:Q),"")</f>
        <v>nhaa</v>
      </c>
      <c r="L87" t="str">
        <f>IFERROR(_xlfn.XLOOKUP(H87,map_headernames!O:O,map_headernames!Q:Q),"")</f>
        <v/>
      </c>
      <c r="M87" s="539" t="s">
        <v>6683</v>
      </c>
      <c r="N87" s="22" t="s">
        <v>6674</v>
      </c>
    </row>
    <row r="88" spans="1:14">
      <c r="A88">
        <v>35</v>
      </c>
      <c r="B88" s="72" t="s">
        <v>3082</v>
      </c>
      <c r="C88" s="72">
        <v>0</v>
      </c>
      <c r="D88" s="72" t="s">
        <v>6017</v>
      </c>
      <c r="E88" s="29" t="str">
        <f>IFERROR(_xlfn.XLOOKUP(B88,map_headernames!M:M,map_headernames!M:M),"")</f>
        <v>PCT_NHASIAN</v>
      </c>
      <c r="F88" s="29" t="str">
        <f>IFERROR(_xlfn.XLOOKUP(B88,map_headernames!N:N,map_headernames!N:N),"")</f>
        <v/>
      </c>
      <c r="G88" s="139" t="str">
        <f>IFERROR(_xlfn.XLOOKUP($B88,map_headernames!L:L,map_headernames!L:L),"")</f>
        <v>PCT_NHASIAN</v>
      </c>
      <c r="H88" s="22" cm="1">
        <f t="array" ref="H88">_xlfn.XLOOKUP(J88,map_headernames!Q:Q,map_headernames!O:O,map_headernames!O:O)</f>
        <v>0</v>
      </c>
      <c r="I88" s="24">
        <f>IFERROR(_xlfn.XLOOKUP(G88,map_headernames!L:L,map_headernames!O:O),"")</f>
        <v>0</v>
      </c>
      <c r="J88" s="535"/>
      <c r="K88" t="str">
        <f>IFERROR(_xlfn.XLOOKUP(G88,map_headernames!L:L,map_headernames!Q:Q),"")</f>
        <v>pctnhaa</v>
      </c>
      <c r="L88" t="str">
        <f>IFERROR(_xlfn.XLOOKUP(H88,map_headernames!O:O,map_headernames!Q:Q),"")</f>
        <v/>
      </c>
      <c r="M88" s="539" t="s">
        <v>6683</v>
      </c>
      <c r="N88" s="22" t="s">
        <v>6674</v>
      </c>
    </row>
    <row r="89" spans="1:14">
      <c r="A89">
        <v>36</v>
      </c>
      <c r="B89" s="72" t="s">
        <v>3090</v>
      </c>
      <c r="C89" s="72">
        <v>0</v>
      </c>
      <c r="D89" s="72" t="s">
        <v>6018</v>
      </c>
      <c r="E89" s="29" t="str">
        <f>IFERROR(_xlfn.XLOOKUP(B89,map_headernames!M:M,map_headernames!M:M),"")</f>
        <v>NHAMERIND</v>
      </c>
      <c r="F89" s="29" t="str">
        <f>IFERROR(_xlfn.XLOOKUP(B89,map_headernames!N:N,map_headernames!N:N),"")</f>
        <v/>
      </c>
      <c r="G89" s="139" t="str">
        <f>IFERROR(_xlfn.XLOOKUP($B89,map_headernames!L:L,map_headernames!L:L),"")</f>
        <v>NHAMERIND</v>
      </c>
      <c r="H89" s="22" cm="1">
        <f t="array" ref="H89">_xlfn.XLOOKUP(J89,map_headernames!Q:Q,map_headernames!O:O,map_headernames!O:O)</f>
        <v>0</v>
      </c>
      <c r="I89" s="24">
        <f>IFERROR(_xlfn.XLOOKUP(G89,map_headernames!L:L,map_headernames!O:O),"")</f>
        <v>0</v>
      </c>
      <c r="J89" s="535"/>
      <c r="K89" t="str">
        <f>IFERROR(_xlfn.XLOOKUP(G89,map_headernames!L:L,map_headernames!Q:Q),"")</f>
        <v>nhaiana</v>
      </c>
      <c r="L89" t="str">
        <f>IFERROR(_xlfn.XLOOKUP(H89,map_headernames!O:O,map_headernames!Q:Q),"")</f>
        <v/>
      </c>
      <c r="M89" s="539" t="s">
        <v>6683</v>
      </c>
      <c r="N89" s="22" t="s">
        <v>6674</v>
      </c>
    </row>
    <row r="90" spans="1:14">
      <c r="A90">
        <v>37</v>
      </c>
      <c r="B90" s="72" t="s">
        <v>3083</v>
      </c>
      <c r="C90" s="72">
        <v>0</v>
      </c>
      <c r="D90" s="72" t="s">
        <v>6019</v>
      </c>
      <c r="E90" s="29" t="str">
        <f>IFERROR(_xlfn.XLOOKUP(B90,map_headernames!M:M,map_headernames!M:M),"")</f>
        <v>PCT_NHAMERIND</v>
      </c>
      <c r="F90" s="29" t="str">
        <f>IFERROR(_xlfn.XLOOKUP(B90,map_headernames!N:N,map_headernames!N:N),"")</f>
        <v/>
      </c>
      <c r="G90" s="139" t="str">
        <f>IFERROR(_xlfn.XLOOKUP($B90,map_headernames!L:L,map_headernames!L:L),"")</f>
        <v>PCT_NHAMERIND</v>
      </c>
      <c r="H90" s="22" cm="1">
        <f t="array" ref="H90">_xlfn.XLOOKUP(J90,map_headernames!Q:Q,map_headernames!O:O,map_headernames!O:O)</f>
        <v>0</v>
      </c>
      <c r="I90" s="24">
        <f>IFERROR(_xlfn.XLOOKUP(G90,map_headernames!L:L,map_headernames!O:O),"")</f>
        <v>0</v>
      </c>
      <c r="J90" s="535"/>
      <c r="K90" t="str">
        <f>IFERROR(_xlfn.XLOOKUP(G90,map_headernames!L:L,map_headernames!Q:Q),"")</f>
        <v>pctnhaiana</v>
      </c>
      <c r="L90" t="str">
        <f>IFERROR(_xlfn.XLOOKUP(H90,map_headernames!O:O,map_headernames!Q:Q),"")</f>
        <v/>
      </c>
      <c r="M90" s="539" t="s">
        <v>6683</v>
      </c>
      <c r="N90" s="22" t="s">
        <v>6674</v>
      </c>
    </row>
    <row r="91" spans="1:14">
      <c r="A91">
        <v>38</v>
      </c>
      <c r="B91" s="72" t="s">
        <v>3091</v>
      </c>
      <c r="C91" s="72">
        <v>0</v>
      </c>
      <c r="D91" s="72" t="s">
        <v>6020</v>
      </c>
      <c r="E91" s="29" t="str">
        <f>IFERROR(_xlfn.XLOOKUP(B91,map_headernames!M:M,map_headernames!M:M),"")</f>
        <v>NHHAWPAC</v>
      </c>
      <c r="F91" s="29" t="str">
        <f>IFERROR(_xlfn.XLOOKUP(B91,map_headernames!N:N,map_headernames!N:N),"")</f>
        <v/>
      </c>
      <c r="G91" s="139" t="str">
        <f>IFERROR(_xlfn.XLOOKUP($B91,map_headernames!L:L,map_headernames!L:L),"")</f>
        <v>NHHAWPAC</v>
      </c>
      <c r="H91" s="22" cm="1">
        <f t="array" ref="H91">_xlfn.XLOOKUP(J91,map_headernames!Q:Q,map_headernames!O:O,map_headernames!O:O)</f>
        <v>0</v>
      </c>
      <c r="I91" s="24">
        <f>IFERROR(_xlfn.XLOOKUP(G91,map_headernames!L:L,map_headernames!O:O),"")</f>
        <v>0</v>
      </c>
      <c r="J91" s="535"/>
      <c r="K91" t="str">
        <f>IFERROR(_xlfn.XLOOKUP(G91,map_headernames!L:L,map_headernames!Q:Q),"")</f>
        <v>nhnhpia</v>
      </c>
      <c r="L91" t="str">
        <f>IFERROR(_xlfn.XLOOKUP(H91,map_headernames!O:O,map_headernames!Q:Q),"")</f>
        <v/>
      </c>
      <c r="M91" s="539" t="s">
        <v>6683</v>
      </c>
      <c r="N91" s="22" t="s">
        <v>6674</v>
      </c>
    </row>
    <row r="92" spans="1:14">
      <c r="A92">
        <v>39</v>
      </c>
      <c r="B92" s="72" t="s">
        <v>3084</v>
      </c>
      <c r="C92" s="72">
        <v>0</v>
      </c>
      <c r="D92" s="72" t="s">
        <v>6021</v>
      </c>
      <c r="E92" s="29" t="str">
        <f>IFERROR(_xlfn.XLOOKUP(B92,map_headernames!M:M,map_headernames!M:M),"")</f>
        <v>PCT_NHHAWPAC</v>
      </c>
      <c r="F92" s="29" t="str">
        <f>IFERROR(_xlfn.XLOOKUP(B92,map_headernames!N:N,map_headernames!N:N),"")</f>
        <v/>
      </c>
      <c r="G92" s="139" t="str">
        <f>IFERROR(_xlfn.XLOOKUP($B92,map_headernames!L:L,map_headernames!L:L),"")</f>
        <v>PCT_NHHAWPAC</v>
      </c>
      <c r="H92" s="22" cm="1">
        <f t="array" ref="H92">_xlfn.XLOOKUP(J92,map_headernames!Q:Q,map_headernames!O:O,map_headernames!O:O)</f>
        <v>0</v>
      </c>
      <c r="I92" s="24">
        <f>IFERROR(_xlfn.XLOOKUP(G92,map_headernames!L:L,map_headernames!O:O),"")</f>
        <v>0</v>
      </c>
      <c r="J92" s="535"/>
      <c r="K92" t="str">
        <f>IFERROR(_xlfn.XLOOKUP(G92,map_headernames!L:L,map_headernames!Q:Q),"")</f>
        <v>pctnhnhpia</v>
      </c>
      <c r="L92" t="str">
        <f>IFERROR(_xlfn.XLOOKUP(H92,map_headernames!O:O,map_headernames!Q:Q),"")</f>
        <v/>
      </c>
      <c r="M92" s="539" t="s">
        <v>6683</v>
      </c>
      <c r="N92" s="22" t="s">
        <v>6674</v>
      </c>
    </row>
    <row r="93" spans="1:14">
      <c r="A93">
        <v>40</v>
      </c>
      <c r="B93" s="72" t="s">
        <v>3092</v>
      </c>
      <c r="C93" s="72">
        <v>0</v>
      </c>
      <c r="D93" s="72" t="s">
        <v>6022</v>
      </c>
      <c r="E93" s="29" t="str">
        <f>IFERROR(_xlfn.XLOOKUP(B93,map_headernames!M:M,map_headernames!M:M),"")</f>
        <v>NHOTHER_RACE</v>
      </c>
      <c r="F93" s="29" t="str">
        <f>IFERROR(_xlfn.XLOOKUP(B93,map_headernames!N:N,map_headernames!N:N),"")</f>
        <v/>
      </c>
      <c r="G93" s="139" t="str">
        <f>IFERROR(_xlfn.XLOOKUP($B93,map_headernames!L:L,map_headernames!L:L),"")</f>
        <v>NHOTHER_RACE</v>
      </c>
      <c r="H93" s="22" cm="1">
        <f t="array" ref="H93">_xlfn.XLOOKUP(J93,map_headernames!Q:Q,map_headernames!O:O,map_headernames!O:O)</f>
        <v>0</v>
      </c>
      <c r="I93" s="24">
        <f>IFERROR(_xlfn.XLOOKUP(G93,map_headernames!L:L,map_headernames!O:O),"")</f>
        <v>0</v>
      </c>
      <c r="J93" s="535"/>
      <c r="K93" t="str">
        <f>IFERROR(_xlfn.XLOOKUP(G93,map_headernames!L:L,map_headernames!Q:Q),"")</f>
        <v>nhotheralone</v>
      </c>
      <c r="L93" t="str">
        <f>IFERROR(_xlfn.XLOOKUP(H93,map_headernames!O:O,map_headernames!Q:Q),"")</f>
        <v/>
      </c>
      <c r="M93" s="539" t="s">
        <v>6683</v>
      </c>
      <c r="N93" s="22" t="s">
        <v>6674</v>
      </c>
    </row>
    <row r="94" spans="1:14">
      <c r="A94">
        <v>41</v>
      </c>
      <c r="B94" s="72" t="s">
        <v>3085</v>
      </c>
      <c r="C94" s="72">
        <v>0</v>
      </c>
      <c r="D94" s="72" t="s">
        <v>6023</v>
      </c>
      <c r="E94" s="29" t="str">
        <f>IFERROR(_xlfn.XLOOKUP(B94,map_headernames!M:M,map_headernames!M:M),"")</f>
        <v>PCT_NHOTHER_RACE</v>
      </c>
      <c r="F94" s="29" t="str">
        <f>IFERROR(_xlfn.XLOOKUP(B94,map_headernames!N:N,map_headernames!N:N),"")</f>
        <v/>
      </c>
      <c r="G94" s="139" t="str">
        <f>IFERROR(_xlfn.XLOOKUP($B94,map_headernames!L:L,map_headernames!L:L),"")</f>
        <v>PCT_NHOTHER_RACE</v>
      </c>
      <c r="H94" s="22" cm="1">
        <f t="array" ref="H94">_xlfn.XLOOKUP(J94,map_headernames!Q:Q,map_headernames!O:O,map_headernames!O:O)</f>
        <v>0</v>
      </c>
      <c r="I94" s="24">
        <f>IFERROR(_xlfn.XLOOKUP(G94,map_headernames!L:L,map_headernames!O:O),"")</f>
        <v>0</v>
      </c>
      <c r="J94" s="535"/>
      <c r="K94" t="str">
        <f>IFERROR(_xlfn.XLOOKUP(G94,map_headernames!L:L,map_headernames!Q:Q),"")</f>
        <v>pctnhotheralone</v>
      </c>
      <c r="L94" t="str">
        <f>IFERROR(_xlfn.XLOOKUP(H94,map_headernames!O:O,map_headernames!Q:Q),"")</f>
        <v/>
      </c>
      <c r="M94" s="539" t="s">
        <v>6683</v>
      </c>
      <c r="N94" s="22" t="s">
        <v>6674</v>
      </c>
    </row>
    <row r="95" spans="1:14">
      <c r="A95">
        <v>42</v>
      </c>
      <c r="B95" s="72" t="s">
        <v>3093</v>
      </c>
      <c r="C95" s="72">
        <v>62</v>
      </c>
      <c r="D95" s="72" t="s">
        <v>6024</v>
      </c>
      <c r="E95" s="29" t="str">
        <f>IFERROR(_xlfn.XLOOKUP(B95,map_headernames!M:M,map_headernames!M:M),"")</f>
        <v>NHTWOMORE</v>
      </c>
      <c r="F95" s="29" t="str">
        <f>IFERROR(_xlfn.XLOOKUP(B95,map_headernames!N:N,map_headernames!N:N),"")</f>
        <v/>
      </c>
      <c r="G95" s="139" t="str">
        <f>IFERROR(_xlfn.XLOOKUP($B95,map_headernames!L:L,map_headernames!L:L),"")</f>
        <v>NHTWOMORE</v>
      </c>
      <c r="H95" s="22" cm="1">
        <f t="array" ref="H95">_xlfn.XLOOKUP(J95,map_headernames!Q:Q,map_headernames!O:O,map_headernames!O:O)</f>
        <v>0</v>
      </c>
      <c r="I95" s="24">
        <f>IFERROR(_xlfn.XLOOKUP(G95,map_headernames!L:L,map_headernames!O:O),"")</f>
        <v>0</v>
      </c>
      <c r="J95" s="535"/>
      <c r="K95" t="str">
        <f>IFERROR(_xlfn.XLOOKUP(G95,map_headernames!L:L,map_headernames!Q:Q),"")</f>
        <v>nhmulti</v>
      </c>
      <c r="L95" t="str">
        <f>IFERROR(_xlfn.XLOOKUP(H95,map_headernames!O:O,map_headernames!Q:Q),"")</f>
        <v/>
      </c>
      <c r="M95" s="539" t="s">
        <v>6683</v>
      </c>
      <c r="N95" s="22" t="s">
        <v>6674</v>
      </c>
    </row>
    <row r="96" spans="1:14">
      <c r="A96">
        <v>43</v>
      </c>
      <c r="B96" s="72" t="s">
        <v>3086</v>
      </c>
      <c r="C96" s="72">
        <v>11.1111111111111</v>
      </c>
      <c r="D96" s="72" t="s">
        <v>6025</v>
      </c>
      <c r="E96" s="29" t="str">
        <f>IFERROR(_xlfn.XLOOKUP(B96,map_headernames!M:M,map_headernames!M:M),"")</f>
        <v>PCT_NHTWOMORE</v>
      </c>
      <c r="F96" s="29" t="str">
        <f>IFERROR(_xlfn.XLOOKUP(B96,map_headernames!N:N,map_headernames!N:N),"")</f>
        <v/>
      </c>
      <c r="G96" s="139" t="str">
        <f>IFERROR(_xlfn.XLOOKUP($B96,map_headernames!L:L,map_headernames!L:L),"")</f>
        <v>PCT_NHTWOMORE</v>
      </c>
      <c r="H96" s="22" cm="1">
        <f t="array" ref="H96">_xlfn.XLOOKUP(J96,map_headernames!Q:Q,map_headernames!O:O,map_headernames!O:O)</f>
        <v>0</v>
      </c>
      <c r="I96" s="24">
        <f>IFERROR(_xlfn.XLOOKUP(G96,map_headernames!L:L,map_headernames!O:O),"")</f>
        <v>0</v>
      </c>
      <c r="J96" s="535"/>
      <c r="K96" t="str">
        <f>IFERROR(_xlfn.XLOOKUP(G96,map_headernames!L:L,map_headernames!Q:Q),"")</f>
        <v>pctnhmulti</v>
      </c>
      <c r="L96" t="str">
        <f>IFERROR(_xlfn.XLOOKUP(H96,map_headernames!O:O,map_headernames!Q:Q),"")</f>
        <v/>
      </c>
      <c r="M96" s="539" t="s">
        <v>6683</v>
      </c>
      <c r="N96" s="22" t="s">
        <v>6674</v>
      </c>
    </row>
    <row r="97" spans="1:15">
      <c r="A97">
        <v>44</v>
      </c>
      <c r="B97" t="s">
        <v>3198</v>
      </c>
      <c r="C97">
        <v>90</v>
      </c>
      <c r="D97" t="s">
        <v>6026</v>
      </c>
      <c r="E97" s="29" t="str">
        <f>IFERROR(_xlfn.XLOOKUP(B97,map_headernames!M:M,map_headernames!M:M),"")</f>
        <v>AGE_LT18</v>
      </c>
      <c r="F97" s="29" t="str">
        <f>IFERROR(_xlfn.XLOOKUP(B97,map_headernames!N:N,map_headernames!N:N),"")</f>
        <v/>
      </c>
      <c r="G97" s="139" t="str">
        <f>IFERROR(_xlfn.XLOOKUP($B97,map_headernames!L:L,map_headernames!L:L),"")</f>
        <v>AGE_LT18</v>
      </c>
      <c r="H97" s="22" cm="1">
        <f t="array" ref="H97">_xlfn.XLOOKUP(J97,map_headernames!Q:Q,map_headernames!O:O,map_headernames!O:O)</f>
        <v>0</v>
      </c>
      <c r="I97" s="24">
        <f>IFERROR(_xlfn.XLOOKUP(G97,map_headernames!L:L,map_headernames!O:O),"")</f>
        <v>0</v>
      </c>
      <c r="J97" s="535"/>
      <c r="K97" t="str">
        <f>IFERROR(_xlfn.XLOOKUP(G97,map_headernames!L:L,map_headernames!Q:Q),"")</f>
        <v>under18</v>
      </c>
      <c r="L97" t="str">
        <f>IFERROR(_xlfn.XLOOKUP(H97,map_headernames!O:O,map_headernames!Q:Q),"")</f>
        <v/>
      </c>
      <c r="M97" s="539" t="s">
        <v>6683</v>
      </c>
      <c r="N97" s="22" t="s">
        <v>6674</v>
      </c>
    </row>
    <row r="98" spans="1:15">
      <c r="A98">
        <v>45</v>
      </c>
      <c r="B98" t="s">
        <v>3201</v>
      </c>
      <c r="C98">
        <v>16.129032258064498</v>
      </c>
      <c r="D98" t="s">
        <v>6027</v>
      </c>
      <c r="E98" s="29" t="str">
        <f>IFERROR(_xlfn.XLOOKUP(B98,map_headernames!M:M,map_headernames!M:M),"")</f>
        <v>PCT_AGE_LT18</v>
      </c>
      <c r="F98" s="29" t="str">
        <f>IFERROR(_xlfn.XLOOKUP(B98,map_headernames!N:N,map_headernames!N:N),"")</f>
        <v/>
      </c>
      <c r="G98" s="139" t="str">
        <f>IFERROR(_xlfn.XLOOKUP($B98,map_headernames!L:L,map_headernames!L:L),"")</f>
        <v>PCT_AGE_LT18</v>
      </c>
      <c r="H98" s="22" cm="1">
        <f t="array" ref="H98">_xlfn.XLOOKUP(J98,map_headernames!Q:Q,map_headernames!O:O,map_headernames!O:O)</f>
        <v>0</v>
      </c>
      <c r="I98" s="24">
        <f>IFERROR(_xlfn.XLOOKUP(G98,map_headernames!L:L,map_headernames!O:O),"")</f>
        <v>0</v>
      </c>
      <c r="J98" s="535"/>
      <c r="K98" t="str">
        <f>IFERROR(_xlfn.XLOOKUP(G98,map_headernames!L:L,map_headernames!Q:Q),"")</f>
        <v>pctunder18</v>
      </c>
      <c r="L98" t="str">
        <f>IFERROR(_xlfn.XLOOKUP(H98,map_headernames!O:O,map_headernames!Q:Q),"")</f>
        <v/>
      </c>
      <c r="M98" s="539" t="s">
        <v>6683</v>
      </c>
      <c r="N98" s="22" t="s">
        <v>6674</v>
      </c>
    </row>
    <row r="99" spans="1:15">
      <c r="A99">
        <v>50</v>
      </c>
      <c r="B99" t="s">
        <v>3214</v>
      </c>
      <c r="C99">
        <v>468</v>
      </c>
      <c r="D99" t="s">
        <v>6032</v>
      </c>
      <c r="E99" s="29" t="str">
        <f>IFERROR(_xlfn.XLOOKUP(B99,map_headernames!M:M,map_headernames!M:M),"")</f>
        <v>AGE_GT17</v>
      </c>
      <c r="F99" s="29" t="str">
        <f>IFERROR(_xlfn.XLOOKUP(B99,map_headernames!N:N,map_headernames!N:N),"")</f>
        <v/>
      </c>
      <c r="G99" s="139" t="str">
        <f>IFERROR(_xlfn.XLOOKUP($B99,map_headernames!L:L,map_headernames!L:L),"")</f>
        <v>AGE_GT17</v>
      </c>
      <c r="H99" s="22" cm="1">
        <f t="array" ref="H99">_xlfn.XLOOKUP(J99,map_headernames!Q:Q,map_headernames!O:O,map_headernames!O:O)</f>
        <v>0</v>
      </c>
      <c r="I99" s="24">
        <f>IFERROR(_xlfn.XLOOKUP(G99,map_headernames!L:L,map_headernames!O:O),"")</f>
        <v>0</v>
      </c>
      <c r="K99" t="str">
        <f>IFERROR(_xlfn.XLOOKUP(G99,map_headernames!L:L,map_headernames!Q:Q),"")</f>
        <v>over17</v>
      </c>
      <c r="L99" t="str">
        <f>IFERROR(_xlfn.XLOOKUP(H99,map_headernames!O:O,map_headernames!Q:Q),"")</f>
        <v/>
      </c>
      <c r="M99" s="539" t="s">
        <v>6683</v>
      </c>
      <c r="N99" s="22" t="s">
        <v>6674</v>
      </c>
    </row>
    <row r="100" spans="1:15">
      <c r="A100">
        <v>51</v>
      </c>
      <c r="B100" t="s">
        <v>3217</v>
      </c>
      <c r="C100">
        <v>83.870967741935502</v>
      </c>
      <c r="D100" t="s">
        <v>6033</v>
      </c>
      <c r="E100" s="29" t="str">
        <f>IFERROR(_xlfn.XLOOKUP(B100,map_headernames!M:M,map_headernames!M:M),"")</f>
        <v>PCT_AGE_GT17</v>
      </c>
      <c r="F100" s="29" t="str">
        <f>IFERROR(_xlfn.XLOOKUP(B100,map_headernames!N:N,map_headernames!N:N),"")</f>
        <v/>
      </c>
      <c r="G100" s="139" t="str">
        <f>IFERROR(_xlfn.XLOOKUP($B100,map_headernames!L:L,map_headernames!L:L),"")</f>
        <v>PCT_AGE_GT17</v>
      </c>
      <c r="H100" s="22" cm="1">
        <f t="array" ref="H100">_xlfn.XLOOKUP(J100,map_headernames!Q:Q,map_headernames!O:O,map_headernames!O:O)</f>
        <v>0</v>
      </c>
      <c r="I100" s="24">
        <f>IFERROR(_xlfn.XLOOKUP(G100,map_headernames!L:L,map_headernames!O:O),"")</f>
        <v>0</v>
      </c>
      <c r="K100" t="str">
        <f>IFERROR(_xlfn.XLOOKUP(G100,map_headernames!L:L,map_headernames!Q:Q),"")</f>
        <v>pctover17</v>
      </c>
      <c r="L100" t="str">
        <f>IFERROR(_xlfn.XLOOKUP(H100,map_headernames!O:O,map_headernames!Q:Q),"")</f>
        <v/>
      </c>
      <c r="M100" s="539" t="s">
        <v>6683</v>
      </c>
      <c r="N100" s="22" t="s">
        <v>6674</v>
      </c>
    </row>
    <row r="101" spans="1:15">
      <c r="A101">
        <v>52</v>
      </c>
      <c r="B101" t="s">
        <v>3220</v>
      </c>
      <c r="C101">
        <v>301</v>
      </c>
      <c r="D101" t="s">
        <v>6034</v>
      </c>
      <c r="E101" s="29" t="str">
        <f>IFERROR(_xlfn.XLOOKUP(B101,map_headernames!M:M,map_headernames!M:M),"")</f>
        <v>MALES</v>
      </c>
      <c r="F101" s="29" t="str">
        <f>IFERROR(_xlfn.XLOOKUP(B101,map_headernames!N:N,map_headernames!N:N),"")</f>
        <v/>
      </c>
      <c r="G101" s="139" t="str">
        <f>IFERROR(_xlfn.XLOOKUP($B101,map_headernames!L:L,map_headernames!L:L),"")</f>
        <v>MALES</v>
      </c>
      <c r="H101" s="22" cm="1">
        <f t="array" ref="H101">_xlfn.XLOOKUP(J101,map_headernames!Q:Q,map_headernames!O:O,map_headernames!O:O)</f>
        <v>0</v>
      </c>
      <c r="I101" s="24">
        <f>IFERROR(_xlfn.XLOOKUP(G101,map_headernames!L:L,map_headernames!O:O),"")</f>
        <v>0</v>
      </c>
      <c r="K101" t="str">
        <f>IFERROR(_xlfn.XLOOKUP(G101,map_headernames!L:L,map_headernames!Q:Q),"")</f>
        <v>male</v>
      </c>
      <c r="L101" t="str">
        <f>IFERROR(_xlfn.XLOOKUP(H101,map_headernames!O:O,map_headernames!Q:Q),"")</f>
        <v/>
      </c>
      <c r="M101" s="539" t="s">
        <v>6683</v>
      </c>
      <c r="N101" s="22" t="s">
        <v>6674</v>
      </c>
    </row>
    <row r="102" spans="1:15">
      <c r="A102">
        <v>53</v>
      </c>
      <c r="B102" t="s">
        <v>3223</v>
      </c>
      <c r="C102">
        <v>53.942652329749102</v>
      </c>
      <c r="D102" t="s">
        <v>6035</v>
      </c>
      <c r="E102" s="29" t="str">
        <f>IFERROR(_xlfn.XLOOKUP(B102,map_headernames!M:M,map_headernames!M:M),"")</f>
        <v>PCT_MALES</v>
      </c>
      <c r="F102" s="29" t="str">
        <f>IFERROR(_xlfn.XLOOKUP(B102,map_headernames!N:N,map_headernames!N:N),"")</f>
        <v/>
      </c>
      <c r="G102" s="139" t="str">
        <f>IFERROR(_xlfn.XLOOKUP($B102,map_headernames!L:L,map_headernames!L:L),"")</f>
        <v>PCT_MALES</v>
      </c>
      <c r="H102" s="22" cm="1">
        <f t="array" ref="H102">_xlfn.XLOOKUP(J102,map_headernames!Q:Q,map_headernames!O:O,map_headernames!O:O)</f>
        <v>0</v>
      </c>
      <c r="I102" s="24">
        <f>IFERROR(_xlfn.XLOOKUP(G102,map_headernames!L:L,map_headernames!O:O),"")</f>
        <v>0</v>
      </c>
      <c r="K102" t="str">
        <f>IFERROR(_xlfn.XLOOKUP(G102,map_headernames!L:L,map_headernames!Q:Q),"")</f>
        <v>pctmale</v>
      </c>
      <c r="L102" t="str">
        <f>IFERROR(_xlfn.XLOOKUP(H102,map_headernames!O:O,map_headernames!Q:Q),"")</f>
        <v/>
      </c>
      <c r="M102" s="539" t="s">
        <v>6683</v>
      </c>
      <c r="N102" s="22" t="s">
        <v>6674</v>
      </c>
    </row>
    <row r="103" spans="1:15">
      <c r="A103">
        <v>54</v>
      </c>
      <c r="B103" t="s">
        <v>3226</v>
      </c>
      <c r="C103">
        <v>257</v>
      </c>
      <c r="D103" t="s">
        <v>6036</v>
      </c>
      <c r="E103" s="29" t="str">
        <f>IFERROR(_xlfn.XLOOKUP(B103,map_headernames!M:M,map_headernames!M:M),"")</f>
        <v>FEMALES</v>
      </c>
      <c r="F103" s="29" t="str">
        <f>IFERROR(_xlfn.XLOOKUP(B103,map_headernames!N:N,map_headernames!N:N),"")</f>
        <v/>
      </c>
      <c r="G103" s="139" t="str">
        <f>IFERROR(_xlfn.XLOOKUP($B103,map_headernames!L:L,map_headernames!L:L),"")</f>
        <v>FEMALES</v>
      </c>
      <c r="H103" s="22" cm="1">
        <f t="array" ref="H103">_xlfn.XLOOKUP(J103,map_headernames!Q:Q,map_headernames!O:O,map_headernames!O:O)</f>
        <v>0</v>
      </c>
      <c r="I103" s="24">
        <f>IFERROR(_xlfn.XLOOKUP(G103,map_headernames!L:L,map_headernames!O:O),"")</f>
        <v>0</v>
      </c>
      <c r="K103" t="str">
        <f>IFERROR(_xlfn.XLOOKUP(G103,map_headernames!L:L,map_headernames!Q:Q),"")</f>
        <v>female</v>
      </c>
      <c r="L103" t="str">
        <f>IFERROR(_xlfn.XLOOKUP(H103,map_headernames!O:O,map_headernames!Q:Q),"")</f>
        <v/>
      </c>
      <c r="M103" s="539" t="s">
        <v>6683</v>
      </c>
      <c r="N103" s="22" t="s">
        <v>6674</v>
      </c>
    </row>
    <row r="104" spans="1:15">
      <c r="A104">
        <v>55</v>
      </c>
      <c r="B104" t="s">
        <v>3229</v>
      </c>
      <c r="C104">
        <v>46.057347670250898</v>
      </c>
      <c r="D104" t="s">
        <v>6037</v>
      </c>
      <c r="E104" s="29" t="str">
        <f>IFERROR(_xlfn.XLOOKUP(B104,map_headernames!M:M,map_headernames!M:M),"")</f>
        <v>PCT_FEMALES</v>
      </c>
      <c r="F104" s="29" t="str">
        <f>IFERROR(_xlfn.XLOOKUP(B104,map_headernames!N:N,map_headernames!N:N),"")</f>
        <v/>
      </c>
      <c r="G104" s="139" t="str">
        <f>IFERROR(_xlfn.XLOOKUP($B104,map_headernames!L:L,map_headernames!L:L),"")</f>
        <v>PCT_FEMALES</v>
      </c>
      <c r="H104" s="22" cm="1">
        <f t="array" ref="H104">_xlfn.XLOOKUP(J104,map_headernames!Q:Q,map_headernames!O:O,map_headernames!O:O)</f>
        <v>0</v>
      </c>
      <c r="I104" s="24">
        <f>IFERROR(_xlfn.XLOOKUP(G104,map_headernames!L:L,map_headernames!O:O),"")</f>
        <v>0</v>
      </c>
      <c r="K104" t="str">
        <f>IFERROR(_xlfn.XLOOKUP(G104,map_headernames!L:L,map_headernames!Q:Q),"")</f>
        <v>pctfemale</v>
      </c>
      <c r="L104" t="str">
        <f>IFERROR(_xlfn.XLOOKUP(H104,map_headernames!O:O,map_headernames!Q:Q),"")</f>
        <v/>
      </c>
      <c r="M104" s="539" t="s">
        <v>6683</v>
      </c>
      <c r="N104" s="22" t="s">
        <v>6674</v>
      </c>
    </row>
    <row r="105" spans="1:15">
      <c r="A105">
        <v>98</v>
      </c>
      <c r="B105" t="s">
        <v>3338</v>
      </c>
      <c r="C105">
        <v>38</v>
      </c>
      <c r="D105" t="s">
        <v>6077</v>
      </c>
      <c r="E105" s="29" t="str">
        <f>IFERROR(_xlfn.XLOOKUP(B105,map_headernames!M:M,map_headernames!M:M),"")</f>
        <v>HH_BPOV</v>
      </c>
      <c r="F105" s="29" t="str">
        <f>IFERROR(_xlfn.XLOOKUP(B105,map_headernames!N:N,map_headernames!N:N),"")</f>
        <v/>
      </c>
      <c r="G105" s="29" t="str">
        <f>IFERROR(_xlfn.XLOOKUP($B105,map_headernames!L:L,map_headernames!L:L),"")</f>
        <v>HH_BPOV</v>
      </c>
      <c r="H105" cm="1">
        <f t="array" ref="H105">_xlfn.XLOOKUP(J105,map_headernames!Q:Q,map_headernames!O:O,map_headernames!O:O)</f>
        <v>0</v>
      </c>
      <c r="I105" s="24">
        <f>IFERROR(_xlfn.XLOOKUP(G105,map_headernames!L:L,map_headernames!O:O),"")</f>
        <v>0</v>
      </c>
      <c r="K105" t="str">
        <f>IFERROR(_xlfn.XLOOKUP(G105,map_headernames!L:L,map_headernames!Q:Q),"")</f>
        <v>poor</v>
      </c>
      <c r="L105" t="str">
        <f>IFERROR(_xlfn.XLOOKUP(H105,map_headernames!O:O,map_headernames!Q:Q),"")</f>
        <v/>
      </c>
      <c r="M105" s="539" t="s">
        <v>6683</v>
      </c>
      <c r="N105" s="22" t="s">
        <v>6674</v>
      </c>
    </row>
    <row r="106" spans="1:15">
      <c r="A106">
        <v>99</v>
      </c>
      <c r="B106" t="s">
        <v>3340</v>
      </c>
      <c r="C106">
        <v>14.5593869731801</v>
      </c>
      <c r="D106" t="s">
        <v>6078</v>
      </c>
      <c r="E106" s="29" t="str">
        <f>IFERROR(_xlfn.XLOOKUP(B106,map_headernames!M:M,map_headernames!M:M),"")</f>
        <v>PCT_HH_BPOV</v>
      </c>
      <c r="F106" s="29" t="str">
        <f>IFERROR(_xlfn.XLOOKUP(B106,map_headernames!N:N,map_headernames!N:N),"")</f>
        <v/>
      </c>
      <c r="G106" s="29" t="str">
        <f>IFERROR(_xlfn.XLOOKUP($B106,map_headernames!L:L,map_headernames!L:L),"")</f>
        <v>PCT_HH_BPOV</v>
      </c>
      <c r="H106" cm="1">
        <f t="array" ref="H106">_xlfn.XLOOKUP(J106,map_headernames!Q:Q,map_headernames!O:O,map_headernames!O:O)</f>
        <v>0</v>
      </c>
      <c r="I106" s="24">
        <f>IFERROR(_xlfn.XLOOKUP(G106,map_headernames!L:L,map_headernames!O:O),"")</f>
        <v>0</v>
      </c>
      <c r="K106" t="str">
        <f>IFERROR(_xlfn.XLOOKUP(G106,map_headernames!L:L,map_headernames!Q:Q),"")</f>
        <v>pctpoor</v>
      </c>
      <c r="L106" t="str">
        <f>IFERROR(_xlfn.XLOOKUP(H106,map_headernames!O:O,map_headernames!Q:Q),"")</f>
        <v/>
      </c>
      <c r="M106" s="539" t="s">
        <v>6683</v>
      </c>
      <c r="N106" s="22" t="s">
        <v>6674</v>
      </c>
    </row>
    <row r="107" spans="1:15">
      <c r="A107">
        <v>244</v>
      </c>
      <c r="B107" s="1" t="s">
        <v>3702</v>
      </c>
      <c r="C107">
        <v>530</v>
      </c>
      <c r="D107" t="s">
        <v>6223</v>
      </c>
      <c r="E107" s="29" t="str">
        <f>IFERROR(_xlfn.XLOOKUP(B107,map_headernames!M:M,map_headernames!M:M),"")</f>
        <v>LAN_UNIVERSE</v>
      </c>
      <c r="F107" s="29" t="str">
        <f>IFERROR(_xlfn.XLOOKUP(B107,map_headernames!N:N,map_headernames!N:N),"")</f>
        <v/>
      </c>
      <c r="G107" s="139" t="str">
        <f>IFERROR(_xlfn.XLOOKUP($B107,map_headernames!L:L,map_headernames!L:L),"")</f>
        <v>LAN_UNIVERSE</v>
      </c>
      <c r="H107" cm="1">
        <f t="array" ref="H107">_xlfn.XLOOKUP(J107,map_headernames!Q:Q,map_headernames!O:O,map_headernames!O:O)</f>
        <v>0</v>
      </c>
      <c r="I107" s="24">
        <f>IFERROR(_xlfn.XLOOKUP(G107,map_headernames!L:L,map_headernames!O:O),"")</f>
        <v>0</v>
      </c>
      <c r="K107" s="1" t="str">
        <f>IFERROR(_xlfn.XLOOKUP(G107,map_headernames!L:L,map_headernames!Q:Q),"")</f>
        <v>lan_universe</v>
      </c>
      <c r="L107" t="str">
        <f>IFERROR(_xlfn.XLOOKUP(H107,map_headernames!O:O,map_headernames!Q:Q),"")</f>
        <v/>
      </c>
      <c r="M107" s="539" t="s">
        <v>6683</v>
      </c>
      <c r="N107" s="22" t="s">
        <v>6674</v>
      </c>
      <c r="O107" t="s">
        <v>6702</v>
      </c>
    </row>
    <row r="108" spans="1:15">
      <c r="A108">
        <v>255</v>
      </c>
      <c r="B108" s="1" t="s">
        <v>3731</v>
      </c>
      <c r="C108">
        <v>0</v>
      </c>
      <c r="D108" t="s">
        <v>6234</v>
      </c>
      <c r="E108" s="29" t="str">
        <f>IFERROR(_xlfn.XLOOKUP(B108,map_headernames!M:M,map_headernames!M:M),"")</f>
        <v>LAN_ENG_NA</v>
      </c>
      <c r="F108" s="29" t="str">
        <f>IFERROR(_xlfn.XLOOKUP(B108,map_headernames!N:N,map_headernames!N:N),"")</f>
        <v/>
      </c>
      <c r="G108" s="139" t="str">
        <f>IFERROR(_xlfn.XLOOKUP($B108,map_headernames!L:L,map_headernames!L:L),"")</f>
        <v>LAN_ENG_NA</v>
      </c>
      <c r="H108" cm="1">
        <f t="array" ref="H108">_xlfn.XLOOKUP(J108,map_headernames!Q:Q,map_headernames!O:O,map_headernames!O:O)</f>
        <v>0</v>
      </c>
      <c r="I108" s="24">
        <f>IFERROR(_xlfn.XLOOKUP(G108,map_headernames!L:L,map_headernames!O:O),"")</f>
        <v>0</v>
      </c>
      <c r="K108" s="1" t="str">
        <f>IFERROR(_xlfn.XLOOKUP(G108,map_headernames!L:L,map_headernames!Q:Q),"")</f>
        <v>lan_eng_na</v>
      </c>
      <c r="L108" t="str">
        <f>IFERROR(_xlfn.XLOOKUP(H108,map_headernames!O:O,map_headernames!Q:Q),"")</f>
        <v/>
      </c>
      <c r="M108" s="539" t="s">
        <v>6683</v>
      </c>
      <c r="N108" s="22" t="s">
        <v>6674</v>
      </c>
      <c r="O108" t="s">
        <v>6702</v>
      </c>
    </row>
    <row r="109" spans="1:15">
      <c r="A109">
        <v>261</v>
      </c>
      <c r="B109" s="1" t="s">
        <v>3746</v>
      </c>
      <c r="C109" s="19">
        <v>13</v>
      </c>
      <c r="D109" s="19" t="s">
        <v>6240</v>
      </c>
      <c r="E109" s="29" t="str">
        <f>IFERROR(_xlfn.XLOOKUP(B109,map_headernames!M:M,map_headernames!M:M),"")</f>
        <v>LAN_SPANISH</v>
      </c>
      <c r="F109" s="29" t="str">
        <f>IFERROR(_xlfn.XLOOKUP(B109,map_headernames!N:N,map_headernames!N:N),"")</f>
        <v/>
      </c>
      <c r="G109" s="139" t="str">
        <f>IFERROR(_xlfn.XLOOKUP($B109,map_headernames!L:L,map_headernames!L:L),"")</f>
        <v>LAN_SPANISH</v>
      </c>
      <c r="H109" cm="1">
        <f t="array" ref="H109">_xlfn.XLOOKUP(J109,map_headernames!Q:Q,map_headernames!O:O,map_headernames!O:O)</f>
        <v>0</v>
      </c>
      <c r="I109" s="24">
        <f>IFERROR(_xlfn.XLOOKUP(G109,map_headernames!L:L,map_headernames!O:O),"")</f>
        <v>0</v>
      </c>
      <c r="K109" s="1" t="str">
        <f>IFERROR(_xlfn.XLOOKUP(G109,map_headernames!L:L,map_headernames!Q:Q),"")</f>
        <v>lan_spanish</v>
      </c>
      <c r="L109" t="str">
        <f>IFERROR(_xlfn.XLOOKUP(H109,map_headernames!O:O,map_headernames!Q:Q),"")</f>
        <v/>
      </c>
      <c r="M109" s="539" t="s">
        <v>6683</v>
      </c>
      <c r="N109" s="22" t="s">
        <v>6674</v>
      </c>
      <c r="O109" t="s">
        <v>6702</v>
      </c>
    </row>
    <row r="110" spans="1:15">
      <c r="A110">
        <v>271</v>
      </c>
      <c r="B110" s="1" t="s">
        <v>3771</v>
      </c>
      <c r="C110">
        <v>0</v>
      </c>
      <c r="D110" t="s">
        <v>6250</v>
      </c>
      <c r="E110" s="29" t="str">
        <f>IFERROR(_xlfn.XLOOKUP(B110,map_headernames!M:M,map_headernames!M:M),"")</f>
        <v>LAN_IE</v>
      </c>
      <c r="F110" s="29" t="str">
        <f>IFERROR(_xlfn.XLOOKUP(B110,map_headernames!N:N,map_headernames!N:N),"")</f>
        <v/>
      </c>
      <c r="G110" s="139" t="str">
        <f>IFERROR(_xlfn.XLOOKUP($B110,map_headernames!L:L,map_headernames!L:L),"")</f>
        <v>LAN_IE</v>
      </c>
      <c r="H110" cm="1">
        <f t="array" ref="H110">_xlfn.XLOOKUP(J110,map_headernames!Q:Q,map_headernames!O:O,map_headernames!O:O)</f>
        <v>0</v>
      </c>
      <c r="I110" s="24">
        <f>IFERROR(_xlfn.XLOOKUP(G110,map_headernames!L:L,map_headernames!O:O),"")</f>
        <v>0</v>
      </c>
      <c r="K110" s="1" t="str">
        <f>IFERROR(_xlfn.XLOOKUP(G110,map_headernames!L:L,map_headernames!Q:Q),"")</f>
        <v>lan_ie</v>
      </c>
      <c r="L110" t="str">
        <f>IFERROR(_xlfn.XLOOKUP(H110,map_headernames!O:O,map_headernames!Q:Q),"")</f>
        <v/>
      </c>
      <c r="M110" s="539" t="s">
        <v>6683</v>
      </c>
      <c r="N110" s="22" t="s">
        <v>6674</v>
      </c>
      <c r="O110" t="s">
        <v>6702</v>
      </c>
    </row>
    <row r="111" spans="1:15">
      <c r="A111">
        <v>281</v>
      </c>
      <c r="B111" s="1" t="s">
        <v>3796</v>
      </c>
      <c r="C111">
        <v>0</v>
      </c>
      <c r="D111" t="s">
        <v>6260</v>
      </c>
      <c r="E111" s="29" t="str">
        <f>IFERROR(_xlfn.XLOOKUP(B111,map_headernames!M:M,map_headernames!M:M),"")</f>
        <v>LAN_API</v>
      </c>
      <c r="F111" s="29" t="str">
        <f>IFERROR(_xlfn.XLOOKUP(B111,map_headernames!N:N,map_headernames!N:N),"")</f>
        <v/>
      </c>
      <c r="G111" s="139" t="str">
        <f>IFERROR(_xlfn.XLOOKUP($B111,map_headernames!L:L,map_headernames!L:L),"")</f>
        <v>LAN_API</v>
      </c>
      <c r="H111" cm="1">
        <f t="array" ref="H111">_xlfn.XLOOKUP(J111,map_headernames!Q:Q,map_headernames!O:O,map_headernames!O:O)</f>
        <v>0</v>
      </c>
      <c r="I111" s="24">
        <f>IFERROR(_xlfn.XLOOKUP(G111,map_headernames!L:L,map_headernames!O:O),"")</f>
        <v>0</v>
      </c>
      <c r="K111" s="1" t="str">
        <f>IFERROR(_xlfn.XLOOKUP(G111,map_headernames!L:L,map_headernames!Q:Q),"")</f>
        <v>lan_api</v>
      </c>
      <c r="L111" t="str">
        <f>IFERROR(_xlfn.XLOOKUP(H111,map_headernames!O:O,map_headernames!Q:Q),"")</f>
        <v/>
      </c>
      <c r="M111" s="539" t="s">
        <v>6683</v>
      </c>
      <c r="N111" s="22" t="s">
        <v>6674</v>
      </c>
      <c r="O111" t="s">
        <v>6702</v>
      </c>
    </row>
    <row r="112" spans="1:15">
      <c r="A112">
        <v>302</v>
      </c>
      <c r="B112" t="s">
        <v>571</v>
      </c>
      <c r="C112">
        <v>0</v>
      </c>
      <c r="D112" t="s">
        <v>6280</v>
      </c>
      <c r="E112" s="29" t="str">
        <f>IFERROR(_xlfn.XLOOKUP(B112,map_headernames!M:M,map_headernames!M:M),"")</f>
        <v>LINGISO</v>
      </c>
      <c r="F112" s="29" t="str">
        <f>IFERROR(_xlfn.XLOOKUP(B112,map_headernames!N:N,map_headernames!N:N),"")</f>
        <v>LINGISO</v>
      </c>
      <c r="G112" s="29" t="str">
        <f>IFERROR(_xlfn.XLOOKUP($B112,map_headernames!L:L,map_headernames!L:L),"")</f>
        <v>LINGISO</v>
      </c>
      <c r="H112" cm="1">
        <f t="array" ref="H112">_xlfn.XLOOKUP(J112,map_headernames!Q:Q,map_headernames!O:O,map_headernames!O:O)</f>
        <v>0</v>
      </c>
      <c r="I112" s="24" t="str">
        <f>IFERROR(_xlfn.XLOOKUP(G112,map_headernames!L:L,map_headernames!O:O),"")</f>
        <v>LINGISO</v>
      </c>
      <c r="K112" t="str">
        <f>IFERROR(_xlfn.XLOOKUP(G112,map_headernames!L:L,map_headernames!Q:Q),"")</f>
        <v>lingiso</v>
      </c>
      <c r="L112" t="str">
        <f>IFERROR(_xlfn.XLOOKUP(H112,map_headernames!O:O,map_headernames!Q:Q),"")</f>
        <v/>
      </c>
      <c r="M112" s="539" t="s">
        <v>6683</v>
      </c>
      <c r="N112" s="22" t="s">
        <v>6677</v>
      </c>
    </row>
    <row r="113" spans="1:14">
      <c r="A113">
        <v>308</v>
      </c>
      <c r="B113" s="126" t="s">
        <v>3860</v>
      </c>
      <c r="C113" s="126">
        <v>0</v>
      </c>
      <c r="D113" s="126" t="s">
        <v>6286</v>
      </c>
      <c r="E113" s="29" t="str">
        <f>IFERROR(_xlfn.XLOOKUP(B113,map_headernames!M:M,map_headernames!M:M),"")</f>
        <v>HLI_SPANISH_LI</v>
      </c>
      <c r="F113" s="29" t="str">
        <f>IFERROR(_xlfn.XLOOKUP(B113,map_headernames!N:N,map_headernames!N:N),"")</f>
        <v/>
      </c>
      <c r="G113" s="29" t="str">
        <f>IFERROR(_xlfn.XLOOKUP($B113,map_headernames!L:L,map_headernames!L:L),"")</f>
        <v>HLI_SPANISH_LI</v>
      </c>
      <c r="H113" cm="1">
        <f t="array" ref="H113">_xlfn.XLOOKUP(J113,map_headernames!Q:Q,map_headernames!O:O,map_headernames!O:O)</f>
        <v>0</v>
      </c>
      <c r="I113" s="24">
        <f>IFERROR(_xlfn.XLOOKUP(G113,map_headernames!L:L,map_headernames!O:O),"")</f>
        <v>0</v>
      </c>
      <c r="K113" s="42" t="str">
        <f>IFERROR(_xlfn.XLOOKUP(G113,map_headernames!L:L,map_headernames!Q:Q),"")</f>
        <v>spanish_li</v>
      </c>
      <c r="L113" t="str">
        <f>IFERROR(_xlfn.XLOOKUP(H113,map_headernames!O:O,map_headernames!Q:Q),"")</f>
        <v/>
      </c>
      <c r="M113" s="539" t="s">
        <v>6683</v>
      </c>
      <c r="N113" s="22" t="s">
        <v>6676</v>
      </c>
    </row>
    <row r="114" spans="1:14">
      <c r="A114">
        <v>309</v>
      </c>
      <c r="B114" s="126" t="s">
        <v>3863</v>
      </c>
      <c r="C114" s="126">
        <v>0</v>
      </c>
      <c r="D114" s="126" t="s">
        <v>6287</v>
      </c>
      <c r="E114" s="29" t="str">
        <f>IFERROR(_xlfn.XLOOKUP(B114,map_headernames!M:M,map_headernames!M:M),"")</f>
        <v>PCT_HLI_SPANISH_LI</v>
      </c>
      <c r="F114" s="29" t="str">
        <f>IFERROR(_xlfn.XLOOKUP(B114,map_headernames!N:N,map_headernames!N:N),"")</f>
        <v/>
      </c>
      <c r="G114" s="29" t="str">
        <f>IFERROR(_xlfn.XLOOKUP($B114,map_headernames!L:L,map_headernames!L:L),"")</f>
        <v>PCT_HLI_SPANISH_LI</v>
      </c>
      <c r="H114" cm="1">
        <f t="array" ref="H114">_xlfn.XLOOKUP(J114,map_headernames!Q:Q,map_headernames!O:O,map_headernames!O:O)</f>
        <v>0</v>
      </c>
      <c r="I114" s="24">
        <f>IFERROR(_xlfn.XLOOKUP(G114,map_headernames!L:L,map_headernames!O:O),"")</f>
        <v>0</v>
      </c>
      <c r="K114" s="42" t="str">
        <f>IFERROR(_xlfn.XLOOKUP(G114,map_headernames!L:L,map_headernames!Q:Q),"")</f>
        <v>pctspanish_li</v>
      </c>
      <c r="L114" t="str">
        <f>IFERROR(_xlfn.XLOOKUP(H114,map_headernames!O:O,map_headernames!Q:Q),"")</f>
        <v/>
      </c>
      <c r="M114" s="539" t="s">
        <v>6683</v>
      </c>
      <c r="N114" s="22" t="s">
        <v>6676</v>
      </c>
    </row>
    <row r="115" spans="1:14">
      <c r="A115">
        <v>314</v>
      </c>
      <c r="B115" t="s">
        <v>3877</v>
      </c>
      <c r="C115">
        <v>0</v>
      </c>
      <c r="D115" t="s">
        <v>6292</v>
      </c>
      <c r="E115" s="29" t="str">
        <f>IFERROR(_xlfn.XLOOKUP(B115,map_headernames!M:M,map_headernames!M:M),"")</f>
        <v>HLI_IE_LI</v>
      </c>
      <c r="F115" s="29" t="str">
        <f>IFERROR(_xlfn.XLOOKUP(B115,map_headernames!N:N,map_headernames!N:N),"")</f>
        <v/>
      </c>
      <c r="G115" s="29" t="str">
        <f>IFERROR(_xlfn.XLOOKUP($B115,map_headernames!L:L,map_headernames!L:L),"")</f>
        <v>HLI_IE_LI</v>
      </c>
      <c r="H115" cm="1">
        <f t="array" ref="H115">_xlfn.XLOOKUP(J115,map_headernames!Q:Q,map_headernames!O:O,map_headernames!O:O)</f>
        <v>0</v>
      </c>
      <c r="I115" s="24">
        <f>IFERROR(_xlfn.XLOOKUP(G115,map_headernames!L:L,map_headernames!O:O),"")</f>
        <v>0</v>
      </c>
      <c r="K115" t="str">
        <f>IFERROR(_xlfn.XLOOKUP(G115,map_headernames!L:L,map_headernames!Q:Q),"")</f>
        <v>ie_li</v>
      </c>
      <c r="L115" t="str">
        <f>IFERROR(_xlfn.XLOOKUP(H115,map_headernames!O:O,map_headernames!Q:Q),"")</f>
        <v/>
      </c>
      <c r="M115" s="539" t="s">
        <v>6683</v>
      </c>
      <c r="N115" s="22" t="s">
        <v>6676</v>
      </c>
    </row>
    <row r="116" spans="1:14">
      <c r="A116">
        <v>315</v>
      </c>
      <c r="B116" t="s">
        <v>3880</v>
      </c>
      <c r="C116">
        <v>0</v>
      </c>
      <c r="D116" t="s">
        <v>6293</v>
      </c>
      <c r="E116" s="29" t="str">
        <f>IFERROR(_xlfn.XLOOKUP(B116,map_headernames!M:M,map_headernames!M:M),"")</f>
        <v>PCT_HLI_IE_LI</v>
      </c>
      <c r="F116" s="29" t="str">
        <f>IFERROR(_xlfn.XLOOKUP(B116,map_headernames!N:N,map_headernames!N:N),"")</f>
        <v/>
      </c>
      <c r="G116" s="29" t="str">
        <f>IFERROR(_xlfn.XLOOKUP($B116,map_headernames!L:L,map_headernames!L:L),"")</f>
        <v>PCT_HLI_IE_LI</v>
      </c>
      <c r="H116" cm="1">
        <f t="array" ref="H116">_xlfn.XLOOKUP(J116,map_headernames!Q:Q,map_headernames!O:O,map_headernames!O:O)</f>
        <v>0</v>
      </c>
      <c r="I116" s="24">
        <f>IFERROR(_xlfn.XLOOKUP(G116,map_headernames!L:L,map_headernames!O:O),"")</f>
        <v>0</v>
      </c>
      <c r="K116" t="str">
        <f>IFERROR(_xlfn.XLOOKUP(G116,map_headernames!L:L,map_headernames!Q:Q),"")</f>
        <v>pctie_li</v>
      </c>
      <c r="L116" t="str">
        <f>IFERROR(_xlfn.XLOOKUP(H116,map_headernames!O:O,map_headernames!Q:Q),"")</f>
        <v/>
      </c>
      <c r="M116" s="539" t="s">
        <v>6683</v>
      </c>
      <c r="N116" s="22" t="s">
        <v>6676</v>
      </c>
    </row>
    <row r="117" spans="1:14">
      <c r="A117">
        <v>320</v>
      </c>
      <c r="B117" t="s">
        <v>3894</v>
      </c>
      <c r="C117">
        <v>0</v>
      </c>
      <c r="D117" t="s">
        <v>6298</v>
      </c>
      <c r="E117" s="29" t="str">
        <f>IFERROR(_xlfn.XLOOKUP(B117,map_headernames!M:M,map_headernames!M:M),"")</f>
        <v>HLI_API_LI</v>
      </c>
      <c r="F117" s="29" t="str">
        <f>IFERROR(_xlfn.XLOOKUP(B117,map_headernames!N:N,map_headernames!N:N),"")</f>
        <v/>
      </c>
      <c r="G117" s="29" t="str">
        <f>IFERROR(_xlfn.XLOOKUP($B117,map_headernames!L:L,map_headernames!L:L),"")</f>
        <v>HLI_API_LI</v>
      </c>
      <c r="H117" cm="1">
        <f t="array" ref="H117">_xlfn.XLOOKUP(J117,map_headernames!Q:Q,map_headernames!O:O,map_headernames!O:O)</f>
        <v>0</v>
      </c>
      <c r="I117" s="24">
        <f>IFERROR(_xlfn.XLOOKUP(G117,map_headernames!L:L,map_headernames!O:O),"")</f>
        <v>0</v>
      </c>
      <c r="K117" t="str">
        <f>IFERROR(_xlfn.XLOOKUP(G117,map_headernames!L:L,map_headernames!Q:Q),"")</f>
        <v>api_li</v>
      </c>
      <c r="L117" t="str">
        <f>IFERROR(_xlfn.XLOOKUP(H117,map_headernames!O:O,map_headernames!Q:Q),"")</f>
        <v/>
      </c>
      <c r="M117" s="539" t="s">
        <v>6683</v>
      </c>
      <c r="N117" s="22" t="s">
        <v>6676</v>
      </c>
    </row>
    <row r="118" spans="1:14">
      <c r="A118">
        <v>321</v>
      </c>
      <c r="B118" t="s">
        <v>3897</v>
      </c>
      <c r="C118">
        <v>0</v>
      </c>
      <c r="D118" t="s">
        <v>6299</v>
      </c>
      <c r="E118" s="29" t="str">
        <f>IFERROR(_xlfn.XLOOKUP(B118,map_headernames!M:M,map_headernames!M:M),"")</f>
        <v>PCT_HLI_API_LI</v>
      </c>
      <c r="F118" s="29" t="str">
        <f>IFERROR(_xlfn.XLOOKUP(B118,map_headernames!N:N,map_headernames!N:N),"")</f>
        <v/>
      </c>
      <c r="G118" s="29" t="str">
        <f>IFERROR(_xlfn.XLOOKUP($B118,map_headernames!L:L,map_headernames!L:L),"")</f>
        <v>PCT_HLI_API_LI</v>
      </c>
      <c r="H118" cm="1">
        <f t="array" ref="H118">_xlfn.XLOOKUP(J118,map_headernames!Q:Q,map_headernames!O:O,map_headernames!O:O)</f>
        <v>0</v>
      </c>
      <c r="I118" s="24">
        <f>IFERROR(_xlfn.XLOOKUP(G118,map_headernames!L:L,map_headernames!O:O),"")</f>
        <v>0</v>
      </c>
      <c r="K118" t="str">
        <f>IFERROR(_xlfn.XLOOKUP(G118,map_headernames!L:L,map_headernames!Q:Q),"")</f>
        <v>pctapi_li</v>
      </c>
      <c r="L118" t="str">
        <f>IFERROR(_xlfn.XLOOKUP(H118,map_headernames!O:O,map_headernames!Q:Q),"")</f>
        <v/>
      </c>
      <c r="M118" s="539" t="s">
        <v>6683</v>
      </c>
      <c r="N118" s="22" t="s">
        <v>6676</v>
      </c>
    </row>
    <row r="119" spans="1:14">
      <c r="A119">
        <v>326</v>
      </c>
      <c r="B119" t="s">
        <v>3911</v>
      </c>
      <c r="C119">
        <v>0</v>
      </c>
      <c r="D119" t="s">
        <v>6304</v>
      </c>
      <c r="E119" s="29" t="str">
        <f>IFERROR(_xlfn.XLOOKUP(B119,map_headernames!M:M,map_headernames!M:M),"")</f>
        <v>HLI_OTHER_LI</v>
      </c>
      <c r="F119" s="29" t="str">
        <f>IFERROR(_xlfn.XLOOKUP(B119,map_headernames!N:N,map_headernames!N:N),"")</f>
        <v/>
      </c>
      <c r="G119" s="29" t="str">
        <f>IFERROR(_xlfn.XLOOKUP($B119,map_headernames!L:L,map_headernames!L:L),"")</f>
        <v>HLI_OTHER_LI</v>
      </c>
      <c r="H119" cm="1">
        <f t="array" ref="H119">_xlfn.XLOOKUP(J119,map_headernames!Q:Q,map_headernames!O:O,map_headernames!O:O)</f>
        <v>0</v>
      </c>
      <c r="I119" s="24">
        <f>IFERROR(_xlfn.XLOOKUP(G119,map_headernames!L:L,map_headernames!O:O),"")</f>
        <v>0</v>
      </c>
      <c r="K119" t="str">
        <f>IFERROR(_xlfn.XLOOKUP(G119,map_headernames!L:L,map_headernames!Q:Q),"")</f>
        <v>other_li</v>
      </c>
      <c r="L119" t="str">
        <f>IFERROR(_xlfn.XLOOKUP(H119,map_headernames!O:O,map_headernames!Q:Q),"")</f>
        <v/>
      </c>
      <c r="M119" s="539" t="s">
        <v>6683</v>
      </c>
      <c r="N119" s="22" t="s">
        <v>6676</v>
      </c>
    </row>
    <row r="120" spans="1:14">
      <c r="A120">
        <v>327</v>
      </c>
      <c r="B120" t="s">
        <v>3914</v>
      </c>
      <c r="C120">
        <v>0</v>
      </c>
      <c r="D120" t="s">
        <v>6305</v>
      </c>
      <c r="E120" s="29" t="str">
        <f>IFERROR(_xlfn.XLOOKUP(B120,map_headernames!M:M,map_headernames!M:M),"")</f>
        <v>PCT_HLI_OTHER_LI</v>
      </c>
      <c r="F120" s="29" t="str">
        <f>IFERROR(_xlfn.XLOOKUP(B120,map_headernames!N:N,map_headernames!N:N),"")</f>
        <v/>
      </c>
      <c r="G120" s="29" t="str">
        <f>IFERROR(_xlfn.XLOOKUP($B120,map_headernames!L:L,map_headernames!L:L),"")</f>
        <v>PCT_HLI_OTHER_LI</v>
      </c>
      <c r="H120" cm="1">
        <f t="array" ref="H120">_xlfn.XLOOKUP(J120,map_headernames!Q:Q,map_headernames!O:O,map_headernames!O:O)</f>
        <v>0</v>
      </c>
      <c r="I120" s="24">
        <f>IFERROR(_xlfn.XLOOKUP(G120,map_headernames!L:L,map_headernames!O:O),"")</f>
        <v>0</v>
      </c>
      <c r="K120" t="str">
        <f>IFERROR(_xlfn.XLOOKUP(G120,map_headernames!L:L,map_headernames!Q:Q),"")</f>
        <v>pctother_li</v>
      </c>
      <c r="L120" t="str">
        <f>IFERROR(_xlfn.XLOOKUP(H120,map_headernames!O:O,map_headernames!Q:Q),"")</f>
        <v/>
      </c>
      <c r="M120" s="539" t="s">
        <v>6683</v>
      </c>
      <c r="N120" s="22" t="s">
        <v>6676</v>
      </c>
    </row>
    <row r="121" spans="1:14">
      <c r="A121">
        <v>355</v>
      </c>
      <c r="B121" t="s">
        <v>3987</v>
      </c>
      <c r="C121">
        <v>261</v>
      </c>
      <c r="D121" t="s">
        <v>6333</v>
      </c>
      <c r="E121" s="29" t="str">
        <f>IFERROR(_xlfn.XLOOKUP(B121,map_headernames!M:M,map_headernames!M:M),"")</f>
        <v>OCCHU</v>
      </c>
      <c r="F121" s="29" t="str">
        <f>IFERROR(_xlfn.XLOOKUP(B121,map_headernames!N:N,map_headernames!N:N),"")</f>
        <v/>
      </c>
      <c r="G121" s="29" t="str">
        <f>IFERROR(_xlfn.XLOOKUP($B121,map_headernames!L:L,map_headernames!L:L),"")</f>
        <v>OCCHU</v>
      </c>
      <c r="H121" cm="1">
        <f t="array" ref="H121">_xlfn.XLOOKUP(J121,map_headernames!Q:Q,map_headernames!O:O,map_headernames!O:O)</f>
        <v>0</v>
      </c>
      <c r="I121" s="24">
        <f>IFERROR(_xlfn.XLOOKUP(G121,map_headernames!L:L,map_headernames!O:O),"")</f>
        <v>0</v>
      </c>
      <c r="K121" t="str">
        <f>IFERROR(_xlfn.XLOOKUP(G121,map_headernames!L:L,map_headernames!Q:Q),"")</f>
        <v>occupiedunits</v>
      </c>
      <c r="L121" t="str">
        <f>IFERROR(_xlfn.XLOOKUP(H121,map_headernames!O:O,map_headernames!Q:Q),"")</f>
        <v/>
      </c>
      <c r="M121" s="539" t="s">
        <v>6683</v>
      </c>
      <c r="N121" s="22" t="s">
        <v>6674</v>
      </c>
    </row>
    <row r="122" spans="1:14">
      <c r="A122">
        <v>357</v>
      </c>
      <c r="B122" t="s">
        <v>3992</v>
      </c>
      <c r="C122">
        <v>180</v>
      </c>
      <c r="D122" t="s">
        <v>6335</v>
      </c>
      <c r="E122" s="29" t="str">
        <f>IFERROR(_xlfn.XLOOKUP(B122,map_headernames!M:M,map_headernames!M:M),"")</f>
        <v>OWNHU</v>
      </c>
      <c r="F122" s="29" t="str">
        <f>IFERROR(_xlfn.XLOOKUP(B122,map_headernames!N:N,map_headernames!N:N),"")</f>
        <v/>
      </c>
      <c r="G122" s="29" t="str">
        <f>IFERROR(_xlfn.XLOOKUP($B122,map_headernames!L:L,map_headernames!L:L),"")</f>
        <v>OWNHU</v>
      </c>
      <c r="H122" cm="1">
        <f t="array" ref="H122">_xlfn.XLOOKUP(J122,map_headernames!Q:Q,map_headernames!O:O,map_headernames!O:O)</f>
        <v>0</v>
      </c>
      <c r="I122" s="24">
        <f>IFERROR(_xlfn.XLOOKUP(G122,map_headernames!L:L,map_headernames!O:O),"")</f>
        <v>0</v>
      </c>
      <c r="K122" t="str">
        <f>IFERROR(_xlfn.XLOOKUP(G122,map_headernames!L:L,map_headernames!Q:Q),"")</f>
        <v>ownedunits</v>
      </c>
      <c r="L122" t="str">
        <f>IFERROR(_xlfn.XLOOKUP(H122,map_headernames!O:O,map_headernames!Q:Q),"")</f>
        <v/>
      </c>
      <c r="M122" s="539" t="s">
        <v>6683</v>
      </c>
      <c r="N122" s="22" t="s">
        <v>6674</v>
      </c>
    </row>
    <row r="123" spans="1:14">
      <c r="A123">
        <v>358</v>
      </c>
      <c r="B123" t="s">
        <v>3994</v>
      </c>
      <c r="C123">
        <v>64.516129032258107</v>
      </c>
      <c r="D123" t="s">
        <v>6336</v>
      </c>
      <c r="E123" s="29" t="str">
        <f>IFERROR(_xlfn.XLOOKUP(B123,map_headernames!M:M,map_headernames!M:M),"")</f>
        <v>PCT_OWNERS</v>
      </c>
      <c r="F123" s="29" t="str">
        <f>IFERROR(_xlfn.XLOOKUP(B123,map_headernames!N:N,map_headernames!N:N),"")</f>
        <v/>
      </c>
      <c r="G123" s="29" t="str">
        <f>IFERROR(_xlfn.XLOOKUP($B123,map_headernames!L:L,map_headernames!L:L),"")</f>
        <v>PCT_OWNERS</v>
      </c>
      <c r="H123" cm="1">
        <f t="array" ref="H123">_xlfn.XLOOKUP(J123,map_headernames!Q:Q,map_headernames!O:O,map_headernames!O:O)</f>
        <v>0</v>
      </c>
      <c r="I123" s="24">
        <f>IFERROR(_xlfn.XLOOKUP(G123,map_headernames!L:L,map_headernames!O:O),"")</f>
        <v>0</v>
      </c>
      <c r="K123" t="str">
        <f>IFERROR(_xlfn.XLOOKUP(G123,map_headernames!L:L,map_headernames!Q:Q),"")</f>
        <v>pctownedunits</v>
      </c>
      <c r="L123" t="str">
        <f>IFERROR(_xlfn.XLOOKUP(H123,map_headernames!O:O,map_headernames!Q:Q),"")</f>
        <v/>
      </c>
      <c r="M123" s="539" t="s">
        <v>6683</v>
      </c>
      <c r="N123" s="22" t="s">
        <v>6674</v>
      </c>
    </row>
    <row r="124" spans="1:14">
      <c r="A124">
        <v>663</v>
      </c>
      <c r="B124" t="s">
        <v>1655</v>
      </c>
      <c r="C124">
        <v>0.25025641025640999</v>
      </c>
      <c r="D124" t="s">
        <v>6638</v>
      </c>
      <c r="E124" s="29" t="str">
        <f>IFERROR(_xlfn.XLOOKUP(B124,map_headernames!M:M,map_headernames!M:M),"")</f>
        <v>LIFEEXPPCT</v>
      </c>
      <c r="F124" s="29" t="str">
        <f>IFERROR(_xlfn.XLOOKUP(B124,map_headernames!N:N,map_headernames!N:N),"")</f>
        <v>LIFEEXPPCT</v>
      </c>
      <c r="G124" s="29" t="str">
        <f>IFERROR(_xlfn.XLOOKUP($B124,map_headernames!L:L,map_headernames!L:L),"")</f>
        <v>LIFEEXPPCT</v>
      </c>
      <c r="H124" cm="1">
        <f t="array" ref="H124">_xlfn.XLOOKUP(J124,map_headernames!Q:Q,map_headernames!O:O,map_headernames!O:O)</f>
        <v>0</v>
      </c>
      <c r="I124" s="24" t="str">
        <f>IFERROR(_xlfn.XLOOKUP(G124,map_headernames!L:L,map_headernames!O:O),"")</f>
        <v>LIFEEXPPCT</v>
      </c>
      <c r="K124" t="str">
        <f>IFERROR(_xlfn.XLOOKUP(G124,map_headernames!L:L,map_headernames!Q:Q),"")</f>
        <v>lowlifex</v>
      </c>
      <c r="L124" s="543" t="str">
        <f>IFERROR(_xlfn.XLOOKUP(H124,map_headernames!O:O,map_headernames!Q:Q),"")</f>
        <v/>
      </c>
      <c r="M124" s="539" t="s">
        <v>6683</v>
      </c>
      <c r="N124" s="22" t="s">
        <v>6677</v>
      </c>
    </row>
    <row r="125" spans="1:14">
      <c r="A125">
        <v>664</v>
      </c>
      <c r="B125" t="s">
        <v>2550</v>
      </c>
      <c r="C125">
        <v>73.099999999999994</v>
      </c>
      <c r="D125" t="s">
        <v>6639</v>
      </c>
      <c r="E125" s="29" t="str">
        <f>IFERROR(_xlfn.XLOOKUP(B125,map_headernames!M:M,map_headernames!M:M),"")</f>
        <v>LIFEEXP</v>
      </c>
      <c r="F125" s="29" t="str">
        <f>IFERROR(_xlfn.XLOOKUP(B125,map_headernames!N:N,map_headernames!N:N),"")</f>
        <v/>
      </c>
      <c r="G125" s="29" t="str">
        <f>IFERROR(_xlfn.XLOOKUP($B125,map_headernames!L:L,map_headernames!L:L),"")</f>
        <v>LIFEEXP</v>
      </c>
      <c r="H125" cm="1">
        <f t="array" ref="H125">_xlfn.XLOOKUP(J125,map_headernames!Q:Q,map_headernames!O:O,map_headernames!O:O)</f>
        <v>0</v>
      </c>
      <c r="I125" s="24">
        <f>IFERROR(_xlfn.XLOOKUP(G125,map_headernames!L:L,map_headernames!O:O),"")</f>
        <v>0</v>
      </c>
      <c r="K125" t="str">
        <f>IFERROR(_xlfn.XLOOKUP(G125,map_headernames!L:L,map_headernames!Q:Q),"")</f>
        <v>lifexyears</v>
      </c>
      <c r="L125" s="543" t="str">
        <f>IFERROR(_xlfn.XLOOKUP(H125,map_headernames!O:O,map_headernames!Q:Q),"")</f>
        <v/>
      </c>
      <c r="M125" s="539" t="s">
        <v>6683</v>
      </c>
      <c r="N125" s="22" t="s">
        <v>6678</v>
      </c>
    </row>
    <row r="126" spans="1:14">
      <c r="A126">
        <v>665</v>
      </c>
      <c r="B126" t="s">
        <v>4780</v>
      </c>
      <c r="C126">
        <v>602</v>
      </c>
      <c r="D126" t="s">
        <v>6640</v>
      </c>
      <c r="E126" s="29" t="str">
        <f>IFERROR(_xlfn.XLOOKUP(B126,map_headernames!M:M,map_headernames!M:M),"")</f>
        <v>DISAB_UNIVERSE</v>
      </c>
      <c r="F126" s="29" t="str">
        <f>IFERROR(_xlfn.XLOOKUP(B126,map_headernames!N:N,map_headernames!N:N),"")</f>
        <v/>
      </c>
      <c r="G126" s="29" t="str">
        <f>IFERROR(_xlfn.XLOOKUP($B126,map_headernames!L:L,map_headernames!L:L),"")</f>
        <v>DISAB_UNIVERSE</v>
      </c>
      <c r="H126" cm="1">
        <f t="array" ref="H126">_xlfn.XLOOKUP(J126,map_headernames!Q:Q,map_headernames!O:O,map_headernames!O:O)</f>
        <v>0</v>
      </c>
      <c r="I126" s="24" t="str">
        <f>IFERROR(_xlfn.XLOOKUP(G126,map_headernames!L:L,map_headernames!O:O),"")</f>
        <v>ACSDISABBAS</v>
      </c>
      <c r="K126" t="str">
        <f>IFERROR(_xlfn.XLOOKUP(G126,map_headernames!L:L,map_headernames!Q:Q),"")</f>
        <v>disab_universe</v>
      </c>
      <c r="L126" s="543" t="str">
        <f>IFERROR(_xlfn.XLOOKUP(H126,map_headernames!O:O,map_headernames!Q:Q),"")</f>
        <v/>
      </c>
      <c r="M126" s="539" t="s">
        <v>6683</v>
      </c>
      <c r="N126" s="22" t="s">
        <v>6677</v>
      </c>
    </row>
    <row r="127" spans="1:14">
      <c r="A127">
        <v>666</v>
      </c>
      <c r="B127" t="s">
        <v>4782</v>
      </c>
      <c r="C127">
        <v>121</v>
      </c>
      <c r="D127" t="s">
        <v>6641</v>
      </c>
      <c r="E127" s="29" t="str">
        <f>IFERROR(_xlfn.XLOOKUP(B127,map_headernames!M:M,map_headernames!M:M),"")</f>
        <v>DISABILITY</v>
      </c>
      <c r="F127" s="29" t="str">
        <f>IFERROR(_xlfn.XLOOKUP(B127,map_headernames!N:N,map_headernames!N:N),"")</f>
        <v/>
      </c>
      <c r="G127" s="29" t="str">
        <f>IFERROR(_xlfn.XLOOKUP($B127,map_headernames!L:L,map_headernames!L:L),"")</f>
        <v>DISABILITY</v>
      </c>
      <c r="H127" t="e" cm="1" vm="1">
        <f t="array" aca="1" ref="H127" ca="1">_xlfn.XLOOKUP(J127,map_headernames!Q:Q,map_headernames!O:O,map_headernames!O:O)</f>
        <v>#VALUE!</v>
      </c>
      <c r="I127" s="24" t="str">
        <f>IFERROR(_xlfn.XLOOKUP(G127,map_headernames!L:L,map_headernames!O:O),"")</f>
        <v>DISABILITY</v>
      </c>
      <c r="K127" t="str">
        <f>IFERROR(_xlfn.XLOOKUP(G127,map_headernames!L:L,map_headernames!Q:Q),"")</f>
        <v>disability</v>
      </c>
      <c r="L127" s="543" t="str">
        <f ca="1">IFERROR(_xlfn.XLOOKUP(H127,map_headernames!O:O,map_headernames!Q:Q),"")</f>
        <v/>
      </c>
      <c r="M127" s="539" t="s">
        <v>6683</v>
      </c>
      <c r="N127" s="22" t="s">
        <v>6677</v>
      </c>
    </row>
    <row r="128" spans="1:14">
      <c r="A128">
        <v>667</v>
      </c>
      <c r="B128" t="s">
        <v>4784</v>
      </c>
      <c r="C128">
        <v>20.064550833781599</v>
      </c>
      <c r="D128" t="s">
        <v>6642</v>
      </c>
      <c r="E128" s="29" t="str">
        <f>IFERROR(_xlfn.XLOOKUP(B128,map_headernames!M:M,map_headernames!M:M),"")</f>
        <v>PCT_DISABILITY</v>
      </c>
      <c r="F128" s="29" t="str">
        <f>IFERROR(_xlfn.XLOOKUP(B128,map_headernames!N:N,map_headernames!N:N),"")</f>
        <v/>
      </c>
      <c r="G128" s="29" t="str">
        <f>IFERROR(_xlfn.XLOOKUP($B128,map_headernames!L:L,map_headernames!L:L),"")</f>
        <v>PCT_DISABILITY</v>
      </c>
      <c r="H128" cm="1">
        <f t="array" ref="H128">_xlfn.XLOOKUP(J128,map_headernames!Q:Q,map_headernames!O:O,map_headernames!O:O)</f>
        <v>0</v>
      </c>
      <c r="I128" s="24" t="str">
        <f>IFERROR(_xlfn.XLOOKUP(G128,map_headernames!L:L,map_headernames!O:O),"")</f>
        <v>DISABILITYPCT</v>
      </c>
      <c r="K128" t="str">
        <f>IFERROR(_xlfn.XLOOKUP(G128,map_headernames!L:L,map_headernames!Q:Q),"")</f>
        <v>pctdisability</v>
      </c>
      <c r="L128" s="543" t="str">
        <f>IFERROR(_xlfn.XLOOKUP(H128,map_headernames!O:O,map_headernames!Q:Q),"")</f>
        <v/>
      </c>
      <c r="M128" s="539" t="s">
        <v>6683</v>
      </c>
      <c r="N128" s="22" t="s">
        <v>6677</v>
      </c>
    </row>
    <row r="129" spans="1:14">
      <c r="A129">
        <v>673</v>
      </c>
      <c r="B129" t="s">
        <v>121</v>
      </c>
      <c r="C129">
        <v>0.110793227731095</v>
      </c>
      <c r="D129" t="s">
        <v>121</v>
      </c>
      <c r="E129" s="29" t="str">
        <f>IFERROR(_xlfn.XLOOKUP(B129,map_headernames!M:M,map_headernames!M:M),"")</f>
        <v>Shape_Length</v>
      </c>
      <c r="F129" s="29" t="str">
        <f>IFERROR(_xlfn.XLOOKUP(B129,map_headernames!N:N,map_headernames!N:N),"")</f>
        <v>Shape_Length</v>
      </c>
      <c r="G129" s="29" t="str">
        <f>IFERROR(_xlfn.XLOOKUP($B129,map_headernames!L:L,map_headernames!L:L),"")</f>
        <v>Shape_Length</v>
      </c>
      <c r="H129" cm="1">
        <f t="array" ref="H129">_xlfn.XLOOKUP(J129,map_headernames!Q:Q,map_headernames!O:O,map_headernames!O:O)</f>
        <v>0</v>
      </c>
      <c r="I129" s="24" t="str">
        <f>IFERROR(_xlfn.XLOOKUP(G129,map_headernames!L:L,map_headernames!O:O),"")</f>
        <v>Shape_Length</v>
      </c>
      <c r="K129" t="str">
        <f>IFERROR(_xlfn.XLOOKUP(G129,map_headernames!L:L,map_headernames!Q:Q),"")</f>
        <v>Shape_Length</v>
      </c>
      <c r="L129" t="str">
        <f>IFERROR(_xlfn.XLOOKUP(H129,map_headernames!O:O,map_headernames!Q:Q),"")</f>
        <v/>
      </c>
      <c r="M129" s="539" t="s">
        <v>6683</v>
      </c>
      <c r="N129" s="22" t="s">
        <v>6677</v>
      </c>
    </row>
    <row r="130" spans="1:14">
      <c r="A130">
        <v>674</v>
      </c>
      <c r="B130" t="s">
        <v>58</v>
      </c>
      <c r="C130">
        <v>4.1175358649962399E-4</v>
      </c>
      <c r="D130" t="s">
        <v>58</v>
      </c>
      <c r="E130" s="29" t="str">
        <f>IFERROR(_xlfn.XLOOKUP(B130,map_headernames!M:M,map_headernames!M:M),"")</f>
        <v>Shape_Area</v>
      </c>
      <c r="F130" s="29" t="str">
        <f>IFERROR(_xlfn.XLOOKUP(B130,map_headernames!N:N,map_headernames!N:N),"")</f>
        <v>Shape_Area</v>
      </c>
      <c r="G130" s="29" t="str">
        <f>IFERROR(_xlfn.XLOOKUP($B130,map_headernames!L:L,map_headernames!L:L),"")</f>
        <v>Shape_Area</v>
      </c>
      <c r="H130" cm="1">
        <f t="array" ref="H130">_xlfn.XLOOKUP(J130,map_headernames!Q:Q,map_headernames!O:O,map_headernames!O:O)</f>
        <v>0</v>
      </c>
      <c r="I130" s="24" t="str">
        <f>IFERROR(_xlfn.XLOOKUP(G130,map_headernames!L:L,map_headernames!O:O),"")</f>
        <v>Shape_Area</v>
      </c>
      <c r="K130" t="str">
        <f>IFERROR(_xlfn.XLOOKUP(G130,map_headernames!L:L,map_headernames!Q:Q),"")</f>
        <v>area</v>
      </c>
      <c r="L130" t="str">
        <f>IFERROR(_xlfn.XLOOKUP(H130,map_headernames!O:O,map_headernames!Q:Q),"")</f>
        <v/>
      </c>
      <c r="M130" s="539" t="s">
        <v>6683</v>
      </c>
      <c r="N130" s="22" t="s">
        <v>6677</v>
      </c>
    </row>
    <row r="131" spans="1:14">
      <c r="A131">
        <v>675</v>
      </c>
      <c r="B131" t="s">
        <v>5975</v>
      </c>
      <c r="C131">
        <v>1</v>
      </c>
      <c r="D131" t="s">
        <v>5975</v>
      </c>
      <c r="E131" s="29" t="str">
        <f>IFERROR(_xlfn.XLOOKUP(B131,map_headernames!M:M,map_headernames!M:M),"")</f>
        <v/>
      </c>
      <c r="F131" s="29" t="str">
        <f>IFERROR(_xlfn.XLOOKUP(B131,map_headernames!N:N,map_headernames!N:N),"")</f>
        <v/>
      </c>
      <c r="G131" s="29" t="str">
        <f>IFERROR(_xlfn.XLOOKUP($B131,map_headernames!L:L,map_headernames!L:L),"")</f>
        <v/>
      </c>
      <c r="H131" cm="1">
        <f t="array" ref="H131">_xlfn.XLOOKUP(J131,map_headernames!Q:Q,map_headernames!O:O,map_headernames!O:O)</f>
        <v>0</v>
      </c>
      <c r="I131" s="24" t="str">
        <f>IFERROR(_xlfn.XLOOKUP(G131,map_headernames!L:L,map_headernames!O:O),"")</f>
        <v/>
      </c>
      <c r="K131" t="str">
        <f>IFERROR(_xlfn.XLOOKUP(G131,map_headernames!L:L,map_headernames!Q:Q),"")</f>
        <v/>
      </c>
      <c r="L131" t="str">
        <f>IFERROR(_xlfn.XLOOKUP(H131,map_headernames!O:O,map_headernames!Q:Q),"")</f>
        <v/>
      </c>
      <c r="M131" s="539" t="s">
        <v>6684</v>
      </c>
      <c r="N131" s="423" t="s">
        <v>2750</v>
      </c>
    </row>
    <row r="132" spans="1:14">
      <c r="A132">
        <v>5</v>
      </c>
      <c r="B132" s="423" t="s">
        <v>3119</v>
      </c>
      <c r="C132" s="541" t="s">
        <v>5959</v>
      </c>
      <c r="D132" s="423" t="s">
        <v>5987</v>
      </c>
      <c r="E132" s="425" t="str">
        <f>IFERROR(_xlfn.XLOOKUP(B132,map_headernames!M:M,map_headernames!M:M),"")</f>
        <v/>
      </c>
      <c r="F132" s="425" t="str">
        <f>IFERROR(_xlfn.XLOOKUP(B132,map_headernames!N:N,map_headernames!N:N),"")</f>
        <v/>
      </c>
      <c r="G132" s="425" t="str">
        <f>IFERROR(_xlfn.XLOOKUP($B132,map_headernames!L:L,map_headernames!L:L),"")</f>
        <v/>
      </c>
      <c r="H132" s="423" cm="1">
        <f t="array" ref="H132">_xlfn.XLOOKUP(J132,map_headernames!Q:Q,map_headernames!O:O,map_headernames!O:O)</f>
        <v>0</v>
      </c>
      <c r="I132" s="24" t="str">
        <f>IFERROR(_xlfn.XLOOKUP(G132,map_headernames!L:L,map_headernames!O:O),"")</f>
        <v/>
      </c>
      <c r="J132" s="423"/>
      <c r="K132" t="str">
        <f>IFERROR(_xlfn.XLOOKUP(G132,map_headernames!L:L,map_headernames!Q:Q),"")</f>
        <v/>
      </c>
      <c r="L132" t="str">
        <f>IFERROR(_xlfn.XLOOKUP(H132,map_headernames!O:O,map_headernames!Q:Q),"")</f>
        <v/>
      </c>
      <c r="M132" s="549"/>
      <c r="N132" s="423" t="s">
        <v>6673</v>
      </c>
    </row>
    <row r="133" spans="1:14">
      <c r="A133">
        <v>6</v>
      </c>
      <c r="B133" s="423" t="s">
        <v>3122</v>
      </c>
      <c r="C133" s="541" t="s">
        <v>5960</v>
      </c>
      <c r="D133" s="423" t="s">
        <v>5988</v>
      </c>
      <c r="E133" s="425" t="str">
        <f>IFERROR(_xlfn.XLOOKUP(B133,map_headernames!M:M,map_headernames!M:M),"")</f>
        <v/>
      </c>
      <c r="F133" s="425" t="str">
        <f>IFERROR(_xlfn.XLOOKUP(B133,map_headernames!N:N,map_headernames!N:N),"")</f>
        <v/>
      </c>
      <c r="G133" s="425" t="str">
        <f>IFERROR(_xlfn.XLOOKUP($B133,map_headernames!L:L,map_headernames!L:L),"")</f>
        <v/>
      </c>
      <c r="H133" s="423" cm="1">
        <f t="array" ref="H133">_xlfn.XLOOKUP(J133,map_headernames!Q:Q,map_headernames!O:O,map_headernames!O:O)</f>
        <v>0</v>
      </c>
      <c r="I133" s="24" t="str">
        <f>IFERROR(_xlfn.XLOOKUP(G133,map_headernames!L:L,map_headernames!O:O),"")</f>
        <v/>
      </c>
      <c r="J133" s="423"/>
      <c r="K133" t="str">
        <f>IFERROR(_xlfn.XLOOKUP(G133,map_headernames!L:L,map_headernames!Q:Q),"")</f>
        <v/>
      </c>
      <c r="L133" t="str">
        <f>IFERROR(_xlfn.XLOOKUP(H133,map_headernames!O:O,map_headernames!Q:Q),"")</f>
        <v/>
      </c>
      <c r="M133" s="549"/>
      <c r="N133" s="423" t="s">
        <v>6673</v>
      </c>
    </row>
    <row r="134" spans="1:14">
      <c r="A134">
        <v>7</v>
      </c>
      <c r="B134" s="423" t="s">
        <v>3125</v>
      </c>
      <c r="C134" s="541" t="s">
        <v>5961</v>
      </c>
      <c r="D134" s="423" t="s">
        <v>5989</v>
      </c>
      <c r="E134" s="425" t="str">
        <f>IFERROR(_xlfn.XLOOKUP(B134,map_headernames!M:M,map_headernames!M:M),"")</f>
        <v/>
      </c>
      <c r="F134" s="425" t="str">
        <f>IFERROR(_xlfn.XLOOKUP(B134,map_headernames!N:N,map_headernames!N:N),"")</f>
        <v/>
      </c>
      <c r="G134" s="425" t="str">
        <f>IFERROR(_xlfn.XLOOKUP($B134,map_headernames!L:L,map_headernames!L:L),"")</f>
        <v/>
      </c>
      <c r="H134" s="423" cm="1">
        <f t="array" ref="H134">_xlfn.XLOOKUP(J134,map_headernames!Q:Q,map_headernames!O:O,map_headernames!O:O)</f>
        <v>0</v>
      </c>
      <c r="I134" s="24" t="str">
        <f>IFERROR(_xlfn.XLOOKUP(G134,map_headernames!L:L,map_headernames!O:O),"")</f>
        <v/>
      </c>
      <c r="J134" s="423"/>
      <c r="K134" t="str">
        <f>IFERROR(_xlfn.XLOOKUP(G134,map_headernames!L:L,map_headernames!Q:Q),"")</f>
        <v/>
      </c>
      <c r="L134" t="str">
        <f>IFERROR(_xlfn.XLOOKUP(H134,map_headernames!O:O,map_headernames!Q:Q),"")</f>
        <v/>
      </c>
      <c r="M134" s="549"/>
      <c r="N134" s="423" t="s">
        <v>6673</v>
      </c>
    </row>
    <row r="135" spans="1:14">
      <c r="A135">
        <v>8</v>
      </c>
      <c r="B135" s="423" t="s">
        <v>3128</v>
      </c>
      <c r="C135" s="541" t="s">
        <v>5962</v>
      </c>
      <c r="D135" s="423" t="s">
        <v>5990</v>
      </c>
      <c r="E135" s="425" t="str">
        <f>IFERROR(_xlfn.XLOOKUP(B135,map_headernames!M:M,map_headernames!M:M),"")</f>
        <v/>
      </c>
      <c r="F135" s="425" t="str">
        <f>IFERROR(_xlfn.XLOOKUP(B135,map_headernames!N:N,map_headernames!N:N),"")</f>
        <v/>
      </c>
      <c r="G135" s="425" t="str">
        <f>IFERROR(_xlfn.XLOOKUP($B135,map_headernames!L:L,map_headernames!L:L),"")</f>
        <v/>
      </c>
      <c r="H135" s="423" cm="1">
        <f t="array" ref="H135">_xlfn.XLOOKUP(J135,map_headernames!Q:Q,map_headernames!O:O,map_headernames!O:O)</f>
        <v>0</v>
      </c>
      <c r="I135" s="24" t="str">
        <f>IFERROR(_xlfn.XLOOKUP(G135,map_headernames!L:L,map_headernames!O:O),"")</f>
        <v/>
      </c>
      <c r="J135" s="423"/>
      <c r="K135" t="str">
        <f>IFERROR(_xlfn.XLOOKUP(G135,map_headernames!L:L,map_headernames!Q:Q),"")</f>
        <v/>
      </c>
      <c r="L135" t="str">
        <f>IFERROR(_xlfn.XLOOKUP(H135,map_headernames!O:O,map_headernames!Q:Q),"")</f>
        <v/>
      </c>
      <c r="M135" s="549"/>
      <c r="N135" s="423" t="s">
        <v>6673</v>
      </c>
    </row>
    <row r="136" spans="1:14">
      <c r="A136">
        <v>9</v>
      </c>
      <c r="B136" s="423" t="s">
        <v>3131</v>
      </c>
      <c r="C136" s="423">
        <v>1</v>
      </c>
      <c r="D136" s="423" t="s">
        <v>5991</v>
      </c>
      <c r="E136" s="425" t="str">
        <f>IFERROR(_xlfn.XLOOKUP(B136,map_headernames!M:M,map_headernames!M:M),"")</f>
        <v/>
      </c>
      <c r="F136" s="425" t="str">
        <f>IFERROR(_xlfn.XLOOKUP(B136,map_headernames!N:N,map_headernames!N:N),"")</f>
        <v/>
      </c>
      <c r="G136" s="425" t="str">
        <f>IFERROR(_xlfn.XLOOKUP($B136,map_headernames!L:L,map_headernames!L:L),"")</f>
        <v/>
      </c>
      <c r="H136" s="423" cm="1">
        <f t="array" ref="H136">_xlfn.XLOOKUP(J136,map_headernames!Q:Q,map_headernames!O:O,map_headernames!O:O)</f>
        <v>0</v>
      </c>
      <c r="I136" s="24" t="str">
        <f>IFERROR(_xlfn.XLOOKUP(G136,map_headernames!L:L,map_headernames!O:O),"")</f>
        <v/>
      </c>
      <c r="J136" s="423"/>
      <c r="K136" t="str">
        <f>IFERROR(_xlfn.XLOOKUP(G136,map_headernames!L:L,map_headernames!Q:Q),"")</f>
        <v/>
      </c>
      <c r="L136" t="str">
        <f>IFERROR(_xlfn.XLOOKUP(H136,map_headernames!O:O,map_headernames!Q:Q),"")</f>
        <v/>
      </c>
      <c r="M136" s="549"/>
      <c r="N136" s="423" t="s">
        <v>6673</v>
      </c>
    </row>
    <row r="137" spans="1:14">
      <c r="A137">
        <v>11</v>
      </c>
      <c r="B137" t="s">
        <v>3136</v>
      </c>
      <c r="C137">
        <v>338.90993666250898</v>
      </c>
      <c r="D137" t="s">
        <v>5993</v>
      </c>
      <c r="E137" s="29" t="str">
        <f>IFERROR(_xlfn.XLOOKUP(B137,map_headernames!M:M,map_headernames!M:M),"")</f>
        <v/>
      </c>
      <c r="F137" s="29" t="str">
        <f>IFERROR(_xlfn.XLOOKUP(B137,map_headernames!N:N,map_headernames!N:N),"")</f>
        <v/>
      </c>
      <c r="G137" s="29" t="str">
        <f>IFERROR(_xlfn.XLOOKUP($B137,map_headernames!L:L,map_headernames!L:L),"")</f>
        <v/>
      </c>
      <c r="H137" cm="1">
        <f t="array" ref="H137">_xlfn.XLOOKUP(J137,map_headernames!Q:Q,map_headernames!O:O,map_headernames!O:O)</f>
        <v>0</v>
      </c>
      <c r="I137" s="24" t="str">
        <f>IFERROR(_xlfn.XLOOKUP(G137,map_headernames!L:L,map_headernames!O:O),"")</f>
        <v/>
      </c>
      <c r="K137" t="str">
        <f>IFERROR(_xlfn.XLOOKUP(G137,map_headernames!L:L,map_headernames!Q:Q),"")</f>
        <v/>
      </c>
      <c r="L137" t="str">
        <f>IFERROR(_xlfn.XLOOKUP(H137,map_headernames!O:O,map_headernames!Q:Q),"")</f>
        <v/>
      </c>
      <c r="M137" s="549"/>
      <c r="N137" s="423" t="s">
        <v>6673</v>
      </c>
    </row>
    <row r="138" spans="1:14">
      <c r="A138">
        <v>56</v>
      </c>
      <c r="B138" t="s">
        <v>3232</v>
      </c>
      <c r="C138">
        <v>468</v>
      </c>
      <c r="D138" t="s">
        <v>6038</v>
      </c>
      <c r="E138" s="29" t="str">
        <f>IFERROR(_xlfn.XLOOKUP(B138,map_headernames!M:M,map_headernames!M:M),"")</f>
        <v/>
      </c>
      <c r="F138" s="29" t="str">
        <f>IFERROR(_xlfn.XLOOKUP(B138,map_headernames!N:N,map_headernames!N:N),"")</f>
        <v/>
      </c>
      <c r="G138" s="29" t="str">
        <f>IFERROR(_xlfn.XLOOKUP($B138,map_headernames!L:L,map_headernames!L:L),"")</f>
        <v/>
      </c>
      <c r="H138" cm="1">
        <f t="array" ref="H138">_xlfn.XLOOKUP(J138,map_headernames!Q:Q,map_headernames!O:O,map_headernames!O:O)</f>
        <v>0</v>
      </c>
      <c r="I138" s="24" t="str">
        <f>IFERROR(_xlfn.XLOOKUP(G138,map_headernames!L:L,map_headernames!O:O),"")</f>
        <v/>
      </c>
      <c r="K138" t="str">
        <f>IFERROR(_xlfn.XLOOKUP(G138,map_headernames!L:L,map_headernames!Q:Q),"")</f>
        <v/>
      </c>
      <c r="L138" t="str">
        <f>IFERROR(_xlfn.XLOOKUP(H138,map_headernames!O:O,map_headernames!Q:Q),"")</f>
        <v/>
      </c>
      <c r="N138" s="423" t="s">
        <v>6673</v>
      </c>
    </row>
    <row r="139" spans="1:14">
      <c r="A139">
        <v>57</v>
      </c>
      <c r="B139" t="s">
        <v>3235</v>
      </c>
      <c r="C139">
        <v>106</v>
      </c>
      <c r="D139" t="s">
        <v>6039</v>
      </c>
      <c r="E139" s="29" t="str">
        <f>IFERROR(_xlfn.XLOOKUP(B139,map_headernames!M:M,map_headernames!M:M),"")</f>
        <v/>
      </c>
      <c r="F139" s="29" t="str">
        <f>IFERROR(_xlfn.XLOOKUP(B139,map_headernames!N:N,map_headernames!N:N),"")</f>
        <v/>
      </c>
      <c r="G139" s="29" t="str">
        <f>IFERROR(_xlfn.XLOOKUP($B139,map_headernames!L:L,map_headernames!L:L),"")</f>
        <v/>
      </c>
      <c r="H139" cm="1">
        <f t="array" ref="H139">_xlfn.XLOOKUP(J139,map_headernames!Q:Q,map_headernames!O:O,map_headernames!O:O)</f>
        <v>0</v>
      </c>
      <c r="I139" s="24" t="str">
        <f>IFERROR(_xlfn.XLOOKUP(G139,map_headernames!L:L,map_headernames!O:O),"")</f>
        <v/>
      </c>
      <c r="K139" t="str">
        <f>IFERROR(_xlfn.XLOOKUP(G139,map_headernames!L:L,map_headernames!Q:Q),"")</f>
        <v/>
      </c>
      <c r="L139" t="str">
        <f>IFERROR(_xlfn.XLOOKUP(H139,map_headernames!O:O,map_headernames!Q:Q),"")</f>
        <v/>
      </c>
      <c r="N139" s="423" t="s">
        <v>6673</v>
      </c>
    </row>
    <row r="140" spans="1:14">
      <c r="A140">
        <v>58</v>
      </c>
      <c r="B140" t="s">
        <v>3237</v>
      </c>
      <c r="C140">
        <v>22.649572649572701</v>
      </c>
      <c r="D140" t="s">
        <v>6040</v>
      </c>
      <c r="E140" s="29" t="str">
        <f>IFERROR(_xlfn.XLOOKUP(B140,map_headernames!M:M,map_headernames!M:M),"")</f>
        <v/>
      </c>
      <c r="F140" s="29" t="str">
        <f>IFERROR(_xlfn.XLOOKUP(B140,map_headernames!N:N,map_headernames!N:N),"")</f>
        <v/>
      </c>
      <c r="G140" s="29" t="str">
        <f>IFERROR(_xlfn.XLOOKUP($B140,map_headernames!L:L,map_headernames!L:L),"")</f>
        <v/>
      </c>
      <c r="H140" cm="1">
        <f t="array" ref="H140">_xlfn.XLOOKUP(J140,map_headernames!Q:Q,map_headernames!O:O,map_headernames!O:O)</f>
        <v>0</v>
      </c>
      <c r="I140" s="24" t="str">
        <f>IFERROR(_xlfn.XLOOKUP(G140,map_headernames!L:L,map_headernames!O:O),"")</f>
        <v/>
      </c>
      <c r="K140" t="str">
        <f>IFERROR(_xlfn.XLOOKUP(G140,map_headernames!L:L,map_headernames!Q:Q),"")</f>
        <v/>
      </c>
      <c r="L140" t="str">
        <f>IFERROR(_xlfn.XLOOKUP(H140,map_headernames!O:O,map_headernames!Q:Q),"")</f>
        <v/>
      </c>
      <c r="N140" s="423" t="s">
        <v>6673</v>
      </c>
    </row>
    <row r="141" spans="1:14">
      <c r="A141">
        <v>59</v>
      </c>
      <c r="B141" t="s">
        <v>3240</v>
      </c>
      <c r="C141">
        <v>247</v>
      </c>
      <c r="D141" t="s">
        <v>3242</v>
      </c>
      <c r="E141" s="29" t="str">
        <f>IFERROR(_xlfn.XLOOKUP(B141,map_headernames!M:M,map_headernames!M:M),"")</f>
        <v/>
      </c>
      <c r="F141" s="29" t="str">
        <f>IFERROR(_xlfn.XLOOKUP(B141,map_headernames!N:N,map_headernames!N:N),"")</f>
        <v/>
      </c>
      <c r="G141" s="29" t="str">
        <f>IFERROR(_xlfn.XLOOKUP($B141,map_headernames!L:L,map_headernames!L:L),"")</f>
        <v/>
      </c>
      <c r="H141" cm="1">
        <f t="array" ref="H141">_xlfn.XLOOKUP(J141,map_headernames!Q:Q,map_headernames!O:O,map_headernames!O:O)</f>
        <v>0</v>
      </c>
      <c r="I141" s="24" t="str">
        <f>IFERROR(_xlfn.XLOOKUP(G141,map_headernames!L:L,map_headernames!O:O),"")</f>
        <v/>
      </c>
      <c r="K141" t="str">
        <f>IFERROR(_xlfn.XLOOKUP(G141,map_headernames!L:L,map_headernames!Q:Q),"")</f>
        <v/>
      </c>
      <c r="L141" t="str">
        <f>IFERROR(_xlfn.XLOOKUP(H141,map_headernames!O:O,map_headernames!Q:Q),"")</f>
        <v/>
      </c>
      <c r="N141" s="423" t="s">
        <v>6673</v>
      </c>
    </row>
    <row r="142" spans="1:14">
      <c r="A142">
        <v>60</v>
      </c>
      <c r="B142" t="s">
        <v>3243</v>
      </c>
      <c r="C142">
        <v>52.7777777777778</v>
      </c>
      <c r="D142" t="s">
        <v>6041</v>
      </c>
      <c r="E142" s="29" t="str">
        <f>IFERROR(_xlfn.XLOOKUP(B142,map_headernames!M:M,map_headernames!M:M),"")</f>
        <v/>
      </c>
      <c r="F142" s="29" t="str">
        <f>IFERROR(_xlfn.XLOOKUP(B142,map_headernames!N:N,map_headernames!N:N),"")</f>
        <v/>
      </c>
      <c r="G142" s="29" t="str">
        <f>IFERROR(_xlfn.XLOOKUP($B142,map_headernames!L:L,map_headernames!L:L),"")</f>
        <v/>
      </c>
      <c r="H142" cm="1">
        <f t="array" ref="H142">_xlfn.XLOOKUP(J142,map_headernames!Q:Q,map_headernames!O:O,map_headernames!O:O)</f>
        <v>0</v>
      </c>
      <c r="I142" s="24" t="str">
        <f>IFERROR(_xlfn.XLOOKUP(G142,map_headernames!L:L,map_headernames!O:O),"")</f>
        <v/>
      </c>
      <c r="K142" t="str">
        <f>IFERROR(_xlfn.XLOOKUP(G142,map_headernames!L:L,map_headernames!Q:Q),"")</f>
        <v/>
      </c>
      <c r="L142" t="str">
        <f>IFERROR(_xlfn.XLOOKUP(H142,map_headernames!O:O,map_headernames!Q:Q),"")</f>
        <v/>
      </c>
      <c r="N142" s="423" t="s">
        <v>6673</v>
      </c>
    </row>
    <row r="143" spans="1:14">
      <c r="A143">
        <v>61</v>
      </c>
      <c r="B143" t="s">
        <v>3246</v>
      </c>
      <c r="C143">
        <v>53</v>
      </c>
      <c r="D143" t="s">
        <v>3248</v>
      </c>
      <c r="E143" s="29" t="str">
        <f>IFERROR(_xlfn.XLOOKUP(B143,map_headernames!M:M,map_headernames!M:M),"")</f>
        <v/>
      </c>
      <c r="F143" s="29" t="str">
        <f>IFERROR(_xlfn.XLOOKUP(B143,map_headernames!N:N,map_headernames!N:N),"")</f>
        <v/>
      </c>
      <c r="G143" s="29" t="str">
        <f>IFERROR(_xlfn.XLOOKUP($B143,map_headernames!L:L,map_headernames!L:L),"")</f>
        <v/>
      </c>
      <c r="H143" cm="1">
        <f t="array" ref="H143">_xlfn.XLOOKUP(J143,map_headernames!Q:Q,map_headernames!O:O,map_headernames!O:O)</f>
        <v>0</v>
      </c>
      <c r="I143" s="24" t="str">
        <f>IFERROR(_xlfn.XLOOKUP(G143,map_headernames!L:L,map_headernames!O:O),"")</f>
        <v/>
      </c>
      <c r="K143" t="str">
        <f>IFERROR(_xlfn.XLOOKUP(G143,map_headernames!L:L,map_headernames!Q:Q),"")</f>
        <v/>
      </c>
      <c r="L143" t="str">
        <f>IFERROR(_xlfn.XLOOKUP(H143,map_headernames!O:O,map_headernames!Q:Q),"")</f>
        <v/>
      </c>
      <c r="N143" s="423" t="s">
        <v>6673</v>
      </c>
    </row>
    <row r="144" spans="1:14">
      <c r="A144">
        <v>62</v>
      </c>
      <c r="B144" t="s">
        <v>3249</v>
      </c>
      <c r="C144">
        <v>11.324786324786301</v>
      </c>
      <c r="D144" t="s">
        <v>6042</v>
      </c>
      <c r="E144" s="29" t="str">
        <f>IFERROR(_xlfn.XLOOKUP(B144,map_headernames!M:M,map_headernames!M:M),"")</f>
        <v/>
      </c>
      <c r="F144" s="29" t="str">
        <f>IFERROR(_xlfn.XLOOKUP(B144,map_headernames!N:N,map_headernames!N:N),"")</f>
        <v/>
      </c>
      <c r="G144" s="29" t="str">
        <f>IFERROR(_xlfn.XLOOKUP($B144,map_headernames!L:L,map_headernames!L:L),"")</f>
        <v/>
      </c>
      <c r="H144" cm="1">
        <f t="array" ref="H144">_xlfn.XLOOKUP(J144,map_headernames!Q:Q,map_headernames!O:O,map_headernames!O:O)</f>
        <v>0</v>
      </c>
      <c r="I144" s="24" t="str">
        <f>IFERROR(_xlfn.XLOOKUP(G144,map_headernames!L:L,map_headernames!O:O),"")</f>
        <v/>
      </c>
      <c r="K144" t="str">
        <f>IFERROR(_xlfn.XLOOKUP(G144,map_headernames!L:L,map_headernames!Q:Q),"")</f>
        <v/>
      </c>
      <c r="L144" t="str">
        <f>IFERROR(_xlfn.XLOOKUP(H144,map_headernames!O:O,map_headernames!Q:Q),"")</f>
        <v/>
      </c>
      <c r="N144" s="423" t="s">
        <v>6673</v>
      </c>
    </row>
    <row r="145" spans="1:14">
      <c r="A145">
        <v>63</v>
      </c>
      <c r="B145" t="s">
        <v>3252</v>
      </c>
      <c r="C145">
        <v>62</v>
      </c>
      <c r="D145" t="s">
        <v>3254</v>
      </c>
      <c r="E145" s="29" t="str">
        <f>IFERROR(_xlfn.XLOOKUP(B145,map_headernames!M:M,map_headernames!M:M),"")</f>
        <v/>
      </c>
      <c r="F145" s="29" t="str">
        <f>IFERROR(_xlfn.XLOOKUP(B145,map_headernames!N:N,map_headernames!N:N),"")</f>
        <v/>
      </c>
      <c r="G145" s="29" t="str">
        <f>IFERROR(_xlfn.XLOOKUP($B145,map_headernames!L:L,map_headernames!L:L),"")</f>
        <v/>
      </c>
      <c r="H145" cm="1">
        <f t="array" ref="H145">_xlfn.XLOOKUP(J145,map_headernames!Q:Q,map_headernames!O:O,map_headernames!O:O)</f>
        <v>0</v>
      </c>
      <c r="I145" s="24" t="str">
        <f>IFERROR(_xlfn.XLOOKUP(G145,map_headernames!L:L,map_headernames!O:O),"")</f>
        <v/>
      </c>
      <c r="K145" t="str">
        <f>IFERROR(_xlfn.XLOOKUP(G145,map_headernames!L:L,map_headernames!Q:Q),"")</f>
        <v/>
      </c>
      <c r="L145" t="str">
        <f>IFERROR(_xlfn.XLOOKUP(H145,map_headernames!O:O,map_headernames!Q:Q),"")</f>
        <v/>
      </c>
      <c r="N145" s="423" t="s">
        <v>6673</v>
      </c>
    </row>
    <row r="146" spans="1:14">
      <c r="A146">
        <v>64</v>
      </c>
      <c r="B146" t="s">
        <v>3255</v>
      </c>
      <c r="C146">
        <v>13.247863247863201</v>
      </c>
      <c r="D146" t="s">
        <v>6043</v>
      </c>
      <c r="E146" s="29" t="str">
        <f>IFERROR(_xlfn.XLOOKUP(B146,map_headernames!M:M,map_headernames!M:M),"")</f>
        <v/>
      </c>
      <c r="F146" s="29" t="str">
        <f>IFERROR(_xlfn.XLOOKUP(B146,map_headernames!N:N,map_headernames!N:N),"")</f>
        <v/>
      </c>
      <c r="G146" s="29" t="str">
        <f>IFERROR(_xlfn.XLOOKUP($B146,map_headernames!L:L,map_headernames!L:L),"")</f>
        <v/>
      </c>
      <c r="H146" cm="1">
        <f t="array" ref="H146">_xlfn.XLOOKUP(J146,map_headernames!Q:Q,map_headernames!O:O,map_headernames!O:O)</f>
        <v>0</v>
      </c>
      <c r="I146" s="24" t="str">
        <f>IFERROR(_xlfn.XLOOKUP(G146,map_headernames!L:L,map_headernames!O:O),"")</f>
        <v/>
      </c>
      <c r="K146" t="str">
        <f>IFERROR(_xlfn.XLOOKUP(G146,map_headernames!L:L,map_headernames!Q:Q),"")</f>
        <v/>
      </c>
      <c r="L146" t="str">
        <f>IFERROR(_xlfn.XLOOKUP(H146,map_headernames!O:O,map_headernames!Q:Q),"")</f>
        <v/>
      </c>
      <c r="N146" s="423" t="s">
        <v>6673</v>
      </c>
    </row>
    <row r="147" spans="1:14">
      <c r="A147">
        <v>66</v>
      </c>
      <c r="B147" t="s">
        <v>3260</v>
      </c>
      <c r="C147">
        <v>0</v>
      </c>
      <c r="D147" t="s">
        <v>6045</v>
      </c>
      <c r="E147" s="29" t="str">
        <f>IFERROR(_xlfn.XLOOKUP(B147,map_headernames!M:M,map_headernames!M:M),"")</f>
        <v/>
      </c>
      <c r="F147" s="29" t="str">
        <f>IFERROR(_xlfn.XLOOKUP(B147,map_headernames!N:N,map_headernames!N:N),"")</f>
        <v/>
      </c>
      <c r="G147" s="29" t="str">
        <f>IFERROR(_xlfn.XLOOKUP($B147,map_headernames!L:L,map_headernames!L:L),"")</f>
        <v/>
      </c>
      <c r="H147" cm="1">
        <f t="array" ref="H147">_xlfn.XLOOKUP(J147,map_headernames!Q:Q,map_headernames!O:O,map_headernames!O:O)</f>
        <v>0</v>
      </c>
      <c r="I147" s="24" t="str">
        <f>IFERROR(_xlfn.XLOOKUP(G147,map_headernames!L:L,map_headernames!O:O),"")</f>
        <v/>
      </c>
      <c r="K147" t="str">
        <f>IFERROR(_xlfn.XLOOKUP(G147,map_headernames!L:L,map_headernames!Q:Q),"")</f>
        <v/>
      </c>
      <c r="L147" t="str">
        <f>IFERROR(_xlfn.XLOOKUP(H147,map_headernames!O:O,map_headernames!Q:Q),"")</f>
        <v/>
      </c>
      <c r="N147" s="423" t="s">
        <v>6673</v>
      </c>
    </row>
    <row r="148" spans="1:14">
      <c r="A148">
        <v>67</v>
      </c>
      <c r="B148" t="s">
        <v>3263</v>
      </c>
      <c r="C148">
        <v>42204</v>
      </c>
      <c r="D148" t="s">
        <v>6046</v>
      </c>
      <c r="E148" s="29" t="str">
        <f>IFERROR(_xlfn.XLOOKUP(B148,map_headernames!M:M,map_headernames!M:M),"")</f>
        <v/>
      </c>
      <c r="F148" s="29" t="str">
        <f>IFERROR(_xlfn.XLOOKUP(B148,map_headernames!N:N,map_headernames!N:N),"")</f>
        <v/>
      </c>
      <c r="G148" s="29" t="str">
        <f>IFERROR(_xlfn.XLOOKUP($B148,map_headernames!L:L,map_headernames!L:L),"")</f>
        <v/>
      </c>
      <c r="H148" cm="1">
        <f t="array" ref="H148">_xlfn.XLOOKUP(J148,map_headernames!Q:Q,map_headernames!O:O,map_headernames!O:O)</f>
        <v>0</v>
      </c>
      <c r="I148" s="24" t="str">
        <f>IFERROR(_xlfn.XLOOKUP(G148,map_headernames!L:L,map_headernames!O:O),"")</f>
        <v/>
      </c>
      <c r="K148" t="str">
        <f>IFERROR(_xlfn.XLOOKUP(G148,map_headernames!L:L,map_headernames!Q:Q),"")</f>
        <v/>
      </c>
      <c r="L148" t="str">
        <f>IFERROR(_xlfn.XLOOKUP(H148,map_headernames!O:O,map_headernames!Q:Q),"")</f>
        <v/>
      </c>
      <c r="N148" s="423" t="s">
        <v>6673</v>
      </c>
    </row>
    <row r="149" spans="1:14">
      <c r="A149">
        <v>68</v>
      </c>
      <c r="B149" t="s">
        <v>3265</v>
      </c>
      <c r="C149">
        <v>100</v>
      </c>
      <c r="D149" t="s">
        <v>6047</v>
      </c>
      <c r="E149" s="29" t="str">
        <f>IFERROR(_xlfn.XLOOKUP(B149,map_headernames!M:M,map_headernames!M:M),"")</f>
        <v/>
      </c>
      <c r="F149" s="29" t="str">
        <f>IFERROR(_xlfn.XLOOKUP(B149,map_headernames!N:N,map_headernames!N:N),"")</f>
        <v/>
      </c>
      <c r="G149" s="29" t="str">
        <f>IFERROR(_xlfn.XLOOKUP($B149,map_headernames!L:L,map_headernames!L:L),"")</f>
        <v/>
      </c>
      <c r="H149" cm="1">
        <f t="array" ref="H149">_xlfn.XLOOKUP(J149,map_headernames!Q:Q,map_headernames!O:O,map_headernames!O:O)</f>
        <v>0</v>
      </c>
      <c r="I149" s="24" t="str">
        <f>IFERROR(_xlfn.XLOOKUP(G149,map_headernames!L:L,map_headernames!O:O),"")</f>
        <v/>
      </c>
      <c r="K149" t="str">
        <f>IFERROR(_xlfn.XLOOKUP(G149,map_headernames!L:L,map_headernames!Q:Q),"")</f>
        <v/>
      </c>
      <c r="L149" t="str">
        <f>IFERROR(_xlfn.XLOOKUP(H149,map_headernames!O:O,map_headernames!Q:Q),"")</f>
        <v/>
      </c>
      <c r="N149" s="423" t="s">
        <v>6673</v>
      </c>
    </row>
    <row r="150" spans="1:14">
      <c r="A150">
        <v>69</v>
      </c>
      <c r="B150" t="s">
        <v>3267</v>
      </c>
      <c r="C150">
        <v>59.523809523809497</v>
      </c>
      <c r="D150" t="s">
        <v>6048</v>
      </c>
      <c r="E150" s="29" t="str">
        <f>IFERROR(_xlfn.XLOOKUP(B150,map_headernames!M:M,map_headernames!M:M),"")</f>
        <v/>
      </c>
      <c r="F150" s="29" t="str">
        <f>IFERROR(_xlfn.XLOOKUP(B150,map_headernames!N:N,map_headernames!N:N),"")</f>
        <v/>
      </c>
      <c r="G150" s="29" t="str">
        <f>IFERROR(_xlfn.XLOOKUP($B150,map_headernames!L:L,map_headernames!L:L),"")</f>
        <v/>
      </c>
      <c r="H150" cm="1">
        <f t="array" ref="H150">_xlfn.XLOOKUP(J150,map_headernames!Q:Q,map_headernames!O:O,map_headernames!O:O)</f>
        <v>0</v>
      </c>
      <c r="I150" s="24" t="str">
        <f>IFERROR(_xlfn.XLOOKUP(G150,map_headernames!L:L,map_headernames!O:O),"")</f>
        <v/>
      </c>
      <c r="K150" t="str">
        <f>IFERROR(_xlfn.XLOOKUP(G150,map_headernames!L:L,map_headernames!Q:Q),"")</f>
        <v/>
      </c>
      <c r="L150" t="str">
        <f>IFERROR(_xlfn.XLOOKUP(H150,map_headernames!O:O,map_headernames!Q:Q),"")</f>
        <v/>
      </c>
      <c r="N150" s="423" t="s">
        <v>6673</v>
      </c>
    </row>
    <row r="151" spans="1:14">
      <c r="A151">
        <v>70</v>
      </c>
      <c r="B151" t="s">
        <v>2553</v>
      </c>
      <c r="C151">
        <v>46648</v>
      </c>
      <c r="D151" t="s">
        <v>6049</v>
      </c>
      <c r="E151" s="29" t="str">
        <f>IFERROR(_xlfn.XLOOKUP(B151,map_headernames!M:M,map_headernames!M:M),"")</f>
        <v>PER_CAP_INC</v>
      </c>
      <c r="F151" s="29" t="str">
        <f>IFERROR(_xlfn.XLOOKUP(B151,map_headernames!N:N,map_headernames!N:N),"")</f>
        <v/>
      </c>
      <c r="G151" s="29" t="str">
        <f>IFERROR(_xlfn.XLOOKUP($B151,map_headernames!L:L,map_headernames!L:L),"")</f>
        <v>PER_CAP_INC</v>
      </c>
      <c r="H151" cm="1">
        <f t="array" ref="H151">_xlfn.XLOOKUP(J151,map_headernames!Q:Q,map_headernames!O:O,map_headernames!O:O)</f>
        <v>0</v>
      </c>
      <c r="I151" s="24">
        <f>IFERROR(_xlfn.XLOOKUP(G151,map_headernames!L:L,map_headernames!O:O),"")</f>
        <v>0</v>
      </c>
      <c r="K151" t="str">
        <f>IFERROR(_xlfn.XLOOKUP(G151,map_headernames!L:L,map_headernames!Q:Q),"")</f>
        <v>percapincome</v>
      </c>
      <c r="L151" t="str">
        <f>IFERROR(_xlfn.XLOOKUP(H151,map_headernames!O:O,map_headernames!Q:Q),"")</f>
        <v/>
      </c>
      <c r="N151" s="423" t="s">
        <v>6673</v>
      </c>
    </row>
    <row r="152" spans="1:14">
      <c r="A152">
        <v>71</v>
      </c>
      <c r="B152" t="s">
        <v>3270</v>
      </c>
      <c r="C152">
        <v>25</v>
      </c>
      <c r="D152" t="s">
        <v>6050</v>
      </c>
      <c r="E152" s="29" t="str">
        <f>IFERROR(_xlfn.XLOOKUP(B152,map_headernames!M:M,map_headernames!M:M),"")</f>
        <v/>
      </c>
      <c r="F152" s="29" t="str">
        <f>IFERROR(_xlfn.XLOOKUP(B152,map_headernames!N:N,map_headernames!N:N),"")</f>
        <v/>
      </c>
      <c r="G152" s="29" t="str">
        <f>IFERROR(_xlfn.XLOOKUP($B152,map_headernames!L:L,map_headernames!L:L),"")</f>
        <v/>
      </c>
      <c r="H152" cm="1">
        <f t="array" ref="H152">_xlfn.XLOOKUP(J152,map_headernames!Q:Q,map_headernames!O:O,map_headernames!O:O)</f>
        <v>0</v>
      </c>
      <c r="I152" s="24" t="str">
        <f>IFERROR(_xlfn.XLOOKUP(G152,map_headernames!L:L,map_headernames!O:O),"")</f>
        <v/>
      </c>
      <c r="K152" t="str">
        <f>IFERROR(_xlfn.XLOOKUP(G152,map_headernames!L:L,map_headernames!Q:Q),"")</f>
        <v/>
      </c>
      <c r="L152" t="str">
        <f>IFERROR(_xlfn.XLOOKUP(H152,map_headernames!O:O,map_headernames!Q:Q),"")</f>
        <v/>
      </c>
      <c r="N152" s="423" t="s">
        <v>6673</v>
      </c>
    </row>
    <row r="153" spans="1:14">
      <c r="A153">
        <v>72</v>
      </c>
      <c r="B153" t="s">
        <v>3272</v>
      </c>
      <c r="C153">
        <v>9.5785440613026793</v>
      </c>
      <c r="D153" t="s">
        <v>6051</v>
      </c>
      <c r="E153" s="29" t="str">
        <f>IFERROR(_xlfn.XLOOKUP(B153,map_headernames!M:M,map_headernames!M:M),"")</f>
        <v/>
      </c>
      <c r="F153" s="29" t="str">
        <f>IFERROR(_xlfn.XLOOKUP(B153,map_headernames!N:N,map_headernames!N:N),"")</f>
        <v/>
      </c>
      <c r="G153" s="29" t="str">
        <f>IFERROR(_xlfn.XLOOKUP($B153,map_headernames!L:L,map_headernames!L:L),"")</f>
        <v/>
      </c>
      <c r="H153" cm="1">
        <f t="array" ref="H153">_xlfn.XLOOKUP(J153,map_headernames!Q:Q,map_headernames!O:O,map_headernames!O:O)</f>
        <v>0</v>
      </c>
      <c r="I153" s="24" t="str">
        <f>IFERROR(_xlfn.XLOOKUP(G153,map_headernames!L:L,map_headernames!O:O),"")</f>
        <v/>
      </c>
      <c r="K153" t="str">
        <f>IFERROR(_xlfn.XLOOKUP(G153,map_headernames!L:L,map_headernames!Q:Q),"")</f>
        <v/>
      </c>
      <c r="L153" t="str">
        <f>IFERROR(_xlfn.XLOOKUP(H153,map_headernames!O:O,map_headernames!Q:Q),"")</f>
        <v/>
      </c>
      <c r="N153" s="423" t="s">
        <v>6673</v>
      </c>
    </row>
    <row r="154" spans="1:14">
      <c r="A154">
        <v>73</v>
      </c>
      <c r="B154" t="s">
        <v>3275</v>
      </c>
      <c r="C154">
        <v>33</v>
      </c>
      <c r="D154" t="s">
        <v>6052</v>
      </c>
      <c r="E154" s="29" t="str">
        <f>IFERROR(_xlfn.XLOOKUP(B154,map_headernames!M:M,map_headernames!M:M),"")</f>
        <v/>
      </c>
      <c r="F154" s="29" t="str">
        <f>IFERROR(_xlfn.XLOOKUP(B154,map_headernames!N:N,map_headernames!N:N),"")</f>
        <v/>
      </c>
      <c r="G154" s="29" t="str">
        <f>IFERROR(_xlfn.XLOOKUP($B154,map_headernames!L:L,map_headernames!L:L),"")</f>
        <v/>
      </c>
      <c r="H154" cm="1">
        <f t="array" ref="H154">_xlfn.XLOOKUP(J154,map_headernames!Q:Q,map_headernames!O:O,map_headernames!O:O)</f>
        <v>0</v>
      </c>
      <c r="I154" s="24" t="str">
        <f>IFERROR(_xlfn.XLOOKUP(G154,map_headernames!L:L,map_headernames!O:O),"")</f>
        <v/>
      </c>
      <c r="K154" t="str">
        <f>IFERROR(_xlfn.XLOOKUP(G154,map_headernames!L:L,map_headernames!Q:Q),"")</f>
        <v/>
      </c>
      <c r="L154" t="str">
        <f>IFERROR(_xlfn.XLOOKUP(H154,map_headernames!O:O,map_headernames!Q:Q),"")</f>
        <v/>
      </c>
      <c r="N154" s="423" t="s">
        <v>6673</v>
      </c>
    </row>
    <row r="155" spans="1:14">
      <c r="A155">
        <v>74</v>
      </c>
      <c r="B155" t="s">
        <v>3277</v>
      </c>
      <c r="C155">
        <v>12.643678160919499</v>
      </c>
      <c r="D155" t="s">
        <v>6053</v>
      </c>
      <c r="E155" s="29" t="str">
        <f>IFERROR(_xlfn.XLOOKUP(B155,map_headernames!M:M,map_headernames!M:M),"")</f>
        <v/>
      </c>
      <c r="F155" s="29" t="str">
        <f>IFERROR(_xlfn.XLOOKUP(B155,map_headernames!N:N,map_headernames!N:N),"")</f>
        <v/>
      </c>
      <c r="G155" s="29" t="str">
        <f>IFERROR(_xlfn.XLOOKUP($B155,map_headernames!L:L,map_headernames!L:L),"")</f>
        <v/>
      </c>
      <c r="H155" cm="1">
        <f t="array" ref="H155">_xlfn.XLOOKUP(J155,map_headernames!Q:Q,map_headernames!O:O,map_headernames!O:O)</f>
        <v>0</v>
      </c>
      <c r="I155" s="24" t="str">
        <f>IFERROR(_xlfn.XLOOKUP(G155,map_headernames!L:L,map_headernames!O:O),"")</f>
        <v/>
      </c>
      <c r="K155" t="str">
        <f>IFERROR(_xlfn.XLOOKUP(G155,map_headernames!L:L,map_headernames!Q:Q),"")</f>
        <v/>
      </c>
      <c r="L155" t="str">
        <f>IFERROR(_xlfn.XLOOKUP(H155,map_headernames!O:O,map_headernames!Q:Q),"")</f>
        <v/>
      </c>
      <c r="N155" s="423" t="s">
        <v>6673</v>
      </c>
    </row>
    <row r="156" spans="1:14">
      <c r="A156">
        <v>75</v>
      </c>
      <c r="B156" t="s">
        <v>3280</v>
      </c>
      <c r="C156">
        <v>77</v>
      </c>
      <c r="D156" t="s">
        <v>6054</v>
      </c>
      <c r="E156" s="29" t="str">
        <f>IFERROR(_xlfn.XLOOKUP(B156,map_headernames!M:M,map_headernames!M:M),"")</f>
        <v/>
      </c>
      <c r="F156" s="29" t="str">
        <f>IFERROR(_xlfn.XLOOKUP(B156,map_headernames!N:N,map_headernames!N:N),"")</f>
        <v/>
      </c>
      <c r="G156" s="29" t="str">
        <f>IFERROR(_xlfn.XLOOKUP($B156,map_headernames!L:L,map_headernames!L:L),"")</f>
        <v/>
      </c>
      <c r="H156" cm="1">
        <f t="array" ref="H156">_xlfn.XLOOKUP(J156,map_headernames!Q:Q,map_headernames!O:O,map_headernames!O:O)</f>
        <v>0</v>
      </c>
      <c r="I156" s="24" t="str">
        <f>IFERROR(_xlfn.XLOOKUP(G156,map_headernames!L:L,map_headernames!O:O),"")</f>
        <v/>
      </c>
      <c r="K156" t="str">
        <f>IFERROR(_xlfn.XLOOKUP(G156,map_headernames!L:L,map_headernames!Q:Q),"")</f>
        <v/>
      </c>
      <c r="L156" t="str">
        <f>IFERROR(_xlfn.XLOOKUP(H156,map_headernames!O:O,map_headernames!Q:Q),"")</f>
        <v/>
      </c>
      <c r="N156" s="423" t="s">
        <v>6673</v>
      </c>
    </row>
    <row r="157" spans="1:14">
      <c r="A157">
        <v>76</v>
      </c>
      <c r="B157" t="s">
        <v>3282</v>
      </c>
      <c r="C157">
        <v>29.501915708812302</v>
      </c>
      <c r="D157" t="s">
        <v>6055</v>
      </c>
      <c r="E157" s="29" t="str">
        <f>IFERROR(_xlfn.XLOOKUP(B157,map_headernames!M:M,map_headernames!M:M),"")</f>
        <v/>
      </c>
      <c r="F157" s="29" t="str">
        <f>IFERROR(_xlfn.XLOOKUP(B157,map_headernames!N:N,map_headernames!N:N),"")</f>
        <v/>
      </c>
      <c r="G157" s="29" t="str">
        <f>IFERROR(_xlfn.XLOOKUP($B157,map_headernames!L:L,map_headernames!L:L),"")</f>
        <v/>
      </c>
      <c r="H157" cm="1">
        <f t="array" ref="H157">_xlfn.XLOOKUP(J157,map_headernames!Q:Q,map_headernames!O:O,map_headernames!O:O)</f>
        <v>0</v>
      </c>
      <c r="I157" s="24" t="str">
        <f>IFERROR(_xlfn.XLOOKUP(G157,map_headernames!L:L,map_headernames!O:O),"")</f>
        <v/>
      </c>
      <c r="K157" t="str">
        <f>IFERROR(_xlfn.XLOOKUP(G157,map_headernames!L:L,map_headernames!Q:Q),"")</f>
        <v/>
      </c>
      <c r="L157" t="str">
        <f>IFERROR(_xlfn.XLOOKUP(H157,map_headernames!O:O,map_headernames!Q:Q),"")</f>
        <v/>
      </c>
      <c r="N157" s="423" t="s">
        <v>6673</v>
      </c>
    </row>
    <row r="158" spans="1:14">
      <c r="A158">
        <v>77</v>
      </c>
      <c r="B158" t="s">
        <v>3285</v>
      </c>
      <c r="C158">
        <v>35</v>
      </c>
      <c r="D158" t="s">
        <v>6056</v>
      </c>
      <c r="E158" s="29" t="str">
        <f>IFERROR(_xlfn.XLOOKUP(B158,map_headernames!M:M,map_headernames!M:M),"")</f>
        <v/>
      </c>
      <c r="F158" s="29" t="str">
        <f>IFERROR(_xlfn.XLOOKUP(B158,map_headernames!N:N,map_headernames!N:N),"")</f>
        <v/>
      </c>
      <c r="G158" s="29" t="str">
        <f>IFERROR(_xlfn.XLOOKUP($B158,map_headernames!L:L,map_headernames!L:L),"")</f>
        <v/>
      </c>
      <c r="H158" cm="1">
        <f t="array" ref="H158">_xlfn.XLOOKUP(J158,map_headernames!Q:Q,map_headernames!O:O,map_headernames!O:O)</f>
        <v>0</v>
      </c>
      <c r="I158" s="24" t="str">
        <f>IFERROR(_xlfn.XLOOKUP(G158,map_headernames!L:L,map_headernames!O:O),"")</f>
        <v/>
      </c>
      <c r="K158" t="str">
        <f>IFERROR(_xlfn.XLOOKUP(G158,map_headernames!L:L,map_headernames!Q:Q),"")</f>
        <v/>
      </c>
      <c r="L158" t="str">
        <f>IFERROR(_xlfn.XLOOKUP(H158,map_headernames!O:O,map_headernames!Q:Q),"")</f>
        <v/>
      </c>
      <c r="N158" s="423" t="s">
        <v>6673</v>
      </c>
    </row>
    <row r="159" spans="1:14">
      <c r="A159">
        <v>78</v>
      </c>
      <c r="B159" t="s">
        <v>3287</v>
      </c>
      <c r="C159">
        <v>13.4099616858238</v>
      </c>
      <c r="D159" t="s">
        <v>6057</v>
      </c>
      <c r="E159" s="29" t="str">
        <f>IFERROR(_xlfn.XLOOKUP(B159,map_headernames!M:M,map_headernames!M:M),"")</f>
        <v/>
      </c>
      <c r="F159" s="29" t="str">
        <f>IFERROR(_xlfn.XLOOKUP(B159,map_headernames!N:N,map_headernames!N:N),"")</f>
        <v/>
      </c>
      <c r="G159" s="29" t="str">
        <f>IFERROR(_xlfn.XLOOKUP($B159,map_headernames!L:L,map_headernames!L:L),"")</f>
        <v/>
      </c>
      <c r="H159" cm="1">
        <f t="array" ref="H159">_xlfn.XLOOKUP(J159,map_headernames!Q:Q,map_headernames!O:O,map_headernames!O:O)</f>
        <v>0</v>
      </c>
      <c r="I159" s="24" t="str">
        <f>IFERROR(_xlfn.XLOOKUP(G159,map_headernames!L:L,map_headernames!O:O),"")</f>
        <v/>
      </c>
      <c r="K159" t="str">
        <f>IFERROR(_xlfn.XLOOKUP(G159,map_headernames!L:L,map_headernames!Q:Q),"")</f>
        <v/>
      </c>
      <c r="L159" t="str">
        <f>IFERROR(_xlfn.XLOOKUP(H159,map_headernames!O:O,map_headernames!Q:Q),"")</f>
        <v/>
      </c>
      <c r="N159" s="423" t="s">
        <v>6673</v>
      </c>
    </row>
    <row r="160" spans="1:14">
      <c r="A160">
        <v>79</v>
      </c>
      <c r="B160" t="s">
        <v>3290</v>
      </c>
      <c r="C160">
        <v>91</v>
      </c>
      <c r="D160" t="s">
        <v>6058</v>
      </c>
      <c r="E160" s="29" t="str">
        <f>IFERROR(_xlfn.XLOOKUP(B160,map_headernames!M:M,map_headernames!M:M),"")</f>
        <v/>
      </c>
      <c r="F160" s="29" t="str">
        <f>IFERROR(_xlfn.XLOOKUP(B160,map_headernames!N:N,map_headernames!N:N),"")</f>
        <v/>
      </c>
      <c r="G160" s="29" t="str">
        <f>IFERROR(_xlfn.XLOOKUP($B160,map_headernames!L:L,map_headernames!L:L),"")</f>
        <v/>
      </c>
      <c r="H160" cm="1">
        <f t="array" ref="H160">_xlfn.XLOOKUP(J160,map_headernames!Q:Q,map_headernames!O:O,map_headernames!O:O)</f>
        <v>0</v>
      </c>
      <c r="I160" s="24" t="str">
        <f>IFERROR(_xlfn.XLOOKUP(G160,map_headernames!L:L,map_headernames!O:O),"")</f>
        <v/>
      </c>
      <c r="K160" t="str">
        <f>IFERROR(_xlfn.XLOOKUP(G160,map_headernames!L:L,map_headernames!Q:Q),"")</f>
        <v/>
      </c>
      <c r="L160" t="str">
        <f>IFERROR(_xlfn.XLOOKUP(H160,map_headernames!O:O,map_headernames!Q:Q),"")</f>
        <v/>
      </c>
      <c r="N160" s="423" t="s">
        <v>6673</v>
      </c>
    </row>
    <row r="161" spans="1:14">
      <c r="A161">
        <v>80</v>
      </c>
      <c r="B161" t="s">
        <v>3292</v>
      </c>
      <c r="C161">
        <v>34.865900383141799</v>
      </c>
      <c r="D161" t="s">
        <v>6059</v>
      </c>
      <c r="E161" s="29" t="str">
        <f>IFERROR(_xlfn.XLOOKUP(B161,map_headernames!M:M,map_headernames!M:M),"")</f>
        <v/>
      </c>
      <c r="F161" s="29" t="str">
        <f>IFERROR(_xlfn.XLOOKUP(B161,map_headernames!N:N,map_headernames!N:N),"")</f>
        <v/>
      </c>
      <c r="G161" s="29" t="str">
        <f>IFERROR(_xlfn.XLOOKUP($B161,map_headernames!L:L,map_headernames!L:L),"")</f>
        <v/>
      </c>
      <c r="H161" cm="1">
        <f t="array" ref="H161">_xlfn.XLOOKUP(J161,map_headernames!Q:Q,map_headernames!O:O,map_headernames!O:O)</f>
        <v>0</v>
      </c>
      <c r="I161" s="24" t="str">
        <f>IFERROR(_xlfn.XLOOKUP(G161,map_headernames!L:L,map_headernames!O:O),"")</f>
        <v/>
      </c>
      <c r="K161" t="str">
        <f>IFERROR(_xlfn.XLOOKUP(G161,map_headernames!L:L,map_headernames!Q:Q),"")</f>
        <v/>
      </c>
      <c r="L161" t="str">
        <f>IFERROR(_xlfn.XLOOKUP(H161,map_headernames!O:O,map_headernames!Q:Q),"")</f>
        <v/>
      </c>
      <c r="N161" s="423" t="s">
        <v>6673</v>
      </c>
    </row>
    <row r="162" spans="1:14">
      <c r="A162">
        <v>84</v>
      </c>
      <c r="B162" t="s">
        <v>3303</v>
      </c>
      <c r="C162">
        <v>31</v>
      </c>
      <c r="D162" t="s">
        <v>6063</v>
      </c>
      <c r="E162" s="29" t="str">
        <f>IFERROR(_xlfn.XLOOKUP(B162,map_headernames!M:M,map_headernames!M:M),"")</f>
        <v/>
      </c>
      <c r="F162" s="29" t="str">
        <f>IFERROR(_xlfn.XLOOKUP(B162,map_headernames!N:N,map_headernames!N:N),"")</f>
        <v/>
      </c>
      <c r="G162" s="29" t="str">
        <f>IFERROR(_xlfn.XLOOKUP($B162,map_headernames!L:L,map_headernames!L:L),"")</f>
        <v/>
      </c>
      <c r="H162" cm="1">
        <f t="array" ref="H162">_xlfn.XLOOKUP(J162,map_headernames!Q:Q,map_headernames!O:O,map_headernames!O:O)</f>
        <v>0</v>
      </c>
      <c r="I162" s="24" t="str">
        <f>IFERROR(_xlfn.XLOOKUP(G162,map_headernames!L:L,map_headernames!O:O),"")</f>
        <v/>
      </c>
      <c r="K162" t="str">
        <f>IFERROR(_xlfn.XLOOKUP(G162,map_headernames!L:L,map_headernames!Q:Q),"")</f>
        <v/>
      </c>
      <c r="L162" t="str">
        <f>IFERROR(_xlfn.XLOOKUP(H162,map_headernames!O:O,map_headernames!Q:Q),"")</f>
        <v/>
      </c>
      <c r="N162" s="423" t="s">
        <v>6673</v>
      </c>
    </row>
    <row r="163" spans="1:14">
      <c r="A163">
        <v>85</v>
      </c>
      <c r="B163" t="s">
        <v>3305</v>
      </c>
      <c r="C163">
        <v>5.5555555555555598</v>
      </c>
      <c r="D163" t="s">
        <v>6064</v>
      </c>
      <c r="E163" s="29" t="str">
        <f>IFERROR(_xlfn.XLOOKUP(B163,map_headernames!M:M,map_headernames!M:M),"")</f>
        <v/>
      </c>
      <c r="F163" s="29" t="str">
        <f>IFERROR(_xlfn.XLOOKUP(B163,map_headernames!N:N,map_headernames!N:N),"")</f>
        <v/>
      </c>
      <c r="G163" s="29" t="str">
        <f>IFERROR(_xlfn.XLOOKUP($B163,map_headernames!L:L,map_headernames!L:L),"")</f>
        <v/>
      </c>
      <c r="H163" cm="1">
        <f t="array" ref="H163">_xlfn.XLOOKUP(J163,map_headernames!Q:Q,map_headernames!O:O,map_headernames!O:O)</f>
        <v>0</v>
      </c>
      <c r="I163" s="24" t="str">
        <f>IFERROR(_xlfn.XLOOKUP(G163,map_headernames!L:L,map_headernames!O:O),"")</f>
        <v/>
      </c>
      <c r="K163" t="str">
        <f>IFERROR(_xlfn.XLOOKUP(G163,map_headernames!L:L,map_headernames!Q:Q),"")</f>
        <v/>
      </c>
      <c r="L163" t="str">
        <f>IFERROR(_xlfn.XLOOKUP(H163,map_headernames!O:O,map_headernames!Q:Q),"")</f>
        <v/>
      </c>
      <c r="N163" s="423" t="s">
        <v>6673</v>
      </c>
    </row>
    <row r="164" spans="1:14">
      <c r="A164">
        <v>86</v>
      </c>
      <c r="B164" t="s">
        <v>3308</v>
      </c>
      <c r="C164">
        <v>74</v>
      </c>
      <c r="D164" t="s">
        <v>6065</v>
      </c>
      <c r="E164" s="29" t="str">
        <f>IFERROR(_xlfn.XLOOKUP(B164,map_headernames!M:M,map_headernames!M:M),"")</f>
        <v/>
      </c>
      <c r="F164" s="29" t="str">
        <f>IFERROR(_xlfn.XLOOKUP(B164,map_headernames!N:N,map_headernames!N:N),"")</f>
        <v/>
      </c>
      <c r="G164" s="29" t="str">
        <f>IFERROR(_xlfn.XLOOKUP($B164,map_headernames!L:L,map_headernames!L:L),"")</f>
        <v/>
      </c>
      <c r="H164" cm="1">
        <f t="array" ref="H164">_xlfn.XLOOKUP(J164,map_headernames!Q:Q,map_headernames!O:O,map_headernames!O:O)</f>
        <v>0</v>
      </c>
      <c r="I164" s="24" t="str">
        <f>IFERROR(_xlfn.XLOOKUP(G164,map_headernames!L:L,map_headernames!O:O),"")</f>
        <v/>
      </c>
      <c r="K164" t="str">
        <f>IFERROR(_xlfn.XLOOKUP(G164,map_headernames!L:L,map_headernames!Q:Q),"")</f>
        <v/>
      </c>
      <c r="L164" t="str">
        <f>IFERROR(_xlfn.XLOOKUP(H164,map_headernames!O:O,map_headernames!Q:Q),"")</f>
        <v/>
      </c>
      <c r="N164" s="423" t="s">
        <v>6673</v>
      </c>
    </row>
    <row r="165" spans="1:14">
      <c r="A165">
        <v>87</v>
      </c>
      <c r="B165" t="s">
        <v>3310</v>
      </c>
      <c r="C165">
        <v>13.2616487455197</v>
      </c>
      <c r="D165" t="s">
        <v>6066</v>
      </c>
      <c r="E165" s="29" t="str">
        <f>IFERROR(_xlfn.XLOOKUP(B165,map_headernames!M:M,map_headernames!M:M),"")</f>
        <v/>
      </c>
      <c r="F165" s="29" t="str">
        <f>IFERROR(_xlfn.XLOOKUP(B165,map_headernames!N:N,map_headernames!N:N),"")</f>
        <v/>
      </c>
      <c r="G165" s="29" t="str">
        <f>IFERROR(_xlfn.XLOOKUP($B165,map_headernames!L:L,map_headernames!L:L),"")</f>
        <v/>
      </c>
      <c r="H165" cm="1">
        <f t="array" ref="H165">_xlfn.XLOOKUP(J165,map_headernames!Q:Q,map_headernames!O:O,map_headernames!O:O)</f>
        <v>0</v>
      </c>
      <c r="I165" s="24" t="str">
        <f>IFERROR(_xlfn.XLOOKUP(G165,map_headernames!L:L,map_headernames!O:O),"")</f>
        <v/>
      </c>
      <c r="K165" t="str">
        <f>IFERROR(_xlfn.XLOOKUP(G165,map_headernames!L:L,map_headernames!Q:Q),"")</f>
        <v/>
      </c>
      <c r="L165" t="str">
        <f>IFERROR(_xlfn.XLOOKUP(H165,map_headernames!O:O,map_headernames!Q:Q),"")</f>
        <v/>
      </c>
      <c r="N165" s="423" t="s">
        <v>6673</v>
      </c>
    </row>
    <row r="166" spans="1:14">
      <c r="A166">
        <v>88</v>
      </c>
      <c r="B166" t="s">
        <v>3313</v>
      </c>
      <c r="C166">
        <v>36</v>
      </c>
      <c r="D166" t="s">
        <v>6067</v>
      </c>
      <c r="E166" s="29" t="str">
        <f>IFERROR(_xlfn.XLOOKUP(B166,map_headernames!M:M,map_headernames!M:M),"")</f>
        <v/>
      </c>
      <c r="F166" s="29" t="str">
        <f>IFERROR(_xlfn.XLOOKUP(B166,map_headernames!N:N,map_headernames!N:N),"")</f>
        <v/>
      </c>
      <c r="G166" s="29" t="str">
        <f>IFERROR(_xlfn.XLOOKUP($B166,map_headernames!L:L,map_headernames!L:L),"")</f>
        <v/>
      </c>
      <c r="H166" cm="1">
        <f t="array" ref="H166">_xlfn.XLOOKUP(J166,map_headernames!Q:Q,map_headernames!O:O,map_headernames!O:O)</f>
        <v>0</v>
      </c>
      <c r="I166" s="24" t="str">
        <f>IFERROR(_xlfn.XLOOKUP(G166,map_headernames!L:L,map_headernames!O:O),"")</f>
        <v/>
      </c>
      <c r="K166" t="str">
        <f>IFERROR(_xlfn.XLOOKUP(G166,map_headernames!L:L,map_headernames!Q:Q),"")</f>
        <v/>
      </c>
      <c r="L166" t="str">
        <f>IFERROR(_xlfn.XLOOKUP(H166,map_headernames!O:O,map_headernames!Q:Q),"")</f>
        <v/>
      </c>
      <c r="N166" s="423" t="s">
        <v>6673</v>
      </c>
    </row>
    <row r="167" spans="1:14">
      <c r="A167">
        <v>89</v>
      </c>
      <c r="B167" t="s">
        <v>3315</v>
      </c>
      <c r="C167">
        <v>6.4516129032258096</v>
      </c>
      <c r="D167" t="s">
        <v>6068</v>
      </c>
      <c r="E167" s="29" t="str">
        <f>IFERROR(_xlfn.XLOOKUP(B167,map_headernames!M:M,map_headernames!M:M),"")</f>
        <v/>
      </c>
      <c r="F167" s="29" t="str">
        <f>IFERROR(_xlfn.XLOOKUP(B167,map_headernames!N:N,map_headernames!N:N),"")</f>
        <v/>
      </c>
      <c r="G167" s="29" t="str">
        <f>IFERROR(_xlfn.XLOOKUP($B167,map_headernames!L:L,map_headernames!L:L),"")</f>
        <v/>
      </c>
      <c r="H167" cm="1">
        <f t="array" ref="H167">_xlfn.XLOOKUP(J167,map_headernames!Q:Q,map_headernames!O:O,map_headernames!O:O)</f>
        <v>0</v>
      </c>
      <c r="I167" s="24" t="str">
        <f>IFERROR(_xlfn.XLOOKUP(G167,map_headernames!L:L,map_headernames!O:O),"")</f>
        <v/>
      </c>
      <c r="K167" t="str">
        <f>IFERROR(_xlfn.XLOOKUP(G167,map_headernames!L:L,map_headernames!Q:Q),"")</f>
        <v/>
      </c>
      <c r="L167" t="str">
        <f>IFERROR(_xlfn.XLOOKUP(H167,map_headernames!O:O,map_headernames!Q:Q),"")</f>
        <v/>
      </c>
      <c r="N167" s="423" t="s">
        <v>6673</v>
      </c>
    </row>
    <row r="168" spans="1:14">
      <c r="A168">
        <v>90</v>
      </c>
      <c r="B168" t="s">
        <v>3318</v>
      </c>
      <c r="C168">
        <v>26</v>
      </c>
      <c r="D168" t="s">
        <v>6069</v>
      </c>
      <c r="E168" s="29" t="str">
        <f>IFERROR(_xlfn.XLOOKUP(B168,map_headernames!M:M,map_headernames!M:M),"")</f>
        <v/>
      </c>
      <c r="F168" s="29" t="str">
        <f>IFERROR(_xlfn.XLOOKUP(B168,map_headernames!N:N,map_headernames!N:N),"")</f>
        <v/>
      </c>
      <c r="G168" s="29" t="str">
        <f>IFERROR(_xlfn.XLOOKUP($B168,map_headernames!L:L,map_headernames!L:L),"")</f>
        <v/>
      </c>
      <c r="H168" cm="1">
        <f t="array" ref="H168">_xlfn.XLOOKUP(J168,map_headernames!Q:Q,map_headernames!O:O,map_headernames!O:O)</f>
        <v>0</v>
      </c>
      <c r="I168" s="24" t="str">
        <f>IFERROR(_xlfn.XLOOKUP(G168,map_headernames!L:L,map_headernames!O:O),"")</f>
        <v/>
      </c>
      <c r="K168" t="str">
        <f>IFERROR(_xlfn.XLOOKUP(G168,map_headernames!L:L,map_headernames!Q:Q),"")</f>
        <v/>
      </c>
      <c r="L168" t="str">
        <f>IFERROR(_xlfn.XLOOKUP(H168,map_headernames!O:O,map_headernames!Q:Q),"")</f>
        <v/>
      </c>
      <c r="N168" s="423" t="s">
        <v>6673</v>
      </c>
    </row>
    <row r="169" spans="1:14">
      <c r="A169">
        <v>91</v>
      </c>
      <c r="B169" t="s">
        <v>3320</v>
      </c>
      <c r="C169">
        <v>4.6594982078853002</v>
      </c>
      <c r="D169" t="s">
        <v>6070</v>
      </c>
      <c r="E169" s="29" t="str">
        <f>IFERROR(_xlfn.XLOOKUP(B169,map_headernames!M:M,map_headernames!M:M),"")</f>
        <v/>
      </c>
      <c r="F169" s="29" t="str">
        <f>IFERROR(_xlfn.XLOOKUP(B169,map_headernames!N:N,map_headernames!N:N),"")</f>
        <v/>
      </c>
      <c r="G169" s="29" t="str">
        <f>IFERROR(_xlfn.XLOOKUP($B169,map_headernames!L:L,map_headernames!L:L),"")</f>
        <v/>
      </c>
      <c r="H169" cm="1">
        <f t="array" ref="H169">_xlfn.XLOOKUP(J169,map_headernames!Q:Q,map_headernames!O:O,map_headernames!O:O)</f>
        <v>0</v>
      </c>
      <c r="I169" s="24" t="str">
        <f>IFERROR(_xlfn.XLOOKUP(G169,map_headernames!L:L,map_headernames!O:O),"")</f>
        <v/>
      </c>
      <c r="K169" t="str">
        <f>IFERROR(_xlfn.XLOOKUP(G169,map_headernames!L:L,map_headernames!Q:Q),"")</f>
        <v/>
      </c>
      <c r="L169" t="str">
        <f>IFERROR(_xlfn.XLOOKUP(H169,map_headernames!O:O,map_headernames!Q:Q),"")</f>
        <v/>
      </c>
      <c r="N169" s="423" t="s">
        <v>6673</v>
      </c>
    </row>
    <row r="170" spans="1:14">
      <c r="A170">
        <v>92</v>
      </c>
      <c r="B170" t="s">
        <v>3323</v>
      </c>
      <c r="C170">
        <v>26</v>
      </c>
      <c r="D170" t="s">
        <v>6071</v>
      </c>
      <c r="E170" s="29" t="str">
        <f>IFERROR(_xlfn.XLOOKUP(B170,map_headernames!M:M,map_headernames!M:M),"")</f>
        <v/>
      </c>
      <c r="F170" s="29" t="str">
        <f>IFERROR(_xlfn.XLOOKUP(B170,map_headernames!N:N,map_headernames!N:N),"")</f>
        <v/>
      </c>
      <c r="G170" s="29" t="str">
        <f>IFERROR(_xlfn.XLOOKUP($B170,map_headernames!L:L,map_headernames!L:L),"")</f>
        <v/>
      </c>
      <c r="H170" cm="1">
        <f t="array" ref="H170">_xlfn.XLOOKUP(J170,map_headernames!Q:Q,map_headernames!O:O,map_headernames!O:O)</f>
        <v>0</v>
      </c>
      <c r="I170" s="24" t="str">
        <f>IFERROR(_xlfn.XLOOKUP(G170,map_headernames!L:L,map_headernames!O:O),"")</f>
        <v/>
      </c>
      <c r="K170" t="str">
        <f>IFERROR(_xlfn.XLOOKUP(G170,map_headernames!L:L,map_headernames!Q:Q),"")</f>
        <v/>
      </c>
      <c r="L170" t="str">
        <f>IFERROR(_xlfn.XLOOKUP(H170,map_headernames!O:O,map_headernames!Q:Q),"")</f>
        <v/>
      </c>
      <c r="N170" s="423" t="s">
        <v>6673</v>
      </c>
    </row>
    <row r="171" spans="1:14">
      <c r="A171">
        <v>93</v>
      </c>
      <c r="B171" t="s">
        <v>3325</v>
      </c>
      <c r="C171">
        <v>4.6594982078853002</v>
      </c>
      <c r="D171" t="s">
        <v>6072</v>
      </c>
      <c r="E171" s="29" t="str">
        <f>IFERROR(_xlfn.XLOOKUP(B171,map_headernames!M:M,map_headernames!M:M),"")</f>
        <v/>
      </c>
      <c r="F171" s="29" t="str">
        <f>IFERROR(_xlfn.XLOOKUP(B171,map_headernames!N:N,map_headernames!N:N),"")</f>
        <v/>
      </c>
      <c r="G171" s="29" t="str">
        <f>IFERROR(_xlfn.XLOOKUP($B171,map_headernames!L:L,map_headernames!L:L),"")</f>
        <v/>
      </c>
      <c r="H171" cm="1">
        <f t="array" ref="H171">_xlfn.XLOOKUP(J171,map_headernames!Q:Q,map_headernames!O:O,map_headernames!O:O)</f>
        <v>0</v>
      </c>
      <c r="I171" s="24" t="str">
        <f>IFERROR(_xlfn.XLOOKUP(G171,map_headernames!L:L,map_headernames!O:O),"")</f>
        <v/>
      </c>
      <c r="K171" t="str">
        <f>IFERROR(_xlfn.XLOOKUP(G171,map_headernames!L:L,map_headernames!Q:Q),"")</f>
        <v/>
      </c>
      <c r="L171" t="str">
        <f>IFERROR(_xlfn.XLOOKUP(H171,map_headernames!O:O,map_headernames!Q:Q),"")</f>
        <v/>
      </c>
      <c r="N171" s="423" t="s">
        <v>6673</v>
      </c>
    </row>
    <row r="172" spans="1:14">
      <c r="A172">
        <v>94</v>
      </c>
      <c r="B172" t="s">
        <v>3328</v>
      </c>
      <c r="C172">
        <v>51</v>
      </c>
      <c r="D172" t="s">
        <v>6073</v>
      </c>
      <c r="E172" s="29" t="str">
        <f>IFERROR(_xlfn.XLOOKUP(B172,map_headernames!M:M,map_headernames!M:M),"")</f>
        <v/>
      </c>
      <c r="F172" s="29" t="str">
        <f>IFERROR(_xlfn.XLOOKUP(B172,map_headernames!N:N,map_headernames!N:N),"")</f>
        <v/>
      </c>
      <c r="G172" s="29" t="str">
        <f>IFERROR(_xlfn.XLOOKUP($B172,map_headernames!L:L,map_headernames!L:L),"")</f>
        <v/>
      </c>
      <c r="H172" cm="1">
        <f t="array" ref="H172">_xlfn.XLOOKUP(J172,map_headernames!Q:Q,map_headernames!O:O,map_headernames!O:O)</f>
        <v>0</v>
      </c>
      <c r="I172" s="24" t="str">
        <f>IFERROR(_xlfn.XLOOKUP(G172,map_headernames!L:L,map_headernames!O:O),"")</f>
        <v/>
      </c>
      <c r="K172" t="str">
        <f>IFERROR(_xlfn.XLOOKUP(G172,map_headernames!L:L,map_headernames!Q:Q),"")</f>
        <v/>
      </c>
      <c r="L172" t="str">
        <f>IFERROR(_xlfn.XLOOKUP(H172,map_headernames!O:O,map_headernames!Q:Q),"")</f>
        <v/>
      </c>
      <c r="N172" s="423" t="s">
        <v>6673</v>
      </c>
    </row>
    <row r="173" spans="1:14">
      <c r="A173">
        <v>95</v>
      </c>
      <c r="B173" t="s">
        <v>3330</v>
      </c>
      <c r="C173">
        <v>9.1397849462365599</v>
      </c>
      <c r="D173" t="s">
        <v>6074</v>
      </c>
      <c r="E173" s="29" t="str">
        <f>IFERROR(_xlfn.XLOOKUP(B173,map_headernames!M:M,map_headernames!M:M),"")</f>
        <v/>
      </c>
      <c r="F173" s="29" t="str">
        <f>IFERROR(_xlfn.XLOOKUP(B173,map_headernames!N:N,map_headernames!N:N),"")</f>
        <v/>
      </c>
      <c r="G173" s="29" t="str">
        <f>IFERROR(_xlfn.XLOOKUP($B173,map_headernames!L:L,map_headernames!L:L),"")</f>
        <v/>
      </c>
      <c r="H173" cm="1">
        <f t="array" ref="H173">_xlfn.XLOOKUP(J173,map_headernames!Q:Q,map_headernames!O:O,map_headernames!O:O)</f>
        <v>0</v>
      </c>
      <c r="I173" s="24" t="str">
        <f>IFERROR(_xlfn.XLOOKUP(G173,map_headernames!L:L,map_headernames!O:O),"")</f>
        <v/>
      </c>
      <c r="K173" t="str">
        <f>IFERROR(_xlfn.XLOOKUP(G173,map_headernames!L:L,map_headernames!Q:Q),"")</f>
        <v/>
      </c>
      <c r="L173" t="str">
        <f>IFERROR(_xlfn.XLOOKUP(H173,map_headernames!O:O,map_headernames!Q:Q),"")</f>
        <v/>
      </c>
      <c r="N173" s="423" t="s">
        <v>6673</v>
      </c>
    </row>
    <row r="174" spans="1:14">
      <c r="A174">
        <v>96</v>
      </c>
      <c r="B174" t="s">
        <v>3333</v>
      </c>
      <c r="C174">
        <v>314</v>
      </c>
      <c r="D174" t="s">
        <v>6075</v>
      </c>
      <c r="E174" s="29" t="str">
        <f>IFERROR(_xlfn.XLOOKUP(B174,map_headernames!M:M,map_headernames!M:M),"")</f>
        <v/>
      </c>
      <c r="F174" s="29" t="str">
        <f>IFERROR(_xlfn.XLOOKUP(B174,map_headernames!N:N,map_headernames!N:N),"")</f>
        <v/>
      </c>
      <c r="G174" s="29" t="str">
        <f>IFERROR(_xlfn.XLOOKUP($B174,map_headernames!L:L,map_headernames!L:L),"")</f>
        <v/>
      </c>
      <c r="H174" cm="1">
        <f t="array" ref="H174">_xlfn.XLOOKUP(J174,map_headernames!Q:Q,map_headernames!O:O,map_headernames!O:O)</f>
        <v>0</v>
      </c>
      <c r="I174" s="24" t="str">
        <f>IFERROR(_xlfn.XLOOKUP(G174,map_headernames!L:L,map_headernames!O:O),"")</f>
        <v/>
      </c>
      <c r="K174" t="str">
        <f>IFERROR(_xlfn.XLOOKUP(G174,map_headernames!L:L,map_headernames!Q:Q),"")</f>
        <v/>
      </c>
      <c r="L174" t="str">
        <f>IFERROR(_xlfn.XLOOKUP(H174,map_headernames!O:O,map_headernames!Q:Q),"")</f>
        <v/>
      </c>
      <c r="N174" s="423" t="s">
        <v>6673</v>
      </c>
    </row>
    <row r="175" spans="1:14">
      <c r="A175">
        <v>97</v>
      </c>
      <c r="B175" t="s">
        <v>3335</v>
      </c>
      <c r="C175">
        <v>56.272401433691797</v>
      </c>
      <c r="D175" t="s">
        <v>6076</v>
      </c>
      <c r="E175" s="29" t="str">
        <f>IFERROR(_xlfn.XLOOKUP(B175,map_headernames!M:M,map_headernames!M:M),"")</f>
        <v/>
      </c>
      <c r="F175" s="29" t="str">
        <f>IFERROR(_xlfn.XLOOKUP(B175,map_headernames!N:N,map_headernames!N:N),"")</f>
        <v/>
      </c>
      <c r="G175" s="29" t="str">
        <f>IFERROR(_xlfn.XLOOKUP($B175,map_headernames!L:L,map_headernames!L:L),"")</f>
        <v/>
      </c>
      <c r="H175" cm="1">
        <f t="array" ref="H175">_xlfn.XLOOKUP(J175,map_headernames!Q:Q,map_headernames!O:O,map_headernames!O:O)</f>
        <v>0</v>
      </c>
      <c r="I175" s="24" t="str">
        <f>IFERROR(_xlfn.XLOOKUP(G175,map_headernames!L:L,map_headernames!O:O),"")</f>
        <v/>
      </c>
      <c r="K175" t="str">
        <f>IFERROR(_xlfn.XLOOKUP(G175,map_headernames!L:L,map_headernames!Q:Q),"")</f>
        <v/>
      </c>
      <c r="L175" t="str">
        <f>IFERROR(_xlfn.XLOOKUP(H175,map_headernames!O:O,map_headernames!Q:Q),"")</f>
        <v/>
      </c>
      <c r="N175" s="423" t="s">
        <v>6673</v>
      </c>
    </row>
    <row r="176" spans="1:14">
      <c r="A176">
        <v>100</v>
      </c>
      <c r="B176" t="s">
        <v>3343</v>
      </c>
      <c r="C176">
        <v>0</v>
      </c>
      <c r="D176" t="s">
        <v>6079</v>
      </c>
      <c r="E176" s="29" t="str">
        <f>IFERROR(_xlfn.XLOOKUP(B176,map_headernames!M:M,map_headernames!M:M),"")</f>
        <v/>
      </c>
      <c r="F176" s="29" t="str">
        <f>IFERROR(_xlfn.XLOOKUP(B176,map_headernames!N:N,map_headernames!N:N),"")</f>
        <v/>
      </c>
      <c r="G176" s="29" t="str">
        <f>IFERROR(_xlfn.XLOOKUP($B176,map_headernames!L:L,map_headernames!L:L),"")</f>
        <v/>
      </c>
      <c r="H176" cm="1">
        <f t="array" ref="H176">_xlfn.XLOOKUP(J176,map_headernames!Q:Q,map_headernames!O:O,map_headernames!O:O)</f>
        <v>0</v>
      </c>
      <c r="I176" s="24" t="str">
        <f>IFERROR(_xlfn.XLOOKUP(G176,map_headernames!L:L,map_headernames!O:O),"")</f>
        <v/>
      </c>
      <c r="K176" t="str">
        <f>IFERROR(_xlfn.XLOOKUP(G176,map_headernames!L:L,map_headernames!Q:Q),"")</f>
        <v/>
      </c>
      <c r="L176" t="str">
        <f>IFERROR(_xlfn.XLOOKUP(H176,map_headernames!O:O,map_headernames!Q:Q),"")</f>
        <v/>
      </c>
      <c r="N176" s="423" t="s">
        <v>6673</v>
      </c>
    </row>
    <row r="177" spans="1:14">
      <c r="A177">
        <v>101</v>
      </c>
      <c r="B177" t="s">
        <v>3345</v>
      </c>
      <c r="C177">
        <v>0</v>
      </c>
      <c r="D177" t="s">
        <v>6080</v>
      </c>
      <c r="E177" s="29" t="str">
        <f>IFERROR(_xlfn.XLOOKUP(B177,map_headernames!M:M,map_headernames!M:M),"")</f>
        <v/>
      </c>
      <c r="F177" s="29" t="str">
        <f>IFERROR(_xlfn.XLOOKUP(B177,map_headernames!N:N,map_headernames!N:N),"")</f>
        <v/>
      </c>
      <c r="G177" s="29" t="str">
        <f>IFERROR(_xlfn.XLOOKUP($B177,map_headernames!L:L,map_headernames!L:L),"")</f>
        <v/>
      </c>
      <c r="H177" cm="1">
        <f t="array" ref="H177">_xlfn.XLOOKUP(J177,map_headernames!Q:Q,map_headernames!O:O,map_headernames!O:O)</f>
        <v>0</v>
      </c>
      <c r="I177" s="24" t="str">
        <f>IFERROR(_xlfn.XLOOKUP(G177,map_headernames!L:L,map_headernames!O:O),"")</f>
        <v/>
      </c>
      <c r="K177" t="str">
        <f>IFERROR(_xlfn.XLOOKUP(G177,map_headernames!L:L,map_headernames!Q:Q),"")</f>
        <v/>
      </c>
      <c r="L177" t="str">
        <f>IFERROR(_xlfn.XLOOKUP(H177,map_headernames!O:O,map_headernames!Q:Q),"")</f>
        <v/>
      </c>
      <c r="N177" s="423" t="s">
        <v>6673</v>
      </c>
    </row>
    <row r="178" spans="1:14">
      <c r="A178">
        <v>102</v>
      </c>
      <c r="B178" t="s">
        <v>3348</v>
      </c>
      <c r="C178">
        <v>0</v>
      </c>
      <c r="D178" t="s">
        <v>6081</v>
      </c>
      <c r="E178" s="29" t="str">
        <f>IFERROR(_xlfn.XLOOKUP(B178,map_headernames!M:M,map_headernames!M:M),"")</f>
        <v/>
      </c>
      <c r="F178" s="29" t="str">
        <f>IFERROR(_xlfn.XLOOKUP(B178,map_headernames!N:N,map_headernames!N:N),"")</f>
        <v/>
      </c>
      <c r="G178" s="29" t="str">
        <f>IFERROR(_xlfn.XLOOKUP($B178,map_headernames!L:L,map_headernames!L:L),"")</f>
        <v/>
      </c>
      <c r="H178" cm="1">
        <f t="array" ref="H178">_xlfn.XLOOKUP(J178,map_headernames!Q:Q,map_headernames!O:O,map_headernames!O:O)</f>
        <v>0</v>
      </c>
      <c r="I178" s="24" t="str">
        <f>IFERROR(_xlfn.XLOOKUP(G178,map_headernames!L:L,map_headernames!O:O),"")</f>
        <v/>
      </c>
      <c r="K178" t="str">
        <f>IFERROR(_xlfn.XLOOKUP(G178,map_headernames!L:L,map_headernames!Q:Q),"")</f>
        <v/>
      </c>
      <c r="L178" t="str">
        <f>IFERROR(_xlfn.XLOOKUP(H178,map_headernames!O:O,map_headernames!Q:Q),"")</f>
        <v/>
      </c>
      <c r="N178" s="423" t="s">
        <v>6673</v>
      </c>
    </row>
    <row r="179" spans="1:14">
      <c r="A179">
        <v>103</v>
      </c>
      <c r="B179" t="s">
        <v>3350</v>
      </c>
      <c r="C179">
        <v>0</v>
      </c>
      <c r="D179" t="s">
        <v>6082</v>
      </c>
      <c r="E179" s="29" t="str">
        <f>IFERROR(_xlfn.XLOOKUP(B179,map_headernames!M:M,map_headernames!M:M),"")</f>
        <v/>
      </c>
      <c r="F179" s="29" t="str">
        <f>IFERROR(_xlfn.XLOOKUP(B179,map_headernames!N:N,map_headernames!N:N),"")</f>
        <v/>
      </c>
      <c r="G179" s="29" t="str">
        <f>IFERROR(_xlfn.XLOOKUP($B179,map_headernames!L:L,map_headernames!L:L),"")</f>
        <v/>
      </c>
      <c r="H179" cm="1">
        <f t="array" ref="H179">_xlfn.XLOOKUP(J179,map_headernames!Q:Q,map_headernames!O:O,map_headernames!O:O)</f>
        <v>0</v>
      </c>
      <c r="I179" s="24" t="str">
        <f>IFERROR(_xlfn.XLOOKUP(G179,map_headernames!L:L,map_headernames!O:O),"")</f>
        <v/>
      </c>
      <c r="K179" t="str">
        <f>IFERROR(_xlfn.XLOOKUP(G179,map_headernames!L:L,map_headernames!Q:Q),"")</f>
        <v/>
      </c>
      <c r="L179" t="str">
        <f>IFERROR(_xlfn.XLOOKUP(H179,map_headernames!O:O,map_headernames!Q:Q),"")</f>
        <v/>
      </c>
      <c r="N179" s="423" t="s">
        <v>6673</v>
      </c>
    </row>
    <row r="180" spans="1:14">
      <c r="A180">
        <v>104</v>
      </c>
      <c r="B180" t="s">
        <v>3353</v>
      </c>
      <c r="C180">
        <v>38</v>
      </c>
      <c r="D180" t="s">
        <v>6083</v>
      </c>
      <c r="E180" s="29" t="str">
        <f>IFERROR(_xlfn.XLOOKUP(B180,map_headernames!M:M,map_headernames!M:M),"")</f>
        <v/>
      </c>
      <c r="F180" s="29" t="str">
        <f>IFERROR(_xlfn.XLOOKUP(B180,map_headernames!N:N,map_headernames!N:N),"")</f>
        <v/>
      </c>
      <c r="G180" s="29" t="str">
        <f>IFERROR(_xlfn.XLOOKUP($B180,map_headernames!L:L,map_headernames!L:L),"")</f>
        <v/>
      </c>
      <c r="H180" cm="1">
        <f t="array" ref="H180">_xlfn.XLOOKUP(J180,map_headernames!Q:Q,map_headernames!O:O,map_headernames!O:O)</f>
        <v>0</v>
      </c>
      <c r="I180" s="24" t="str">
        <f>IFERROR(_xlfn.XLOOKUP(G180,map_headernames!L:L,map_headernames!O:O),"")</f>
        <v/>
      </c>
      <c r="K180" t="str">
        <f>IFERROR(_xlfn.XLOOKUP(G180,map_headernames!L:L,map_headernames!Q:Q),"")</f>
        <v/>
      </c>
      <c r="L180" t="str">
        <f>IFERROR(_xlfn.XLOOKUP(H180,map_headernames!O:O,map_headernames!Q:Q),"")</f>
        <v/>
      </c>
      <c r="N180" s="423" t="s">
        <v>6673</v>
      </c>
    </row>
    <row r="181" spans="1:14">
      <c r="A181">
        <v>105</v>
      </c>
      <c r="B181" t="s">
        <v>3355</v>
      </c>
      <c r="C181">
        <v>14.5593869731801</v>
      </c>
      <c r="D181" t="s">
        <v>6084</v>
      </c>
      <c r="E181" s="29" t="str">
        <f>IFERROR(_xlfn.XLOOKUP(B181,map_headernames!M:M,map_headernames!M:M),"")</f>
        <v/>
      </c>
      <c r="F181" s="29" t="str">
        <f>IFERROR(_xlfn.XLOOKUP(B181,map_headernames!N:N,map_headernames!N:N),"")</f>
        <v/>
      </c>
      <c r="G181" s="29" t="str">
        <f>IFERROR(_xlfn.XLOOKUP($B181,map_headernames!L:L,map_headernames!L:L),"")</f>
        <v/>
      </c>
      <c r="H181" cm="1">
        <f t="array" ref="H181">_xlfn.XLOOKUP(J181,map_headernames!Q:Q,map_headernames!O:O,map_headernames!O:O)</f>
        <v>0</v>
      </c>
      <c r="I181" s="24" t="str">
        <f>IFERROR(_xlfn.XLOOKUP(G181,map_headernames!L:L,map_headernames!O:O),"")</f>
        <v/>
      </c>
      <c r="K181" t="str">
        <f>IFERROR(_xlfn.XLOOKUP(G181,map_headernames!L:L,map_headernames!Q:Q),"")</f>
        <v/>
      </c>
      <c r="L181" t="str">
        <f>IFERROR(_xlfn.XLOOKUP(H181,map_headernames!O:O,map_headernames!Q:Q),"")</f>
        <v/>
      </c>
      <c r="N181" s="423" t="s">
        <v>6673</v>
      </c>
    </row>
    <row r="182" spans="1:14">
      <c r="A182">
        <v>106</v>
      </c>
      <c r="B182" t="s">
        <v>3358</v>
      </c>
      <c r="C182">
        <v>0</v>
      </c>
      <c r="D182" t="s">
        <v>6085</v>
      </c>
      <c r="E182" s="29" t="str">
        <f>IFERROR(_xlfn.XLOOKUP(B182,map_headernames!M:M,map_headernames!M:M),"")</f>
        <v/>
      </c>
      <c r="F182" s="29" t="str">
        <f>IFERROR(_xlfn.XLOOKUP(B182,map_headernames!N:N,map_headernames!N:N),"")</f>
        <v/>
      </c>
      <c r="G182" s="29" t="str">
        <f>IFERROR(_xlfn.XLOOKUP($B182,map_headernames!L:L,map_headernames!L:L),"")</f>
        <v/>
      </c>
      <c r="H182" cm="1">
        <f t="array" ref="H182">_xlfn.XLOOKUP(J182,map_headernames!Q:Q,map_headernames!O:O,map_headernames!O:O)</f>
        <v>0</v>
      </c>
      <c r="I182" s="24" t="str">
        <f>IFERROR(_xlfn.XLOOKUP(G182,map_headernames!L:L,map_headernames!O:O),"")</f>
        <v/>
      </c>
      <c r="K182" t="str">
        <f>IFERROR(_xlfn.XLOOKUP(G182,map_headernames!L:L,map_headernames!Q:Q),"")</f>
        <v/>
      </c>
      <c r="L182" t="str">
        <f>IFERROR(_xlfn.XLOOKUP(H182,map_headernames!O:O,map_headernames!Q:Q),"")</f>
        <v/>
      </c>
      <c r="N182" s="423" t="s">
        <v>6673</v>
      </c>
    </row>
    <row r="183" spans="1:14">
      <c r="A183">
        <v>107</v>
      </c>
      <c r="B183" t="s">
        <v>3360</v>
      </c>
      <c r="C183">
        <v>0</v>
      </c>
      <c r="D183" t="s">
        <v>6086</v>
      </c>
      <c r="E183" s="29" t="str">
        <f>IFERROR(_xlfn.XLOOKUP(B183,map_headernames!M:M,map_headernames!M:M),"")</f>
        <v/>
      </c>
      <c r="F183" s="29" t="str">
        <f>IFERROR(_xlfn.XLOOKUP(B183,map_headernames!N:N,map_headernames!N:N),"")</f>
        <v/>
      </c>
      <c r="G183" s="29" t="str">
        <f>IFERROR(_xlfn.XLOOKUP($B183,map_headernames!L:L,map_headernames!L:L),"")</f>
        <v/>
      </c>
      <c r="H183" cm="1">
        <f t="array" ref="H183">_xlfn.XLOOKUP(J183,map_headernames!Q:Q,map_headernames!O:O,map_headernames!O:O)</f>
        <v>0</v>
      </c>
      <c r="I183" s="24" t="str">
        <f>IFERROR(_xlfn.XLOOKUP(G183,map_headernames!L:L,map_headernames!O:O),"")</f>
        <v/>
      </c>
      <c r="K183" t="str">
        <f>IFERROR(_xlfn.XLOOKUP(G183,map_headernames!L:L,map_headernames!Q:Q),"")</f>
        <v/>
      </c>
      <c r="L183" t="str">
        <f>IFERROR(_xlfn.XLOOKUP(H183,map_headernames!O:O,map_headernames!Q:Q),"")</f>
        <v/>
      </c>
      <c r="N183" s="423" t="s">
        <v>6673</v>
      </c>
    </row>
    <row r="184" spans="1:14">
      <c r="A184">
        <v>108</v>
      </c>
      <c r="B184" t="s">
        <v>3363</v>
      </c>
      <c r="C184">
        <v>0</v>
      </c>
      <c r="D184" t="s">
        <v>6087</v>
      </c>
      <c r="E184" s="29" t="str">
        <f>IFERROR(_xlfn.XLOOKUP(B184,map_headernames!M:M,map_headernames!M:M),"")</f>
        <v/>
      </c>
      <c r="F184" s="29" t="str">
        <f>IFERROR(_xlfn.XLOOKUP(B184,map_headernames!N:N,map_headernames!N:N),"")</f>
        <v/>
      </c>
      <c r="G184" s="29" t="str">
        <f>IFERROR(_xlfn.XLOOKUP($B184,map_headernames!L:L,map_headernames!L:L),"")</f>
        <v/>
      </c>
      <c r="H184" cm="1">
        <f t="array" ref="H184">_xlfn.XLOOKUP(J184,map_headernames!Q:Q,map_headernames!O:O,map_headernames!O:O)</f>
        <v>0</v>
      </c>
      <c r="I184" s="24" t="str">
        <f>IFERROR(_xlfn.XLOOKUP(G184,map_headernames!L:L,map_headernames!O:O),"")</f>
        <v/>
      </c>
      <c r="K184" t="str">
        <f>IFERROR(_xlfn.XLOOKUP(G184,map_headernames!L:L,map_headernames!Q:Q),"")</f>
        <v/>
      </c>
      <c r="L184" t="str">
        <f>IFERROR(_xlfn.XLOOKUP(H184,map_headernames!O:O,map_headernames!Q:Q),"")</f>
        <v/>
      </c>
      <c r="N184" s="423" t="s">
        <v>6673</v>
      </c>
    </row>
    <row r="185" spans="1:14">
      <c r="A185">
        <v>109</v>
      </c>
      <c r="B185" t="s">
        <v>3365</v>
      </c>
      <c r="C185">
        <v>0</v>
      </c>
      <c r="D185" t="s">
        <v>6088</v>
      </c>
      <c r="E185" s="29" t="str">
        <f>IFERROR(_xlfn.XLOOKUP(B185,map_headernames!M:M,map_headernames!M:M),"")</f>
        <v/>
      </c>
      <c r="F185" s="29" t="str">
        <f>IFERROR(_xlfn.XLOOKUP(B185,map_headernames!N:N,map_headernames!N:N),"")</f>
        <v/>
      </c>
      <c r="G185" s="29" t="str">
        <f>IFERROR(_xlfn.XLOOKUP($B185,map_headernames!L:L,map_headernames!L:L),"")</f>
        <v/>
      </c>
      <c r="H185" cm="1">
        <f t="array" ref="H185">_xlfn.XLOOKUP(J185,map_headernames!Q:Q,map_headernames!O:O,map_headernames!O:O)</f>
        <v>0</v>
      </c>
      <c r="I185" s="24" t="str">
        <f>IFERROR(_xlfn.XLOOKUP(G185,map_headernames!L:L,map_headernames!O:O),"")</f>
        <v/>
      </c>
      <c r="K185" t="str">
        <f>IFERROR(_xlfn.XLOOKUP(G185,map_headernames!L:L,map_headernames!Q:Q),"")</f>
        <v/>
      </c>
      <c r="L185" t="str">
        <f>IFERROR(_xlfn.XLOOKUP(H185,map_headernames!O:O,map_headernames!Q:Q),"")</f>
        <v/>
      </c>
      <c r="N185" s="423" t="s">
        <v>6673</v>
      </c>
    </row>
    <row r="186" spans="1:14">
      <c r="A186">
        <v>110</v>
      </c>
      <c r="B186" t="s">
        <v>3368</v>
      </c>
      <c r="C186">
        <v>223</v>
      </c>
      <c r="D186" t="s">
        <v>6089</v>
      </c>
      <c r="E186" s="29" t="str">
        <f>IFERROR(_xlfn.XLOOKUP(B186,map_headernames!M:M,map_headernames!M:M),"")</f>
        <v/>
      </c>
      <c r="F186" s="29" t="str">
        <f>IFERROR(_xlfn.XLOOKUP(B186,map_headernames!N:N,map_headernames!N:N),"")</f>
        <v/>
      </c>
      <c r="G186" s="29" t="str">
        <f>IFERROR(_xlfn.XLOOKUP($B186,map_headernames!L:L,map_headernames!L:L),"")</f>
        <v/>
      </c>
      <c r="H186" cm="1">
        <f t="array" ref="H186">_xlfn.XLOOKUP(J186,map_headernames!Q:Q,map_headernames!O:O,map_headernames!O:O)</f>
        <v>0</v>
      </c>
      <c r="I186" s="24" t="str">
        <f>IFERROR(_xlfn.XLOOKUP(G186,map_headernames!L:L,map_headernames!O:O),"")</f>
        <v/>
      </c>
      <c r="K186" t="str">
        <f>IFERROR(_xlfn.XLOOKUP(G186,map_headernames!L:L,map_headernames!Q:Q),"")</f>
        <v/>
      </c>
      <c r="L186" t="str">
        <f>IFERROR(_xlfn.XLOOKUP(H186,map_headernames!O:O,map_headernames!Q:Q),"")</f>
        <v/>
      </c>
      <c r="N186" s="423" t="s">
        <v>6673</v>
      </c>
    </row>
    <row r="187" spans="1:14">
      <c r="A187">
        <v>111</v>
      </c>
      <c r="B187" t="s">
        <v>3370</v>
      </c>
      <c r="C187">
        <v>85.440613026819904</v>
      </c>
      <c r="D187" t="s">
        <v>6090</v>
      </c>
      <c r="E187" s="29" t="str">
        <f>IFERROR(_xlfn.XLOOKUP(B187,map_headernames!M:M,map_headernames!M:M),"")</f>
        <v/>
      </c>
      <c r="F187" s="29" t="str">
        <f>IFERROR(_xlfn.XLOOKUP(B187,map_headernames!N:N,map_headernames!N:N),"")</f>
        <v/>
      </c>
      <c r="G187" s="29" t="str">
        <f>IFERROR(_xlfn.XLOOKUP($B187,map_headernames!L:L,map_headernames!L:L),"")</f>
        <v/>
      </c>
      <c r="H187" cm="1">
        <f t="array" ref="H187">_xlfn.XLOOKUP(J187,map_headernames!Q:Q,map_headernames!O:O,map_headernames!O:O)</f>
        <v>0</v>
      </c>
      <c r="I187" s="24" t="str">
        <f>IFERROR(_xlfn.XLOOKUP(G187,map_headernames!L:L,map_headernames!O:O),"")</f>
        <v/>
      </c>
      <c r="K187" t="str">
        <f>IFERROR(_xlfn.XLOOKUP(G187,map_headernames!L:L,map_headernames!Q:Q),"")</f>
        <v/>
      </c>
      <c r="L187" t="str">
        <f>IFERROR(_xlfn.XLOOKUP(H187,map_headernames!O:O,map_headernames!Q:Q),"")</f>
        <v/>
      </c>
      <c r="N187" s="423" t="s">
        <v>6673</v>
      </c>
    </row>
    <row r="188" spans="1:14">
      <c r="A188">
        <v>112</v>
      </c>
      <c r="B188" t="s">
        <v>3373</v>
      </c>
      <c r="C188">
        <v>118</v>
      </c>
      <c r="D188" t="s">
        <v>6091</v>
      </c>
      <c r="E188" s="29" t="str">
        <f>IFERROR(_xlfn.XLOOKUP(B188,map_headernames!M:M,map_headernames!M:M),"")</f>
        <v/>
      </c>
      <c r="F188" s="29" t="str">
        <f>IFERROR(_xlfn.XLOOKUP(B188,map_headernames!N:N,map_headernames!N:N),"")</f>
        <v/>
      </c>
      <c r="G188" s="29" t="str">
        <f>IFERROR(_xlfn.XLOOKUP($B188,map_headernames!L:L,map_headernames!L:L),"")</f>
        <v/>
      </c>
      <c r="H188" cm="1">
        <f t="array" ref="H188">_xlfn.XLOOKUP(J188,map_headernames!Q:Q,map_headernames!O:O,map_headernames!O:O)</f>
        <v>0</v>
      </c>
      <c r="I188" s="24" t="str">
        <f>IFERROR(_xlfn.XLOOKUP(G188,map_headernames!L:L,map_headernames!O:O),"")</f>
        <v/>
      </c>
      <c r="K188" t="str">
        <f>IFERROR(_xlfn.XLOOKUP(G188,map_headernames!L:L,map_headernames!Q:Q),"")</f>
        <v/>
      </c>
      <c r="L188" t="str">
        <f>IFERROR(_xlfn.XLOOKUP(H188,map_headernames!O:O,map_headernames!Q:Q),"")</f>
        <v/>
      </c>
      <c r="N188" s="423" t="s">
        <v>6673</v>
      </c>
    </row>
    <row r="189" spans="1:14">
      <c r="A189">
        <v>113</v>
      </c>
      <c r="B189" t="s">
        <v>3375</v>
      </c>
      <c r="C189">
        <v>45.210727969348703</v>
      </c>
      <c r="D189" t="s">
        <v>6092</v>
      </c>
      <c r="E189" s="29" t="str">
        <f>IFERROR(_xlfn.XLOOKUP(B189,map_headernames!M:M,map_headernames!M:M),"")</f>
        <v/>
      </c>
      <c r="F189" s="29" t="str">
        <f>IFERROR(_xlfn.XLOOKUP(B189,map_headernames!N:N,map_headernames!N:N),"")</f>
        <v/>
      </c>
      <c r="G189" s="29" t="str">
        <f>IFERROR(_xlfn.XLOOKUP($B189,map_headernames!L:L,map_headernames!L:L),"")</f>
        <v/>
      </c>
      <c r="H189" cm="1">
        <f t="array" ref="H189">_xlfn.XLOOKUP(J189,map_headernames!Q:Q,map_headernames!O:O,map_headernames!O:O)</f>
        <v>0</v>
      </c>
      <c r="I189" s="24" t="str">
        <f>IFERROR(_xlfn.XLOOKUP(G189,map_headernames!L:L,map_headernames!O:O),"")</f>
        <v/>
      </c>
      <c r="K189" t="str">
        <f>IFERROR(_xlfn.XLOOKUP(G189,map_headernames!L:L,map_headernames!Q:Q),"")</f>
        <v/>
      </c>
      <c r="L189" t="str">
        <f>IFERROR(_xlfn.XLOOKUP(H189,map_headernames!O:O,map_headernames!Q:Q),"")</f>
        <v/>
      </c>
      <c r="N189" s="423" t="s">
        <v>6673</v>
      </c>
    </row>
    <row r="190" spans="1:14">
      <c r="A190">
        <v>114</v>
      </c>
      <c r="B190" t="s">
        <v>3378</v>
      </c>
      <c r="C190">
        <v>4</v>
      </c>
      <c r="D190" t="s">
        <v>6093</v>
      </c>
      <c r="E190" s="29" t="str">
        <f>IFERROR(_xlfn.XLOOKUP(B190,map_headernames!M:M,map_headernames!M:M),"")</f>
        <v/>
      </c>
      <c r="F190" s="29" t="str">
        <f>IFERROR(_xlfn.XLOOKUP(B190,map_headernames!N:N,map_headernames!N:N),"")</f>
        <v/>
      </c>
      <c r="G190" s="29" t="str">
        <f>IFERROR(_xlfn.XLOOKUP($B190,map_headernames!L:L,map_headernames!L:L),"")</f>
        <v/>
      </c>
      <c r="H190" cm="1">
        <f t="array" ref="H190">_xlfn.XLOOKUP(J190,map_headernames!Q:Q,map_headernames!O:O,map_headernames!O:O)</f>
        <v>0</v>
      </c>
      <c r="I190" s="24" t="str">
        <f>IFERROR(_xlfn.XLOOKUP(G190,map_headernames!L:L,map_headernames!O:O),"")</f>
        <v/>
      </c>
      <c r="K190" t="str">
        <f>IFERROR(_xlfn.XLOOKUP(G190,map_headernames!L:L,map_headernames!Q:Q),"")</f>
        <v/>
      </c>
      <c r="L190" t="str">
        <f>IFERROR(_xlfn.XLOOKUP(H190,map_headernames!O:O,map_headernames!Q:Q),"")</f>
        <v/>
      </c>
      <c r="N190" s="423" t="s">
        <v>6673</v>
      </c>
    </row>
    <row r="191" spans="1:14">
      <c r="A191">
        <v>115</v>
      </c>
      <c r="B191" t="s">
        <v>3380</v>
      </c>
      <c r="C191">
        <v>1.5325670498084301</v>
      </c>
      <c r="D191" t="s">
        <v>6094</v>
      </c>
      <c r="E191" s="29" t="str">
        <f>IFERROR(_xlfn.XLOOKUP(B191,map_headernames!M:M,map_headernames!M:M),"")</f>
        <v/>
      </c>
      <c r="F191" s="29" t="str">
        <f>IFERROR(_xlfn.XLOOKUP(B191,map_headernames!N:N,map_headernames!N:N),"")</f>
        <v/>
      </c>
      <c r="G191" s="29" t="str">
        <f>IFERROR(_xlfn.XLOOKUP($B191,map_headernames!L:L,map_headernames!L:L),"")</f>
        <v/>
      </c>
      <c r="H191" cm="1">
        <f t="array" ref="H191">_xlfn.XLOOKUP(J191,map_headernames!Q:Q,map_headernames!O:O,map_headernames!O:O)</f>
        <v>0</v>
      </c>
      <c r="I191" s="24" t="str">
        <f>IFERROR(_xlfn.XLOOKUP(G191,map_headernames!L:L,map_headernames!O:O),"")</f>
        <v/>
      </c>
      <c r="K191" t="str">
        <f>IFERROR(_xlfn.XLOOKUP(G191,map_headernames!L:L,map_headernames!Q:Q),"")</f>
        <v/>
      </c>
      <c r="L191" t="str">
        <f>IFERROR(_xlfn.XLOOKUP(H191,map_headernames!O:O,map_headernames!Q:Q),"")</f>
        <v/>
      </c>
      <c r="N191" s="423" t="s">
        <v>6673</v>
      </c>
    </row>
    <row r="192" spans="1:14">
      <c r="A192">
        <v>116</v>
      </c>
      <c r="B192" t="s">
        <v>3383</v>
      </c>
      <c r="C192">
        <v>12</v>
      </c>
      <c r="D192" t="s">
        <v>6095</v>
      </c>
      <c r="E192" s="29" t="str">
        <f>IFERROR(_xlfn.XLOOKUP(B192,map_headernames!M:M,map_headernames!M:M),"")</f>
        <v/>
      </c>
      <c r="F192" s="29" t="str">
        <f>IFERROR(_xlfn.XLOOKUP(B192,map_headernames!N:N,map_headernames!N:N),"")</f>
        <v/>
      </c>
      <c r="G192" s="29" t="str">
        <f>IFERROR(_xlfn.XLOOKUP($B192,map_headernames!L:L,map_headernames!L:L),"")</f>
        <v/>
      </c>
      <c r="H192" cm="1">
        <f t="array" ref="H192">_xlfn.XLOOKUP(J192,map_headernames!Q:Q,map_headernames!O:O,map_headernames!O:O)</f>
        <v>0</v>
      </c>
      <c r="I192" s="24" t="str">
        <f>IFERROR(_xlfn.XLOOKUP(G192,map_headernames!L:L,map_headernames!O:O),"")</f>
        <v/>
      </c>
      <c r="K192" t="str">
        <f>IFERROR(_xlfn.XLOOKUP(G192,map_headernames!L:L,map_headernames!Q:Q),"")</f>
        <v/>
      </c>
      <c r="L192" t="str">
        <f>IFERROR(_xlfn.XLOOKUP(H192,map_headernames!O:O,map_headernames!Q:Q),"")</f>
        <v/>
      </c>
      <c r="N192" s="423" t="s">
        <v>6673</v>
      </c>
    </row>
    <row r="193" spans="1:14">
      <c r="A193">
        <v>117</v>
      </c>
      <c r="B193" t="s">
        <v>3385</v>
      </c>
      <c r="C193">
        <v>4.5977011494252897</v>
      </c>
      <c r="D193" t="s">
        <v>6096</v>
      </c>
      <c r="E193" s="29" t="str">
        <f>IFERROR(_xlfn.XLOOKUP(B193,map_headernames!M:M,map_headernames!M:M),"")</f>
        <v/>
      </c>
      <c r="F193" s="29" t="str">
        <f>IFERROR(_xlfn.XLOOKUP(B193,map_headernames!N:N,map_headernames!N:N),"")</f>
        <v/>
      </c>
      <c r="G193" s="29" t="str">
        <f>IFERROR(_xlfn.XLOOKUP($B193,map_headernames!L:L,map_headernames!L:L),"")</f>
        <v/>
      </c>
      <c r="H193" cm="1">
        <f t="array" ref="H193">_xlfn.XLOOKUP(J193,map_headernames!Q:Q,map_headernames!O:O,map_headernames!O:O)</f>
        <v>0</v>
      </c>
      <c r="I193" s="24" t="str">
        <f>IFERROR(_xlfn.XLOOKUP(G193,map_headernames!L:L,map_headernames!O:O),"")</f>
        <v/>
      </c>
      <c r="K193" t="str">
        <f>IFERROR(_xlfn.XLOOKUP(G193,map_headernames!L:L,map_headernames!Q:Q),"")</f>
        <v/>
      </c>
      <c r="L193" t="str">
        <f>IFERROR(_xlfn.XLOOKUP(H193,map_headernames!O:O,map_headernames!Q:Q),"")</f>
        <v/>
      </c>
      <c r="N193" s="423" t="s">
        <v>6673</v>
      </c>
    </row>
    <row r="194" spans="1:14">
      <c r="A194">
        <v>118</v>
      </c>
      <c r="B194" t="s">
        <v>3388</v>
      </c>
      <c r="C194">
        <v>76</v>
      </c>
      <c r="D194" t="s">
        <v>6097</v>
      </c>
      <c r="E194" s="29" t="str">
        <f>IFERROR(_xlfn.XLOOKUP(B194,map_headernames!M:M,map_headernames!M:M),"")</f>
        <v/>
      </c>
      <c r="F194" s="29" t="str">
        <f>IFERROR(_xlfn.XLOOKUP(B194,map_headernames!N:N,map_headernames!N:N),"")</f>
        <v/>
      </c>
      <c r="G194" s="29" t="str">
        <f>IFERROR(_xlfn.XLOOKUP($B194,map_headernames!L:L,map_headernames!L:L),"")</f>
        <v/>
      </c>
      <c r="H194" cm="1">
        <f t="array" ref="H194">_xlfn.XLOOKUP(J194,map_headernames!Q:Q,map_headernames!O:O,map_headernames!O:O)</f>
        <v>0</v>
      </c>
      <c r="I194" s="24" t="str">
        <f>IFERROR(_xlfn.XLOOKUP(G194,map_headernames!L:L,map_headernames!O:O),"")</f>
        <v/>
      </c>
      <c r="K194" t="str">
        <f>IFERROR(_xlfn.XLOOKUP(G194,map_headernames!L:L,map_headernames!Q:Q),"")</f>
        <v/>
      </c>
      <c r="L194" t="str">
        <f>IFERROR(_xlfn.XLOOKUP(H194,map_headernames!O:O,map_headernames!Q:Q),"")</f>
        <v/>
      </c>
      <c r="N194" s="423" t="s">
        <v>6673</v>
      </c>
    </row>
    <row r="195" spans="1:14">
      <c r="A195">
        <v>119</v>
      </c>
      <c r="B195" t="s">
        <v>3390</v>
      </c>
      <c r="C195">
        <v>29.1187739463602</v>
      </c>
      <c r="D195" t="s">
        <v>6098</v>
      </c>
      <c r="E195" s="29" t="str">
        <f>IFERROR(_xlfn.XLOOKUP(B195,map_headernames!M:M,map_headernames!M:M),"")</f>
        <v/>
      </c>
      <c r="F195" s="29" t="str">
        <f>IFERROR(_xlfn.XLOOKUP(B195,map_headernames!N:N,map_headernames!N:N),"")</f>
        <v/>
      </c>
      <c r="G195" s="29" t="str">
        <f>IFERROR(_xlfn.XLOOKUP($B195,map_headernames!L:L,map_headernames!L:L),"")</f>
        <v/>
      </c>
      <c r="H195" cm="1">
        <f t="array" ref="H195">_xlfn.XLOOKUP(J195,map_headernames!Q:Q,map_headernames!O:O,map_headernames!O:O)</f>
        <v>0</v>
      </c>
      <c r="I195" s="24" t="str">
        <f>IFERROR(_xlfn.XLOOKUP(G195,map_headernames!L:L,map_headernames!O:O),"")</f>
        <v/>
      </c>
      <c r="K195" t="str">
        <f>IFERROR(_xlfn.XLOOKUP(G195,map_headernames!L:L,map_headernames!Q:Q),"")</f>
        <v/>
      </c>
      <c r="L195" t="str">
        <f>IFERROR(_xlfn.XLOOKUP(H195,map_headernames!O:O,map_headernames!Q:Q),"")</f>
        <v/>
      </c>
      <c r="N195" s="423" t="s">
        <v>6673</v>
      </c>
    </row>
    <row r="196" spans="1:14">
      <c r="A196">
        <v>120</v>
      </c>
      <c r="B196" t="s">
        <v>3393</v>
      </c>
      <c r="C196">
        <v>13</v>
      </c>
      <c r="D196" t="s">
        <v>6099</v>
      </c>
      <c r="E196" s="29" t="str">
        <f>IFERROR(_xlfn.XLOOKUP(B196,map_headernames!M:M,map_headernames!M:M),"")</f>
        <v/>
      </c>
      <c r="F196" s="29" t="str">
        <f>IFERROR(_xlfn.XLOOKUP(B196,map_headernames!N:N,map_headernames!N:N),"")</f>
        <v/>
      </c>
      <c r="G196" s="29" t="str">
        <f>IFERROR(_xlfn.XLOOKUP($B196,map_headernames!L:L,map_headernames!L:L),"")</f>
        <v/>
      </c>
      <c r="H196" cm="1">
        <f t="array" ref="H196">_xlfn.XLOOKUP(J196,map_headernames!Q:Q,map_headernames!O:O,map_headernames!O:O)</f>
        <v>0</v>
      </c>
      <c r="I196" s="24" t="str">
        <f>IFERROR(_xlfn.XLOOKUP(G196,map_headernames!L:L,map_headernames!O:O),"")</f>
        <v/>
      </c>
      <c r="K196" t="str">
        <f>IFERROR(_xlfn.XLOOKUP(G196,map_headernames!L:L,map_headernames!Q:Q),"")</f>
        <v/>
      </c>
      <c r="L196" t="str">
        <f>IFERROR(_xlfn.XLOOKUP(H196,map_headernames!O:O,map_headernames!Q:Q),"")</f>
        <v/>
      </c>
      <c r="N196" s="423" t="s">
        <v>6673</v>
      </c>
    </row>
    <row r="197" spans="1:14">
      <c r="A197">
        <v>121</v>
      </c>
      <c r="B197" t="s">
        <v>3395</v>
      </c>
      <c r="C197">
        <v>4.9808429118773896</v>
      </c>
      <c r="D197" t="s">
        <v>6100</v>
      </c>
      <c r="E197" s="29" t="str">
        <f>IFERROR(_xlfn.XLOOKUP(B197,map_headernames!M:M,map_headernames!M:M),"")</f>
        <v/>
      </c>
      <c r="F197" s="29" t="str">
        <f>IFERROR(_xlfn.XLOOKUP(B197,map_headernames!N:N,map_headernames!N:N),"")</f>
        <v/>
      </c>
      <c r="G197" s="29" t="str">
        <f>IFERROR(_xlfn.XLOOKUP($B197,map_headernames!L:L,map_headernames!L:L),"")</f>
        <v/>
      </c>
      <c r="H197" cm="1">
        <f t="array" ref="H197">_xlfn.XLOOKUP(J197,map_headernames!Q:Q,map_headernames!O:O,map_headernames!O:O)</f>
        <v>0</v>
      </c>
      <c r="I197" s="24" t="str">
        <f>IFERROR(_xlfn.XLOOKUP(G197,map_headernames!L:L,map_headernames!O:O),"")</f>
        <v/>
      </c>
      <c r="K197" t="str">
        <f>IFERROR(_xlfn.XLOOKUP(G197,map_headernames!L:L,map_headernames!Q:Q),"")</f>
        <v/>
      </c>
      <c r="L197" t="str">
        <f>IFERROR(_xlfn.XLOOKUP(H197,map_headernames!O:O,map_headernames!Q:Q),"")</f>
        <v/>
      </c>
      <c r="N197" s="423" t="s">
        <v>6673</v>
      </c>
    </row>
    <row r="198" spans="1:14">
      <c r="A198">
        <v>122</v>
      </c>
      <c r="B198" t="s">
        <v>3398</v>
      </c>
      <c r="C198">
        <v>0</v>
      </c>
      <c r="D198" t="s">
        <v>6101</v>
      </c>
      <c r="E198" s="29" t="str">
        <f>IFERROR(_xlfn.XLOOKUP(B198,map_headernames!M:M,map_headernames!M:M),"")</f>
        <v/>
      </c>
      <c r="F198" s="29" t="str">
        <f>IFERROR(_xlfn.XLOOKUP(B198,map_headernames!N:N,map_headernames!N:N),"")</f>
        <v/>
      </c>
      <c r="G198" s="29" t="str">
        <f>IFERROR(_xlfn.XLOOKUP($B198,map_headernames!L:L,map_headernames!L:L),"")</f>
        <v/>
      </c>
      <c r="H198" cm="1">
        <f t="array" ref="H198">_xlfn.XLOOKUP(J198,map_headernames!Q:Q,map_headernames!O:O,map_headernames!O:O)</f>
        <v>0</v>
      </c>
      <c r="I198" s="24" t="str">
        <f>IFERROR(_xlfn.XLOOKUP(G198,map_headernames!L:L,map_headernames!O:O),"")</f>
        <v/>
      </c>
      <c r="K198" t="str">
        <f>IFERROR(_xlfn.XLOOKUP(G198,map_headernames!L:L,map_headernames!Q:Q),"")</f>
        <v/>
      </c>
      <c r="L198" t="str">
        <f>IFERROR(_xlfn.XLOOKUP(H198,map_headernames!O:O,map_headernames!Q:Q),"")</f>
        <v/>
      </c>
      <c r="N198" s="423" t="s">
        <v>6673</v>
      </c>
    </row>
    <row r="199" spans="1:14">
      <c r="A199">
        <v>123</v>
      </c>
      <c r="B199" t="s">
        <v>3400</v>
      </c>
      <c r="C199">
        <v>0</v>
      </c>
      <c r="D199" t="s">
        <v>6102</v>
      </c>
      <c r="E199" s="29" t="str">
        <f>IFERROR(_xlfn.XLOOKUP(B199,map_headernames!M:M,map_headernames!M:M),"")</f>
        <v/>
      </c>
      <c r="F199" s="29" t="str">
        <f>IFERROR(_xlfn.XLOOKUP(B199,map_headernames!N:N,map_headernames!N:N),"")</f>
        <v/>
      </c>
      <c r="G199" s="29" t="str">
        <f>IFERROR(_xlfn.XLOOKUP($B199,map_headernames!L:L,map_headernames!L:L),"")</f>
        <v/>
      </c>
      <c r="H199" cm="1">
        <f t="array" ref="H199">_xlfn.XLOOKUP(J199,map_headernames!Q:Q,map_headernames!O:O,map_headernames!O:O)</f>
        <v>0</v>
      </c>
      <c r="I199" s="24" t="str">
        <f>IFERROR(_xlfn.XLOOKUP(G199,map_headernames!L:L,map_headernames!O:O),"")</f>
        <v/>
      </c>
      <c r="K199" t="str">
        <f>IFERROR(_xlfn.XLOOKUP(G199,map_headernames!L:L,map_headernames!Q:Q),"")</f>
        <v/>
      </c>
      <c r="L199" t="str">
        <f>IFERROR(_xlfn.XLOOKUP(H199,map_headernames!O:O,map_headernames!Q:Q),"")</f>
        <v/>
      </c>
      <c r="N199" s="423" t="s">
        <v>6673</v>
      </c>
    </row>
    <row r="200" spans="1:14">
      <c r="A200">
        <v>124</v>
      </c>
      <c r="B200" t="s">
        <v>3403</v>
      </c>
      <c r="C200">
        <v>25</v>
      </c>
      <c r="D200" t="s">
        <v>6103</v>
      </c>
      <c r="E200" s="29" t="str">
        <f>IFERROR(_xlfn.XLOOKUP(B200,map_headernames!M:M,map_headernames!M:M),"")</f>
        <v/>
      </c>
      <c r="F200" s="29" t="str">
        <f>IFERROR(_xlfn.XLOOKUP(B200,map_headernames!N:N,map_headernames!N:N),"")</f>
        <v/>
      </c>
      <c r="G200" s="29" t="str">
        <f>IFERROR(_xlfn.XLOOKUP($B200,map_headernames!L:L,map_headernames!L:L),"")</f>
        <v/>
      </c>
      <c r="H200" cm="1">
        <f t="array" ref="H200">_xlfn.XLOOKUP(J200,map_headernames!Q:Q,map_headernames!O:O,map_headernames!O:O)</f>
        <v>0</v>
      </c>
      <c r="I200" s="24" t="str">
        <f>IFERROR(_xlfn.XLOOKUP(G200,map_headernames!L:L,map_headernames!O:O),"")</f>
        <v/>
      </c>
      <c r="K200" t="str">
        <f>IFERROR(_xlfn.XLOOKUP(G200,map_headernames!L:L,map_headernames!Q:Q),"")</f>
        <v/>
      </c>
      <c r="L200" t="str">
        <f>IFERROR(_xlfn.XLOOKUP(H200,map_headernames!O:O,map_headernames!Q:Q),"")</f>
        <v/>
      </c>
      <c r="N200" s="423" t="s">
        <v>6673</v>
      </c>
    </row>
    <row r="201" spans="1:14">
      <c r="A201">
        <v>125</v>
      </c>
      <c r="B201" t="s">
        <v>3405</v>
      </c>
      <c r="C201">
        <v>9.5785440613026793</v>
      </c>
      <c r="D201" t="s">
        <v>6104</v>
      </c>
      <c r="E201" s="29" t="str">
        <f>IFERROR(_xlfn.XLOOKUP(B201,map_headernames!M:M,map_headernames!M:M),"")</f>
        <v/>
      </c>
      <c r="F201" s="29" t="str">
        <f>IFERROR(_xlfn.XLOOKUP(B201,map_headernames!N:N,map_headernames!N:N),"")</f>
        <v/>
      </c>
      <c r="G201" s="29" t="str">
        <f>IFERROR(_xlfn.XLOOKUP($B201,map_headernames!L:L,map_headernames!L:L),"")</f>
        <v/>
      </c>
      <c r="H201" cm="1">
        <f t="array" ref="H201">_xlfn.XLOOKUP(J201,map_headernames!Q:Q,map_headernames!O:O,map_headernames!O:O)</f>
        <v>0</v>
      </c>
      <c r="I201" s="24" t="str">
        <f>IFERROR(_xlfn.XLOOKUP(G201,map_headernames!L:L,map_headernames!O:O),"")</f>
        <v/>
      </c>
      <c r="K201" t="str">
        <f>IFERROR(_xlfn.XLOOKUP(G201,map_headernames!L:L,map_headernames!Q:Q),"")</f>
        <v/>
      </c>
      <c r="L201" t="str">
        <f>IFERROR(_xlfn.XLOOKUP(H201,map_headernames!O:O,map_headernames!Q:Q),"")</f>
        <v/>
      </c>
      <c r="N201" s="423" t="s">
        <v>6673</v>
      </c>
    </row>
    <row r="202" spans="1:14">
      <c r="A202">
        <v>126</v>
      </c>
      <c r="B202" t="s">
        <v>3408</v>
      </c>
      <c r="C202">
        <v>33</v>
      </c>
      <c r="D202" t="s">
        <v>6105</v>
      </c>
      <c r="E202" s="29" t="str">
        <f>IFERROR(_xlfn.XLOOKUP(B202,map_headernames!M:M,map_headernames!M:M),"")</f>
        <v/>
      </c>
      <c r="F202" s="29" t="str">
        <f>IFERROR(_xlfn.XLOOKUP(B202,map_headernames!N:N,map_headernames!N:N),"")</f>
        <v/>
      </c>
      <c r="G202" s="29" t="str">
        <f>IFERROR(_xlfn.XLOOKUP($B202,map_headernames!L:L,map_headernames!L:L),"")</f>
        <v/>
      </c>
      <c r="H202" cm="1">
        <f t="array" ref="H202">_xlfn.XLOOKUP(J202,map_headernames!Q:Q,map_headernames!O:O,map_headernames!O:O)</f>
        <v>0</v>
      </c>
      <c r="I202" s="24" t="str">
        <f>IFERROR(_xlfn.XLOOKUP(G202,map_headernames!L:L,map_headernames!O:O),"")</f>
        <v/>
      </c>
      <c r="K202" t="str">
        <f>IFERROR(_xlfn.XLOOKUP(G202,map_headernames!L:L,map_headernames!Q:Q),"")</f>
        <v/>
      </c>
      <c r="L202" t="str">
        <f>IFERROR(_xlfn.XLOOKUP(H202,map_headernames!O:O,map_headernames!Q:Q),"")</f>
        <v/>
      </c>
      <c r="N202" s="423" t="s">
        <v>6673</v>
      </c>
    </row>
    <row r="203" spans="1:14">
      <c r="A203">
        <v>127</v>
      </c>
      <c r="B203" t="s">
        <v>3410</v>
      </c>
      <c r="C203">
        <v>12.643678160919499</v>
      </c>
      <c r="D203" t="s">
        <v>6106</v>
      </c>
      <c r="E203" s="29" t="str">
        <f>IFERROR(_xlfn.XLOOKUP(B203,map_headernames!M:M,map_headernames!M:M),"")</f>
        <v/>
      </c>
      <c r="F203" s="29" t="str">
        <f>IFERROR(_xlfn.XLOOKUP(B203,map_headernames!N:N,map_headernames!N:N),"")</f>
        <v/>
      </c>
      <c r="G203" s="29" t="str">
        <f>IFERROR(_xlfn.XLOOKUP($B203,map_headernames!L:L,map_headernames!L:L),"")</f>
        <v/>
      </c>
      <c r="H203" cm="1">
        <f t="array" ref="H203">_xlfn.XLOOKUP(J203,map_headernames!Q:Q,map_headernames!O:O,map_headernames!O:O)</f>
        <v>0</v>
      </c>
      <c r="I203" s="24" t="str">
        <f>IFERROR(_xlfn.XLOOKUP(G203,map_headernames!L:L,map_headernames!O:O),"")</f>
        <v/>
      </c>
      <c r="K203" t="str">
        <f>IFERROR(_xlfn.XLOOKUP(G203,map_headernames!L:L,map_headernames!Q:Q),"")</f>
        <v/>
      </c>
      <c r="L203" t="str">
        <f>IFERROR(_xlfn.XLOOKUP(H203,map_headernames!O:O,map_headernames!Q:Q),"")</f>
        <v/>
      </c>
      <c r="N203" s="423" t="s">
        <v>6673</v>
      </c>
    </row>
    <row r="204" spans="1:14">
      <c r="A204">
        <v>128</v>
      </c>
      <c r="B204" t="s">
        <v>3413</v>
      </c>
      <c r="C204">
        <v>0</v>
      </c>
      <c r="D204" t="s">
        <v>6107</v>
      </c>
      <c r="E204" s="29" t="str">
        <f>IFERROR(_xlfn.XLOOKUP(B204,map_headernames!M:M,map_headernames!M:M),"")</f>
        <v/>
      </c>
      <c r="F204" s="29" t="str">
        <f>IFERROR(_xlfn.XLOOKUP(B204,map_headernames!N:N,map_headernames!N:N),"")</f>
        <v/>
      </c>
      <c r="G204" s="29" t="str">
        <f>IFERROR(_xlfn.XLOOKUP($B204,map_headernames!L:L,map_headernames!L:L),"")</f>
        <v/>
      </c>
      <c r="H204" cm="1">
        <f t="array" ref="H204">_xlfn.XLOOKUP(J204,map_headernames!Q:Q,map_headernames!O:O,map_headernames!O:O)</f>
        <v>0</v>
      </c>
      <c r="I204" s="24" t="str">
        <f>IFERROR(_xlfn.XLOOKUP(G204,map_headernames!L:L,map_headernames!O:O),"")</f>
        <v/>
      </c>
      <c r="K204" t="str">
        <f>IFERROR(_xlfn.XLOOKUP(G204,map_headernames!L:L,map_headernames!Q:Q),"")</f>
        <v/>
      </c>
      <c r="L204" t="str">
        <f>IFERROR(_xlfn.XLOOKUP(H204,map_headernames!O:O,map_headernames!Q:Q),"")</f>
        <v/>
      </c>
      <c r="N204" s="423" t="s">
        <v>6673</v>
      </c>
    </row>
    <row r="205" spans="1:14">
      <c r="A205">
        <v>129</v>
      </c>
      <c r="B205" t="s">
        <v>3415</v>
      </c>
      <c r="C205">
        <v>0</v>
      </c>
      <c r="D205" t="s">
        <v>6108</v>
      </c>
      <c r="E205" s="29" t="str">
        <f>IFERROR(_xlfn.XLOOKUP(B205,map_headernames!M:M,map_headernames!M:M),"")</f>
        <v/>
      </c>
      <c r="F205" s="29" t="str">
        <f>IFERROR(_xlfn.XLOOKUP(B205,map_headernames!N:N,map_headernames!N:N),"")</f>
        <v/>
      </c>
      <c r="G205" s="29" t="str">
        <f>IFERROR(_xlfn.XLOOKUP($B205,map_headernames!L:L,map_headernames!L:L),"")</f>
        <v/>
      </c>
      <c r="H205" cm="1">
        <f t="array" ref="H205">_xlfn.XLOOKUP(J205,map_headernames!Q:Q,map_headernames!O:O,map_headernames!O:O)</f>
        <v>0</v>
      </c>
      <c r="I205" s="24" t="str">
        <f>IFERROR(_xlfn.XLOOKUP(G205,map_headernames!L:L,map_headernames!O:O),"")</f>
        <v/>
      </c>
      <c r="K205" t="str">
        <f>IFERROR(_xlfn.XLOOKUP(G205,map_headernames!L:L,map_headernames!Q:Q),"")</f>
        <v/>
      </c>
      <c r="L205" t="str">
        <f>IFERROR(_xlfn.XLOOKUP(H205,map_headernames!O:O,map_headernames!Q:Q),"")</f>
        <v/>
      </c>
      <c r="N205" s="423" t="s">
        <v>6673</v>
      </c>
    </row>
    <row r="206" spans="1:14">
      <c r="A206">
        <v>130</v>
      </c>
      <c r="B206" t="s">
        <v>3418</v>
      </c>
      <c r="C206">
        <v>18</v>
      </c>
      <c r="D206" t="s">
        <v>6109</v>
      </c>
      <c r="E206" s="29" t="str">
        <f>IFERROR(_xlfn.XLOOKUP(B206,map_headernames!M:M,map_headernames!M:M),"")</f>
        <v/>
      </c>
      <c r="F206" s="29" t="str">
        <f>IFERROR(_xlfn.XLOOKUP(B206,map_headernames!N:N,map_headernames!N:N),"")</f>
        <v/>
      </c>
      <c r="G206" s="29" t="str">
        <f>IFERROR(_xlfn.XLOOKUP($B206,map_headernames!L:L,map_headernames!L:L),"")</f>
        <v/>
      </c>
      <c r="H206" cm="1">
        <f t="array" ref="H206">_xlfn.XLOOKUP(J206,map_headernames!Q:Q,map_headernames!O:O,map_headernames!O:O)</f>
        <v>0</v>
      </c>
      <c r="I206" s="24" t="str">
        <f>IFERROR(_xlfn.XLOOKUP(G206,map_headernames!L:L,map_headernames!O:O),"")</f>
        <v/>
      </c>
      <c r="K206" t="str">
        <f>IFERROR(_xlfn.XLOOKUP(G206,map_headernames!L:L,map_headernames!Q:Q),"")</f>
        <v/>
      </c>
      <c r="L206" t="str">
        <f>IFERROR(_xlfn.XLOOKUP(H206,map_headernames!O:O,map_headernames!Q:Q),"")</f>
        <v/>
      </c>
      <c r="N206" s="423" t="s">
        <v>6673</v>
      </c>
    </row>
    <row r="207" spans="1:14">
      <c r="A207">
        <v>131</v>
      </c>
      <c r="B207" t="s">
        <v>3420</v>
      </c>
      <c r="C207">
        <v>6.8965517241379297</v>
      </c>
      <c r="D207" t="s">
        <v>6110</v>
      </c>
      <c r="E207" s="29" t="str">
        <f>IFERROR(_xlfn.XLOOKUP(B207,map_headernames!M:M,map_headernames!M:M),"")</f>
        <v/>
      </c>
      <c r="F207" s="29" t="str">
        <f>IFERROR(_xlfn.XLOOKUP(B207,map_headernames!N:N,map_headernames!N:N),"")</f>
        <v/>
      </c>
      <c r="G207" s="29" t="str">
        <f>IFERROR(_xlfn.XLOOKUP($B207,map_headernames!L:L,map_headernames!L:L),"")</f>
        <v/>
      </c>
      <c r="H207" cm="1">
        <f t="array" ref="H207">_xlfn.XLOOKUP(J207,map_headernames!Q:Q,map_headernames!O:O,map_headernames!O:O)</f>
        <v>0</v>
      </c>
      <c r="I207" s="24" t="str">
        <f>IFERROR(_xlfn.XLOOKUP(G207,map_headernames!L:L,map_headernames!O:O),"")</f>
        <v/>
      </c>
      <c r="K207" t="str">
        <f>IFERROR(_xlfn.XLOOKUP(G207,map_headernames!L:L,map_headernames!Q:Q),"")</f>
        <v/>
      </c>
      <c r="L207" t="str">
        <f>IFERROR(_xlfn.XLOOKUP(H207,map_headernames!O:O,map_headernames!Q:Q),"")</f>
        <v/>
      </c>
      <c r="N207" s="423" t="s">
        <v>6673</v>
      </c>
    </row>
    <row r="208" spans="1:14">
      <c r="A208">
        <v>132</v>
      </c>
      <c r="B208" t="s">
        <v>3423</v>
      </c>
      <c r="C208">
        <v>13</v>
      </c>
      <c r="D208" t="s">
        <v>6111</v>
      </c>
      <c r="E208" s="29" t="str">
        <f>IFERROR(_xlfn.XLOOKUP(B208,map_headernames!M:M,map_headernames!M:M),"")</f>
        <v/>
      </c>
      <c r="F208" s="29" t="str">
        <f>IFERROR(_xlfn.XLOOKUP(B208,map_headernames!N:N,map_headernames!N:N),"")</f>
        <v/>
      </c>
      <c r="G208" s="29" t="str">
        <f>IFERROR(_xlfn.XLOOKUP($B208,map_headernames!L:L,map_headernames!L:L),"")</f>
        <v/>
      </c>
      <c r="H208" cm="1">
        <f t="array" ref="H208">_xlfn.XLOOKUP(J208,map_headernames!Q:Q,map_headernames!O:O,map_headernames!O:O)</f>
        <v>0</v>
      </c>
      <c r="I208" s="24" t="str">
        <f>IFERROR(_xlfn.XLOOKUP(G208,map_headernames!L:L,map_headernames!O:O),"")</f>
        <v/>
      </c>
      <c r="K208" t="str">
        <f>IFERROR(_xlfn.XLOOKUP(G208,map_headernames!L:L,map_headernames!Q:Q),"")</f>
        <v/>
      </c>
      <c r="L208" t="str">
        <f>IFERROR(_xlfn.XLOOKUP(H208,map_headernames!O:O,map_headernames!Q:Q),"")</f>
        <v/>
      </c>
      <c r="N208" s="423" t="s">
        <v>6673</v>
      </c>
    </row>
    <row r="209" spans="1:14">
      <c r="A209">
        <v>133</v>
      </c>
      <c r="B209" t="s">
        <v>3425</v>
      </c>
      <c r="C209">
        <v>4.9808429118773896</v>
      </c>
      <c r="D209" t="s">
        <v>6112</v>
      </c>
      <c r="E209" s="29" t="str">
        <f>IFERROR(_xlfn.XLOOKUP(B209,map_headernames!M:M,map_headernames!M:M),"")</f>
        <v/>
      </c>
      <c r="F209" s="29" t="str">
        <f>IFERROR(_xlfn.XLOOKUP(B209,map_headernames!N:N,map_headernames!N:N),"")</f>
        <v/>
      </c>
      <c r="G209" s="29" t="str">
        <f>IFERROR(_xlfn.XLOOKUP($B209,map_headernames!L:L,map_headernames!L:L),"")</f>
        <v/>
      </c>
      <c r="H209" cm="1">
        <f t="array" ref="H209">_xlfn.XLOOKUP(J209,map_headernames!Q:Q,map_headernames!O:O,map_headernames!O:O)</f>
        <v>0</v>
      </c>
      <c r="I209" s="24" t="str">
        <f>IFERROR(_xlfn.XLOOKUP(G209,map_headernames!L:L,map_headernames!O:O),"")</f>
        <v/>
      </c>
      <c r="K209" t="str">
        <f>IFERROR(_xlfn.XLOOKUP(G209,map_headernames!L:L,map_headernames!Q:Q),"")</f>
        <v/>
      </c>
      <c r="L209" t="str">
        <f>IFERROR(_xlfn.XLOOKUP(H209,map_headernames!O:O,map_headernames!Q:Q),"")</f>
        <v/>
      </c>
      <c r="N209" s="423" t="s">
        <v>6673</v>
      </c>
    </row>
    <row r="210" spans="1:14">
      <c r="A210">
        <v>134</v>
      </c>
      <c r="B210" t="s">
        <v>3428</v>
      </c>
      <c r="C210">
        <v>8</v>
      </c>
      <c r="D210" t="s">
        <v>6113</v>
      </c>
      <c r="E210" s="29" t="str">
        <f>IFERROR(_xlfn.XLOOKUP(B210,map_headernames!M:M,map_headernames!M:M),"")</f>
        <v/>
      </c>
      <c r="F210" s="29" t="str">
        <f>IFERROR(_xlfn.XLOOKUP(B210,map_headernames!N:N,map_headernames!N:N),"")</f>
        <v/>
      </c>
      <c r="G210" s="29" t="str">
        <f>IFERROR(_xlfn.XLOOKUP($B210,map_headernames!L:L,map_headernames!L:L),"")</f>
        <v/>
      </c>
      <c r="H210" cm="1">
        <f t="array" ref="H210">_xlfn.XLOOKUP(J210,map_headernames!Q:Q,map_headernames!O:O,map_headernames!O:O)</f>
        <v>0</v>
      </c>
      <c r="I210" s="24" t="str">
        <f>IFERROR(_xlfn.XLOOKUP(G210,map_headernames!L:L,map_headernames!O:O),"")</f>
        <v/>
      </c>
      <c r="K210" t="str">
        <f>IFERROR(_xlfn.XLOOKUP(G210,map_headernames!L:L,map_headernames!Q:Q),"")</f>
        <v/>
      </c>
      <c r="L210" t="str">
        <f>IFERROR(_xlfn.XLOOKUP(H210,map_headernames!O:O,map_headernames!Q:Q),"")</f>
        <v/>
      </c>
      <c r="N210" s="423" t="s">
        <v>6673</v>
      </c>
    </row>
    <row r="211" spans="1:14">
      <c r="A211">
        <v>135</v>
      </c>
      <c r="B211" t="s">
        <v>3430</v>
      </c>
      <c r="C211">
        <v>3.0651340996168601</v>
      </c>
      <c r="D211" t="s">
        <v>6114</v>
      </c>
      <c r="E211" s="29" t="str">
        <f>IFERROR(_xlfn.XLOOKUP(B211,map_headernames!M:M,map_headernames!M:M),"")</f>
        <v/>
      </c>
      <c r="F211" s="29" t="str">
        <f>IFERROR(_xlfn.XLOOKUP(B211,map_headernames!N:N,map_headernames!N:N),"")</f>
        <v/>
      </c>
      <c r="G211" s="29" t="str">
        <f>IFERROR(_xlfn.XLOOKUP($B211,map_headernames!L:L,map_headernames!L:L),"")</f>
        <v/>
      </c>
      <c r="H211" cm="1">
        <f t="array" ref="H211">_xlfn.XLOOKUP(J211,map_headernames!Q:Q,map_headernames!O:O,map_headernames!O:O)</f>
        <v>0</v>
      </c>
      <c r="I211" s="24" t="str">
        <f>IFERROR(_xlfn.XLOOKUP(G211,map_headernames!L:L,map_headernames!O:O),"")</f>
        <v/>
      </c>
      <c r="K211" t="str">
        <f>IFERROR(_xlfn.XLOOKUP(G211,map_headernames!L:L,map_headernames!Q:Q),"")</f>
        <v/>
      </c>
      <c r="L211" t="str">
        <f>IFERROR(_xlfn.XLOOKUP(H211,map_headernames!O:O,map_headernames!Q:Q),"")</f>
        <v/>
      </c>
      <c r="N211" s="423" t="s">
        <v>6673</v>
      </c>
    </row>
    <row r="212" spans="1:14">
      <c r="A212">
        <v>136</v>
      </c>
      <c r="B212" t="s">
        <v>3433</v>
      </c>
      <c r="C212">
        <v>38</v>
      </c>
      <c r="D212" t="s">
        <v>6115</v>
      </c>
      <c r="E212" s="29" t="str">
        <f>IFERROR(_xlfn.XLOOKUP(B212,map_headernames!M:M,map_headernames!M:M),"")</f>
        <v/>
      </c>
      <c r="F212" s="29" t="str">
        <f>IFERROR(_xlfn.XLOOKUP(B212,map_headernames!N:N,map_headernames!N:N),"")</f>
        <v/>
      </c>
      <c r="G212" s="29" t="str">
        <f>IFERROR(_xlfn.XLOOKUP($B212,map_headernames!L:L,map_headernames!L:L),"")</f>
        <v/>
      </c>
      <c r="H212" cm="1">
        <f t="array" ref="H212">_xlfn.XLOOKUP(J212,map_headernames!Q:Q,map_headernames!O:O,map_headernames!O:O)</f>
        <v>0</v>
      </c>
      <c r="I212" s="24" t="str">
        <f>IFERROR(_xlfn.XLOOKUP(G212,map_headernames!L:L,map_headernames!O:O),"")</f>
        <v/>
      </c>
      <c r="K212" t="str">
        <f>IFERROR(_xlfn.XLOOKUP(G212,map_headernames!L:L,map_headernames!Q:Q),"")</f>
        <v/>
      </c>
      <c r="L212" t="str">
        <f>IFERROR(_xlfn.XLOOKUP(H212,map_headernames!O:O,map_headernames!Q:Q),"")</f>
        <v/>
      </c>
      <c r="N212" s="423" t="s">
        <v>6673</v>
      </c>
    </row>
    <row r="213" spans="1:14">
      <c r="A213">
        <v>137</v>
      </c>
      <c r="B213" t="s">
        <v>3435</v>
      </c>
      <c r="C213">
        <v>14.5593869731801</v>
      </c>
      <c r="D213" t="s">
        <v>6116</v>
      </c>
      <c r="E213" s="29" t="str">
        <f>IFERROR(_xlfn.XLOOKUP(B213,map_headernames!M:M,map_headernames!M:M),"")</f>
        <v/>
      </c>
      <c r="F213" s="29" t="str">
        <f>IFERROR(_xlfn.XLOOKUP(B213,map_headernames!N:N,map_headernames!N:N),"")</f>
        <v/>
      </c>
      <c r="G213" s="29" t="str">
        <f>IFERROR(_xlfn.XLOOKUP($B213,map_headernames!L:L,map_headernames!L:L),"")</f>
        <v/>
      </c>
      <c r="H213" cm="1">
        <f t="array" ref="H213">_xlfn.XLOOKUP(J213,map_headernames!Q:Q,map_headernames!O:O,map_headernames!O:O)</f>
        <v>0</v>
      </c>
      <c r="I213" s="24" t="str">
        <f>IFERROR(_xlfn.XLOOKUP(G213,map_headernames!L:L,map_headernames!O:O),"")</f>
        <v/>
      </c>
      <c r="K213" t="str">
        <f>IFERROR(_xlfn.XLOOKUP(G213,map_headernames!L:L,map_headernames!Q:Q),"")</f>
        <v/>
      </c>
      <c r="L213" t="str">
        <f>IFERROR(_xlfn.XLOOKUP(H213,map_headernames!O:O,map_headernames!Q:Q),"")</f>
        <v/>
      </c>
      <c r="N213" s="423" t="s">
        <v>6673</v>
      </c>
    </row>
    <row r="214" spans="1:14">
      <c r="A214">
        <v>138</v>
      </c>
      <c r="B214" t="s">
        <v>3438</v>
      </c>
      <c r="C214">
        <v>0</v>
      </c>
      <c r="D214" t="s">
        <v>6117</v>
      </c>
      <c r="E214" s="29" t="str">
        <f>IFERROR(_xlfn.XLOOKUP(B214,map_headernames!M:M,map_headernames!M:M),"")</f>
        <v/>
      </c>
      <c r="F214" s="29" t="str">
        <f>IFERROR(_xlfn.XLOOKUP(B214,map_headernames!N:N,map_headernames!N:N),"")</f>
        <v/>
      </c>
      <c r="G214" s="29" t="str">
        <f>IFERROR(_xlfn.XLOOKUP($B214,map_headernames!L:L,map_headernames!L:L),"")</f>
        <v/>
      </c>
      <c r="H214" cm="1">
        <f t="array" ref="H214">_xlfn.XLOOKUP(J214,map_headernames!Q:Q,map_headernames!O:O,map_headernames!O:O)</f>
        <v>0</v>
      </c>
      <c r="I214" s="24" t="str">
        <f>IFERROR(_xlfn.XLOOKUP(G214,map_headernames!L:L,map_headernames!O:O),"")</f>
        <v/>
      </c>
      <c r="K214" t="str">
        <f>IFERROR(_xlfn.XLOOKUP(G214,map_headernames!L:L,map_headernames!Q:Q),"")</f>
        <v/>
      </c>
      <c r="L214" t="str">
        <f>IFERROR(_xlfn.XLOOKUP(H214,map_headernames!O:O,map_headernames!Q:Q),"")</f>
        <v/>
      </c>
      <c r="N214" s="423" t="s">
        <v>6673</v>
      </c>
    </row>
    <row r="215" spans="1:14">
      <c r="A215">
        <v>139</v>
      </c>
      <c r="B215" t="s">
        <v>3440</v>
      </c>
      <c r="C215">
        <v>0</v>
      </c>
      <c r="D215" t="s">
        <v>6118</v>
      </c>
      <c r="E215" s="29" t="str">
        <f>IFERROR(_xlfn.XLOOKUP(B215,map_headernames!M:M,map_headernames!M:M),"")</f>
        <v/>
      </c>
      <c r="F215" s="29" t="str">
        <f>IFERROR(_xlfn.XLOOKUP(B215,map_headernames!N:N,map_headernames!N:N),"")</f>
        <v/>
      </c>
      <c r="G215" s="29" t="str">
        <f>IFERROR(_xlfn.XLOOKUP($B215,map_headernames!L:L,map_headernames!L:L),"")</f>
        <v/>
      </c>
      <c r="H215" cm="1">
        <f t="array" ref="H215">_xlfn.XLOOKUP(J215,map_headernames!Q:Q,map_headernames!O:O,map_headernames!O:O)</f>
        <v>0</v>
      </c>
      <c r="I215" s="24" t="str">
        <f>IFERROR(_xlfn.XLOOKUP(G215,map_headernames!L:L,map_headernames!O:O),"")</f>
        <v/>
      </c>
      <c r="K215" t="str">
        <f>IFERROR(_xlfn.XLOOKUP(G215,map_headernames!L:L,map_headernames!Q:Q),"")</f>
        <v/>
      </c>
      <c r="L215" t="str">
        <f>IFERROR(_xlfn.XLOOKUP(H215,map_headernames!O:O,map_headernames!Q:Q),"")</f>
        <v/>
      </c>
      <c r="N215" s="423" t="s">
        <v>6673</v>
      </c>
    </row>
    <row r="216" spans="1:14">
      <c r="A216">
        <v>140</v>
      </c>
      <c r="B216" t="s">
        <v>3443</v>
      </c>
      <c r="C216">
        <v>14</v>
      </c>
      <c r="D216" t="s">
        <v>6119</v>
      </c>
      <c r="E216" s="29" t="str">
        <f>IFERROR(_xlfn.XLOOKUP(B216,map_headernames!M:M,map_headernames!M:M),"")</f>
        <v/>
      </c>
      <c r="F216" s="29" t="str">
        <f>IFERROR(_xlfn.XLOOKUP(B216,map_headernames!N:N,map_headernames!N:N),"")</f>
        <v/>
      </c>
      <c r="G216" s="29" t="str">
        <f>IFERROR(_xlfn.XLOOKUP($B216,map_headernames!L:L,map_headernames!L:L),"")</f>
        <v/>
      </c>
      <c r="H216" cm="1">
        <f t="array" ref="H216">_xlfn.XLOOKUP(J216,map_headernames!Q:Q,map_headernames!O:O,map_headernames!O:O)</f>
        <v>0</v>
      </c>
      <c r="I216" s="24" t="str">
        <f>IFERROR(_xlfn.XLOOKUP(G216,map_headernames!L:L,map_headernames!O:O),"")</f>
        <v/>
      </c>
      <c r="K216" t="str">
        <f>IFERROR(_xlfn.XLOOKUP(G216,map_headernames!L:L,map_headernames!Q:Q),"")</f>
        <v/>
      </c>
      <c r="L216" t="str">
        <f>IFERROR(_xlfn.XLOOKUP(H216,map_headernames!O:O,map_headernames!Q:Q),"")</f>
        <v/>
      </c>
      <c r="N216" s="423" t="s">
        <v>6673</v>
      </c>
    </row>
    <row r="217" spans="1:14">
      <c r="A217">
        <v>141</v>
      </c>
      <c r="B217" t="s">
        <v>3445</v>
      </c>
      <c r="C217">
        <v>5.3639846743295001</v>
      </c>
      <c r="D217" t="s">
        <v>6120</v>
      </c>
      <c r="E217" s="29" t="str">
        <f>IFERROR(_xlfn.XLOOKUP(B217,map_headernames!M:M,map_headernames!M:M),"")</f>
        <v/>
      </c>
      <c r="F217" s="29" t="str">
        <f>IFERROR(_xlfn.XLOOKUP(B217,map_headernames!N:N,map_headernames!N:N),"")</f>
        <v/>
      </c>
      <c r="G217" s="29" t="str">
        <f>IFERROR(_xlfn.XLOOKUP($B217,map_headernames!L:L,map_headernames!L:L),"")</f>
        <v/>
      </c>
      <c r="H217" cm="1">
        <f t="array" ref="H217">_xlfn.XLOOKUP(J217,map_headernames!Q:Q,map_headernames!O:O,map_headernames!O:O)</f>
        <v>0</v>
      </c>
      <c r="I217" s="24" t="str">
        <f>IFERROR(_xlfn.XLOOKUP(G217,map_headernames!L:L,map_headernames!O:O),"")</f>
        <v/>
      </c>
      <c r="K217" t="str">
        <f>IFERROR(_xlfn.XLOOKUP(G217,map_headernames!L:L,map_headernames!Q:Q),"")</f>
        <v/>
      </c>
      <c r="L217" t="str">
        <f>IFERROR(_xlfn.XLOOKUP(H217,map_headernames!O:O,map_headernames!Q:Q),"")</f>
        <v/>
      </c>
      <c r="N217" s="423" t="s">
        <v>6673</v>
      </c>
    </row>
    <row r="218" spans="1:14">
      <c r="A218">
        <v>142</v>
      </c>
      <c r="B218" t="s">
        <v>3448</v>
      </c>
      <c r="C218">
        <v>21</v>
      </c>
      <c r="D218" t="s">
        <v>6121</v>
      </c>
      <c r="E218" s="29" t="str">
        <f>IFERROR(_xlfn.XLOOKUP(B218,map_headernames!M:M,map_headernames!M:M),"")</f>
        <v/>
      </c>
      <c r="F218" s="29" t="str">
        <f>IFERROR(_xlfn.XLOOKUP(B218,map_headernames!N:N,map_headernames!N:N),"")</f>
        <v/>
      </c>
      <c r="G218" s="29" t="str">
        <f>IFERROR(_xlfn.XLOOKUP($B218,map_headernames!L:L,map_headernames!L:L),"")</f>
        <v/>
      </c>
      <c r="H218" cm="1">
        <f t="array" ref="H218">_xlfn.XLOOKUP(J218,map_headernames!Q:Q,map_headernames!O:O,map_headernames!O:O)</f>
        <v>0</v>
      </c>
      <c r="I218" s="24" t="str">
        <f>IFERROR(_xlfn.XLOOKUP(G218,map_headernames!L:L,map_headernames!O:O),"")</f>
        <v/>
      </c>
      <c r="K218" t="str">
        <f>IFERROR(_xlfn.XLOOKUP(G218,map_headernames!L:L,map_headernames!Q:Q),"")</f>
        <v/>
      </c>
      <c r="L218" t="str">
        <f>IFERROR(_xlfn.XLOOKUP(H218,map_headernames!O:O,map_headernames!Q:Q),"")</f>
        <v/>
      </c>
      <c r="N218" s="423" t="s">
        <v>6673</v>
      </c>
    </row>
    <row r="219" spans="1:14">
      <c r="A219">
        <v>143</v>
      </c>
      <c r="B219" t="s">
        <v>3450</v>
      </c>
      <c r="C219">
        <v>8.0459770114942497</v>
      </c>
      <c r="D219" t="s">
        <v>6122</v>
      </c>
      <c r="E219" s="29" t="str">
        <f>IFERROR(_xlfn.XLOOKUP(B219,map_headernames!M:M,map_headernames!M:M),"")</f>
        <v/>
      </c>
      <c r="F219" s="29" t="str">
        <f>IFERROR(_xlfn.XLOOKUP(B219,map_headernames!N:N,map_headernames!N:N),"")</f>
        <v/>
      </c>
      <c r="G219" s="29" t="str">
        <f>IFERROR(_xlfn.XLOOKUP($B219,map_headernames!L:L,map_headernames!L:L),"")</f>
        <v/>
      </c>
      <c r="H219" cm="1">
        <f t="array" ref="H219">_xlfn.XLOOKUP(J219,map_headernames!Q:Q,map_headernames!O:O,map_headernames!O:O)</f>
        <v>0</v>
      </c>
      <c r="I219" s="24" t="str">
        <f>IFERROR(_xlfn.XLOOKUP(G219,map_headernames!L:L,map_headernames!O:O),"")</f>
        <v/>
      </c>
      <c r="K219" t="str">
        <f>IFERROR(_xlfn.XLOOKUP(G219,map_headernames!L:L,map_headernames!Q:Q),"")</f>
        <v/>
      </c>
      <c r="L219" t="str">
        <f>IFERROR(_xlfn.XLOOKUP(H219,map_headernames!O:O,map_headernames!Q:Q),"")</f>
        <v/>
      </c>
      <c r="N219" s="423" t="s">
        <v>6673</v>
      </c>
    </row>
    <row r="220" spans="1:14">
      <c r="A220">
        <v>144</v>
      </c>
      <c r="B220" t="s">
        <v>3453</v>
      </c>
      <c r="C220">
        <v>15</v>
      </c>
      <c r="D220" t="s">
        <v>6123</v>
      </c>
      <c r="E220" s="29" t="str">
        <f>IFERROR(_xlfn.XLOOKUP(B220,map_headernames!M:M,map_headernames!M:M),"")</f>
        <v/>
      </c>
      <c r="F220" s="29" t="str">
        <f>IFERROR(_xlfn.XLOOKUP(B220,map_headernames!N:N,map_headernames!N:N),"")</f>
        <v/>
      </c>
      <c r="G220" s="29" t="str">
        <f>IFERROR(_xlfn.XLOOKUP($B220,map_headernames!L:L,map_headernames!L:L),"")</f>
        <v/>
      </c>
      <c r="H220" cm="1">
        <f t="array" ref="H220">_xlfn.XLOOKUP(J220,map_headernames!Q:Q,map_headernames!O:O,map_headernames!O:O)</f>
        <v>0</v>
      </c>
      <c r="I220" s="24" t="str">
        <f>IFERROR(_xlfn.XLOOKUP(G220,map_headernames!L:L,map_headernames!O:O),"")</f>
        <v/>
      </c>
      <c r="K220" t="str">
        <f>IFERROR(_xlfn.XLOOKUP(G220,map_headernames!L:L,map_headernames!Q:Q),"")</f>
        <v/>
      </c>
      <c r="L220" t="str">
        <f>IFERROR(_xlfn.XLOOKUP(H220,map_headernames!O:O,map_headernames!Q:Q),"")</f>
        <v/>
      </c>
      <c r="N220" s="423" t="s">
        <v>6673</v>
      </c>
    </row>
    <row r="221" spans="1:14">
      <c r="A221">
        <v>145</v>
      </c>
      <c r="B221" t="s">
        <v>3455</v>
      </c>
      <c r="C221">
        <v>5.7471264367816097</v>
      </c>
      <c r="D221" t="s">
        <v>6124</v>
      </c>
      <c r="E221" s="29" t="str">
        <f>IFERROR(_xlfn.XLOOKUP(B221,map_headernames!M:M,map_headernames!M:M),"")</f>
        <v/>
      </c>
      <c r="F221" s="29" t="str">
        <f>IFERROR(_xlfn.XLOOKUP(B221,map_headernames!N:N,map_headernames!N:N),"")</f>
        <v/>
      </c>
      <c r="G221" s="29" t="str">
        <f>IFERROR(_xlfn.XLOOKUP($B221,map_headernames!L:L,map_headernames!L:L),"")</f>
        <v/>
      </c>
      <c r="H221" cm="1">
        <f t="array" ref="H221">_xlfn.XLOOKUP(J221,map_headernames!Q:Q,map_headernames!O:O,map_headernames!O:O)</f>
        <v>0</v>
      </c>
      <c r="I221" s="24" t="str">
        <f>IFERROR(_xlfn.XLOOKUP(G221,map_headernames!L:L,map_headernames!O:O),"")</f>
        <v/>
      </c>
      <c r="K221" t="str">
        <f>IFERROR(_xlfn.XLOOKUP(G221,map_headernames!L:L,map_headernames!Q:Q),"")</f>
        <v/>
      </c>
      <c r="L221" t="str">
        <f>IFERROR(_xlfn.XLOOKUP(H221,map_headernames!O:O,map_headernames!Q:Q),"")</f>
        <v/>
      </c>
      <c r="N221" s="423" t="s">
        <v>6673</v>
      </c>
    </row>
    <row r="222" spans="1:14">
      <c r="A222">
        <v>146</v>
      </c>
      <c r="B222" t="s">
        <v>3458</v>
      </c>
      <c r="C222">
        <v>8</v>
      </c>
      <c r="D222" t="s">
        <v>6125</v>
      </c>
      <c r="E222" s="29" t="str">
        <f>IFERROR(_xlfn.XLOOKUP(B222,map_headernames!M:M,map_headernames!M:M),"")</f>
        <v/>
      </c>
      <c r="F222" s="29" t="str">
        <f>IFERROR(_xlfn.XLOOKUP(B222,map_headernames!N:N,map_headernames!N:N),"")</f>
        <v/>
      </c>
      <c r="G222" s="29" t="str">
        <f>IFERROR(_xlfn.XLOOKUP($B222,map_headernames!L:L,map_headernames!L:L),"")</f>
        <v/>
      </c>
      <c r="H222" cm="1">
        <f t="array" ref="H222">_xlfn.XLOOKUP(J222,map_headernames!Q:Q,map_headernames!O:O,map_headernames!O:O)</f>
        <v>0</v>
      </c>
      <c r="I222" s="24" t="str">
        <f>IFERROR(_xlfn.XLOOKUP(G222,map_headernames!L:L,map_headernames!O:O),"")</f>
        <v/>
      </c>
      <c r="K222" t="str">
        <f>IFERROR(_xlfn.XLOOKUP(G222,map_headernames!L:L,map_headernames!Q:Q),"")</f>
        <v/>
      </c>
      <c r="L222" t="str">
        <f>IFERROR(_xlfn.XLOOKUP(H222,map_headernames!O:O,map_headernames!Q:Q),"")</f>
        <v/>
      </c>
      <c r="N222" s="423" t="s">
        <v>6673</v>
      </c>
    </row>
    <row r="223" spans="1:14">
      <c r="A223">
        <v>147</v>
      </c>
      <c r="B223" t="s">
        <v>3460</v>
      </c>
      <c r="C223">
        <v>3.0651340996168601</v>
      </c>
      <c r="D223" t="s">
        <v>6126</v>
      </c>
      <c r="E223" s="29" t="str">
        <f>IFERROR(_xlfn.XLOOKUP(B223,map_headernames!M:M,map_headernames!M:M),"")</f>
        <v/>
      </c>
      <c r="F223" s="29" t="str">
        <f>IFERROR(_xlfn.XLOOKUP(B223,map_headernames!N:N,map_headernames!N:N),"")</f>
        <v/>
      </c>
      <c r="G223" s="29" t="str">
        <f>IFERROR(_xlfn.XLOOKUP($B223,map_headernames!L:L,map_headernames!L:L),"")</f>
        <v/>
      </c>
      <c r="H223" cm="1">
        <f t="array" ref="H223">_xlfn.XLOOKUP(J223,map_headernames!Q:Q,map_headernames!O:O,map_headernames!O:O)</f>
        <v>0</v>
      </c>
      <c r="I223" s="24" t="str">
        <f>IFERROR(_xlfn.XLOOKUP(G223,map_headernames!L:L,map_headernames!O:O),"")</f>
        <v/>
      </c>
      <c r="K223" t="str">
        <f>IFERROR(_xlfn.XLOOKUP(G223,map_headernames!L:L,map_headernames!Q:Q),"")</f>
        <v/>
      </c>
      <c r="L223" t="str">
        <f>IFERROR(_xlfn.XLOOKUP(H223,map_headernames!O:O,map_headernames!Q:Q),"")</f>
        <v/>
      </c>
      <c r="N223" s="423" t="s">
        <v>6673</v>
      </c>
    </row>
    <row r="224" spans="1:14">
      <c r="A224">
        <v>148</v>
      </c>
      <c r="B224" t="s">
        <v>3463</v>
      </c>
      <c r="C224">
        <v>2</v>
      </c>
      <c r="D224" t="s">
        <v>6127</v>
      </c>
      <c r="E224" s="29" t="str">
        <f>IFERROR(_xlfn.XLOOKUP(B224,map_headernames!M:M,map_headernames!M:M),"")</f>
        <v/>
      </c>
      <c r="F224" s="29" t="str">
        <f>IFERROR(_xlfn.XLOOKUP(B224,map_headernames!N:N,map_headernames!N:N),"")</f>
        <v/>
      </c>
      <c r="G224" s="29" t="str">
        <f>IFERROR(_xlfn.XLOOKUP($B224,map_headernames!L:L,map_headernames!L:L),"")</f>
        <v/>
      </c>
      <c r="H224" cm="1">
        <f t="array" ref="H224">_xlfn.XLOOKUP(J224,map_headernames!Q:Q,map_headernames!O:O,map_headernames!O:O)</f>
        <v>0</v>
      </c>
      <c r="I224" s="24" t="str">
        <f>IFERROR(_xlfn.XLOOKUP(G224,map_headernames!L:L,map_headernames!O:O),"")</f>
        <v/>
      </c>
      <c r="K224" t="str">
        <f>IFERROR(_xlfn.XLOOKUP(G224,map_headernames!L:L,map_headernames!Q:Q),"")</f>
        <v/>
      </c>
      <c r="L224" t="str">
        <f>IFERROR(_xlfn.XLOOKUP(H224,map_headernames!O:O,map_headernames!Q:Q),"")</f>
        <v/>
      </c>
      <c r="N224" s="423" t="s">
        <v>6673</v>
      </c>
    </row>
    <row r="225" spans="1:14">
      <c r="A225">
        <v>149</v>
      </c>
      <c r="B225" t="s">
        <v>3465</v>
      </c>
      <c r="C225">
        <v>0.76628352490421403</v>
      </c>
      <c r="D225" t="s">
        <v>6128</v>
      </c>
      <c r="E225" s="29" t="str">
        <f>IFERROR(_xlfn.XLOOKUP(B225,map_headernames!M:M,map_headernames!M:M),"")</f>
        <v/>
      </c>
      <c r="F225" s="29" t="str">
        <f>IFERROR(_xlfn.XLOOKUP(B225,map_headernames!N:N,map_headernames!N:N),"")</f>
        <v/>
      </c>
      <c r="G225" s="29" t="str">
        <f>IFERROR(_xlfn.XLOOKUP($B225,map_headernames!L:L,map_headernames!L:L),"")</f>
        <v/>
      </c>
      <c r="H225" cm="1">
        <f t="array" ref="H225">_xlfn.XLOOKUP(J225,map_headernames!Q:Q,map_headernames!O:O,map_headernames!O:O)</f>
        <v>0</v>
      </c>
      <c r="I225" s="24" t="str">
        <f>IFERROR(_xlfn.XLOOKUP(G225,map_headernames!L:L,map_headernames!O:O),"")</f>
        <v/>
      </c>
      <c r="K225" t="str">
        <f>IFERROR(_xlfn.XLOOKUP(G225,map_headernames!L:L,map_headernames!Q:Q),"")</f>
        <v/>
      </c>
      <c r="L225" t="str">
        <f>IFERROR(_xlfn.XLOOKUP(H225,map_headernames!O:O,map_headernames!Q:Q),"")</f>
        <v/>
      </c>
      <c r="N225" s="423" t="s">
        <v>6673</v>
      </c>
    </row>
    <row r="226" spans="1:14">
      <c r="A226">
        <v>150</v>
      </c>
      <c r="B226" t="s">
        <v>3468</v>
      </c>
      <c r="C226">
        <v>2</v>
      </c>
      <c r="D226" t="s">
        <v>6129</v>
      </c>
      <c r="E226" s="29" t="str">
        <f>IFERROR(_xlfn.XLOOKUP(B226,map_headernames!M:M,map_headernames!M:M),"")</f>
        <v/>
      </c>
      <c r="F226" s="29" t="str">
        <f>IFERROR(_xlfn.XLOOKUP(B226,map_headernames!N:N,map_headernames!N:N),"")</f>
        <v/>
      </c>
      <c r="G226" s="29" t="str">
        <f>IFERROR(_xlfn.XLOOKUP($B226,map_headernames!L:L,map_headernames!L:L),"")</f>
        <v/>
      </c>
      <c r="H226" cm="1">
        <f t="array" ref="H226">_xlfn.XLOOKUP(J226,map_headernames!Q:Q,map_headernames!O:O,map_headernames!O:O)</f>
        <v>0</v>
      </c>
      <c r="I226" s="24" t="str">
        <f>IFERROR(_xlfn.XLOOKUP(G226,map_headernames!L:L,map_headernames!O:O),"")</f>
        <v/>
      </c>
      <c r="K226" t="str">
        <f>IFERROR(_xlfn.XLOOKUP(G226,map_headernames!L:L,map_headernames!Q:Q),"")</f>
        <v/>
      </c>
      <c r="L226" t="str">
        <f>IFERROR(_xlfn.XLOOKUP(H226,map_headernames!O:O,map_headernames!Q:Q),"")</f>
        <v/>
      </c>
      <c r="N226" s="423" t="s">
        <v>6673</v>
      </c>
    </row>
    <row r="227" spans="1:14">
      <c r="A227">
        <v>151</v>
      </c>
      <c r="B227" t="s">
        <v>3470</v>
      </c>
      <c r="C227">
        <v>0.76628352490421403</v>
      </c>
      <c r="D227" t="s">
        <v>6130</v>
      </c>
      <c r="E227" s="29" t="str">
        <f>IFERROR(_xlfn.XLOOKUP(B227,map_headernames!M:M,map_headernames!M:M),"")</f>
        <v/>
      </c>
      <c r="F227" s="29" t="str">
        <f>IFERROR(_xlfn.XLOOKUP(B227,map_headernames!N:N,map_headernames!N:N),"")</f>
        <v/>
      </c>
      <c r="G227" s="29" t="str">
        <f>IFERROR(_xlfn.XLOOKUP($B227,map_headernames!L:L,map_headernames!L:L),"")</f>
        <v/>
      </c>
      <c r="H227" cm="1">
        <f t="array" ref="H227">_xlfn.XLOOKUP(J227,map_headernames!Q:Q,map_headernames!O:O,map_headernames!O:O)</f>
        <v>0</v>
      </c>
      <c r="I227" s="24" t="str">
        <f>IFERROR(_xlfn.XLOOKUP(G227,map_headernames!L:L,map_headernames!O:O),"")</f>
        <v/>
      </c>
      <c r="K227" t="str">
        <f>IFERROR(_xlfn.XLOOKUP(G227,map_headernames!L:L,map_headernames!Q:Q),"")</f>
        <v/>
      </c>
      <c r="L227" t="str">
        <f>IFERROR(_xlfn.XLOOKUP(H227,map_headernames!O:O,map_headernames!Q:Q),"")</f>
        <v/>
      </c>
      <c r="N227" s="423" t="s">
        <v>6673</v>
      </c>
    </row>
    <row r="228" spans="1:14">
      <c r="A228">
        <v>152</v>
      </c>
      <c r="B228" t="s">
        <v>3473</v>
      </c>
      <c r="C228">
        <v>64</v>
      </c>
      <c r="D228" t="s">
        <v>6131</v>
      </c>
      <c r="E228" s="29" t="str">
        <f>IFERROR(_xlfn.XLOOKUP(B228,map_headernames!M:M,map_headernames!M:M),"")</f>
        <v/>
      </c>
      <c r="F228" s="29" t="str">
        <f>IFERROR(_xlfn.XLOOKUP(B228,map_headernames!N:N,map_headernames!N:N),"")</f>
        <v/>
      </c>
      <c r="G228" s="29" t="str">
        <f>IFERROR(_xlfn.XLOOKUP($B228,map_headernames!L:L,map_headernames!L:L),"")</f>
        <v/>
      </c>
      <c r="H228" cm="1">
        <f t="array" ref="H228">_xlfn.XLOOKUP(J228,map_headernames!Q:Q,map_headernames!O:O,map_headernames!O:O)</f>
        <v>0</v>
      </c>
      <c r="I228" s="24" t="str">
        <f>IFERROR(_xlfn.XLOOKUP(G228,map_headernames!L:L,map_headernames!O:O),"")</f>
        <v/>
      </c>
      <c r="K228" t="str">
        <f>IFERROR(_xlfn.XLOOKUP(G228,map_headernames!L:L,map_headernames!Q:Q),"")</f>
        <v/>
      </c>
      <c r="L228" t="str">
        <f>IFERROR(_xlfn.XLOOKUP(H228,map_headernames!O:O,map_headernames!Q:Q),"")</f>
        <v/>
      </c>
      <c r="N228" s="423" t="s">
        <v>6673</v>
      </c>
    </row>
    <row r="229" spans="1:14">
      <c r="A229">
        <v>153</v>
      </c>
      <c r="B229" t="s">
        <v>3475</v>
      </c>
      <c r="C229">
        <v>24.521072796934899</v>
      </c>
      <c r="D229" t="s">
        <v>6132</v>
      </c>
      <c r="E229" s="29" t="str">
        <f>IFERROR(_xlfn.XLOOKUP(B229,map_headernames!M:M,map_headernames!M:M),"")</f>
        <v/>
      </c>
      <c r="F229" s="29" t="str">
        <f>IFERROR(_xlfn.XLOOKUP(B229,map_headernames!N:N,map_headernames!N:N),"")</f>
        <v/>
      </c>
      <c r="G229" s="29" t="str">
        <f>IFERROR(_xlfn.XLOOKUP($B229,map_headernames!L:L,map_headernames!L:L),"")</f>
        <v/>
      </c>
      <c r="H229" cm="1">
        <f t="array" ref="H229">_xlfn.XLOOKUP(J229,map_headernames!Q:Q,map_headernames!O:O,map_headernames!O:O)</f>
        <v>0</v>
      </c>
      <c r="I229" s="24" t="str">
        <f>IFERROR(_xlfn.XLOOKUP(G229,map_headernames!L:L,map_headernames!O:O),"")</f>
        <v/>
      </c>
      <c r="K229" t="str">
        <f>IFERROR(_xlfn.XLOOKUP(G229,map_headernames!L:L,map_headernames!Q:Q),"")</f>
        <v/>
      </c>
      <c r="L229" t="str">
        <f>IFERROR(_xlfn.XLOOKUP(H229,map_headernames!O:O,map_headernames!Q:Q),"")</f>
        <v/>
      </c>
      <c r="N229" s="423" t="s">
        <v>6673</v>
      </c>
    </row>
    <row r="230" spans="1:14">
      <c r="A230">
        <v>155</v>
      </c>
      <c r="B230" t="s">
        <v>3480</v>
      </c>
      <c r="C230">
        <v>0</v>
      </c>
      <c r="D230" t="s">
        <v>6134</v>
      </c>
      <c r="E230" s="29" t="str">
        <f>IFERROR(_xlfn.XLOOKUP(B230,map_headernames!M:M,map_headernames!M:M),"")</f>
        <v/>
      </c>
      <c r="F230" s="29" t="str">
        <f>IFERROR(_xlfn.XLOOKUP(B230,map_headernames!N:N,map_headernames!N:N),"")</f>
        <v/>
      </c>
      <c r="G230" s="29" t="str">
        <f>IFERROR(_xlfn.XLOOKUP($B230,map_headernames!L:L,map_headernames!L:L),"")</f>
        <v/>
      </c>
      <c r="H230" cm="1">
        <f t="array" ref="H230">_xlfn.XLOOKUP(J230,map_headernames!Q:Q,map_headernames!O:O,map_headernames!O:O)</f>
        <v>0</v>
      </c>
      <c r="I230" s="24" t="str">
        <f>IFERROR(_xlfn.XLOOKUP(G230,map_headernames!L:L,map_headernames!O:O),"")</f>
        <v/>
      </c>
      <c r="K230" t="str">
        <f>IFERROR(_xlfn.XLOOKUP(G230,map_headernames!L:L,map_headernames!Q:Q),"")</f>
        <v/>
      </c>
      <c r="L230" t="str">
        <f>IFERROR(_xlfn.XLOOKUP(H230,map_headernames!O:O,map_headernames!Q:Q),"")</f>
        <v/>
      </c>
      <c r="N230" s="423" t="s">
        <v>6673</v>
      </c>
    </row>
    <row r="231" spans="1:14">
      <c r="A231">
        <v>156</v>
      </c>
      <c r="B231" t="s">
        <v>3482</v>
      </c>
      <c r="C231">
        <v>0</v>
      </c>
      <c r="D231" t="s">
        <v>6135</v>
      </c>
      <c r="E231" s="29" t="str">
        <f>IFERROR(_xlfn.XLOOKUP(B231,map_headernames!M:M,map_headernames!M:M),"")</f>
        <v/>
      </c>
      <c r="F231" s="29" t="str">
        <f>IFERROR(_xlfn.XLOOKUP(B231,map_headernames!N:N,map_headernames!N:N),"")</f>
        <v/>
      </c>
      <c r="G231" s="29" t="str">
        <f>IFERROR(_xlfn.XLOOKUP($B231,map_headernames!L:L,map_headernames!L:L),"")</f>
        <v/>
      </c>
      <c r="H231" cm="1">
        <f t="array" ref="H231">_xlfn.XLOOKUP(J231,map_headernames!Q:Q,map_headernames!O:O,map_headernames!O:O)</f>
        <v>0</v>
      </c>
      <c r="I231" s="24" t="str">
        <f>IFERROR(_xlfn.XLOOKUP(G231,map_headernames!L:L,map_headernames!O:O),"")</f>
        <v/>
      </c>
      <c r="K231" t="str">
        <f>IFERROR(_xlfn.XLOOKUP(G231,map_headernames!L:L,map_headernames!Q:Q),"")</f>
        <v/>
      </c>
      <c r="L231" t="str">
        <f>IFERROR(_xlfn.XLOOKUP(H231,map_headernames!O:O,map_headernames!Q:Q),"")</f>
        <v/>
      </c>
      <c r="N231" s="423" t="s">
        <v>6673</v>
      </c>
    </row>
    <row r="232" spans="1:14">
      <c r="A232">
        <v>157</v>
      </c>
      <c r="B232" t="s">
        <v>3485</v>
      </c>
      <c r="C232">
        <v>0</v>
      </c>
      <c r="D232" t="s">
        <v>6136</v>
      </c>
      <c r="E232" s="29" t="str">
        <f>IFERROR(_xlfn.XLOOKUP(B232,map_headernames!M:M,map_headernames!M:M),"")</f>
        <v/>
      </c>
      <c r="F232" s="29" t="str">
        <f>IFERROR(_xlfn.XLOOKUP(B232,map_headernames!N:N,map_headernames!N:N),"")</f>
        <v/>
      </c>
      <c r="G232" s="29" t="str">
        <f>IFERROR(_xlfn.XLOOKUP($B232,map_headernames!L:L,map_headernames!L:L),"")</f>
        <v/>
      </c>
      <c r="H232" cm="1">
        <f t="array" ref="H232">_xlfn.XLOOKUP(J232,map_headernames!Q:Q,map_headernames!O:O,map_headernames!O:O)</f>
        <v>0</v>
      </c>
      <c r="I232" s="24" t="str">
        <f>IFERROR(_xlfn.XLOOKUP(G232,map_headernames!L:L,map_headernames!O:O),"")</f>
        <v/>
      </c>
      <c r="K232" t="str">
        <f>IFERROR(_xlfn.XLOOKUP(G232,map_headernames!L:L,map_headernames!Q:Q),"")</f>
        <v/>
      </c>
      <c r="L232" t="str">
        <f>IFERROR(_xlfn.XLOOKUP(H232,map_headernames!O:O,map_headernames!Q:Q),"")</f>
        <v/>
      </c>
      <c r="N232" s="423" t="s">
        <v>6673</v>
      </c>
    </row>
    <row r="233" spans="1:14">
      <c r="A233">
        <v>158</v>
      </c>
      <c r="B233" t="s">
        <v>3487</v>
      </c>
      <c r="C233">
        <v>0</v>
      </c>
      <c r="D233" t="s">
        <v>6137</v>
      </c>
      <c r="E233" s="29" t="str">
        <f>IFERROR(_xlfn.XLOOKUP(B233,map_headernames!M:M,map_headernames!M:M),"")</f>
        <v/>
      </c>
      <c r="F233" s="29" t="str">
        <f>IFERROR(_xlfn.XLOOKUP(B233,map_headernames!N:N,map_headernames!N:N),"")</f>
        <v/>
      </c>
      <c r="G233" s="29" t="str">
        <f>IFERROR(_xlfn.XLOOKUP($B233,map_headernames!L:L,map_headernames!L:L),"")</f>
        <v/>
      </c>
      <c r="H233" cm="1">
        <f t="array" ref="H233">_xlfn.XLOOKUP(J233,map_headernames!Q:Q,map_headernames!O:O,map_headernames!O:O)</f>
        <v>0</v>
      </c>
      <c r="I233" s="24" t="str">
        <f>IFERROR(_xlfn.XLOOKUP(G233,map_headernames!L:L,map_headernames!O:O),"")</f>
        <v/>
      </c>
      <c r="K233" t="str">
        <f>IFERROR(_xlfn.XLOOKUP(G233,map_headernames!L:L,map_headernames!Q:Q),"")</f>
        <v/>
      </c>
      <c r="L233" t="str">
        <f>IFERROR(_xlfn.XLOOKUP(H233,map_headernames!O:O,map_headernames!Q:Q),"")</f>
        <v/>
      </c>
      <c r="N233" s="423" t="s">
        <v>6673</v>
      </c>
    </row>
    <row r="234" spans="1:14">
      <c r="A234">
        <v>159</v>
      </c>
      <c r="B234" t="s">
        <v>3490</v>
      </c>
      <c r="C234">
        <v>7</v>
      </c>
      <c r="D234" t="s">
        <v>6138</v>
      </c>
      <c r="E234" s="29" t="str">
        <f>IFERROR(_xlfn.XLOOKUP(B234,map_headernames!M:M,map_headernames!M:M),"")</f>
        <v/>
      </c>
      <c r="F234" s="29" t="str">
        <f>IFERROR(_xlfn.XLOOKUP(B234,map_headernames!N:N,map_headernames!N:N),"")</f>
        <v/>
      </c>
      <c r="G234" s="29" t="str">
        <f>IFERROR(_xlfn.XLOOKUP($B234,map_headernames!L:L,map_headernames!L:L),"")</f>
        <v/>
      </c>
      <c r="H234" cm="1">
        <f t="array" ref="H234">_xlfn.XLOOKUP(J234,map_headernames!Q:Q,map_headernames!O:O,map_headernames!O:O)</f>
        <v>0</v>
      </c>
      <c r="I234" s="24" t="str">
        <f>IFERROR(_xlfn.XLOOKUP(G234,map_headernames!L:L,map_headernames!O:O),"")</f>
        <v/>
      </c>
      <c r="K234" t="str">
        <f>IFERROR(_xlfn.XLOOKUP(G234,map_headernames!L:L,map_headernames!Q:Q),"")</f>
        <v/>
      </c>
      <c r="L234" t="str">
        <f>IFERROR(_xlfn.XLOOKUP(H234,map_headernames!O:O,map_headernames!Q:Q),"")</f>
        <v/>
      </c>
      <c r="N234" s="423" t="s">
        <v>6673</v>
      </c>
    </row>
    <row r="235" spans="1:14">
      <c r="A235">
        <v>160</v>
      </c>
      <c r="B235" t="s">
        <v>3492</v>
      </c>
      <c r="C235">
        <v>1.6548463356973999</v>
      </c>
      <c r="D235" t="s">
        <v>6139</v>
      </c>
      <c r="E235" s="29" t="str">
        <f>IFERROR(_xlfn.XLOOKUP(B235,map_headernames!M:M,map_headernames!M:M),"")</f>
        <v/>
      </c>
      <c r="F235" s="29" t="str">
        <f>IFERROR(_xlfn.XLOOKUP(B235,map_headernames!N:N,map_headernames!N:N),"")</f>
        <v/>
      </c>
      <c r="G235" s="29" t="str">
        <f>IFERROR(_xlfn.XLOOKUP($B235,map_headernames!L:L,map_headernames!L:L),"")</f>
        <v/>
      </c>
      <c r="H235" cm="1">
        <f t="array" ref="H235">_xlfn.XLOOKUP(J235,map_headernames!Q:Q,map_headernames!O:O,map_headernames!O:O)</f>
        <v>0</v>
      </c>
      <c r="I235" s="24" t="str">
        <f>IFERROR(_xlfn.XLOOKUP(G235,map_headernames!L:L,map_headernames!O:O),"")</f>
        <v/>
      </c>
      <c r="K235" t="str">
        <f>IFERROR(_xlfn.XLOOKUP(G235,map_headernames!L:L,map_headernames!Q:Q),"")</f>
        <v/>
      </c>
      <c r="L235" t="str">
        <f>IFERROR(_xlfn.XLOOKUP(H235,map_headernames!O:O,map_headernames!Q:Q),"")</f>
        <v/>
      </c>
      <c r="N235" s="423" t="s">
        <v>6673</v>
      </c>
    </row>
    <row r="236" spans="1:14">
      <c r="A236">
        <v>161</v>
      </c>
      <c r="B236" t="s">
        <v>3495</v>
      </c>
      <c r="C236">
        <v>0</v>
      </c>
      <c r="D236" t="s">
        <v>6140</v>
      </c>
      <c r="E236" s="29" t="str">
        <f>IFERROR(_xlfn.XLOOKUP(B236,map_headernames!M:M,map_headernames!M:M),"")</f>
        <v/>
      </c>
      <c r="F236" s="29" t="str">
        <f>IFERROR(_xlfn.XLOOKUP(B236,map_headernames!N:N,map_headernames!N:N),"")</f>
        <v/>
      </c>
      <c r="G236" s="29" t="str">
        <f>IFERROR(_xlfn.XLOOKUP($B236,map_headernames!L:L,map_headernames!L:L),"")</f>
        <v/>
      </c>
      <c r="H236" cm="1">
        <f t="array" ref="H236">_xlfn.XLOOKUP(J236,map_headernames!Q:Q,map_headernames!O:O,map_headernames!O:O)</f>
        <v>0</v>
      </c>
      <c r="I236" s="24" t="str">
        <f>IFERROR(_xlfn.XLOOKUP(G236,map_headernames!L:L,map_headernames!O:O),"")</f>
        <v/>
      </c>
      <c r="K236" t="str">
        <f>IFERROR(_xlfn.XLOOKUP(G236,map_headernames!L:L,map_headernames!Q:Q),"")</f>
        <v/>
      </c>
      <c r="L236" t="str">
        <f>IFERROR(_xlfn.XLOOKUP(H236,map_headernames!O:O,map_headernames!Q:Q),"")</f>
        <v/>
      </c>
      <c r="N236" s="423" t="s">
        <v>6673</v>
      </c>
    </row>
    <row r="237" spans="1:14">
      <c r="A237">
        <v>162</v>
      </c>
      <c r="B237" t="s">
        <v>3497</v>
      </c>
      <c r="C237">
        <v>0</v>
      </c>
      <c r="D237" t="s">
        <v>6141</v>
      </c>
      <c r="E237" s="29" t="str">
        <f>IFERROR(_xlfn.XLOOKUP(B237,map_headernames!M:M,map_headernames!M:M),"")</f>
        <v/>
      </c>
      <c r="F237" s="29" t="str">
        <f>IFERROR(_xlfn.XLOOKUP(B237,map_headernames!N:N,map_headernames!N:N),"")</f>
        <v/>
      </c>
      <c r="G237" s="29" t="str">
        <f>IFERROR(_xlfn.XLOOKUP($B237,map_headernames!L:L,map_headernames!L:L),"")</f>
        <v/>
      </c>
      <c r="H237" cm="1">
        <f t="array" ref="H237">_xlfn.XLOOKUP(J237,map_headernames!Q:Q,map_headernames!O:O,map_headernames!O:O)</f>
        <v>0</v>
      </c>
      <c r="I237" s="24" t="str">
        <f>IFERROR(_xlfn.XLOOKUP(G237,map_headernames!L:L,map_headernames!O:O),"")</f>
        <v/>
      </c>
      <c r="K237" t="str">
        <f>IFERROR(_xlfn.XLOOKUP(G237,map_headernames!L:L,map_headernames!Q:Q),"")</f>
        <v/>
      </c>
      <c r="L237" t="str">
        <f>IFERROR(_xlfn.XLOOKUP(H237,map_headernames!O:O,map_headernames!Q:Q),"")</f>
        <v/>
      </c>
      <c r="N237" s="423" t="s">
        <v>6673</v>
      </c>
    </row>
    <row r="238" spans="1:14">
      <c r="A238">
        <v>163</v>
      </c>
      <c r="B238" t="s">
        <v>3500</v>
      </c>
      <c r="C238">
        <v>7</v>
      </c>
      <c r="D238" t="s">
        <v>6142</v>
      </c>
      <c r="E238" s="29" t="str">
        <f>IFERROR(_xlfn.XLOOKUP(B238,map_headernames!M:M,map_headernames!M:M),"")</f>
        <v/>
      </c>
      <c r="F238" s="29" t="str">
        <f>IFERROR(_xlfn.XLOOKUP(B238,map_headernames!N:N,map_headernames!N:N),"")</f>
        <v/>
      </c>
      <c r="G238" s="29" t="str">
        <f>IFERROR(_xlfn.XLOOKUP($B238,map_headernames!L:L,map_headernames!L:L),"")</f>
        <v/>
      </c>
      <c r="H238" cm="1">
        <f t="array" ref="H238">_xlfn.XLOOKUP(J238,map_headernames!Q:Q,map_headernames!O:O,map_headernames!O:O)</f>
        <v>0</v>
      </c>
      <c r="I238" s="24" t="str">
        <f>IFERROR(_xlfn.XLOOKUP(G238,map_headernames!L:L,map_headernames!O:O),"")</f>
        <v/>
      </c>
      <c r="K238" t="str">
        <f>IFERROR(_xlfn.XLOOKUP(G238,map_headernames!L:L,map_headernames!Q:Q),"")</f>
        <v/>
      </c>
      <c r="L238" t="str">
        <f>IFERROR(_xlfn.XLOOKUP(H238,map_headernames!O:O,map_headernames!Q:Q),"")</f>
        <v/>
      </c>
      <c r="N238" s="423" t="s">
        <v>6673</v>
      </c>
    </row>
    <row r="239" spans="1:14">
      <c r="A239">
        <v>164</v>
      </c>
      <c r="B239" t="s">
        <v>3502</v>
      </c>
      <c r="C239">
        <v>1.6548463356973999</v>
      </c>
      <c r="D239" t="s">
        <v>6143</v>
      </c>
      <c r="E239" s="29" t="str">
        <f>IFERROR(_xlfn.XLOOKUP(B239,map_headernames!M:M,map_headernames!M:M),"")</f>
        <v/>
      </c>
      <c r="F239" s="29" t="str">
        <f>IFERROR(_xlfn.XLOOKUP(B239,map_headernames!N:N,map_headernames!N:N),"")</f>
        <v/>
      </c>
      <c r="G239" s="29" t="str">
        <f>IFERROR(_xlfn.XLOOKUP($B239,map_headernames!L:L,map_headernames!L:L),"")</f>
        <v/>
      </c>
      <c r="H239" cm="1">
        <f t="array" ref="H239">_xlfn.XLOOKUP(J239,map_headernames!Q:Q,map_headernames!O:O,map_headernames!O:O)</f>
        <v>0</v>
      </c>
      <c r="I239" s="24" t="str">
        <f>IFERROR(_xlfn.XLOOKUP(G239,map_headernames!L:L,map_headernames!O:O),"")</f>
        <v/>
      </c>
      <c r="K239" t="str">
        <f>IFERROR(_xlfn.XLOOKUP(G239,map_headernames!L:L,map_headernames!Q:Q),"")</f>
        <v/>
      </c>
      <c r="L239" t="str">
        <f>IFERROR(_xlfn.XLOOKUP(H239,map_headernames!O:O,map_headernames!Q:Q),"")</f>
        <v/>
      </c>
      <c r="N239" s="423" t="s">
        <v>6673</v>
      </c>
    </row>
    <row r="240" spans="1:14">
      <c r="A240">
        <v>165</v>
      </c>
      <c r="B240" t="s">
        <v>3505</v>
      </c>
      <c r="C240">
        <v>36</v>
      </c>
      <c r="D240" t="s">
        <v>6144</v>
      </c>
      <c r="E240" s="29" t="str">
        <f>IFERROR(_xlfn.XLOOKUP(B240,map_headernames!M:M,map_headernames!M:M),"")</f>
        <v/>
      </c>
      <c r="F240" s="29" t="str">
        <f>IFERROR(_xlfn.XLOOKUP(B240,map_headernames!N:N,map_headernames!N:N),"")</f>
        <v/>
      </c>
      <c r="G240" s="29" t="str">
        <f>IFERROR(_xlfn.XLOOKUP($B240,map_headernames!L:L,map_headernames!L:L),"")</f>
        <v/>
      </c>
      <c r="H240" cm="1">
        <f t="array" ref="H240">_xlfn.XLOOKUP(J240,map_headernames!Q:Q,map_headernames!O:O,map_headernames!O:O)</f>
        <v>0</v>
      </c>
      <c r="I240" s="24" t="str">
        <f>IFERROR(_xlfn.XLOOKUP(G240,map_headernames!L:L,map_headernames!O:O),"")</f>
        <v/>
      </c>
      <c r="K240" t="str">
        <f>IFERROR(_xlfn.XLOOKUP(G240,map_headernames!L:L,map_headernames!Q:Q),"")</f>
        <v/>
      </c>
      <c r="L240" t="str">
        <f>IFERROR(_xlfn.XLOOKUP(H240,map_headernames!O:O,map_headernames!Q:Q),"")</f>
        <v/>
      </c>
      <c r="N240" s="423" t="s">
        <v>6673</v>
      </c>
    </row>
    <row r="241" spans="1:14">
      <c r="A241">
        <v>166</v>
      </c>
      <c r="B241" t="s">
        <v>3507</v>
      </c>
      <c r="C241">
        <v>8.5106382978723403</v>
      </c>
      <c r="D241" t="s">
        <v>6145</v>
      </c>
      <c r="E241" s="29" t="str">
        <f>IFERROR(_xlfn.XLOOKUP(B241,map_headernames!M:M,map_headernames!M:M),"")</f>
        <v/>
      </c>
      <c r="F241" s="29" t="str">
        <f>IFERROR(_xlfn.XLOOKUP(B241,map_headernames!N:N,map_headernames!N:N),"")</f>
        <v/>
      </c>
      <c r="G241" s="29" t="str">
        <f>IFERROR(_xlfn.XLOOKUP($B241,map_headernames!L:L,map_headernames!L:L),"")</f>
        <v/>
      </c>
      <c r="H241" cm="1">
        <f t="array" ref="H241">_xlfn.XLOOKUP(J241,map_headernames!Q:Q,map_headernames!O:O,map_headernames!O:O)</f>
        <v>0</v>
      </c>
      <c r="I241" s="24" t="str">
        <f>IFERROR(_xlfn.XLOOKUP(G241,map_headernames!L:L,map_headernames!O:O),"")</f>
        <v/>
      </c>
      <c r="K241" t="str">
        <f>IFERROR(_xlfn.XLOOKUP(G241,map_headernames!L:L,map_headernames!Q:Q),"")</f>
        <v/>
      </c>
      <c r="L241" t="str">
        <f>IFERROR(_xlfn.XLOOKUP(H241,map_headernames!O:O,map_headernames!Q:Q),"")</f>
        <v/>
      </c>
      <c r="N241" s="423" t="s">
        <v>6673</v>
      </c>
    </row>
    <row r="242" spans="1:14">
      <c r="A242">
        <v>167</v>
      </c>
      <c r="B242" t="s">
        <v>3510</v>
      </c>
      <c r="C242">
        <v>14</v>
      </c>
      <c r="D242" t="s">
        <v>6146</v>
      </c>
      <c r="E242" s="29" t="str">
        <f>IFERROR(_xlfn.XLOOKUP(B242,map_headernames!M:M,map_headernames!M:M),"")</f>
        <v/>
      </c>
      <c r="F242" s="29" t="str">
        <f>IFERROR(_xlfn.XLOOKUP(B242,map_headernames!N:N,map_headernames!N:N),"")</f>
        <v/>
      </c>
      <c r="G242" s="29" t="str">
        <f>IFERROR(_xlfn.XLOOKUP($B242,map_headernames!L:L,map_headernames!L:L),"")</f>
        <v/>
      </c>
      <c r="H242" cm="1">
        <f t="array" ref="H242">_xlfn.XLOOKUP(J242,map_headernames!Q:Q,map_headernames!O:O,map_headernames!O:O)</f>
        <v>0</v>
      </c>
      <c r="I242" s="24" t="str">
        <f>IFERROR(_xlfn.XLOOKUP(G242,map_headernames!L:L,map_headernames!O:O),"")</f>
        <v/>
      </c>
      <c r="K242" t="str">
        <f>IFERROR(_xlfn.XLOOKUP(G242,map_headernames!L:L,map_headernames!Q:Q),"")</f>
        <v/>
      </c>
      <c r="L242" t="str">
        <f>IFERROR(_xlfn.XLOOKUP(H242,map_headernames!O:O,map_headernames!Q:Q),"")</f>
        <v/>
      </c>
      <c r="N242" s="423" t="s">
        <v>6673</v>
      </c>
    </row>
    <row r="243" spans="1:14">
      <c r="A243">
        <v>168</v>
      </c>
      <c r="B243" t="s">
        <v>3512</v>
      </c>
      <c r="C243">
        <v>3.3096926713947998</v>
      </c>
      <c r="D243" t="s">
        <v>6147</v>
      </c>
      <c r="E243" s="29" t="str">
        <f>IFERROR(_xlfn.XLOOKUP(B243,map_headernames!M:M,map_headernames!M:M),"")</f>
        <v/>
      </c>
      <c r="F243" s="29" t="str">
        <f>IFERROR(_xlfn.XLOOKUP(B243,map_headernames!N:N,map_headernames!N:N),"")</f>
        <v/>
      </c>
      <c r="G243" s="29" t="str">
        <f>IFERROR(_xlfn.XLOOKUP($B243,map_headernames!L:L,map_headernames!L:L),"")</f>
        <v/>
      </c>
      <c r="H243" cm="1">
        <f t="array" ref="H243">_xlfn.XLOOKUP(J243,map_headernames!Q:Q,map_headernames!O:O,map_headernames!O:O)</f>
        <v>0</v>
      </c>
      <c r="I243" s="24" t="str">
        <f>IFERROR(_xlfn.XLOOKUP(G243,map_headernames!L:L,map_headernames!O:O),"")</f>
        <v/>
      </c>
      <c r="K243" t="str">
        <f>IFERROR(_xlfn.XLOOKUP(G243,map_headernames!L:L,map_headernames!Q:Q),"")</f>
        <v/>
      </c>
      <c r="L243" t="str">
        <f>IFERROR(_xlfn.XLOOKUP(H243,map_headernames!O:O,map_headernames!Q:Q),"")</f>
        <v/>
      </c>
      <c r="N243" s="423" t="s">
        <v>6673</v>
      </c>
    </row>
    <row r="244" spans="1:14">
      <c r="A244">
        <v>169</v>
      </c>
      <c r="B244" t="s">
        <v>3515</v>
      </c>
      <c r="C244">
        <v>17</v>
      </c>
      <c r="D244" t="s">
        <v>6148</v>
      </c>
      <c r="E244" s="29" t="str">
        <f>IFERROR(_xlfn.XLOOKUP(B244,map_headernames!M:M,map_headernames!M:M),"")</f>
        <v/>
      </c>
      <c r="F244" s="29" t="str">
        <f>IFERROR(_xlfn.XLOOKUP(B244,map_headernames!N:N,map_headernames!N:N),"")</f>
        <v/>
      </c>
      <c r="G244" s="29" t="str">
        <f>IFERROR(_xlfn.XLOOKUP($B244,map_headernames!L:L,map_headernames!L:L),"")</f>
        <v/>
      </c>
      <c r="H244" cm="1">
        <f t="array" ref="H244">_xlfn.XLOOKUP(J244,map_headernames!Q:Q,map_headernames!O:O,map_headernames!O:O)</f>
        <v>0</v>
      </c>
      <c r="I244" s="24" t="str">
        <f>IFERROR(_xlfn.XLOOKUP(G244,map_headernames!L:L,map_headernames!O:O),"")</f>
        <v/>
      </c>
      <c r="K244" t="str">
        <f>IFERROR(_xlfn.XLOOKUP(G244,map_headernames!L:L,map_headernames!Q:Q),"")</f>
        <v/>
      </c>
      <c r="L244" t="str">
        <f>IFERROR(_xlfn.XLOOKUP(H244,map_headernames!O:O,map_headernames!Q:Q),"")</f>
        <v/>
      </c>
      <c r="N244" s="423" t="s">
        <v>6673</v>
      </c>
    </row>
    <row r="245" spans="1:14">
      <c r="A245">
        <v>170</v>
      </c>
      <c r="B245" t="s">
        <v>3517</v>
      </c>
      <c r="C245">
        <v>4.0189125295508301</v>
      </c>
      <c r="D245" t="s">
        <v>6149</v>
      </c>
      <c r="E245" s="29" t="str">
        <f>IFERROR(_xlfn.XLOOKUP(B245,map_headernames!M:M,map_headernames!M:M),"")</f>
        <v/>
      </c>
      <c r="F245" s="29" t="str">
        <f>IFERROR(_xlfn.XLOOKUP(B245,map_headernames!N:N,map_headernames!N:N),"")</f>
        <v/>
      </c>
      <c r="G245" s="29" t="str">
        <f>IFERROR(_xlfn.XLOOKUP($B245,map_headernames!L:L,map_headernames!L:L),"")</f>
        <v/>
      </c>
      <c r="H245" cm="1">
        <f t="array" ref="H245">_xlfn.XLOOKUP(J245,map_headernames!Q:Q,map_headernames!O:O,map_headernames!O:O)</f>
        <v>0</v>
      </c>
      <c r="I245" s="24" t="str">
        <f>IFERROR(_xlfn.XLOOKUP(G245,map_headernames!L:L,map_headernames!O:O),"")</f>
        <v/>
      </c>
      <c r="K245" t="str">
        <f>IFERROR(_xlfn.XLOOKUP(G245,map_headernames!L:L,map_headernames!Q:Q),"")</f>
        <v/>
      </c>
      <c r="L245" t="str">
        <f>IFERROR(_xlfn.XLOOKUP(H245,map_headernames!O:O,map_headernames!Q:Q),"")</f>
        <v/>
      </c>
      <c r="N245" s="423" t="s">
        <v>6673</v>
      </c>
    </row>
    <row r="246" spans="1:14">
      <c r="A246">
        <v>171</v>
      </c>
      <c r="B246" t="s">
        <v>3520</v>
      </c>
      <c r="C246">
        <v>7</v>
      </c>
      <c r="D246" t="s">
        <v>6150</v>
      </c>
      <c r="E246" s="29" t="str">
        <f>IFERROR(_xlfn.XLOOKUP(B246,map_headernames!M:M,map_headernames!M:M),"")</f>
        <v/>
      </c>
      <c r="F246" s="29" t="str">
        <f>IFERROR(_xlfn.XLOOKUP(B246,map_headernames!N:N,map_headernames!N:N),"")</f>
        <v/>
      </c>
      <c r="G246" s="29" t="str">
        <f>IFERROR(_xlfn.XLOOKUP($B246,map_headernames!L:L,map_headernames!L:L),"")</f>
        <v/>
      </c>
      <c r="H246" cm="1">
        <f t="array" ref="H246">_xlfn.XLOOKUP(J246,map_headernames!Q:Q,map_headernames!O:O,map_headernames!O:O)</f>
        <v>0</v>
      </c>
      <c r="I246" s="24" t="str">
        <f>IFERROR(_xlfn.XLOOKUP(G246,map_headernames!L:L,map_headernames!O:O),"")</f>
        <v/>
      </c>
      <c r="K246" t="str">
        <f>IFERROR(_xlfn.XLOOKUP(G246,map_headernames!L:L,map_headernames!Q:Q),"")</f>
        <v/>
      </c>
      <c r="L246" t="str">
        <f>IFERROR(_xlfn.XLOOKUP(H246,map_headernames!O:O,map_headernames!Q:Q),"")</f>
        <v/>
      </c>
      <c r="N246" s="423" t="s">
        <v>6673</v>
      </c>
    </row>
    <row r="247" spans="1:14">
      <c r="A247">
        <v>172</v>
      </c>
      <c r="B247" t="s">
        <v>3522</v>
      </c>
      <c r="C247">
        <v>1.6548463356973999</v>
      </c>
      <c r="D247" t="s">
        <v>6151</v>
      </c>
      <c r="E247" s="29" t="str">
        <f>IFERROR(_xlfn.XLOOKUP(B247,map_headernames!M:M,map_headernames!M:M),"")</f>
        <v/>
      </c>
      <c r="F247" s="29" t="str">
        <f>IFERROR(_xlfn.XLOOKUP(B247,map_headernames!N:N,map_headernames!N:N),"")</f>
        <v/>
      </c>
      <c r="G247" s="29" t="str">
        <f>IFERROR(_xlfn.XLOOKUP($B247,map_headernames!L:L,map_headernames!L:L),"")</f>
        <v/>
      </c>
      <c r="H247" cm="1">
        <f t="array" ref="H247">_xlfn.XLOOKUP(J247,map_headernames!Q:Q,map_headernames!O:O,map_headernames!O:O)</f>
        <v>0</v>
      </c>
      <c r="I247" s="24" t="str">
        <f>IFERROR(_xlfn.XLOOKUP(G247,map_headernames!L:L,map_headernames!O:O),"")</f>
        <v/>
      </c>
      <c r="K247" t="str">
        <f>IFERROR(_xlfn.XLOOKUP(G247,map_headernames!L:L,map_headernames!Q:Q),"")</f>
        <v/>
      </c>
      <c r="L247" t="str">
        <f>IFERROR(_xlfn.XLOOKUP(H247,map_headernames!O:O,map_headernames!Q:Q),"")</f>
        <v/>
      </c>
      <c r="N247" s="423" t="s">
        <v>6673</v>
      </c>
    </row>
    <row r="248" spans="1:14" s="19" customFormat="1">
      <c r="A248">
        <v>173</v>
      </c>
      <c r="B248" t="s">
        <v>3525</v>
      </c>
      <c r="C248">
        <v>74</v>
      </c>
      <c r="D248" t="s">
        <v>6152</v>
      </c>
      <c r="E248" s="29" t="str">
        <f>IFERROR(_xlfn.XLOOKUP(B248,map_headernames!M:M,map_headernames!M:M),"")</f>
        <v/>
      </c>
      <c r="F248" s="29" t="str">
        <f>IFERROR(_xlfn.XLOOKUP(B248,map_headernames!N:N,map_headernames!N:N),"")</f>
        <v/>
      </c>
      <c r="G248" s="29" t="str">
        <f>IFERROR(_xlfn.XLOOKUP($B248,map_headernames!L:L,map_headernames!L:L),"")</f>
        <v/>
      </c>
      <c r="H248" cm="1">
        <f t="array" ref="H248">_xlfn.XLOOKUP(J248,map_headernames!Q:Q,map_headernames!O:O,map_headernames!O:O)</f>
        <v>0</v>
      </c>
      <c r="I248" s="24" t="str">
        <f>IFERROR(_xlfn.XLOOKUP(G248,map_headernames!L:L,map_headernames!O:O),"")</f>
        <v/>
      </c>
      <c r="J248"/>
      <c r="K248" t="str">
        <f>IFERROR(_xlfn.XLOOKUP(G248,map_headernames!L:L,map_headernames!Q:Q),"")</f>
        <v/>
      </c>
      <c r="L248" t="str">
        <f>IFERROR(_xlfn.XLOOKUP(H248,map_headernames!O:O,map_headernames!Q:Q),"")</f>
        <v/>
      </c>
      <c r="M248" s="539"/>
      <c r="N248" s="423" t="s">
        <v>6673</v>
      </c>
    </row>
    <row r="249" spans="1:14" s="19" customFormat="1">
      <c r="A249">
        <v>174</v>
      </c>
      <c r="B249" t="s">
        <v>3527</v>
      </c>
      <c r="C249">
        <v>17.4940898345154</v>
      </c>
      <c r="D249" t="s">
        <v>6153</v>
      </c>
      <c r="E249" s="29" t="str">
        <f>IFERROR(_xlfn.XLOOKUP(B249,map_headernames!M:M,map_headernames!M:M),"")</f>
        <v/>
      </c>
      <c r="F249" s="29" t="str">
        <f>IFERROR(_xlfn.XLOOKUP(B249,map_headernames!N:N,map_headernames!N:N),"")</f>
        <v/>
      </c>
      <c r="G249" s="29" t="str">
        <f>IFERROR(_xlfn.XLOOKUP($B249,map_headernames!L:L,map_headernames!L:L),"")</f>
        <v/>
      </c>
      <c r="H249" cm="1">
        <f t="array" ref="H249">_xlfn.XLOOKUP(J249,map_headernames!Q:Q,map_headernames!O:O,map_headernames!O:O)</f>
        <v>0</v>
      </c>
      <c r="I249" s="24" t="str">
        <f>IFERROR(_xlfn.XLOOKUP(G249,map_headernames!L:L,map_headernames!O:O),"")</f>
        <v/>
      </c>
      <c r="J249"/>
      <c r="K249" t="str">
        <f>IFERROR(_xlfn.XLOOKUP(G249,map_headernames!L:L,map_headernames!Q:Q),"")</f>
        <v/>
      </c>
      <c r="L249" t="str">
        <f>IFERROR(_xlfn.XLOOKUP(H249,map_headernames!O:O,map_headernames!Q:Q),"")</f>
        <v/>
      </c>
      <c r="M249" s="539"/>
      <c r="N249" s="423" t="s">
        <v>6673</v>
      </c>
    </row>
    <row r="250" spans="1:14">
      <c r="A250">
        <v>177</v>
      </c>
      <c r="B250" t="s">
        <v>3535</v>
      </c>
      <c r="C250">
        <v>153</v>
      </c>
      <c r="D250" t="s">
        <v>6156</v>
      </c>
      <c r="E250" s="29" t="str">
        <f>IFERROR(_xlfn.XLOOKUP(B250,map_headernames!M:M,map_headernames!M:M),"")</f>
        <v/>
      </c>
      <c r="F250" s="29" t="str">
        <f>IFERROR(_xlfn.XLOOKUP(B250,map_headernames!N:N,map_headernames!N:N),"")</f>
        <v/>
      </c>
      <c r="G250" s="29" t="str">
        <f>IFERROR(_xlfn.XLOOKUP($B250,map_headernames!L:L,map_headernames!L:L),"")</f>
        <v/>
      </c>
      <c r="H250" cm="1">
        <f t="array" ref="H250">_xlfn.XLOOKUP(J250,map_headernames!Q:Q,map_headernames!O:O,map_headernames!O:O)</f>
        <v>0</v>
      </c>
      <c r="I250" s="24" t="str">
        <f>IFERROR(_xlfn.XLOOKUP(G250,map_headernames!L:L,map_headernames!O:O),"")</f>
        <v/>
      </c>
      <c r="K250" t="str">
        <f>IFERROR(_xlfn.XLOOKUP(G250,map_headernames!L:L,map_headernames!Q:Q),"")</f>
        <v/>
      </c>
      <c r="L250" t="str">
        <f>IFERROR(_xlfn.XLOOKUP(H250,map_headernames!O:O,map_headernames!Q:Q),"")</f>
        <v/>
      </c>
      <c r="N250" s="423" t="s">
        <v>6673</v>
      </c>
    </row>
    <row r="251" spans="1:14">
      <c r="A251">
        <v>178</v>
      </c>
      <c r="B251" t="s">
        <v>3537</v>
      </c>
      <c r="C251">
        <v>36.170212765957501</v>
      </c>
      <c r="D251" t="s">
        <v>6157</v>
      </c>
      <c r="E251" s="29" t="str">
        <f>IFERROR(_xlfn.XLOOKUP(B251,map_headernames!M:M,map_headernames!M:M),"")</f>
        <v/>
      </c>
      <c r="F251" s="29" t="str">
        <f>IFERROR(_xlfn.XLOOKUP(B251,map_headernames!N:N,map_headernames!N:N),"")</f>
        <v/>
      </c>
      <c r="G251" s="29" t="str">
        <f>IFERROR(_xlfn.XLOOKUP($B251,map_headernames!L:L,map_headernames!L:L),"")</f>
        <v/>
      </c>
      <c r="H251" cm="1">
        <f t="array" ref="H251">_xlfn.XLOOKUP(J251,map_headernames!Q:Q,map_headernames!O:O,map_headernames!O:O)</f>
        <v>0</v>
      </c>
      <c r="I251" s="24" t="str">
        <f>IFERROR(_xlfn.XLOOKUP(G251,map_headernames!L:L,map_headernames!O:O),"")</f>
        <v/>
      </c>
      <c r="K251" t="str">
        <f>IFERROR(_xlfn.XLOOKUP(G251,map_headernames!L:L,map_headernames!Q:Q),"")</f>
        <v/>
      </c>
      <c r="L251" t="str">
        <f>IFERROR(_xlfn.XLOOKUP(H251,map_headernames!O:O,map_headernames!Q:Q),"")</f>
        <v/>
      </c>
      <c r="N251" s="423" t="s">
        <v>6673</v>
      </c>
    </row>
    <row r="252" spans="1:14">
      <c r="A252">
        <v>179</v>
      </c>
      <c r="B252" t="s">
        <v>3540</v>
      </c>
      <c r="C252">
        <v>9</v>
      </c>
      <c r="D252" t="s">
        <v>6158</v>
      </c>
      <c r="E252" s="29" t="str">
        <f>IFERROR(_xlfn.XLOOKUP(B252,map_headernames!M:M,map_headernames!M:M),"")</f>
        <v/>
      </c>
      <c r="F252" s="29" t="str">
        <f>IFERROR(_xlfn.XLOOKUP(B252,map_headernames!N:N,map_headernames!N:N),"")</f>
        <v/>
      </c>
      <c r="G252" s="29" t="str">
        <f>IFERROR(_xlfn.XLOOKUP($B252,map_headernames!L:L,map_headernames!L:L),"")</f>
        <v/>
      </c>
      <c r="H252" cm="1">
        <f t="array" ref="H252">_xlfn.XLOOKUP(J252,map_headernames!Q:Q,map_headernames!O:O,map_headernames!O:O)</f>
        <v>0</v>
      </c>
      <c r="I252" s="24" t="str">
        <f>IFERROR(_xlfn.XLOOKUP(G252,map_headernames!L:L,map_headernames!O:O),"")</f>
        <v/>
      </c>
      <c r="K252" t="str">
        <f>IFERROR(_xlfn.XLOOKUP(G252,map_headernames!L:L,map_headernames!Q:Q),"")</f>
        <v/>
      </c>
      <c r="L252" t="str">
        <f>IFERROR(_xlfn.XLOOKUP(H252,map_headernames!O:O,map_headernames!Q:Q),"")</f>
        <v/>
      </c>
      <c r="N252" s="423" t="s">
        <v>6673</v>
      </c>
    </row>
    <row r="253" spans="1:14">
      <c r="A253">
        <v>180</v>
      </c>
      <c r="B253" t="s">
        <v>3542</v>
      </c>
      <c r="C253">
        <v>2.12765957446809</v>
      </c>
      <c r="D253" t="s">
        <v>6159</v>
      </c>
      <c r="E253" s="29" t="str">
        <f>IFERROR(_xlfn.XLOOKUP(B253,map_headernames!M:M,map_headernames!M:M),"")</f>
        <v/>
      </c>
      <c r="F253" s="29" t="str">
        <f>IFERROR(_xlfn.XLOOKUP(B253,map_headernames!N:N,map_headernames!N:N),"")</f>
        <v/>
      </c>
      <c r="G253" s="29" t="str">
        <f>IFERROR(_xlfn.XLOOKUP($B253,map_headernames!L:L,map_headernames!L:L),"")</f>
        <v/>
      </c>
      <c r="H253" cm="1">
        <f t="array" ref="H253">_xlfn.XLOOKUP(J253,map_headernames!Q:Q,map_headernames!O:O,map_headernames!O:O)</f>
        <v>0</v>
      </c>
      <c r="I253" s="24" t="str">
        <f>IFERROR(_xlfn.XLOOKUP(G253,map_headernames!L:L,map_headernames!O:O),"")</f>
        <v/>
      </c>
      <c r="K253" t="str">
        <f>IFERROR(_xlfn.XLOOKUP(G253,map_headernames!L:L,map_headernames!Q:Q),"")</f>
        <v/>
      </c>
      <c r="L253" t="str">
        <f>IFERROR(_xlfn.XLOOKUP(H253,map_headernames!O:O,map_headernames!Q:Q),"")</f>
        <v/>
      </c>
      <c r="N253" s="423" t="s">
        <v>6673</v>
      </c>
    </row>
    <row r="254" spans="1:14">
      <c r="A254">
        <v>181</v>
      </c>
      <c r="B254" t="s">
        <v>3545</v>
      </c>
      <c r="C254">
        <v>49</v>
      </c>
      <c r="D254" t="s">
        <v>6160</v>
      </c>
      <c r="E254" s="29" t="str">
        <f>IFERROR(_xlfn.XLOOKUP(B254,map_headernames!M:M,map_headernames!M:M),"")</f>
        <v/>
      </c>
      <c r="F254" s="29" t="str">
        <f>IFERROR(_xlfn.XLOOKUP(B254,map_headernames!N:N,map_headernames!N:N),"")</f>
        <v/>
      </c>
      <c r="G254" s="29" t="str">
        <f>IFERROR(_xlfn.XLOOKUP($B254,map_headernames!L:L,map_headernames!L:L),"")</f>
        <v/>
      </c>
      <c r="H254" cm="1">
        <f t="array" ref="H254">_xlfn.XLOOKUP(J254,map_headernames!Q:Q,map_headernames!O:O,map_headernames!O:O)</f>
        <v>0</v>
      </c>
      <c r="I254" s="24" t="str">
        <f>IFERROR(_xlfn.XLOOKUP(G254,map_headernames!L:L,map_headernames!O:O),"")</f>
        <v/>
      </c>
      <c r="K254" t="str">
        <f>IFERROR(_xlfn.XLOOKUP(G254,map_headernames!L:L,map_headernames!Q:Q),"")</f>
        <v/>
      </c>
      <c r="L254" t="str">
        <f>IFERROR(_xlfn.XLOOKUP(H254,map_headernames!O:O,map_headernames!Q:Q),"")</f>
        <v/>
      </c>
      <c r="N254" s="423" t="s">
        <v>6673</v>
      </c>
    </row>
    <row r="255" spans="1:14">
      <c r="A255">
        <v>182</v>
      </c>
      <c r="B255" t="s">
        <v>3547</v>
      </c>
      <c r="C255">
        <v>11.5839243498818</v>
      </c>
      <c r="D255" t="s">
        <v>6161</v>
      </c>
      <c r="E255" s="29" t="str">
        <f>IFERROR(_xlfn.XLOOKUP(B255,map_headernames!M:M,map_headernames!M:M),"")</f>
        <v/>
      </c>
      <c r="F255" s="29" t="str">
        <f>IFERROR(_xlfn.XLOOKUP(B255,map_headernames!N:N,map_headernames!N:N),"")</f>
        <v/>
      </c>
      <c r="G255" s="29" t="str">
        <f>IFERROR(_xlfn.XLOOKUP($B255,map_headernames!L:L,map_headernames!L:L),"")</f>
        <v/>
      </c>
      <c r="H255" cm="1">
        <f t="array" ref="H255">_xlfn.XLOOKUP(J255,map_headernames!Q:Q,map_headernames!O:O,map_headernames!O:O)</f>
        <v>0</v>
      </c>
      <c r="I255" s="24" t="str">
        <f>IFERROR(_xlfn.XLOOKUP(G255,map_headernames!L:L,map_headernames!O:O),"")</f>
        <v/>
      </c>
      <c r="K255" t="str">
        <f>IFERROR(_xlfn.XLOOKUP(G255,map_headernames!L:L,map_headernames!Q:Q),"")</f>
        <v/>
      </c>
      <c r="L255" t="str">
        <f>IFERROR(_xlfn.XLOOKUP(H255,map_headernames!O:O,map_headernames!Q:Q),"")</f>
        <v/>
      </c>
      <c r="N255" s="423" t="s">
        <v>6673</v>
      </c>
    </row>
    <row r="256" spans="1:14">
      <c r="A256">
        <v>183</v>
      </c>
      <c r="B256" t="s">
        <v>3550</v>
      </c>
      <c r="C256">
        <v>58</v>
      </c>
      <c r="D256" t="s">
        <v>6162</v>
      </c>
      <c r="E256" s="29" t="str">
        <f>IFERROR(_xlfn.XLOOKUP(B256,map_headernames!M:M,map_headernames!M:M),"")</f>
        <v/>
      </c>
      <c r="F256" s="29" t="str">
        <f>IFERROR(_xlfn.XLOOKUP(B256,map_headernames!N:N,map_headernames!N:N),"")</f>
        <v/>
      </c>
      <c r="G256" s="29" t="str">
        <f>IFERROR(_xlfn.XLOOKUP($B256,map_headernames!L:L,map_headernames!L:L),"")</f>
        <v/>
      </c>
      <c r="H256" cm="1">
        <f t="array" ref="H256">_xlfn.XLOOKUP(J256,map_headernames!Q:Q,map_headernames!O:O,map_headernames!O:O)</f>
        <v>0</v>
      </c>
      <c r="I256" s="24" t="str">
        <f>IFERROR(_xlfn.XLOOKUP(G256,map_headernames!L:L,map_headernames!O:O),"")</f>
        <v/>
      </c>
      <c r="K256" t="str">
        <f>IFERROR(_xlfn.XLOOKUP(G256,map_headernames!L:L,map_headernames!Q:Q),"")</f>
        <v/>
      </c>
      <c r="L256" t="str">
        <f>IFERROR(_xlfn.XLOOKUP(H256,map_headernames!O:O,map_headernames!Q:Q),"")</f>
        <v/>
      </c>
      <c r="N256" s="423" t="s">
        <v>6673</v>
      </c>
    </row>
    <row r="257" spans="1:14">
      <c r="A257">
        <v>184</v>
      </c>
      <c r="B257" t="s">
        <v>3552</v>
      </c>
      <c r="C257">
        <v>13.711583924349901</v>
      </c>
      <c r="D257" t="s">
        <v>6163</v>
      </c>
      <c r="E257" s="29" t="str">
        <f>IFERROR(_xlfn.XLOOKUP(B257,map_headernames!M:M,map_headernames!M:M),"")</f>
        <v/>
      </c>
      <c r="F257" s="29" t="str">
        <f>IFERROR(_xlfn.XLOOKUP(B257,map_headernames!N:N,map_headernames!N:N),"")</f>
        <v/>
      </c>
      <c r="G257" s="29" t="str">
        <f>IFERROR(_xlfn.XLOOKUP($B257,map_headernames!L:L,map_headernames!L:L),"")</f>
        <v/>
      </c>
      <c r="H257" cm="1">
        <f t="array" ref="H257">_xlfn.XLOOKUP(J257,map_headernames!Q:Q,map_headernames!O:O,map_headernames!O:O)</f>
        <v>0</v>
      </c>
      <c r="I257" s="24" t="str">
        <f>IFERROR(_xlfn.XLOOKUP(G257,map_headernames!L:L,map_headernames!O:O),"")</f>
        <v/>
      </c>
      <c r="K257" t="str">
        <f>IFERROR(_xlfn.XLOOKUP(G257,map_headernames!L:L,map_headernames!Q:Q),"")</f>
        <v/>
      </c>
      <c r="L257" t="str">
        <f>IFERROR(_xlfn.XLOOKUP(H257,map_headernames!O:O,map_headernames!Q:Q),"")</f>
        <v/>
      </c>
      <c r="N257" s="423" t="s">
        <v>6673</v>
      </c>
    </row>
    <row r="258" spans="1:14">
      <c r="A258">
        <v>185</v>
      </c>
      <c r="B258" t="s">
        <v>3555</v>
      </c>
      <c r="C258">
        <v>15</v>
      </c>
      <c r="D258" t="s">
        <v>6164</v>
      </c>
      <c r="E258" s="29" t="str">
        <f>IFERROR(_xlfn.XLOOKUP(B258,map_headernames!M:M,map_headernames!M:M),"")</f>
        <v/>
      </c>
      <c r="F258" s="29" t="str">
        <f>IFERROR(_xlfn.XLOOKUP(B258,map_headernames!N:N,map_headernames!N:N),"")</f>
        <v/>
      </c>
      <c r="G258" s="29" t="str">
        <f>IFERROR(_xlfn.XLOOKUP($B258,map_headernames!L:L,map_headernames!L:L),"")</f>
        <v/>
      </c>
      <c r="H258" cm="1">
        <f t="array" ref="H258">_xlfn.XLOOKUP(J258,map_headernames!Q:Q,map_headernames!O:O,map_headernames!O:O)</f>
        <v>0</v>
      </c>
      <c r="I258" s="24" t="str">
        <f>IFERROR(_xlfn.XLOOKUP(G258,map_headernames!L:L,map_headernames!O:O),"")</f>
        <v/>
      </c>
      <c r="K258" t="str">
        <f>IFERROR(_xlfn.XLOOKUP(G258,map_headernames!L:L,map_headernames!Q:Q),"")</f>
        <v/>
      </c>
      <c r="L258" t="str">
        <f>IFERROR(_xlfn.XLOOKUP(H258,map_headernames!O:O,map_headernames!Q:Q),"")</f>
        <v/>
      </c>
      <c r="N258" s="423" t="s">
        <v>6673</v>
      </c>
    </row>
    <row r="259" spans="1:14">
      <c r="A259">
        <v>186</v>
      </c>
      <c r="B259" t="s">
        <v>3557</v>
      </c>
      <c r="C259">
        <v>3.5460992907801399</v>
      </c>
      <c r="D259" t="s">
        <v>6165</v>
      </c>
      <c r="E259" s="29" t="str">
        <f>IFERROR(_xlfn.XLOOKUP(B259,map_headernames!M:M,map_headernames!M:M),"")</f>
        <v/>
      </c>
      <c r="F259" s="29" t="str">
        <f>IFERROR(_xlfn.XLOOKUP(B259,map_headernames!N:N,map_headernames!N:N),"")</f>
        <v/>
      </c>
      <c r="G259" s="29" t="str">
        <f>IFERROR(_xlfn.XLOOKUP($B259,map_headernames!L:L,map_headernames!L:L),"")</f>
        <v/>
      </c>
      <c r="H259" cm="1">
        <f t="array" ref="H259">_xlfn.XLOOKUP(J259,map_headernames!Q:Q,map_headernames!O:O,map_headernames!O:O)</f>
        <v>0</v>
      </c>
      <c r="I259" s="24" t="str">
        <f>IFERROR(_xlfn.XLOOKUP(G259,map_headernames!L:L,map_headernames!O:O),"")</f>
        <v/>
      </c>
      <c r="K259" t="str">
        <f>IFERROR(_xlfn.XLOOKUP(G259,map_headernames!L:L,map_headernames!Q:Q),"")</f>
        <v/>
      </c>
      <c r="L259" t="str">
        <f>IFERROR(_xlfn.XLOOKUP(H259,map_headernames!O:O,map_headernames!Q:Q),"")</f>
        <v/>
      </c>
      <c r="N259" s="423" t="s">
        <v>6673</v>
      </c>
    </row>
    <row r="260" spans="1:14">
      <c r="A260">
        <v>187</v>
      </c>
      <c r="B260" t="s">
        <v>3560</v>
      </c>
      <c r="C260">
        <v>116</v>
      </c>
      <c r="D260" t="s">
        <v>6166</v>
      </c>
      <c r="E260" s="29" t="str">
        <f>IFERROR(_xlfn.XLOOKUP(B260,map_headernames!M:M,map_headernames!M:M),"")</f>
        <v/>
      </c>
      <c r="F260" s="29" t="str">
        <f>IFERROR(_xlfn.XLOOKUP(B260,map_headernames!N:N,map_headernames!N:N),"")</f>
        <v/>
      </c>
      <c r="G260" s="29" t="str">
        <f>IFERROR(_xlfn.XLOOKUP($B260,map_headernames!L:L,map_headernames!L:L),"")</f>
        <v/>
      </c>
      <c r="H260" cm="1">
        <f t="array" ref="H260">_xlfn.XLOOKUP(J260,map_headernames!Q:Q,map_headernames!O:O,map_headernames!O:O)</f>
        <v>0</v>
      </c>
      <c r="I260" s="24" t="str">
        <f>IFERROR(_xlfn.XLOOKUP(G260,map_headernames!L:L,map_headernames!O:O),"")</f>
        <v/>
      </c>
      <c r="K260" t="str">
        <f>IFERROR(_xlfn.XLOOKUP(G260,map_headernames!L:L,map_headernames!Q:Q),"")</f>
        <v/>
      </c>
      <c r="L260" t="str">
        <f>IFERROR(_xlfn.XLOOKUP(H260,map_headernames!O:O,map_headernames!Q:Q),"")</f>
        <v/>
      </c>
      <c r="N260" s="423" t="s">
        <v>6673</v>
      </c>
    </row>
    <row r="261" spans="1:14">
      <c r="A261">
        <v>188</v>
      </c>
      <c r="B261" t="s">
        <v>3562</v>
      </c>
      <c r="C261">
        <v>27.423167848699801</v>
      </c>
      <c r="D261" t="s">
        <v>6167</v>
      </c>
      <c r="E261" s="29" t="str">
        <f>IFERROR(_xlfn.XLOOKUP(B261,map_headernames!M:M,map_headernames!M:M),"")</f>
        <v/>
      </c>
      <c r="F261" s="29" t="str">
        <f>IFERROR(_xlfn.XLOOKUP(B261,map_headernames!N:N,map_headernames!N:N),"")</f>
        <v/>
      </c>
      <c r="G261" s="29" t="str">
        <f>IFERROR(_xlfn.XLOOKUP($B261,map_headernames!L:L,map_headernames!L:L),"")</f>
        <v/>
      </c>
      <c r="H261" cm="1">
        <f t="array" ref="H261">_xlfn.XLOOKUP(J261,map_headernames!Q:Q,map_headernames!O:O,map_headernames!O:O)</f>
        <v>0</v>
      </c>
      <c r="I261" s="24" t="str">
        <f>IFERROR(_xlfn.XLOOKUP(G261,map_headernames!L:L,map_headernames!O:O),"")</f>
        <v/>
      </c>
      <c r="K261" t="str">
        <f>IFERROR(_xlfn.XLOOKUP(G261,map_headernames!L:L,map_headernames!Q:Q),"")</f>
        <v/>
      </c>
      <c r="L261" t="str">
        <f>IFERROR(_xlfn.XLOOKUP(H261,map_headernames!O:O,map_headernames!Q:Q),"")</f>
        <v/>
      </c>
      <c r="N261" s="423" t="s">
        <v>6673</v>
      </c>
    </row>
    <row r="262" spans="1:14">
      <c r="A262">
        <v>189</v>
      </c>
      <c r="B262" t="s">
        <v>3565</v>
      </c>
      <c r="C262">
        <v>61</v>
      </c>
      <c r="D262" t="s">
        <v>6168</v>
      </c>
      <c r="E262" s="29" t="str">
        <f>IFERROR(_xlfn.XLOOKUP(B262,map_headernames!M:M,map_headernames!M:M),"")</f>
        <v/>
      </c>
      <c r="F262" s="29" t="str">
        <f>IFERROR(_xlfn.XLOOKUP(B262,map_headernames!N:N,map_headernames!N:N),"")</f>
        <v/>
      </c>
      <c r="G262" s="29" t="str">
        <f>IFERROR(_xlfn.XLOOKUP($B262,map_headernames!L:L,map_headernames!L:L),"")</f>
        <v/>
      </c>
      <c r="H262" cm="1">
        <f t="array" ref="H262">_xlfn.XLOOKUP(J262,map_headernames!Q:Q,map_headernames!O:O,map_headernames!O:O)</f>
        <v>0</v>
      </c>
      <c r="I262" s="24" t="str">
        <f>IFERROR(_xlfn.XLOOKUP(G262,map_headernames!L:L,map_headernames!O:O),"")</f>
        <v/>
      </c>
      <c r="K262" t="str">
        <f>IFERROR(_xlfn.XLOOKUP(G262,map_headernames!L:L,map_headernames!Q:Q),"")</f>
        <v/>
      </c>
      <c r="L262" t="str">
        <f>IFERROR(_xlfn.XLOOKUP(H262,map_headernames!O:O,map_headernames!Q:Q),"")</f>
        <v/>
      </c>
      <c r="N262" s="423" t="s">
        <v>6673</v>
      </c>
    </row>
    <row r="263" spans="1:14" s="19" customFormat="1">
      <c r="A263">
        <v>190</v>
      </c>
      <c r="B263" t="s">
        <v>3567</v>
      </c>
      <c r="C263">
        <v>14.420803782505899</v>
      </c>
      <c r="D263" t="s">
        <v>6169</v>
      </c>
      <c r="E263" s="29" t="str">
        <f>IFERROR(_xlfn.XLOOKUP(B263,map_headernames!M:M,map_headernames!M:M),"")</f>
        <v/>
      </c>
      <c r="F263" s="29" t="str">
        <f>IFERROR(_xlfn.XLOOKUP(B263,map_headernames!N:N,map_headernames!N:N),"")</f>
        <v/>
      </c>
      <c r="G263" s="29" t="str">
        <f>IFERROR(_xlfn.XLOOKUP($B263,map_headernames!L:L,map_headernames!L:L),"")</f>
        <v/>
      </c>
      <c r="H263" cm="1">
        <f t="array" ref="H263">_xlfn.XLOOKUP(J263,map_headernames!Q:Q,map_headernames!O:O,map_headernames!O:O)</f>
        <v>0</v>
      </c>
      <c r="I263" s="24" t="str">
        <f>IFERROR(_xlfn.XLOOKUP(G263,map_headernames!L:L,map_headernames!O:O),"")</f>
        <v/>
      </c>
      <c r="J263"/>
      <c r="K263" t="str">
        <f>IFERROR(_xlfn.XLOOKUP(G263,map_headernames!L:L,map_headernames!Q:Q),"")</f>
        <v/>
      </c>
      <c r="L263" t="str">
        <f>IFERROR(_xlfn.XLOOKUP(H263,map_headernames!O:O,map_headernames!Q:Q),"")</f>
        <v/>
      </c>
      <c r="M263" s="539"/>
      <c r="N263" s="423" t="s">
        <v>6673</v>
      </c>
    </row>
    <row r="264" spans="1:14">
      <c r="A264">
        <v>191</v>
      </c>
      <c r="B264" t="s">
        <v>3570</v>
      </c>
      <c r="C264">
        <v>20</v>
      </c>
      <c r="D264" t="s">
        <v>6170</v>
      </c>
      <c r="E264" s="29" t="str">
        <f>IFERROR(_xlfn.XLOOKUP(B264,map_headernames!M:M,map_headernames!M:M),"")</f>
        <v/>
      </c>
      <c r="F264" s="29" t="str">
        <f>IFERROR(_xlfn.XLOOKUP(B264,map_headernames!N:N,map_headernames!N:N),"")</f>
        <v/>
      </c>
      <c r="G264" s="29" t="str">
        <f>IFERROR(_xlfn.XLOOKUP($B264,map_headernames!L:L,map_headernames!L:L),"")</f>
        <v/>
      </c>
      <c r="H264" cm="1">
        <f t="array" ref="H264">_xlfn.XLOOKUP(J264,map_headernames!Q:Q,map_headernames!O:O,map_headernames!O:O)</f>
        <v>0</v>
      </c>
      <c r="I264" s="24" t="str">
        <f>IFERROR(_xlfn.XLOOKUP(G264,map_headernames!L:L,map_headernames!O:O),"")</f>
        <v/>
      </c>
      <c r="K264" t="str">
        <f>IFERROR(_xlfn.XLOOKUP(G264,map_headernames!L:L,map_headernames!Q:Q),"")</f>
        <v/>
      </c>
      <c r="L264" t="str">
        <f>IFERROR(_xlfn.XLOOKUP(H264,map_headernames!O:O,map_headernames!Q:Q),"")</f>
        <v/>
      </c>
      <c r="N264" s="423" t="s">
        <v>6673</v>
      </c>
    </row>
    <row r="265" spans="1:14">
      <c r="A265">
        <v>192</v>
      </c>
      <c r="B265" t="s">
        <v>3572</v>
      </c>
      <c r="C265">
        <v>4.72813238770686</v>
      </c>
      <c r="D265" t="s">
        <v>6171</v>
      </c>
      <c r="E265" s="29" t="str">
        <f>IFERROR(_xlfn.XLOOKUP(B265,map_headernames!M:M,map_headernames!M:M),"")</f>
        <v/>
      </c>
      <c r="F265" s="29" t="str">
        <f>IFERROR(_xlfn.XLOOKUP(B265,map_headernames!N:N,map_headernames!N:N),"")</f>
        <v/>
      </c>
      <c r="G265" s="29" t="str">
        <f>IFERROR(_xlfn.XLOOKUP($B265,map_headernames!L:L,map_headernames!L:L),"")</f>
        <v/>
      </c>
      <c r="H265" cm="1">
        <f t="array" ref="H265">_xlfn.XLOOKUP(J265,map_headernames!Q:Q,map_headernames!O:O,map_headernames!O:O)</f>
        <v>0</v>
      </c>
      <c r="I265" s="24" t="str">
        <f>IFERROR(_xlfn.XLOOKUP(G265,map_headernames!L:L,map_headernames!O:O),"")</f>
        <v/>
      </c>
      <c r="K265" t="str">
        <f>IFERROR(_xlfn.XLOOKUP(G265,map_headernames!L:L,map_headernames!Q:Q),"")</f>
        <v/>
      </c>
      <c r="L265" t="str">
        <f>IFERROR(_xlfn.XLOOKUP(H265,map_headernames!O:O,map_headernames!Q:Q),"")</f>
        <v/>
      </c>
      <c r="N265" s="423" t="s">
        <v>6673</v>
      </c>
    </row>
    <row r="266" spans="1:14">
      <c r="A266">
        <v>193</v>
      </c>
      <c r="B266" t="s">
        <v>3575</v>
      </c>
      <c r="C266">
        <v>35</v>
      </c>
      <c r="D266" t="s">
        <v>6172</v>
      </c>
      <c r="E266" s="29" t="str">
        <f>IFERROR(_xlfn.XLOOKUP(B266,map_headernames!M:M,map_headernames!M:M),"")</f>
        <v/>
      </c>
      <c r="F266" s="29" t="str">
        <f>IFERROR(_xlfn.XLOOKUP(B266,map_headernames!N:N,map_headernames!N:N),"")</f>
        <v/>
      </c>
      <c r="G266" s="29" t="str">
        <f>IFERROR(_xlfn.XLOOKUP($B266,map_headernames!L:L,map_headernames!L:L),"")</f>
        <v/>
      </c>
      <c r="H266" cm="1">
        <f t="array" ref="H266">_xlfn.XLOOKUP(J266,map_headernames!Q:Q,map_headernames!O:O,map_headernames!O:O)</f>
        <v>0</v>
      </c>
      <c r="I266" s="24" t="str">
        <f>IFERROR(_xlfn.XLOOKUP(G266,map_headernames!L:L,map_headernames!O:O),"")</f>
        <v/>
      </c>
      <c r="K266" t="str">
        <f>IFERROR(_xlfn.XLOOKUP(G266,map_headernames!L:L,map_headernames!Q:Q),"")</f>
        <v/>
      </c>
      <c r="L266" t="str">
        <f>IFERROR(_xlfn.XLOOKUP(H266,map_headernames!O:O,map_headernames!Q:Q),"")</f>
        <v/>
      </c>
      <c r="N266" s="423" t="s">
        <v>6673</v>
      </c>
    </row>
    <row r="267" spans="1:14">
      <c r="A267">
        <v>194</v>
      </c>
      <c r="B267" t="s">
        <v>3577</v>
      </c>
      <c r="C267">
        <v>8.2742316784870003</v>
      </c>
      <c r="D267" t="s">
        <v>6173</v>
      </c>
      <c r="E267" s="29" t="str">
        <f>IFERROR(_xlfn.XLOOKUP(B267,map_headernames!M:M,map_headernames!M:M),"")</f>
        <v/>
      </c>
      <c r="F267" s="29" t="str">
        <f>IFERROR(_xlfn.XLOOKUP(B267,map_headernames!N:N,map_headernames!N:N),"")</f>
        <v/>
      </c>
      <c r="G267" s="29" t="str">
        <f>IFERROR(_xlfn.XLOOKUP($B267,map_headernames!L:L,map_headernames!L:L),"")</f>
        <v/>
      </c>
      <c r="H267" cm="1">
        <f t="array" ref="H267">_xlfn.XLOOKUP(J267,map_headernames!Q:Q,map_headernames!O:O,map_headernames!O:O)</f>
        <v>0</v>
      </c>
      <c r="I267" s="24" t="str">
        <f>IFERROR(_xlfn.XLOOKUP(G267,map_headernames!L:L,map_headernames!O:O),"")</f>
        <v/>
      </c>
      <c r="K267" t="str">
        <f>IFERROR(_xlfn.XLOOKUP(G267,map_headernames!L:L,map_headernames!Q:Q),"")</f>
        <v/>
      </c>
      <c r="L267" t="str">
        <f>IFERROR(_xlfn.XLOOKUP(H267,map_headernames!O:O,map_headernames!Q:Q),"")</f>
        <v/>
      </c>
      <c r="N267" s="423" t="s">
        <v>6673</v>
      </c>
    </row>
    <row r="268" spans="1:14">
      <c r="A268">
        <v>195</v>
      </c>
      <c r="B268" t="s">
        <v>3580</v>
      </c>
      <c r="C268">
        <v>0</v>
      </c>
      <c r="D268" t="s">
        <v>6174</v>
      </c>
      <c r="E268" s="29" t="str">
        <f>IFERROR(_xlfn.XLOOKUP(B268,map_headernames!M:M,map_headernames!M:M),"")</f>
        <v/>
      </c>
      <c r="F268" s="29" t="str">
        <f>IFERROR(_xlfn.XLOOKUP(B268,map_headernames!N:N,map_headernames!N:N),"")</f>
        <v/>
      </c>
      <c r="G268" s="29" t="str">
        <f>IFERROR(_xlfn.XLOOKUP($B268,map_headernames!L:L,map_headernames!L:L),"")</f>
        <v/>
      </c>
      <c r="H268" cm="1">
        <f t="array" ref="H268">_xlfn.XLOOKUP(J268,map_headernames!Q:Q,map_headernames!O:O,map_headernames!O:O)</f>
        <v>0</v>
      </c>
      <c r="I268" s="24" t="str">
        <f>IFERROR(_xlfn.XLOOKUP(G268,map_headernames!L:L,map_headernames!O:O),"")</f>
        <v/>
      </c>
      <c r="K268" t="str">
        <f>IFERROR(_xlfn.XLOOKUP(G268,map_headernames!L:L,map_headernames!Q:Q),"")</f>
        <v/>
      </c>
      <c r="L268" t="str">
        <f>IFERROR(_xlfn.XLOOKUP(H268,map_headernames!O:O,map_headernames!Q:Q),"")</f>
        <v/>
      </c>
      <c r="N268" s="423" t="s">
        <v>6673</v>
      </c>
    </row>
    <row r="269" spans="1:14">
      <c r="A269">
        <v>196</v>
      </c>
      <c r="B269" t="s">
        <v>3582</v>
      </c>
      <c r="C269">
        <v>0</v>
      </c>
      <c r="D269" t="s">
        <v>6175</v>
      </c>
      <c r="E269" s="29" t="str">
        <f>IFERROR(_xlfn.XLOOKUP(B269,map_headernames!M:M,map_headernames!M:M),"")</f>
        <v/>
      </c>
      <c r="F269" s="29" t="str">
        <f>IFERROR(_xlfn.XLOOKUP(B269,map_headernames!N:N,map_headernames!N:N),"")</f>
        <v/>
      </c>
      <c r="G269" s="29" t="str">
        <f>IFERROR(_xlfn.XLOOKUP($B269,map_headernames!L:L,map_headernames!L:L),"")</f>
        <v/>
      </c>
      <c r="H269" cm="1">
        <f t="array" ref="H269">_xlfn.XLOOKUP(J269,map_headernames!Q:Q,map_headernames!O:O,map_headernames!O:O)</f>
        <v>0</v>
      </c>
      <c r="I269" s="24" t="str">
        <f>IFERROR(_xlfn.XLOOKUP(G269,map_headernames!L:L,map_headernames!O:O),"")</f>
        <v/>
      </c>
      <c r="K269" t="str">
        <f>IFERROR(_xlfn.XLOOKUP(G269,map_headernames!L:L,map_headernames!Q:Q),"")</f>
        <v/>
      </c>
      <c r="L269" t="str">
        <f>IFERROR(_xlfn.XLOOKUP(H269,map_headernames!O:O,map_headernames!Q:Q),"")</f>
        <v/>
      </c>
      <c r="N269" s="423" t="s">
        <v>6673</v>
      </c>
    </row>
    <row r="270" spans="1:14">
      <c r="A270">
        <v>197</v>
      </c>
      <c r="B270" t="s">
        <v>3585</v>
      </c>
      <c r="C270">
        <v>555</v>
      </c>
      <c r="D270" t="s">
        <v>6176</v>
      </c>
      <c r="E270" s="29" t="str">
        <f>IFERROR(_xlfn.XLOOKUP(B270,map_headernames!M:M,map_headernames!M:M),"")</f>
        <v/>
      </c>
      <c r="F270" s="29" t="str">
        <f>IFERROR(_xlfn.XLOOKUP(B270,map_headernames!N:N,map_headernames!N:N),"")</f>
        <v/>
      </c>
      <c r="G270" s="29" t="str">
        <f>IFERROR(_xlfn.XLOOKUP($B270,map_headernames!L:L,map_headernames!L:L),"")</f>
        <v/>
      </c>
      <c r="H270" cm="1">
        <f t="array" ref="H270">_xlfn.XLOOKUP(J270,map_headernames!Q:Q,map_headernames!O:O,map_headernames!O:O)</f>
        <v>0</v>
      </c>
      <c r="I270" s="24" t="str">
        <f>IFERROR(_xlfn.XLOOKUP(G270,map_headernames!L:L,map_headernames!O:O),"")</f>
        <v/>
      </c>
      <c r="K270" t="str">
        <f>IFERROR(_xlfn.XLOOKUP(G270,map_headernames!L:L,map_headernames!Q:Q),"")</f>
        <v/>
      </c>
      <c r="L270" t="str">
        <f>IFERROR(_xlfn.XLOOKUP(H270,map_headernames!O:O,map_headernames!Q:Q),"")</f>
        <v/>
      </c>
      <c r="N270" s="423" t="s">
        <v>6673</v>
      </c>
    </row>
    <row r="271" spans="1:14">
      <c r="A271">
        <v>198</v>
      </c>
      <c r="B271" t="s">
        <v>3587</v>
      </c>
      <c r="C271">
        <v>118</v>
      </c>
      <c r="D271" t="s">
        <v>6177</v>
      </c>
      <c r="E271" s="29" t="str">
        <f>IFERROR(_xlfn.XLOOKUP(B271,map_headernames!M:M,map_headernames!M:M),"")</f>
        <v/>
      </c>
      <c r="F271" s="29" t="str">
        <f>IFERROR(_xlfn.XLOOKUP(B271,map_headernames!N:N,map_headernames!N:N),"")</f>
        <v/>
      </c>
      <c r="G271" s="29" t="str">
        <f>IFERROR(_xlfn.XLOOKUP($B271,map_headernames!L:L,map_headernames!L:L),"")</f>
        <v/>
      </c>
      <c r="H271" cm="1">
        <f t="array" ref="H271">_xlfn.XLOOKUP(J271,map_headernames!Q:Q,map_headernames!O:O,map_headernames!O:O)</f>
        <v>0</v>
      </c>
      <c r="I271" s="24" t="str">
        <f>IFERROR(_xlfn.XLOOKUP(G271,map_headernames!L:L,map_headernames!O:O),"")</f>
        <v/>
      </c>
      <c r="K271" t="str">
        <f>IFERROR(_xlfn.XLOOKUP(G271,map_headernames!L:L,map_headernames!Q:Q),"")</f>
        <v/>
      </c>
      <c r="L271" t="str">
        <f>IFERROR(_xlfn.XLOOKUP(H271,map_headernames!O:O,map_headernames!Q:Q),"")</f>
        <v/>
      </c>
      <c r="N271" s="423" t="s">
        <v>6673</v>
      </c>
    </row>
    <row r="272" spans="1:14">
      <c r="A272">
        <v>199</v>
      </c>
      <c r="B272" t="s">
        <v>3589</v>
      </c>
      <c r="C272">
        <v>21.2612612612613</v>
      </c>
      <c r="D272" t="s">
        <v>6178</v>
      </c>
      <c r="E272" s="29" t="str">
        <f>IFERROR(_xlfn.XLOOKUP(B272,map_headernames!M:M,map_headernames!M:M),"")</f>
        <v/>
      </c>
      <c r="F272" s="29" t="str">
        <f>IFERROR(_xlfn.XLOOKUP(B272,map_headernames!N:N,map_headernames!N:N),"")</f>
        <v/>
      </c>
      <c r="G272" s="29" t="str">
        <f>IFERROR(_xlfn.XLOOKUP($B272,map_headernames!L:L,map_headernames!L:L),"")</f>
        <v/>
      </c>
      <c r="H272" cm="1">
        <f t="array" ref="H272">_xlfn.XLOOKUP(J272,map_headernames!Q:Q,map_headernames!O:O,map_headernames!O:O)</f>
        <v>0</v>
      </c>
      <c r="I272" s="24" t="str">
        <f>IFERROR(_xlfn.XLOOKUP(G272,map_headernames!L:L,map_headernames!O:O),"")</f>
        <v/>
      </c>
      <c r="K272" t="str">
        <f>IFERROR(_xlfn.XLOOKUP(G272,map_headernames!L:L,map_headernames!Q:Q),"")</f>
        <v/>
      </c>
      <c r="L272" t="str">
        <f>IFERROR(_xlfn.XLOOKUP(H272,map_headernames!O:O,map_headernames!Q:Q),"")</f>
        <v/>
      </c>
      <c r="N272" s="423" t="s">
        <v>6673</v>
      </c>
    </row>
    <row r="273" spans="1:14" s="19" customFormat="1">
      <c r="A273">
        <v>200</v>
      </c>
      <c r="B273" t="s">
        <v>3592</v>
      </c>
      <c r="C273">
        <v>13</v>
      </c>
      <c r="D273" t="s">
        <v>6179</v>
      </c>
      <c r="E273" s="29" t="str">
        <f>IFERROR(_xlfn.XLOOKUP(B273,map_headernames!M:M,map_headernames!M:M),"")</f>
        <v/>
      </c>
      <c r="F273" s="29" t="str">
        <f>IFERROR(_xlfn.XLOOKUP(B273,map_headernames!N:N,map_headernames!N:N),"")</f>
        <v/>
      </c>
      <c r="G273" s="29" t="str">
        <f>IFERROR(_xlfn.XLOOKUP($B273,map_headernames!L:L,map_headernames!L:L),"")</f>
        <v/>
      </c>
      <c r="H273" cm="1">
        <f t="array" ref="H273">_xlfn.XLOOKUP(J273,map_headernames!Q:Q,map_headernames!O:O,map_headernames!O:O)</f>
        <v>0</v>
      </c>
      <c r="I273" s="24" t="str">
        <f>IFERROR(_xlfn.XLOOKUP(G273,map_headernames!L:L,map_headernames!O:O),"")</f>
        <v/>
      </c>
      <c r="J273"/>
      <c r="K273" t="str">
        <f>IFERROR(_xlfn.XLOOKUP(G273,map_headernames!L:L,map_headernames!Q:Q),"")</f>
        <v/>
      </c>
      <c r="L273" t="str">
        <f>IFERROR(_xlfn.XLOOKUP(H273,map_headernames!O:O,map_headernames!Q:Q),"")</f>
        <v/>
      </c>
      <c r="M273" s="539"/>
      <c r="N273" s="423" t="s">
        <v>6673</v>
      </c>
    </row>
    <row r="274" spans="1:14">
      <c r="A274">
        <v>201</v>
      </c>
      <c r="B274" t="s">
        <v>3594</v>
      </c>
      <c r="C274">
        <v>2.3423423423423402</v>
      </c>
      <c r="D274" t="s">
        <v>6180</v>
      </c>
      <c r="E274" s="29" t="str">
        <f>IFERROR(_xlfn.XLOOKUP(B274,map_headernames!M:M,map_headernames!M:M),"")</f>
        <v/>
      </c>
      <c r="F274" s="29" t="str">
        <f>IFERROR(_xlfn.XLOOKUP(B274,map_headernames!N:N,map_headernames!N:N),"")</f>
        <v/>
      </c>
      <c r="G274" s="29" t="str">
        <f>IFERROR(_xlfn.XLOOKUP($B274,map_headernames!L:L,map_headernames!L:L),"")</f>
        <v/>
      </c>
      <c r="H274" cm="1">
        <f t="array" ref="H274">_xlfn.XLOOKUP(J274,map_headernames!Q:Q,map_headernames!O:O,map_headernames!O:O)</f>
        <v>0</v>
      </c>
      <c r="I274" s="24" t="str">
        <f>IFERROR(_xlfn.XLOOKUP(G274,map_headernames!L:L,map_headernames!O:O),"")</f>
        <v/>
      </c>
      <c r="K274" t="str">
        <f>IFERROR(_xlfn.XLOOKUP(G274,map_headernames!L:L,map_headernames!Q:Q),"")</f>
        <v/>
      </c>
      <c r="L274" t="str">
        <f>IFERROR(_xlfn.XLOOKUP(H274,map_headernames!O:O,map_headernames!Q:Q),"")</f>
        <v/>
      </c>
      <c r="N274" s="423" t="s">
        <v>6673</v>
      </c>
    </row>
    <row r="275" spans="1:14">
      <c r="A275">
        <v>202</v>
      </c>
      <c r="B275" t="s">
        <v>3597</v>
      </c>
      <c r="C275">
        <v>0</v>
      </c>
      <c r="D275" t="s">
        <v>6181</v>
      </c>
      <c r="E275" s="29" t="str">
        <f>IFERROR(_xlfn.XLOOKUP(B275,map_headernames!M:M,map_headernames!M:M),"")</f>
        <v/>
      </c>
      <c r="F275" s="29" t="str">
        <f>IFERROR(_xlfn.XLOOKUP(B275,map_headernames!N:N,map_headernames!N:N),"")</f>
        <v/>
      </c>
      <c r="G275" s="29" t="str">
        <f>IFERROR(_xlfn.XLOOKUP($B275,map_headernames!L:L,map_headernames!L:L),"")</f>
        <v/>
      </c>
      <c r="H275" cm="1">
        <f t="array" ref="H275">_xlfn.XLOOKUP(J275,map_headernames!Q:Q,map_headernames!O:O,map_headernames!O:O)</f>
        <v>0</v>
      </c>
      <c r="I275" s="24" t="str">
        <f>IFERROR(_xlfn.XLOOKUP(G275,map_headernames!L:L,map_headernames!O:O),"")</f>
        <v/>
      </c>
      <c r="K275" t="str">
        <f>IFERROR(_xlfn.XLOOKUP(G275,map_headernames!L:L,map_headernames!Q:Q),"")</f>
        <v/>
      </c>
      <c r="L275" t="str">
        <f>IFERROR(_xlfn.XLOOKUP(H275,map_headernames!O:O,map_headernames!Q:Q),"")</f>
        <v/>
      </c>
      <c r="N275" s="423" t="s">
        <v>6673</v>
      </c>
    </row>
    <row r="276" spans="1:14">
      <c r="A276">
        <v>203</v>
      </c>
      <c r="B276" t="s">
        <v>3599</v>
      </c>
      <c r="C276">
        <v>0</v>
      </c>
      <c r="D276" t="s">
        <v>6182</v>
      </c>
      <c r="E276" s="29" t="str">
        <f>IFERROR(_xlfn.XLOOKUP(B276,map_headernames!M:M,map_headernames!M:M),"")</f>
        <v/>
      </c>
      <c r="F276" s="29" t="str">
        <f>IFERROR(_xlfn.XLOOKUP(B276,map_headernames!N:N,map_headernames!N:N),"")</f>
        <v/>
      </c>
      <c r="G276" s="29" t="str">
        <f>IFERROR(_xlfn.XLOOKUP($B276,map_headernames!L:L,map_headernames!L:L),"")</f>
        <v/>
      </c>
      <c r="H276" cm="1">
        <f t="array" ref="H276">_xlfn.XLOOKUP(J276,map_headernames!Q:Q,map_headernames!O:O,map_headernames!O:O)</f>
        <v>0</v>
      </c>
      <c r="I276" s="24" t="str">
        <f>IFERROR(_xlfn.XLOOKUP(G276,map_headernames!L:L,map_headernames!O:O),"")</f>
        <v/>
      </c>
      <c r="K276" t="str">
        <f>IFERROR(_xlfn.XLOOKUP(G276,map_headernames!L:L,map_headernames!Q:Q),"")</f>
        <v/>
      </c>
      <c r="L276" t="str">
        <f>IFERROR(_xlfn.XLOOKUP(H276,map_headernames!O:O,map_headernames!Q:Q),"")</f>
        <v/>
      </c>
      <c r="N276" s="423" t="s">
        <v>6673</v>
      </c>
    </row>
    <row r="277" spans="1:14">
      <c r="A277">
        <v>204</v>
      </c>
      <c r="B277" t="s">
        <v>3602</v>
      </c>
      <c r="C277">
        <v>13</v>
      </c>
      <c r="D277" t="s">
        <v>6183</v>
      </c>
      <c r="E277" s="29" t="str">
        <f>IFERROR(_xlfn.XLOOKUP(B277,map_headernames!M:M,map_headernames!M:M),"")</f>
        <v/>
      </c>
      <c r="F277" s="29" t="str">
        <f>IFERROR(_xlfn.XLOOKUP(B277,map_headernames!N:N,map_headernames!N:N),"")</f>
        <v/>
      </c>
      <c r="G277" s="29" t="str">
        <f>IFERROR(_xlfn.XLOOKUP($B277,map_headernames!L:L,map_headernames!L:L),"")</f>
        <v/>
      </c>
      <c r="H277" cm="1">
        <f t="array" ref="H277">_xlfn.XLOOKUP(J277,map_headernames!Q:Q,map_headernames!O:O,map_headernames!O:O)</f>
        <v>0</v>
      </c>
      <c r="I277" s="24" t="str">
        <f>IFERROR(_xlfn.XLOOKUP(G277,map_headernames!L:L,map_headernames!O:O),"")</f>
        <v/>
      </c>
      <c r="K277" t="str">
        <f>IFERROR(_xlfn.XLOOKUP(G277,map_headernames!L:L,map_headernames!Q:Q),"")</f>
        <v/>
      </c>
      <c r="L277" t="str">
        <f>IFERROR(_xlfn.XLOOKUP(H277,map_headernames!O:O,map_headernames!Q:Q),"")</f>
        <v/>
      </c>
      <c r="N277" s="423" t="s">
        <v>6673</v>
      </c>
    </row>
    <row r="278" spans="1:14">
      <c r="A278">
        <v>205</v>
      </c>
      <c r="B278" t="s">
        <v>3604</v>
      </c>
      <c r="C278">
        <v>2.3423423423423402</v>
      </c>
      <c r="D278" t="s">
        <v>6184</v>
      </c>
      <c r="E278" s="29" t="str">
        <f>IFERROR(_xlfn.XLOOKUP(B278,map_headernames!M:M,map_headernames!M:M),"")</f>
        <v/>
      </c>
      <c r="F278" s="29" t="str">
        <f>IFERROR(_xlfn.XLOOKUP(B278,map_headernames!N:N,map_headernames!N:N),"")</f>
        <v/>
      </c>
      <c r="G278" s="29" t="str">
        <f>IFERROR(_xlfn.XLOOKUP($B278,map_headernames!L:L,map_headernames!L:L),"")</f>
        <v/>
      </c>
      <c r="H278" cm="1">
        <f t="array" ref="H278">_xlfn.XLOOKUP(J278,map_headernames!Q:Q,map_headernames!O:O,map_headernames!O:O)</f>
        <v>0</v>
      </c>
      <c r="I278" s="24" t="str">
        <f>IFERROR(_xlfn.XLOOKUP(G278,map_headernames!L:L,map_headernames!O:O),"")</f>
        <v/>
      </c>
      <c r="K278" t="str">
        <f>IFERROR(_xlfn.XLOOKUP(G278,map_headernames!L:L,map_headernames!Q:Q),"")</f>
        <v/>
      </c>
      <c r="L278" t="str">
        <f>IFERROR(_xlfn.XLOOKUP(H278,map_headernames!O:O,map_headernames!Q:Q),"")</f>
        <v/>
      </c>
      <c r="N278" s="423" t="s">
        <v>6673</v>
      </c>
    </row>
    <row r="279" spans="1:14">
      <c r="A279">
        <v>206</v>
      </c>
      <c r="B279" t="s">
        <v>3607</v>
      </c>
      <c r="C279">
        <v>0</v>
      </c>
      <c r="D279" t="s">
        <v>6185</v>
      </c>
      <c r="E279" s="29" t="str">
        <f>IFERROR(_xlfn.XLOOKUP(B279,map_headernames!M:M,map_headernames!M:M),"")</f>
        <v/>
      </c>
      <c r="F279" s="29" t="str">
        <f>IFERROR(_xlfn.XLOOKUP(B279,map_headernames!N:N,map_headernames!N:N),"")</f>
        <v/>
      </c>
      <c r="G279" s="29" t="str">
        <f>IFERROR(_xlfn.XLOOKUP($B279,map_headernames!L:L,map_headernames!L:L),"")</f>
        <v/>
      </c>
      <c r="H279" cm="1">
        <f t="array" ref="H279">_xlfn.XLOOKUP(J279,map_headernames!Q:Q,map_headernames!O:O,map_headernames!O:O)</f>
        <v>0</v>
      </c>
      <c r="I279" s="24" t="str">
        <f>IFERROR(_xlfn.XLOOKUP(G279,map_headernames!L:L,map_headernames!O:O),"")</f>
        <v/>
      </c>
      <c r="K279" t="str">
        <f>IFERROR(_xlfn.XLOOKUP(G279,map_headernames!L:L,map_headernames!Q:Q),"")</f>
        <v/>
      </c>
      <c r="L279" t="str">
        <f>IFERROR(_xlfn.XLOOKUP(H279,map_headernames!O:O,map_headernames!Q:Q),"")</f>
        <v/>
      </c>
      <c r="N279" s="423" t="s">
        <v>6673</v>
      </c>
    </row>
    <row r="280" spans="1:14">
      <c r="A280">
        <v>207</v>
      </c>
      <c r="B280" t="s">
        <v>3609</v>
      </c>
      <c r="C280">
        <v>0</v>
      </c>
      <c r="D280" t="s">
        <v>6186</v>
      </c>
      <c r="E280" s="29" t="str">
        <f>IFERROR(_xlfn.XLOOKUP(B280,map_headernames!M:M,map_headernames!M:M),"")</f>
        <v/>
      </c>
      <c r="F280" s="29" t="str">
        <f>IFERROR(_xlfn.XLOOKUP(B280,map_headernames!N:N,map_headernames!N:N),"")</f>
        <v/>
      </c>
      <c r="G280" s="29" t="str">
        <f>IFERROR(_xlfn.XLOOKUP($B280,map_headernames!L:L,map_headernames!L:L),"")</f>
        <v/>
      </c>
      <c r="H280" cm="1">
        <f t="array" ref="H280">_xlfn.XLOOKUP(J280,map_headernames!Q:Q,map_headernames!O:O,map_headernames!O:O)</f>
        <v>0</v>
      </c>
      <c r="I280" s="24" t="str">
        <f>IFERROR(_xlfn.XLOOKUP(G280,map_headernames!L:L,map_headernames!O:O),"")</f>
        <v/>
      </c>
      <c r="K280" t="str">
        <f>IFERROR(_xlfn.XLOOKUP(G280,map_headernames!L:L,map_headernames!Q:Q),"")</f>
        <v/>
      </c>
      <c r="L280" t="str">
        <f>IFERROR(_xlfn.XLOOKUP(H280,map_headernames!O:O,map_headernames!Q:Q),"")</f>
        <v/>
      </c>
      <c r="N280" s="423" t="s">
        <v>6673</v>
      </c>
    </row>
    <row r="281" spans="1:14">
      <c r="A281">
        <v>208</v>
      </c>
      <c r="B281" t="s">
        <v>3612</v>
      </c>
      <c r="C281">
        <v>0</v>
      </c>
      <c r="D281" t="s">
        <v>6187</v>
      </c>
      <c r="E281" s="29" t="str">
        <f>IFERROR(_xlfn.XLOOKUP(B281,map_headernames!M:M,map_headernames!M:M),"")</f>
        <v/>
      </c>
      <c r="F281" s="29" t="str">
        <f>IFERROR(_xlfn.XLOOKUP(B281,map_headernames!N:N,map_headernames!N:N),"")</f>
        <v/>
      </c>
      <c r="G281" s="29" t="str">
        <f>IFERROR(_xlfn.XLOOKUP($B281,map_headernames!L:L,map_headernames!L:L),"")</f>
        <v/>
      </c>
      <c r="H281" cm="1">
        <f t="array" ref="H281">_xlfn.XLOOKUP(J281,map_headernames!Q:Q,map_headernames!O:O,map_headernames!O:O)</f>
        <v>0</v>
      </c>
      <c r="I281" s="24" t="str">
        <f>IFERROR(_xlfn.XLOOKUP(G281,map_headernames!L:L,map_headernames!O:O),"")</f>
        <v/>
      </c>
      <c r="K281" t="str">
        <f>IFERROR(_xlfn.XLOOKUP(G281,map_headernames!L:L,map_headernames!Q:Q),"")</f>
        <v/>
      </c>
      <c r="L281" t="str">
        <f>IFERROR(_xlfn.XLOOKUP(H281,map_headernames!O:O,map_headernames!Q:Q),"")</f>
        <v/>
      </c>
      <c r="N281" s="423" t="s">
        <v>6673</v>
      </c>
    </row>
    <row r="282" spans="1:14">
      <c r="A282">
        <v>209</v>
      </c>
      <c r="B282" t="s">
        <v>3614</v>
      </c>
      <c r="C282">
        <v>0</v>
      </c>
      <c r="D282" t="s">
        <v>6188</v>
      </c>
      <c r="E282" s="29" t="str">
        <f>IFERROR(_xlfn.XLOOKUP(B282,map_headernames!M:M,map_headernames!M:M),"")</f>
        <v/>
      </c>
      <c r="F282" s="29" t="str">
        <f>IFERROR(_xlfn.XLOOKUP(B282,map_headernames!N:N,map_headernames!N:N),"")</f>
        <v/>
      </c>
      <c r="G282" s="29" t="str">
        <f>IFERROR(_xlfn.XLOOKUP($B282,map_headernames!L:L,map_headernames!L:L),"")</f>
        <v/>
      </c>
      <c r="H282" cm="1">
        <f t="array" ref="H282">_xlfn.XLOOKUP(J282,map_headernames!Q:Q,map_headernames!O:O,map_headernames!O:O)</f>
        <v>0</v>
      </c>
      <c r="I282" s="24" t="str">
        <f>IFERROR(_xlfn.XLOOKUP(G282,map_headernames!L:L,map_headernames!O:O),"")</f>
        <v/>
      </c>
      <c r="K282" t="str">
        <f>IFERROR(_xlfn.XLOOKUP(G282,map_headernames!L:L,map_headernames!Q:Q),"")</f>
        <v/>
      </c>
      <c r="L282" t="str">
        <f>IFERROR(_xlfn.XLOOKUP(H282,map_headernames!O:O,map_headernames!Q:Q),"")</f>
        <v/>
      </c>
      <c r="N282" s="423" t="s">
        <v>6673</v>
      </c>
    </row>
    <row r="283" spans="1:14" s="19" customFormat="1">
      <c r="A283">
        <v>210</v>
      </c>
      <c r="B283" t="s">
        <v>3617</v>
      </c>
      <c r="C283">
        <v>0</v>
      </c>
      <c r="D283" t="s">
        <v>6189</v>
      </c>
      <c r="E283" s="29" t="str">
        <f>IFERROR(_xlfn.XLOOKUP(B283,map_headernames!M:M,map_headernames!M:M),"")</f>
        <v/>
      </c>
      <c r="F283" s="29" t="str">
        <f>IFERROR(_xlfn.XLOOKUP(B283,map_headernames!N:N,map_headernames!N:N),"")</f>
        <v/>
      </c>
      <c r="G283" s="29" t="str">
        <f>IFERROR(_xlfn.XLOOKUP($B283,map_headernames!L:L,map_headernames!L:L),"")</f>
        <v/>
      </c>
      <c r="H283" cm="1">
        <f t="array" ref="H283">_xlfn.XLOOKUP(J283,map_headernames!Q:Q,map_headernames!O:O,map_headernames!O:O)</f>
        <v>0</v>
      </c>
      <c r="I283" s="24" t="str">
        <f>IFERROR(_xlfn.XLOOKUP(G283,map_headernames!L:L,map_headernames!O:O),"")</f>
        <v/>
      </c>
      <c r="J283"/>
      <c r="K283" t="str">
        <f>IFERROR(_xlfn.XLOOKUP(G283,map_headernames!L:L,map_headernames!Q:Q),"")</f>
        <v/>
      </c>
      <c r="L283" t="str">
        <f>IFERROR(_xlfn.XLOOKUP(H283,map_headernames!O:O,map_headernames!Q:Q),"")</f>
        <v/>
      </c>
      <c r="M283" s="539"/>
      <c r="N283" s="423" t="s">
        <v>6673</v>
      </c>
    </row>
    <row r="284" spans="1:14">
      <c r="A284">
        <v>211</v>
      </c>
      <c r="B284" t="s">
        <v>3619</v>
      </c>
      <c r="C284">
        <v>0</v>
      </c>
      <c r="D284" t="s">
        <v>6190</v>
      </c>
      <c r="E284" s="29" t="str">
        <f>IFERROR(_xlfn.XLOOKUP(B284,map_headernames!M:M,map_headernames!M:M),"")</f>
        <v/>
      </c>
      <c r="F284" s="29" t="str">
        <f>IFERROR(_xlfn.XLOOKUP(B284,map_headernames!N:N,map_headernames!N:N),"")</f>
        <v/>
      </c>
      <c r="G284" s="29" t="str">
        <f>IFERROR(_xlfn.XLOOKUP($B284,map_headernames!L:L,map_headernames!L:L),"")</f>
        <v/>
      </c>
      <c r="H284" cm="1">
        <f t="array" ref="H284">_xlfn.XLOOKUP(J284,map_headernames!Q:Q,map_headernames!O:O,map_headernames!O:O)</f>
        <v>0</v>
      </c>
      <c r="I284" s="24" t="str">
        <f>IFERROR(_xlfn.XLOOKUP(G284,map_headernames!L:L,map_headernames!O:O),"")</f>
        <v/>
      </c>
      <c r="K284" t="str">
        <f>IFERROR(_xlfn.XLOOKUP(G284,map_headernames!L:L,map_headernames!Q:Q),"")</f>
        <v/>
      </c>
      <c r="L284" t="str">
        <f>IFERROR(_xlfn.XLOOKUP(H284,map_headernames!O:O,map_headernames!Q:Q),"")</f>
        <v/>
      </c>
      <c r="N284" s="423" t="s">
        <v>6673</v>
      </c>
    </row>
    <row r="285" spans="1:14">
      <c r="A285">
        <v>212</v>
      </c>
      <c r="B285" t="s">
        <v>3622</v>
      </c>
      <c r="C285">
        <v>27</v>
      </c>
      <c r="D285" t="s">
        <v>6191</v>
      </c>
      <c r="E285" s="29" t="str">
        <f>IFERROR(_xlfn.XLOOKUP(B285,map_headernames!M:M,map_headernames!M:M),"")</f>
        <v/>
      </c>
      <c r="F285" s="29" t="str">
        <f>IFERROR(_xlfn.XLOOKUP(B285,map_headernames!N:N,map_headernames!N:N),"")</f>
        <v/>
      </c>
      <c r="G285" s="29" t="str">
        <f>IFERROR(_xlfn.XLOOKUP($B285,map_headernames!L:L,map_headernames!L:L),"")</f>
        <v/>
      </c>
      <c r="H285" cm="1">
        <f t="array" ref="H285">_xlfn.XLOOKUP(J285,map_headernames!Q:Q,map_headernames!O:O,map_headernames!O:O)</f>
        <v>0</v>
      </c>
      <c r="I285" s="24" t="str">
        <f>IFERROR(_xlfn.XLOOKUP(G285,map_headernames!L:L,map_headernames!O:O),"")</f>
        <v/>
      </c>
      <c r="K285" t="str">
        <f>IFERROR(_xlfn.XLOOKUP(G285,map_headernames!L:L,map_headernames!Q:Q),"")</f>
        <v/>
      </c>
      <c r="L285" t="str">
        <f>IFERROR(_xlfn.XLOOKUP(H285,map_headernames!O:O,map_headernames!Q:Q),"")</f>
        <v/>
      </c>
      <c r="N285" s="423" t="s">
        <v>6673</v>
      </c>
    </row>
    <row r="286" spans="1:14">
      <c r="A286">
        <v>213</v>
      </c>
      <c r="B286" t="s">
        <v>3624</v>
      </c>
      <c r="C286">
        <v>4.8648648648648596</v>
      </c>
      <c r="D286" t="s">
        <v>6192</v>
      </c>
      <c r="E286" s="29" t="str">
        <f>IFERROR(_xlfn.XLOOKUP(B286,map_headernames!M:M,map_headernames!M:M),"")</f>
        <v/>
      </c>
      <c r="F286" s="29" t="str">
        <f>IFERROR(_xlfn.XLOOKUP(B286,map_headernames!N:N,map_headernames!N:N),"")</f>
        <v/>
      </c>
      <c r="G286" s="29" t="str">
        <f>IFERROR(_xlfn.XLOOKUP($B286,map_headernames!L:L,map_headernames!L:L),"")</f>
        <v/>
      </c>
      <c r="H286" cm="1">
        <f t="array" ref="H286">_xlfn.XLOOKUP(J286,map_headernames!Q:Q,map_headernames!O:O,map_headernames!O:O)</f>
        <v>0</v>
      </c>
      <c r="I286" s="24" t="str">
        <f>IFERROR(_xlfn.XLOOKUP(G286,map_headernames!L:L,map_headernames!O:O),"")</f>
        <v/>
      </c>
      <c r="K286" t="str">
        <f>IFERROR(_xlfn.XLOOKUP(G286,map_headernames!L:L,map_headernames!Q:Q),"")</f>
        <v/>
      </c>
      <c r="L286" t="str">
        <f>IFERROR(_xlfn.XLOOKUP(H286,map_headernames!O:O,map_headernames!Q:Q),"")</f>
        <v/>
      </c>
      <c r="N286" s="423" t="s">
        <v>6673</v>
      </c>
    </row>
    <row r="287" spans="1:14">
      <c r="A287">
        <v>214</v>
      </c>
      <c r="B287" t="s">
        <v>3627</v>
      </c>
      <c r="C287">
        <v>15</v>
      </c>
      <c r="D287" t="s">
        <v>6193</v>
      </c>
      <c r="E287" s="29" t="str">
        <f>IFERROR(_xlfn.XLOOKUP(B287,map_headernames!M:M,map_headernames!M:M),"")</f>
        <v/>
      </c>
      <c r="F287" s="29" t="str">
        <f>IFERROR(_xlfn.XLOOKUP(B287,map_headernames!N:N,map_headernames!N:N),"")</f>
        <v/>
      </c>
      <c r="G287" s="29" t="str">
        <f>IFERROR(_xlfn.XLOOKUP($B287,map_headernames!L:L,map_headernames!L:L),"")</f>
        <v/>
      </c>
      <c r="H287" cm="1">
        <f t="array" ref="H287">_xlfn.XLOOKUP(J287,map_headernames!Q:Q,map_headernames!O:O,map_headernames!O:O)</f>
        <v>0</v>
      </c>
      <c r="I287" s="24" t="str">
        <f>IFERROR(_xlfn.XLOOKUP(G287,map_headernames!L:L,map_headernames!O:O),"")</f>
        <v/>
      </c>
      <c r="K287" t="str">
        <f>IFERROR(_xlfn.XLOOKUP(G287,map_headernames!L:L,map_headernames!Q:Q),"")</f>
        <v/>
      </c>
      <c r="L287" t="str">
        <f>IFERROR(_xlfn.XLOOKUP(H287,map_headernames!O:O,map_headernames!Q:Q),"")</f>
        <v/>
      </c>
      <c r="N287" s="423" t="s">
        <v>6673</v>
      </c>
    </row>
    <row r="288" spans="1:14">
      <c r="A288">
        <v>215</v>
      </c>
      <c r="B288" t="s">
        <v>3629</v>
      </c>
      <c r="C288">
        <v>2.7027027027027</v>
      </c>
      <c r="D288" t="s">
        <v>6194</v>
      </c>
      <c r="E288" s="29" t="str">
        <f>IFERROR(_xlfn.XLOOKUP(B288,map_headernames!M:M,map_headernames!M:M),"")</f>
        <v/>
      </c>
      <c r="F288" s="29" t="str">
        <f>IFERROR(_xlfn.XLOOKUP(B288,map_headernames!N:N,map_headernames!N:N),"")</f>
        <v/>
      </c>
      <c r="G288" s="29" t="str">
        <f>IFERROR(_xlfn.XLOOKUP($B288,map_headernames!L:L,map_headernames!L:L),"")</f>
        <v/>
      </c>
      <c r="H288" cm="1">
        <f t="array" ref="H288">_xlfn.XLOOKUP(J288,map_headernames!Q:Q,map_headernames!O:O,map_headernames!O:O)</f>
        <v>0</v>
      </c>
      <c r="I288" s="24" t="str">
        <f>IFERROR(_xlfn.XLOOKUP(G288,map_headernames!L:L,map_headernames!O:O),"")</f>
        <v/>
      </c>
      <c r="K288" t="str">
        <f>IFERROR(_xlfn.XLOOKUP(G288,map_headernames!L:L,map_headernames!Q:Q),"")</f>
        <v/>
      </c>
      <c r="L288" t="str">
        <f>IFERROR(_xlfn.XLOOKUP(H288,map_headernames!O:O,map_headernames!Q:Q),"")</f>
        <v/>
      </c>
      <c r="N288" s="423" t="s">
        <v>6673</v>
      </c>
    </row>
    <row r="289" spans="1:14">
      <c r="A289">
        <v>216</v>
      </c>
      <c r="B289" t="s">
        <v>3632</v>
      </c>
      <c r="C289">
        <v>12</v>
      </c>
      <c r="D289" t="s">
        <v>6195</v>
      </c>
      <c r="E289" s="29" t="str">
        <f>IFERROR(_xlfn.XLOOKUP(B289,map_headernames!M:M,map_headernames!M:M),"")</f>
        <v/>
      </c>
      <c r="F289" s="29" t="str">
        <f>IFERROR(_xlfn.XLOOKUP(B289,map_headernames!N:N,map_headernames!N:N),"")</f>
        <v/>
      </c>
      <c r="G289" s="29" t="str">
        <f>IFERROR(_xlfn.XLOOKUP($B289,map_headernames!L:L,map_headernames!L:L),"")</f>
        <v/>
      </c>
      <c r="H289" cm="1">
        <f t="array" ref="H289">_xlfn.XLOOKUP(J289,map_headernames!Q:Q,map_headernames!O:O,map_headernames!O:O)</f>
        <v>0</v>
      </c>
      <c r="I289" s="24" t="str">
        <f>IFERROR(_xlfn.XLOOKUP(G289,map_headernames!L:L,map_headernames!O:O),"")</f>
        <v/>
      </c>
      <c r="K289" t="str">
        <f>IFERROR(_xlfn.XLOOKUP(G289,map_headernames!L:L,map_headernames!Q:Q),"")</f>
        <v/>
      </c>
      <c r="L289" t="str">
        <f>IFERROR(_xlfn.XLOOKUP(H289,map_headernames!O:O,map_headernames!Q:Q),"")</f>
        <v/>
      </c>
      <c r="N289" s="423" t="s">
        <v>6673</v>
      </c>
    </row>
    <row r="290" spans="1:14">
      <c r="A290">
        <v>217</v>
      </c>
      <c r="B290" t="s">
        <v>3634</v>
      </c>
      <c r="C290">
        <v>2.1621621621621601</v>
      </c>
      <c r="D290" t="s">
        <v>6196</v>
      </c>
      <c r="E290" s="29" t="str">
        <f>IFERROR(_xlfn.XLOOKUP(B290,map_headernames!M:M,map_headernames!M:M),"")</f>
        <v/>
      </c>
      <c r="F290" s="29" t="str">
        <f>IFERROR(_xlfn.XLOOKUP(B290,map_headernames!N:N,map_headernames!N:N),"")</f>
        <v/>
      </c>
      <c r="G290" s="29" t="str">
        <f>IFERROR(_xlfn.XLOOKUP($B290,map_headernames!L:L,map_headernames!L:L),"")</f>
        <v/>
      </c>
      <c r="H290" cm="1">
        <f t="array" ref="H290">_xlfn.XLOOKUP(J290,map_headernames!Q:Q,map_headernames!O:O,map_headernames!O:O)</f>
        <v>0</v>
      </c>
      <c r="I290" s="24" t="str">
        <f>IFERROR(_xlfn.XLOOKUP(G290,map_headernames!L:L,map_headernames!O:O),"")</f>
        <v/>
      </c>
      <c r="K290" t="str">
        <f>IFERROR(_xlfn.XLOOKUP(G290,map_headernames!L:L,map_headernames!Q:Q),"")</f>
        <v/>
      </c>
      <c r="L290" t="str">
        <f>IFERROR(_xlfn.XLOOKUP(H290,map_headernames!O:O,map_headernames!Q:Q),"")</f>
        <v/>
      </c>
      <c r="N290" s="423" t="s">
        <v>6673</v>
      </c>
    </row>
    <row r="291" spans="1:14">
      <c r="A291">
        <v>218</v>
      </c>
      <c r="B291" t="s">
        <v>3637</v>
      </c>
      <c r="C291">
        <v>28</v>
      </c>
      <c r="D291" t="s">
        <v>6197</v>
      </c>
      <c r="E291" s="29" t="str">
        <f>IFERROR(_xlfn.XLOOKUP(B291,map_headernames!M:M,map_headernames!M:M),"")</f>
        <v/>
      </c>
      <c r="F291" s="29" t="str">
        <f>IFERROR(_xlfn.XLOOKUP(B291,map_headernames!N:N,map_headernames!N:N),"")</f>
        <v/>
      </c>
      <c r="G291" s="29" t="str">
        <f>IFERROR(_xlfn.XLOOKUP($B291,map_headernames!L:L,map_headernames!L:L),"")</f>
        <v/>
      </c>
      <c r="H291" cm="1">
        <f t="array" ref="H291">_xlfn.XLOOKUP(J291,map_headernames!Q:Q,map_headernames!O:O,map_headernames!O:O)</f>
        <v>0</v>
      </c>
      <c r="I291" s="24" t="str">
        <f>IFERROR(_xlfn.XLOOKUP(G291,map_headernames!L:L,map_headernames!O:O),"")</f>
        <v/>
      </c>
      <c r="K291" t="str">
        <f>IFERROR(_xlfn.XLOOKUP(G291,map_headernames!L:L,map_headernames!Q:Q),"")</f>
        <v/>
      </c>
      <c r="L291" t="str">
        <f>IFERROR(_xlfn.XLOOKUP(H291,map_headernames!O:O,map_headernames!Q:Q),"")</f>
        <v/>
      </c>
      <c r="N291" s="423" t="s">
        <v>6673</v>
      </c>
    </row>
    <row r="292" spans="1:14" s="19" customFormat="1">
      <c r="A292">
        <v>219</v>
      </c>
      <c r="B292" t="s">
        <v>3639</v>
      </c>
      <c r="C292">
        <v>5.0450450450450504</v>
      </c>
      <c r="D292" t="s">
        <v>6198</v>
      </c>
      <c r="E292" s="29" t="str">
        <f>IFERROR(_xlfn.XLOOKUP(B292,map_headernames!M:M,map_headernames!M:M),"")</f>
        <v/>
      </c>
      <c r="F292" s="29" t="str">
        <f>IFERROR(_xlfn.XLOOKUP(B292,map_headernames!N:N,map_headernames!N:N),"")</f>
        <v/>
      </c>
      <c r="G292" s="29" t="str">
        <f>IFERROR(_xlfn.XLOOKUP($B292,map_headernames!L:L,map_headernames!L:L),"")</f>
        <v/>
      </c>
      <c r="H292" cm="1">
        <f t="array" ref="H292">_xlfn.XLOOKUP(J292,map_headernames!Q:Q,map_headernames!O:O,map_headernames!O:O)</f>
        <v>0</v>
      </c>
      <c r="I292" s="24" t="str">
        <f>IFERROR(_xlfn.XLOOKUP(G292,map_headernames!L:L,map_headernames!O:O),"")</f>
        <v/>
      </c>
      <c r="J292"/>
      <c r="K292" t="str">
        <f>IFERROR(_xlfn.XLOOKUP(G292,map_headernames!L:L,map_headernames!Q:Q),"")</f>
        <v/>
      </c>
      <c r="L292" t="str">
        <f>IFERROR(_xlfn.XLOOKUP(H292,map_headernames!O:O,map_headernames!Q:Q),"")</f>
        <v/>
      </c>
      <c r="M292" s="539"/>
      <c r="N292" s="423" t="s">
        <v>6673</v>
      </c>
    </row>
    <row r="293" spans="1:14" s="19" customFormat="1">
      <c r="A293">
        <v>220</v>
      </c>
      <c r="B293" t="s">
        <v>3642</v>
      </c>
      <c r="C293">
        <v>13</v>
      </c>
      <c r="D293" t="s">
        <v>6199</v>
      </c>
      <c r="E293" s="29" t="str">
        <f>IFERROR(_xlfn.XLOOKUP(B293,map_headernames!M:M,map_headernames!M:M),"")</f>
        <v/>
      </c>
      <c r="F293" s="29" t="str">
        <f>IFERROR(_xlfn.XLOOKUP(B293,map_headernames!N:N,map_headernames!N:N),"")</f>
        <v/>
      </c>
      <c r="G293" s="29" t="str">
        <f>IFERROR(_xlfn.XLOOKUP($B293,map_headernames!L:L,map_headernames!L:L),"")</f>
        <v/>
      </c>
      <c r="H293" cm="1">
        <f t="array" ref="H293">_xlfn.XLOOKUP(J293,map_headernames!Q:Q,map_headernames!O:O,map_headernames!O:O)</f>
        <v>0</v>
      </c>
      <c r="I293" s="24" t="str">
        <f>IFERROR(_xlfn.XLOOKUP(G293,map_headernames!L:L,map_headernames!O:O),"")</f>
        <v/>
      </c>
      <c r="J293"/>
      <c r="K293" t="str">
        <f>IFERROR(_xlfn.XLOOKUP(G293,map_headernames!L:L,map_headernames!Q:Q),"")</f>
        <v/>
      </c>
      <c r="L293" t="str">
        <f>IFERROR(_xlfn.XLOOKUP(H293,map_headernames!O:O,map_headernames!Q:Q),"")</f>
        <v/>
      </c>
      <c r="M293" s="539"/>
      <c r="N293" s="423" t="s">
        <v>6673</v>
      </c>
    </row>
    <row r="294" spans="1:14">
      <c r="A294">
        <v>221</v>
      </c>
      <c r="B294" t="s">
        <v>3644</v>
      </c>
      <c r="C294">
        <v>2.3423423423423402</v>
      </c>
      <c r="D294" t="s">
        <v>6200</v>
      </c>
      <c r="E294" s="29" t="str">
        <f>IFERROR(_xlfn.XLOOKUP(B294,map_headernames!M:M,map_headernames!M:M),"")</f>
        <v/>
      </c>
      <c r="F294" s="29" t="str">
        <f>IFERROR(_xlfn.XLOOKUP(B294,map_headernames!N:N,map_headernames!N:N),"")</f>
        <v/>
      </c>
      <c r="G294" s="29" t="str">
        <f>IFERROR(_xlfn.XLOOKUP($B294,map_headernames!L:L,map_headernames!L:L),"")</f>
        <v/>
      </c>
      <c r="H294" cm="1">
        <f t="array" ref="H294">_xlfn.XLOOKUP(J294,map_headernames!Q:Q,map_headernames!O:O,map_headernames!O:O)</f>
        <v>0</v>
      </c>
      <c r="I294" s="24" t="str">
        <f>IFERROR(_xlfn.XLOOKUP(G294,map_headernames!L:L,map_headernames!O:O),"")</f>
        <v/>
      </c>
      <c r="K294" t="str">
        <f>IFERROR(_xlfn.XLOOKUP(G294,map_headernames!L:L,map_headernames!Q:Q),"")</f>
        <v/>
      </c>
      <c r="L294" t="str">
        <f>IFERROR(_xlfn.XLOOKUP(H294,map_headernames!O:O,map_headernames!Q:Q),"")</f>
        <v/>
      </c>
      <c r="N294" s="423" t="s">
        <v>6673</v>
      </c>
    </row>
    <row r="295" spans="1:14">
      <c r="A295">
        <v>222</v>
      </c>
      <c r="B295" t="s">
        <v>3647</v>
      </c>
      <c r="C295">
        <v>15</v>
      </c>
      <c r="D295" t="s">
        <v>6201</v>
      </c>
      <c r="E295" s="29" t="str">
        <f>IFERROR(_xlfn.XLOOKUP(B295,map_headernames!M:M,map_headernames!M:M),"")</f>
        <v/>
      </c>
      <c r="F295" s="29" t="str">
        <f>IFERROR(_xlfn.XLOOKUP(B295,map_headernames!N:N,map_headernames!N:N),"")</f>
        <v/>
      </c>
      <c r="G295" s="29" t="str">
        <f>IFERROR(_xlfn.XLOOKUP($B295,map_headernames!L:L,map_headernames!L:L),"")</f>
        <v/>
      </c>
      <c r="H295" cm="1">
        <f t="array" ref="H295">_xlfn.XLOOKUP(J295,map_headernames!Q:Q,map_headernames!O:O,map_headernames!O:O)</f>
        <v>0</v>
      </c>
      <c r="I295" s="24" t="str">
        <f>IFERROR(_xlfn.XLOOKUP(G295,map_headernames!L:L,map_headernames!O:O),"")</f>
        <v/>
      </c>
      <c r="K295" t="str">
        <f>IFERROR(_xlfn.XLOOKUP(G295,map_headernames!L:L,map_headernames!Q:Q),"")</f>
        <v/>
      </c>
      <c r="L295" t="str">
        <f>IFERROR(_xlfn.XLOOKUP(H295,map_headernames!O:O,map_headernames!Q:Q),"")</f>
        <v/>
      </c>
      <c r="N295" s="423" t="s">
        <v>6673</v>
      </c>
    </row>
    <row r="296" spans="1:14">
      <c r="A296">
        <v>223</v>
      </c>
      <c r="B296" t="s">
        <v>3649</v>
      </c>
      <c r="C296">
        <v>2.7027027027027</v>
      </c>
      <c r="D296" t="s">
        <v>6202</v>
      </c>
      <c r="E296" s="29" t="str">
        <f>IFERROR(_xlfn.XLOOKUP(B296,map_headernames!M:M,map_headernames!M:M),"")</f>
        <v/>
      </c>
      <c r="F296" s="29" t="str">
        <f>IFERROR(_xlfn.XLOOKUP(B296,map_headernames!N:N,map_headernames!N:N),"")</f>
        <v/>
      </c>
      <c r="G296" s="29" t="str">
        <f>IFERROR(_xlfn.XLOOKUP($B296,map_headernames!L:L,map_headernames!L:L),"")</f>
        <v/>
      </c>
      <c r="H296" cm="1">
        <f t="array" ref="H296">_xlfn.XLOOKUP(J296,map_headernames!Q:Q,map_headernames!O:O,map_headernames!O:O)</f>
        <v>0</v>
      </c>
      <c r="I296" s="24" t="str">
        <f>IFERROR(_xlfn.XLOOKUP(G296,map_headernames!L:L,map_headernames!O:O),"")</f>
        <v/>
      </c>
      <c r="K296" t="str">
        <f>IFERROR(_xlfn.XLOOKUP(G296,map_headernames!L:L,map_headernames!Q:Q),"")</f>
        <v/>
      </c>
      <c r="L296" t="str">
        <f>IFERROR(_xlfn.XLOOKUP(H296,map_headernames!O:O,map_headernames!Q:Q),"")</f>
        <v/>
      </c>
      <c r="N296" s="423" t="s">
        <v>6673</v>
      </c>
    </row>
    <row r="297" spans="1:14">
      <c r="A297">
        <v>224</v>
      </c>
      <c r="B297" t="s">
        <v>3652</v>
      </c>
      <c r="C297">
        <v>0</v>
      </c>
      <c r="D297" t="s">
        <v>6203</v>
      </c>
      <c r="E297" s="29" t="str">
        <f>IFERROR(_xlfn.XLOOKUP(B297,map_headernames!M:M,map_headernames!M:M),"")</f>
        <v/>
      </c>
      <c r="F297" s="29" t="str">
        <f>IFERROR(_xlfn.XLOOKUP(B297,map_headernames!N:N,map_headernames!N:N),"")</f>
        <v/>
      </c>
      <c r="G297" s="29" t="str">
        <f>IFERROR(_xlfn.XLOOKUP($B297,map_headernames!L:L,map_headernames!L:L),"")</f>
        <v/>
      </c>
      <c r="H297" cm="1">
        <f t="array" ref="H297">_xlfn.XLOOKUP(J297,map_headernames!Q:Q,map_headernames!O:O,map_headernames!O:O)</f>
        <v>0</v>
      </c>
      <c r="I297" s="24" t="str">
        <f>IFERROR(_xlfn.XLOOKUP(G297,map_headernames!L:L,map_headernames!O:O),"")</f>
        <v/>
      </c>
      <c r="K297" t="str">
        <f>IFERROR(_xlfn.XLOOKUP(G297,map_headernames!L:L,map_headernames!Q:Q),"")</f>
        <v/>
      </c>
      <c r="L297" t="str">
        <f>IFERROR(_xlfn.XLOOKUP(H297,map_headernames!O:O,map_headernames!Q:Q),"")</f>
        <v/>
      </c>
      <c r="N297" s="423" t="s">
        <v>6673</v>
      </c>
    </row>
    <row r="298" spans="1:14">
      <c r="A298">
        <v>225</v>
      </c>
      <c r="B298" t="s">
        <v>3654</v>
      </c>
      <c r="C298">
        <v>0</v>
      </c>
      <c r="D298" t="s">
        <v>6204</v>
      </c>
      <c r="E298" s="29" t="str">
        <f>IFERROR(_xlfn.XLOOKUP(B298,map_headernames!M:M,map_headernames!M:M),"")</f>
        <v/>
      </c>
      <c r="F298" s="29" t="str">
        <f>IFERROR(_xlfn.XLOOKUP(B298,map_headernames!N:N,map_headernames!N:N),"")</f>
        <v/>
      </c>
      <c r="G298" s="29" t="str">
        <f>IFERROR(_xlfn.XLOOKUP($B298,map_headernames!L:L,map_headernames!L:L),"")</f>
        <v/>
      </c>
      <c r="H298" cm="1">
        <f t="array" ref="H298">_xlfn.XLOOKUP(J298,map_headernames!Q:Q,map_headernames!O:O,map_headernames!O:O)</f>
        <v>0</v>
      </c>
      <c r="I298" s="24" t="str">
        <f>IFERROR(_xlfn.XLOOKUP(G298,map_headernames!L:L,map_headernames!O:O),"")</f>
        <v/>
      </c>
      <c r="K298" t="str">
        <f>IFERROR(_xlfn.XLOOKUP(G298,map_headernames!L:L,map_headernames!Q:Q),"")</f>
        <v/>
      </c>
      <c r="L298" t="str">
        <f>IFERROR(_xlfn.XLOOKUP(H298,map_headernames!O:O,map_headernames!Q:Q),"")</f>
        <v/>
      </c>
      <c r="N298" s="423" t="s">
        <v>6673</v>
      </c>
    </row>
    <row r="299" spans="1:14">
      <c r="A299">
        <v>226</v>
      </c>
      <c r="B299" t="s">
        <v>3657</v>
      </c>
      <c r="C299">
        <v>0</v>
      </c>
      <c r="D299" t="s">
        <v>6205</v>
      </c>
      <c r="E299" s="29" t="str">
        <f>IFERROR(_xlfn.XLOOKUP(B299,map_headernames!M:M,map_headernames!M:M),"")</f>
        <v/>
      </c>
      <c r="F299" s="29" t="str">
        <f>IFERROR(_xlfn.XLOOKUP(B299,map_headernames!N:N,map_headernames!N:N),"")</f>
        <v/>
      </c>
      <c r="G299" s="29" t="str">
        <f>IFERROR(_xlfn.XLOOKUP($B299,map_headernames!L:L,map_headernames!L:L),"")</f>
        <v/>
      </c>
      <c r="H299" cm="1">
        <f t="array" ref="H299">_xlfn.XLOOKUP(J299,map_headernames!Q:Q,map_headernames!O:O,map_headernames!O:O)</f>
        <v>0</v>
      </c>
      <c r="I299" s="24" t="str">
        <f>IFERROR(_xlfn.XLOOKUP(G299,map_headernames!L:L,map_headernames!O:O),"")</f>
        <v/>
      </c>
      <c r="K299" t="str">
        <f>IFERROR(_xlfn.XLOOKUP(G299,map_headernames!L:L,map_headernames!Q:Q),"")</f>
        <v/>
      </c>
      <c r="L299" t="str">
        <f>IFERROR(_xlfn.XLOOKUP(H299,map_headernames!O:O,map_headernames!Q:Q),"")</f>
        <v/>
      </c>
      <c r="N299" s="423" t="s">
        <v>6673</v>
      </c>
    </row>
    <row r="300" spans="1:14">
      <c r="A300">
        <v>227</v>
      </c>
      <c r="B300" t="s">
        <v>3659</v>
      </c>
      <c r="C300">
        <v>0</v>
      </c>
      <c r="D300" t="s">
        <v>6206</v>
      </c>
      <c r="E300" s="29" t="str">
        <f>IFERROR(_xlfn.XLOOKUP(B300,map_headernames!M:M,map_headernames!M:M),"")</f>
        <v/>
      </c>
      <c r="F300" s="29" t="str">
        <f>IFERROR(_xlfn.XLOOKUP(B300,map_headernames!N:N,map_headernames!N:N),"")</f>
        <v/>
      </c>
      <c r="G300" s="29" t="str">
        <f>IFERROR(_xlfn.XLOOKUP($B300,map_headernames!L:L,map_headernames!L:L),"")</f>
        <v/>
      </c>
      <c r="H300" cm="1">
        <f t="array" ref="H300">_xlfn.XLOOKUP(J300,map_headernames!Q:Q,map_headernames!O:O,map_headernames!O:O)</f>
        <v>0</v>
      </c>
      <c r="I300" s="24" t="str">
        <f>IFERROR(_xlfn.XLOOKUP(G300,map_headernames!L:L,map_headernames!O:O),"")</f>
        <v/>
      </c>
      <c r="K300" t="str">
        <f>IFERROR(_xlfn.XLOOKUP(G300,map_headernames!L:L,map_headernames!Q:Q),"")</f>
        <v/>
      </c>
      <c r="L300" t="str">
        <f>IFERROR(_xlfn.XLOOKUP(H300,map_headernames!O:O,map_headernames!Q:Q),"")</f>
        <v/>
      </c>
      <c r="N300" s="423" t="s">
        <v>6673</v>
      </c>
    </row>
    <row r="301" spans="1:14">
      <c r="A301">
        <v>228</v>
      </c>
      <c r="B301" t="s">
        <v>3662</v>
      </c>
      <c r="C301">
        <v>0</v>
      </c>
      <c r="D301" t="s">
        <v>6207</v>
      </c>
      <c r="E301" s="29" t="str">
        <f>IFERROR(_xlfn.XLOOKUP(B301,map_headernames!M:M,map_headernames!M:M),"")</f>
        <v/>
      </c>
      <c r="F301" s="29" t="str">
        <f>IFERROR(_xlfn.XLOOKUP(B301,map_headernames!N:N,map_headernames!N:N),"")</f>
        <v/>
      </c>
      <c r="G301" s="29" t="str">
        <f>IFERROR(_xlfn.XLOOKUP($B301,map_headernames!L:L,map_headernames!L:L),"")</f>
        <v/>
      </c>
      <c r="H301" cm="1">
        <f t="array" ref="H301">_xlfn.XLOOKUP(J301,map_headernames!Q:Q,map_headernames!O:O,map_headernames!O:O)</f>
        <v>0</v>
      </c>
      <c r="I301" s="24" t="str">
        <f>IFERROR(_xlfn.XLOOKUP(G301,map_headernames!L:L,map_headernames!O:O),"")</f>
        <v/>
      </c>
      <c r="K301" t="str">
        <f>IFERROR(_xlfn.XLOOKUP(G301,map_headernames!L:L,map_headernames!Q:Q),"")</f>
        <v/>
      </c>
      <c r="L301" t="str">
        <f>IFERROR(_xlfn.XLOOKUP(H301,map_headernames!O:O,map_headernames!Q:Q),"")</f>
        <v/>
      </c>
      <c r="N301" s="423" t="s">
        <v>6673</v>
      </c>
    </row>
    <row r="302" spans="1:14" s="19" customFormat="1">
      <c r="A302">
        <v>229</v>
      </c>
      <c r="B302" t="s">
        <v>3664</v>
      </c>
      <c r="C302">
        <v>0</v>
      </c>
      <c r="D302" t="s">
        <v>6208</v>
      </c>
      <c r="E302" s="29" t="str">
        <f>IFERROR(_xlfn.XLOOKUP(B302,map_headernames!M:M,map_headernames!M:M),"")</f>
        <v/>
      </c>
      <c r="F302" s="29" t="str">
        <f>IFERROR(_xlfn.XLOOKUP(B302,map_headernames!N:N,map_headernames!N:N),"")</f>
        <v/>
      </c>
      <c r="G302" s="29" t="str">
        <f>IFERROR(_xlfn.XLOOKUP($B302,map_headernames!L:L,map_headernames!L:L),"")</f>
        <v/>
      </c>
      <c r="H302" cm="1">
        <f t="array" ref="H302">_xlfn.XLOOKUP(J302,map_headernames!Q:Q,map_headernames!O:O,map_headernames!O:O)</f>
        <v>0</v>
      </c>
      <c r="I302" s="24" t="str">
        <f>IFERROR(_xlfn.XLOOKUP(G302,map_headernames!L:L,map_headernames!O:O),"")</f>
        <v/>
      </c>
      <c r="J302"/>
      <c r="K302" t="str">
        <f>IFERROR(_xlfn.XLOOKUP(G302,map_headernames!L:L,map_headernames!Q:Q),"")</f>
        <v/>
      </c>
      <c r="L302" t="str">
        <f>IFERROR(_xlfn.XLOOKUP(H302,map_headernames!O:O,map_headernames!Q:Q),"")</f>
        <v/>
      </c>
      <c r="M302" s="539"/>
      <c r="N302" s="423" t="s">
        <v>6673</v>
      </c>
    </row>
    <row r="303" spans="1:14">
      <c r="A303">
        <v>230</v>
      </c>
      <c r="B303" t="s">
        <v>3667</v>
      </c>
      <c r="C303">
        <v>42</v>
      </c>
      <c r="D303" t="s">
        <v>6209</v>
      </c>
      <c r="E303" s="29" t="str">
        <f>IFERROR(_xlfn.XLOOKUP(B303,map_headernames!M:M,map_headernames!M:M),"")</f>
        <v/>
      </c>
      <c r="F303" s="29" t="str">
        <f>IFERROR(_xlfn.XLOOKUP(B303,map_headernames!N:N,map_headernames!N:N),"")</f>
        <v/>
      </c>
      <c r="G303" s="29" t="str">
        <f>IFERROR(_xlfn.XLOOKUP($B303,map_headernames!L:L,map_headernames!L:L),"")</f>
        <v/>
      </c>
      <c r="H303" cm="1">
        <f t="array" ref="H303">_xlfn.XLOOKUP(J303,map_headernames!Q:Q,map_headernames!O:O,map_headernames!O:O)</f>
        <v>0</v>
      </c>
      <c r="I303" s="24" t="str">
        <f>IFERROR(_xlfn.XLOOKUP(G303,map_headernames!L:L,map_headernames!O:O),"")</f>
        <v/>
      </c>
      <c r="K303" t="str">
        <f>IFERROR(_xlfn.XLOOKUP(G303,map_headernames!L:L,map_headernames!Q:Q),"")</f>
        <v/>
      </c>
      <c r="L303" t="str">
        <f>IFERROR(_xlfn.XLOOKUP(H303,map_headernames!O:O,map_headernames!Q:Q),"")</f>
        <v/>
      </c>
      <c r="N303" s="423" t="s">
        <v>6673</v>
      </c>
    </row>
    <row r="304" spans="1:14">
      <c r="A304">
        <v>231</v>
      </c>
      <c r="B304" t="s">
        <v>3669</v>
      </c>
      <c r="C304">
        <v>7.5675675675675702</v>
      </c>
      <c r="D304" t="s">
        <v>6210</v>
      </c>
      <c r="E304" s="29" t="str">
        <f>IFERROR(_xlfn.XLOOKUP(B304,map_headernames!M:M,map_headernames!M:M),"")</f>
        <v/>
      </c>
      <c r="F304" s="29" t="str">
        <f>IFERROR(_xlfn.XLOOKUP(B304,map_headernames!N:N,map_headernames!N:N),"")</f>
        <v/>
      </c>
      <c r="G304" s="29" t="str">
        <f>IFERROR(_xlfn.XLOOKUP($B304,map_headernames!L:L,map_headernames!L:L),"")</f>
        <v/>
      </c>
      <c r="H304" cm="1">
        <f t="array" ref="H304">_xlfn.XLOOKUP(J304,map_headernames!Q:Q,map_headernames!O:O,map_headernames!O:O)</f>
        <v>0</v>
      </c>
      <c r="I304" s="24" t="str">
        <f>IFERROR(_xlfn.XLOOKUP(G304,map_headernames!L:L,map_headernames!O:O),"")</f>
        <v/>
      </c>
      <c r="K304" t="str">
        <f>IFERROR(_xlfn.XLOOKUP(G304,map_headernames!L:L,map_headernames!Q:Q),"")</f>
        <v/>
      </c>
      <c r="L304" t="str">
        <f>IFERROR(_xlfn.XLOOKUP(H304,map_headernames!O:O,map_headernames!Q:Q),"")</f>
        <v/>
      </c>
      <c r="N304" s="423" t="s">
        <v>6673</v>
      </c>
    </row>
    <row r="305" spans="1:14">
      <c r="A305">
        <v>232</v>
      </c>
      <c r="B305" t="s">
        <v>3672</v>
      </c>
      <c r="C305">
        <v>10</v>
      </c>
      <c r="D305" t="s">
        <v>6211</v>
      </c>
      <c r="E305" s="29" t="str">
        <f>IFERROR(_xlfn.XLOOKUP(B305,map_headernames!M:M,map_headernames!M:M),"")</f>
        <v/>
      </c>
      <c r="F305" s="29" t="str">
        <f>IFERROR(_xlfn.XLOOKUP(B305,map_headernames!N:N,map_headernames!N:N),"")</f>
        <v/>
      </c>
      <c r="G305" s="29" t="str">
        <f>IFERROR(_xlfn.XLOOKUP($B305,map_headernames!L:L,map_headernames!L:L),"")</f>
        <v/>
      </c>
      <c r="H305" cm="1">
        <f t="array" ref="H305">_xlfn.XLOOKUP(J305,map_headernames!Q:Q,map_headernames!O:O,map_headernames!O:O)</f>
        <v>0</v>
      </c>
      <c r="I305" s="24" t="str">
        <f>IFERROR(_xlfn.XLOOKUP(G305,map_headernames!L:L,map_headernames!O:O),"")</f>
        <v/>
      </c>
      <c r="K305" t="str">
        <f>IFERROR(_xlfn.XLOOKUP(G305,map_headernames!L:L,map_headernames!Q:Q),"")</f>
        <v/>
      </c>
      <c r="L305" t="str">
        <f>IFERROR(_xlfn.XLOOKUP(H305,map_headernames!O:O,map_headernames!Q:Q),"")</f>
        <v/>
      </c>
      <c r="N305" s="423" t="s">
        <v>6673</v>
      </c>
    </row>
    <row r="306" spans="1:14">
      <c r="A306">
        <v>233</v>
      </c>
      <c r="B306" t="s">
        <v>3674</v>
      </c>
      <c r="C306">
        <v>1.8018018018018001</v>
      </c>
      <c r="D306" t="s">
        <v>6212</v>
      </c>
      <c r="E306" s="29" t="str">
        <f>IFERROR(_xlfn.XLOOKUP(B306,map_headernames!M:M,map_headernames!M:M),"")</f>
        <v/>
      </c>
      <c r="F306" s="29" t="str">
        <f>IFERROR(_xlfn.XLOOKUP(B306,map_headernames!N:N,map_headernames!N:N),"")</f>
        <v/>
      </c>
      <c r="G306" s="29" t="str">
        <f>IFERROR(_xlfn.XLOOKUP($B306,map_headernames!L:L,map_headernames!L:L),"")</f>
        <v/>
      </c>
      <c r="H306" cm="1">
        <f t="array" ref="H306">_xlfn.XLOOKUP(J306,map_headernames!Q:Q,map_headernames!O:O,map_headernames!O:O)</f>
        <v>0</v>
      </c>
      <c r="I306" s="24" t="str">
        <f>IFERROR(_xlfn.XLOOKUP(G306,map_headernames!L:L,map_headernames!O:O),"")</f>
        <v/>
      </c>
      <c r="K306" t="str">
        <f>IFERROR(_xlfn.XLOOKUP(G306,map_headernames!L:L,map_headernames!Q:Q),"")</f>
        <v/>
      </c>
      <c r="L306" t="str">
        <f>IFERROR(_xlfn.XLOOKUP(H306,map_headernames!O:O,map_headernames!Q:Q),"")</f>
        <v/>
      </c>
      <c r="N306" s="423" t="s">
        <v>6673</v>
      </c>
    </row>
    <row r="307" spans="1:14" s="19" customFormat="1">
      <c r="A307">
        <v>234</v>
      </c>
      <c r="B307" t="s">
        <v>3677</v>
      </c>
      <c r="C307">
        <v>32</v>
      </c>
      <c r="D307" t="s">
        <v>6213</v>
      </c>
      <c r="E307" s="29" t="str">
        <f>IFERROR(_xlfn.XLOOKUP(B307,map_headernames!M:M,map_headernames!M:M),"")</f>
        <v/>
      </c>
      <c r="F307" s="29" t="str">
        <f>IFERROR(_xlfn.XLOOKUP(B307,map_headernames!N:N,map_headernames!N:N),"")</f>
        <v/>
      </c>
      <c r="G307" s="29" t="str">
        <f>IFERROR(_xlfn.XLOOKUP($B307,map_headernames!L:L,map_headernames!L:L),"")</f>
        <v/>
      </c>
      <c r="H307" cm="1">
        <f t="array" ref="H307">_xlfn.XLOOKUP(J307,map_headernames!Q:Q,map_headernames!O:O,map_headernames!O:O)</f>
        <v>0</v>
      </c>
      <c r="I307" s="24" t="str">
        <f>IFERROR(_xlfn.XLOOKUP(G307,map_headernames!L:L,map_headernames!O:O),"")</f>
        <v/>
      </c>
      <c r="J307"/>
      <c r="K307" t="str">
        <f>IFERROR(_xlfn.XLOOKUP(G307,map_headernames!L:L,map_headernames!Q:Q),"")</f>
        <v/>
      </c>
      <c r="L307" t="str">
        <f>IFERROR(_xlfn.XLOOKUP(H307,map_headernames!O:O,map_headernames!Q:Q),"")</f>
        <v/>
      </c>
      <c r="M307" s="539"/>
      <c r="N307" s="423" t="s">
        <v>6673</v>
      </c>
    </row>
    <row r="308" spans="1:14" s="19" customFormat="1">
      <c r="A308">
        <v>235</v>
      </c>
      <c r="B308" t="s">
        <v>3679</v>
      </c>
      <c r="C308">
        <v>5.7657657657657699</v>
      </c>
      <c r="D308" t="s">
        <v>6214</v>
      </c>
      <c r="E308" s="29" t="str">
        <f>IFERROR(_xlfn.XLOOKUP(B308,map_headernames!M:M,map_headernames!M:M),"")</f>
        <v/>
      </c>
      <c r="F308" s="29" t="str">
        <f>IFERROR(_xlfn.XLOOKUP(B308,map_headernames!N:N,map_headernames!N:N),"")</f>
        <v/>
      </c>
      <c r="G308" s="29" t="str">
        <f>IFERROR(_xlfn.XLOOKUP($B308,map_headernames!L:L,map_headernames!L:L),"")</f>
        <v/>
      </c>
      <c r="H308" cm="1">
        <f t="array" ref="H308">_xlfn.XLOOKUP(J308,map_headernames!Q:Q,map_headernames!O:O,map_headernames!O:O)</f>
        <v>0</v>
      </c>
      <c r="I308" s="24" t="str">
        <f>IFERROR(_xlfn.XLOOKUP(G308,map_headernames!L:L,map_headernames!O:O),"")</f>
        <v/>
      </c>
      <c r="J308"/>
      <c r="K308" t="str">
        <f>IFERROR(_xlfn.XLOOKUP(G308,map_headernames!L:L,map_headernames!Q:Q),"")</f>
        <v/>
      </c>
      <c r="L308" t="str">
        <f>IFERROR(_xlfn.XLOOKUP(H308,map_headernames!O:O,map_headernames!Q:Q),"")</f>
        <v/>
      </c>
      <c r="M308" s="539"/>
      <c r="N308" s="423" t="s">
        <v>6673</v>
      </c>
    </row>
    <row r="309" spans="1:14">
      <c r="A309">
        <v>236</v>
      </c>
      <c r="B309" t="s">
        <v>3682</v>
      </c>
      <c r="C309">
        <v>8</v>
      </c>
      <c r="D309" t="s">
        <v>6215</v>
      </c>
      <c r="E309" s="29" t="str">
        <f>IFERROR(_xlfn.XLOOKUP(B309,map_headernames!M:M,map_headernames!M:M),"")</f>
        <v/>
      </c>
      <c r="F309" s="29" t="str">
        <f>IFERROR(_xlfn.XLOOKUP(B309,map_headernames!N:N,map_headernames!N:N),"")</f>
        <v/>
      </c>
      <c r="G309" s="29" t="str">
        <f>IFERROR(_xlfn.XLOOKUP($B309,map_headernames!L:L,map_headernames!L:L),"")</f>
        <v/>
      </c>
      <c r="H309" cm="1">
        <f t="array" ref="H309">_xlfn.XLOOKUP(J309,map_headernames!Q:Q,map_headernames!O:O,map_headernames!O:O)</f>
        <v>0</v>
      </c>
      <c r="I309" s="24" t="str">
        <f>IFERROR(_xlfn.XLOOKUP(G309,map_headernames!L:L,map_headernames!O:O),"")</f>
        <v/>
      </c>
      <c r="K309" t="str">
        <f>IFERROR(_xlfn.XLOOKUP(G309,map_headernames!L:L,map_headernames!Q:Q),"")</f>
        <v/>
      </c>
      <c r="L309" t="str">
        <f>IFERROR(_xlfn.XLOOKUP(H309,map_headernames!O:O,map_headernames!Q:Q),"")</f>
        <v/>
      </c>
      <c r="N309" s="423" t="s">
        <v>6673</v>
      </c>
    </row>
    <row r="310" spans="1:14">
      <c r="A310">
        <v>237</v>
      </c>
      <c r="B310" t="s">
        <v>3684</v>
      </c>
      <c r="C310">
        <v>1.44144144144144</v>
      </c>
      <c r="D310" t="s">
        <v>6216</v>
      </c>
      <c r="E310" s="29" t="str">
        <f>IFERROR(_xlfn.XLOOKUP(B310,map_headernames!M:M,map_headernames!M:M),"")</f>
        <v/>
      </c>
      <c r="F310" s="29" t="str">
        <f>IFERROR(_xlfn.XLOOKUP(B310,map_headernames!N:N,map_headernames!N:N),"")</f>
        <v/>
      </c>
      <c r="G310" s="29" t="str">
        <f>IFERROR(_xlfn.XLOOKUP($B310,map_headernames!L:L,map_headernames!L:L),"")</f>
        <v/>
      </c>
      <c r="H310" cm="1">
        <f t="array" ref="H310">_xlfn.XLOOKUP(J310,map_headernames!Q:Q,map_headernames!O:O,map_headernames!O:O)</f>
        <v>0</v>
      </c>
      <c r="I310" s="24" t="str">
        <f>IFERROR(_xlfn.XLOOKUP(G310,map_headernames!L:L,map_headernames!O:O),"")</f>
        <v/>
      </c>
      <c r="K310" t="str">
        <f>IFERROR(_xlfn.XLOOKUP(G310,map_headernames!L:L,map_headernames!Q:Q),"")</f>
        <v/>
      </c>
      <c r="L310" t="str">
        <f>IFERROR(_xlfn.XLOOKUP(H310,map_headernames!O:O,map_headernames!Q:Q),"")</f>
        <v/>
      </c>
      <c r="N310" s="423" t="s">
        <v>6673</v>
      </c>
    </row>
    <row r="311" spans="1:14" s="19" customFormat="1">
      <c r="A311">
        <v>238</v>
      </c>
      <c r="B311" t="s">
        <v>3687</v>
      </c>
      <c r="C311">
        <v>8</v>
      </c>
      <c r="D311" t="s">
        <v>6217</v>
      </c>
      <c r="E311" s="29" t="str">
        <f>IFERROR(_xlfn.XLOOKUP(B311,map_headernames!M:M,map_headernames!M:M),"")</f>
        <v/>
      </c>
      <c r="F311" s="29" t="str">
        <f>IFERROR(_xlfn.XLOOKUP(B311,map_headernames!N:N,map_headernames!N:N),"")</f>
        <v/>
      </c>
      <c r="G311" s="29" t="str">
        <f>IFERROR(_xlfn.XLOOKUP($B311,map_headernames!L:L,map_headernames!L:L),"")</f>
        <v/>
      </c>
      <c r="H311" cm="1">
        <f t="array" ref="H311">_xlfn.XLOOKUP(J311,map_headernames!Q:Q,map_headernames!O:O,map_headernames!O:O)</f>
        <v>0</v>
      </c>
      <c r="I311" s="24" t="str">
        <f>IFERROR(_xlfn.XLOOKUP(G311,map_headernames!L:L,map_headernames!O:O),"")</f>
        <v/>
      </c>
      <c r="J311"/>
      <c r="K311" t="str">
        <f>IFERROR(_xlfn.XLOOKUP(G311,map_headernames!L:L,map_headernames!Q:Q),"")</f>
        <v/>
      </c>
      <c r="L311" t="str">
        <f>IFERROR(_xlfn.XLOOKUP(H311,map_headernames!O:O,map_headernames!Q:Q),"")</f>
        <v/>
      </c>
      <c r="M311" s="539"/>
      <c r="N311" s="423" t="s">
        <v>6673</v>
      </c>
    </row>
    <row r="312" spans="1:14" s="19" customFormat="1">
      <c r="A312">
        <v>239</v>
      </c>
      <c r="B312" t="s">
        <v>3689</v>
      </c>
      <c r="C312">
        <v>1.44144144144144</v>
      </c>
      <c r="D312" t="s">
        <v>6218</v>
      </c>
      <c r="E312" s="29" t="str">
        <f>IFERROR(_xlfn.XLOOKUP(B312,map_headernames!M:M,map_headernames!M:M),"")</f>
        <v/>
      </c>
      <c r="F312" s="29" t="str">
        <f>IFERROR(_xlfn.XLOOKUP(B312,map_headernames!N:N,map_headernames!N:N),"")</f>
        <v/>
      </c>
      <c r="G312" s="29" t="str">
        <f>IFERROR(_xlfn.XLOOKUP($B312,map_headernames!L:L,map_headernames!L:L),"")</f>
        <v/>
      </c>
      <c r="H312" cm="1">
        <f t="array" ref="H312">_xlfn.XLOOKUP(J312,map_headernames!Q:Q,map_headernames!O:O,map_headernames!O:O)</f>
        <v>0</v>
      </c>
      <c r="I312" s="24" t="str">
        <f>IFERROR(_xlfn.XLOOKUP(G312,map_headernames!L:L,map_headernames!O:O),"")</f>
        <v/>
      </c>
      <c r="J312"/>
      <c r="K312" t="str">
        <f>IFERROR(_xlfn.XLOOKUP(G312,map_headernames!L:L,map_headernames!Q:Q),"")</f>
        <v/>
      </c>
      <c r="L312" t="str">
        <f>IFERROR(_xlfn.XLOOKUP(H312,map_headernames!O:O,map_headernames!Q:Q),"")</f>
        <v/>
      </c>
      <c r="M312" s="539"/>
      <c r="N312" s="423" t="s">
        <v>6673</v>
      </c>
    </row>
    <row r="313" spans="1:14" s="19" customFormat="1">
      <c r="A313">
        <v>240</v>
      </c>
      <c r="B313" t="s">
        <v>3692</v>
      </c>
      <c r="C313">
        <v>0</v>
      </c>
      <c r="D313" t="s">
        <v>6219</v>
      </c>
      <c r="E313" s="29" t="str">
        <f>IFERROR(_xlfn.XLOOKUP(B313,map_headernames!M:M,map_headernames!M:M),"")</f>
        <v/>
      </c>
      <c r="F313" s="29" t="str">
        <f>IFERROR(_xlfn.XLOOKUP(B313,map_headernames!N:N,map_headernames!N:N),"")</f>
        <v/>
      </c>
      <c r="G313" s="29" t="str">
        <f>IFERROR(_xlfn.XLOOKUP($B313,map_headernames!L:L,map_headernames!L:L),"")</f>
        <v/>
      </c>
      <c r="H313" cm="1">
        <f t="array" ref="H313">_xlfn.XLOOKUP(J313,map_headernames!Q:Q,map_headernames!O:O,map_headernames!O:O)</f>
        <v>0</v>
      </c>
      <c r="I313" s="24" t="str">
        <f>IFERROR(_xlfn.XLOOKUP(G313,map_headernames!L:L,map_headernames!O:O),"")</f>
        <v/>
      </c>
      <c r="J313"/>
      <c r="K313" t="str">
        <f>IFERROR(_xlfn.XLOOKUP(G313,map_headernames!L:L,map_headernames!Q:Q),"")</f>
        <v/>
      </c>
      <c r="L313" t="str">
        <f>IFERROR(_xlfn.XLOOKUP(H313,map_headernames!O:O,map_headernames!Q:Q),"")</f>
        <v/>
      </c>
      <c r="M313" s="539"/>
      <c r="N313" s="423" t="s">
        <v>6673</v>
      </c>
    </row>
    <row r="314" spans="1:14" s="19" customFormat="1">
      <c r="A314">
        <v>241</v>
      </c>
      <c r="B314" t="s">
        <v>3694</v>
      </c>
      <c r="C314">
        <v>0</v>
      </c>
      <c r="D314" t="s">
        <v>6220</v>
      </c>
      <c r="E314" s="29" t="str">
        <f>IFERROR(_xlfn.XLOOKUP(B314,map_headernames!M:M,map_headernames!M:M),"")</f>
        <v/>
      </c>
      <c r="F314" s="29" t="str">
        <f>IFERROR(_xlfn.XLOOKUP(B314,map_headernames!N:N,map_headernames!N:N),"")</f>
        <v/>
      </c>
      <c r="G314" s="29" t="str">
        <f>IFERROR(_xlfn.XLOOKUP($B314,map_headernames!L:L,map_headernames!L:L),"")</f>
        <v/>
      </c>
      <c r="H314" cm="1">
        <f t="array" ref="H314">_xlfn.XLOOKUP(J314,map_headernames!Q:Q,map_headernames!O:O,map_headernames!O:O)</f>
        <v>0</v>
      </c>
      <c r="I314" s="24" t="str">
        <f>IFERROR(_xlfn.XLOOKUP(G314,map_headernames!L:L,map_headernames!O:O),"")</f>
        <v/>
      </c>
      <c r="J314"/>
      <c r="K314" t="str">
        <f>IFERROR(_xlfn.XLOOKUP(G314,map_headernames!L:L,map_headernames!Q:Q),"")</f>
        <v/>
      </c>
      <c r="L314" t="str">
        <f>IFERROR(_xlfn.XLOOKUP(H314,map_headernames!O:O,map_headernames!Q:Q),"")</f>
        <v/>
      </c>
      <c r="M314" s="539"/>
      <c r="N314" s="423" t="s">
        <v>6673</v>
      </c>
    </row>
    <row r="315" spans="1:14">
      <c r="A315">
        <v>242</v>
      </c>
      <c r="B315" t="s">
        <v>3697</v>
      </c>
      <c r="C315">
        <v>437</v>
      </c>
      <c r="D315" t="s">
        <v>6221</v>
      </c>
      <c r="E315" s="29" t="str">
        <f>IFERROR(_xlfn.XLOOKUP(B315,map_headernames!M:M,map_headernames!M:M),"")</f>
        <v/>
      </c>
      <c r="F315" s="29" t="str">
        <f>IFERROR(_xlfn.XLOOKUP(B315,map_headernames!N:N,map_headernames!N:N),"")</f>
        <v/>
      </c>
      <c r="G315" s="29" t="str">
        <f>IFERROR(_xlfn.XLOOKUP($B315,map_headernames!L:L,map_headernames!L:L),"")</f>
        <v/>
      </c>
      <c r="H315" cm="1">
        <f t="array" ref="H315">_xlfn.XLOOKUP(J315,map_headernames!Q:Q,map_headernames!O:O,map_headernames!O:O)</f>
        <v>0</v>
      </c>
      <c r="I315" s="24" t="str">
        <f>IFERROR(_xlfn.XLOOKUP(G315,map_headernames!L:L,map_headernames!O:O),"")</f>
        <v/>
      </c>
      <c r="K315" t="str">
        <f>IFERROR(_xlfn.XLOOKUP(G315,map_headernames!L:L,map_headernames!Q:Q),"")</f>
        <v/>
      </c>
      <c r="L315" t="str">
        <f>IFERROR(_xlfn.XLOOKUP(H315,map_headernames!O:O,map_headernames!Q:Q),"")</f>
        <v/>
      </c>
      <c r="N315" s="423" t="s">
        <v>6673</v>
      </c>
    </row>
    <row r="316" spans="1:14">
      <c r="A316">
        <v>243</v>
      </c>
      <c r="B316" t="s">
        <v>3699</v>
      </c>
      <c r="C316">
        <v>78.738738738738704</v>
      </c>
      <c r="D316" t="s">
        <v>6222</v>
      </c>
      <c r="E316" s="29" t="str">
        <f>IFERROR(_xlfn.XLOOKUP(B316,map_headernames!M:M,map_headernames!M:M),"")</f>
        <v/>
      </c>
      <c r="F316" s="29" t="str">
        <f>IFERROR(_xlfn.XLOOKUP(B316,map_headernames!N:N,map_headernames!N:N),"")</f>
        <v/>
      </c>
      <c r="G316" s="29" t="str">
        <f>IFERROR(_xlfn.XLOOKUP($B316,map_headernames!L:L,map_headernames!L:L),"")</f>
        <v/>
      </c>
      <c r="H316" cm="1">
        <f t="array" ref="H316">_xlfn.XLOOKUP(J316,map_headernames!Q:Q,map_headernames!O:O,map_headernames!O:O)</f>
        <v>0</v>
      </c>
      <c r="I316" s="24" t="str">
        <f>IFERROR(_xlfn.XLOOKUP(G316,map_headernames!L:L,map_headernames!O:O),"")</f>
        <v/>
      </c>
      <c r="K316" t="str">
        <f>IFERROR(_xlfn.XLOOKUP(G316,map_headernames!L:L,map_headernames!Q:Q),"")</f>
        <v/>
      </c>
      <c r="L316" t="str">
        <f>IFERROR(_xlfn.XLOOKUP(H316,map_headernames!O:O,map_headernames!Q:Q),"")</f>
        <v/>
      </c>
      <c r="N316" s="423" t="s">
        <v>6673</v>
      </c>
    </row>
    <row r="317" spans="1:14" s="19" customFormat="1">
      <c r="A317">
        <v>249</v>
      </c>
      <c r="B317" t="s">
        <v>3716</v>
      </c>
      <c r="C317">
        <v>6</v>
      </c>
      <c r="D317" s="126" t="s">
        <v>6228</v>
      </c>
      <c r="E317" s="29" t="str">
        <f>IFERROR(_xlfn.XLOOKUP(B317,map_headernames!M:M,map_headernames!M:M),"")</f>
        <v/>
      </c>
      <c r="F317" s="29" t="str">
        <f>IFERROR(_xlfn.XLOOKUP(B317,map_headernames!N:N,map_headernames!N:N),"")</f>
        <v/>
      </c>
      <c r="G317" s="29" t="str">
        <f>IFERROR(_xlfn.XLOOKUP($B317,map_headernames!L:L,map_headernames!L:L),"")</f>
        <v/>
      </c>
      <c r="H317" cm="1">
        <f t="array" ref="H317">_xlfn.XLOOKUP(J317,map_headernames!Q:Q,map_headernames!O:O,map_headernames!O:O)</f>
        <v>0</v>
      </c>
      <c r="I317" s="24" t="str">
        <f>IFERROR(_xlfn.XLOOKUP(G317,map_headernames!L:L,map_headernames!O:O),"")</f>
        <v/>
      </c>
      <c r="J317"/>
      <c r="K317" t="str">
        <f>IFERROR(_xlfn.XLOOKUP(G317,map_headernames!L:L,map_headernames!Q:Q),"")</f>
        <v/>
      </c>
      <c r="L317" t="str">
        <f>IFERROR(_xlfn.XLOOKUP(H317,map_headernames!O:O,map_headernames!Q:Q),"")</f>
        <v/>
      </c>
      <c r="M317" s="539"/>
      <c r="N317" s="423" t="s">
        <v>6673</v>
      </c>
    </row>
    <row r="318" spans="1:14" s="19" customFormat="1">
      <c r="A318">
        <v>250</v>
      </c>
      <c r="B318" t="s">
        <v>3718</v>
      </c>
      <c r="C318">
        <v>1.1320754716981101</v>
      </c>
      <c r="D318" s="126" t="s">
        <v>6229</v>
      </c>
      <c r="E318" s="29" t="str">
        <f>IFERROR(_xlfn.XLOOKUP(B318,map_headernames!M:M,map_headernames!M:M),"")</f>
        <v/>
      </c>
      <c r="F318" s="29" t="str">
        <f>IFERROR(_xlfn.XLOOKUP(B318,map_headernames!N:N,map_headernames!N:N),"")</f>
        <v/>
      </c>
      <c r="G318" s="29" t="str">
        <f>IFERROR(_xlfn.XLOOKUP($B318,map_headernames!L:L,map_headernames!L:L),"")</f>
        <v/>
      </c>
      <c r="H318" cm="1">
        <f t="array" ref="H318">_xlfn.XLOOKUP(J318,map_headernames!Q:Q,map_headernames!O:O,map_headernames!O:O)</f>
        <v>0</v>
      </c>
      <c r="I318" s="24" t="str">
        <f>IFERROR(_xlfn.XLOOKUP(G318,map_headernames!L:L,map_headernames!O:O),"")</f>
        <v/>
      </c>
      <c r="J318"/>
      <c r="K318" t="str">
        <f>IFERROR(_xlfn.XLOOKUP(G318,map_headernames!L:L,map_headernames!Q:Q),"")</f>
        <v/>
      </c>
      <c r="L318" t="str">
        <f>IFERROR(_xlfn.XLOOKUP(H318,map_headernames!O:O,map_headernames!Q:Q),"")</f>
        <v/>
      </c>
      <c r="M318" s="539"/>
      <c r="N318" s="423" t="s">
        <v>6673</v>
      </c>
    </row>
    <row r="319" spans="1:14" s="19" customFormat="1">
      <c r="A319">
        <v>251</v>
      </c>
      <c r="B319" t="s">
        <v>3721</v>
      </c>
      <c r="C319">
        <v>7</v>
      </c>
      <c r="D319" s="126" t="s">
        <v>6230</v>
      </c>
      <c r="E319" s="29" t="str">
        <f>IFERROR(_xlfn.XLOOKUP(B319,map_headernames!M:M,map_headernames!M:M),"")</f>
        <v/>
      </c>
      <c r="F319" s="29" t="str">
        <f>IFERROR(_xlfn.XLOOKUP(B319,map_headernames!N:N,map_headernames!N:N),"")</f>
        <v/>
      </c>
      <c r="G319" s="29" t="str">
        <f>IFERROR(_xlfn.XLOOKUP($B319,map_headernames!L:L,map_headernames!L:L),"")</f>
        <v/>
      </c>
      <c r="H319" cm="1">
        <f t="array" ref="H319">_xlfn.XLOOKUP(J319,map_headernames!Q:Q,map_headernames!O:O,map_headernames!O:O)</f>
        <v>0</v>
      </c>
      <c r="I319" s="24" t="str">
        <f>IFERROR(_xlfn.XLOOKUP(G319,map_headernames!L:L,map_headernames!O:O),"")</f>
        <v/>
      </c>
      <c r="J319"/>
      <c r="K319" t="str">
        <f>IFERROR(_xlfn.XLOOKUP(G319,map_headernames!L:L,map_headernames!Q:Q),"")</f>
        <v/>
      </c>
      <c r="L319" t="str">
        <f>IFERROR(_xlfn.XLOOKUP(H319,map_headernames!O:O,map_headernames!Q:Q),"")</f>
        <v/>
      </c>
      <c r="M319" s="539"/>
      <c r="N319" s="423" t="s">
        <v>6673</v>
      </c>
    </row>
    <row r="320" spans="1:14" s="19" customFormat="1">
      <c r="A320">
        <v>252</v>
      </c>
      <c r="B320" t="s">
        <v>3723</v>
      </c>
      <c r="C320">
        <v>1.32075471698113</v>
      </c>
      <c r="D320" s="126" t="s">
        <v>6231</v>
      </c>
      <c r="E320" s="29" t="str">
        <f>IFERROR(_xlfn.XLOOKUP(B320,map_headernames!M:M,map_headernames!M:M),"")</f>
        <v/>
      </c>
      <c r="F320" s="29" t="str">
        <f>IFERROR(_xlfn.XLOOKUP(B320,map_headernames!N:N,map_headernames!N:N),"")</f>
        <v/>
      </c>
      <c r="G320" s="29" t="str">
        <f>IFERROR(_xlfn.XLOOKUP($B320,map_headernames!L:L,map_headernames!L:L),"")</f>
        <v/>
      </c>
      <c r="H320" cm="1">
        <f t="array" ref="H320">_xlfn.XLOOKUP(J320,map_headernames!Q:Q,map_headernames!O:O,map_headernames!O:O)</f>
        <v>0</v>
      </c>
      <c r="I320" s="24" t="str">
        <f>IFERROR(_xlfn.XLOOKUP(G320,map_headernames!L:L,map_headernames!O:O),"")</f>
        <v/>
      </c>
      <c r="J320"/>
      <c r="K320" t="str">
        <f>IFERROR(_xlfn.XLOOKUP(G320,map_headernames!L:L,map_headernames!Q:Q),"")</f>
        <v/>
      </c>
      <c r="L320" t="str">
        <f>IFERROR(_xlfn.XLOOKUP(H320,map_headernames!O:O,map_headernames!Q:Q),"")</f>
        <v/>
      </c>
      <c r="M320" s="539"/>
      <c r="N320" s="423" t="s">
        <v>6673</v>
      </c>
    </row>
    <row r="321" spans="1:14">
      <c r="A321">
        <v>263</v>
      </c>
      <c r="B321" t="s">
        <v>3751</v>
      </c>
      <c r="C321">
        <v>6</v>
      </c>
      <c r="D321" s="126" t="s">
        <v>6242</v>
      </c>
      <c r="E321" s="29" t="str">
        <f>IFERROR(_xlfn.XLOOKUP(B321,map_headernames!M:M,map_headernames!M:M),"")</f>
        <v/>
      </c>
      <c r="F321" s="29" t="str">
        <f>IFERROR(_xlfn.XLOOKUP(B321,map_headernames!N:N,map_headernames!N:N),"")</f>
        <v/>
      </c>
      <c r="G321" s="29" t="str">
        <f>IFERROR(_xlfn.XLOOKUP($B321,map_headernames!L:L,map_headernames!L:L),"")</f>
        <v/>
      </c>
      <c r="H321" cm="1">
        <f t="array" ref="H321">_xlfn.XLOOKUP(J321,map_headernames!Q:Q,map_headernames!O:O,map_headernames!O:O)</f>
        <v>0</v>
      </c>
      <c r="I321" s="24" t="str">
        <f>IFERROR(_xlfn.XLOOKUP(G321,map_headernames!L:L,map_headernames!O:O),"")</f>
        <v/>
      </c>
      <c r="K321" t="str">
        <f>IFERROR(_xlfn.XLOOKUP(G321,map_headernames!L:L,map_headernames!Q:Q),"")</f>
        <v/>
      </c>
      <c r="L321" t="str">
        <f>IFERROR(_xlfn.XLOOKUP(H321,map_headernames!O:O,map_headernames!Q:Q),"")</f>
        <v/>
      </c>
      <c r="N321" s="423" t="s">
        <v>6673</v>
      </c>
    </row>
    <row r="322" spans="1:14">
      <c r="A322">
        <v>264</v>
      </c>
      <c r="B322" t="s">
        <v>3753</v>
      </c>
      <c r="C322">
        <v>1.1320754716981101</v>
      </c>
      <c r="D322" s="126" t="s">
        <v>6243</v>
      </c>
      <c r="E322" s="29" t="str">
        <f>IFERROR(_xlfn.XLOOKUP(B322,map_headernames!M:M,map_headernames!M:M),"")</f>
        <v/>
      </c>
      <c r="F322" s="29" t="str">
        <f>IFERROR(_xlfn.XLOOKUP(B322,map_headernames!N:N,map_headernames!N:N),"")</f>
        <v/>
      </c>
      <c r="G322" s="29" t="str">
        <f>IFERROR(_xlfn.XLOOKUP($B322,map_headernames!L:L,map_headernames!L:L),"")</f>
        <v/>
      </c>
      <c r="H322" cm="1">
        <f t="array" ref="H322">_xlfn.XLOOKUP(J322,map_headernames!Q:Q,map_headernames!O:O,map_headernames!O:O)</f>
        <v>0</v>
      </c>
      <c r="I322" s="24" t="str">
        <f>IFERROR(_xlfn.XLOOKUP(G322,map_headernames!L:L,map_headernames!O:O),"")</f>
        <v/>
      </c>
      <c r="K322" t="str">
        <f>IFERROR(_xlfn.XLOOKUP(G322,map_headernames!L:L,map_headernames!Q:Q),"")</f>
        <v/>
      </c>
      <c r="L322" t="str">
        <f>IFERROR(_xlfn.XLOOKUP(H322,map_headernames!O:O,map_headernames!Q:Q),"")</f>
        <v/>
      </c>
      <c r="N322" s="423" t="s">
        <v>6673</v>
      </c>
    </row>
    <row r="323" spans="1:14" s="19" customFormat="1">
      <c r="A323">
        <v>265</v>
      </c>
      <c r="B323" t="s">
        <v>3756</v>
      </c>
      <c r="C323">
        <v>7</v>
      </c>
      <c r="D323" s="126" t="s">
        <v>6244</v>
      </c>
      <c r="E323" s="29" t="str">
        <f>IFERROR(_xlfn.XLOOKUP(B323,map_headernames!M:M,map_headernames!M:M),"")</f>
        <v/>
      </c>
      <c r="F323" s="29" t="str">
        <f>IFERROR(_xlfn.XLOOKUP(B323,map_headernames!N:N,map_headernames!N:N),"")</f>
        <v/>
      </c>
      <c r="G323" s="29" t="str">
        <f>IFERROR(_xlfn.XLOOKUP($B323,map_headernames!L:L,map_headernames!L:L),"")</f>
        <v/>
      </c>
      <c r="H323" cm="1">
        <f t="array" ref="H323">_xlfn.XLOOKUP(J323,map_headernames!Q:Q,map_headernames!O:O,map_headernames!O:O)</f>
        <v>0</v>
      </c>
      <c r="I323" s="24" t="str">
        <f>IFERROR(_xlfn.XLOOKUP(G323,map_headernames!L:L,map_headernames!O:O),"")</f>
        <v/>
      </c>
      <c r="J323"/>
      <c r="K323" t="str">
        <f>IFERROR(_xlfn.XLOOKUP(G323,map_headernames!L:L,map_headernames!Q:Q),"")</f>
        <v/>
      </c>
      <c r="L323" t="str">
        <f>IFERROR(_xlfn.XLOOKUP(H323,map_headernames!O:O,map_headernames!Q:Q),"")</f>
        <v/>
      </c>
      <c r="M323" s="539"/>
      <c r="N323" s="423" t="s">
        <v>6673</v>
      </c>
    </row>
    <row r="324" spans="1:14" s="19" customFormat="1">
      <c r="A324">
        <v>266</v>
      </c>
      <c r="B324" t="s">
        <v>3758</v>
      </c>
      <c r="C324">
        <v>1.32075471698113</v>
      </c>
      <c r="D324" s="126" t="s">
        <v>6245</v>
      </c>
      <c r="E324" s="29" t="str">
        <f>IFERROR(_xlfn.XLOOKUP(B324,map_headernames!M:M,map_headernames!M:M),"")</f>
        <v/>
      </c>
      <c r="F324" s="29" t="str">
        <f>IFERROR(_xlfn.XLOOKUP(B324,map_headernames!N:N,map_headernames!N:N),"")</f>
        <v/>
      </c>
      <c r="G324" s="29" t="str">
        <f>IFERROR(_xlfn.XLOOKUP($B324,map_headernames!L:L,map_headernames!L:L),"")</f>
        <v/>
      </c>
      <c r="H324" cm="1">
        <f t="array" ref="H324">_xlfn.XLOOKUP(J324,map_headernames!Q:Q,map_headernames!O:O,map_headernames!O:O)</f>
        <v>0</v>
      </c>
      <c r="I324" s="24" t="str">
        <f>IFERROR(_xlfn.XLOOKUP(G324,map_headernames!L:L,map_headernames!O:O),"")</f>
        <v/>
      </c>
      <c r="J324"/>
      <c r="K324" t="str">
        <f>IFERROR(_xlfn.XLOOKUP(G324,map_headernames!L:L,map_headernames!Q:Q),"")</f>
        <v/>
      </c>
      <c r="L324" t="str">
        <f>IFERROR(_xlfn.XLOOKUP(H324,map_headernames!O:O,map_headernames!Q:Q),"")</f>
        <v/>
      </c>
      <c r="M324" s="539"/>
      <c r="N324" s="423" t="s">
        <v>6673</v>
      </c>
    </row>
    <row r="325" spans="1:14" s="19" customFormat="1">
      <c r="A325">
        <v>267</v>
      </c>
      <c r="B325" t="s">
        <v>3761</v>
      </c>
      <c r="C325">
        <v>0</v>
      </c>
      <c r="D325" s="126" t="s">
        <v>6246</v>
      </c>
      <c r="E325" s="29" t="str">
        <f>IFERROR(_xlfn.XLOOKUP(B325,map_headernames!M:M,map_headernames!M:M),"")</f>
        <v/>
      </c>
      <c r="F325" s="29" t="str">
        <f>IFERROR(_xlfn.XLOOKUP(B325,map_headernames!N:N,map_headernames!N:N),"")</f>
        <v/>
      </c>
      <c r="G325" s="29" t="str">
        <f>IFERROR(_xlfn.XLOOKUP($B325,map_headernames!L:L,map_headernames!L:L),"")</f>
        <v/>
      </c>
      <c r="H325" cm="1">
        <f t="array" ref="H325">_xlfn.XLOOKUP(J325,map_headernames!Q:Q,map_headernames!O:O,map_headernames!O:O)</f>
        <v>0</v>
      </c>
      <c r="I325" s="24" t="str">
        <f>IFERROR(_xlfn.XLOOKUP(G325,map_headernames!L:L,map_headernames!O:O),"")</f>
        <v/>
      </c>
      <c r="J325"/>
      <c r="K325" t="str">
        <f>IFERROR(_xlfn.XLOOKUP(G325,map_headernames!L:L,map_headernames!Q:Q),"")</f>
        <v/>
      </c>
      <c r="L325" t="str">
        <f>IFERROR(_xlfn.XLOOKUP(H325,map_headernames!O:O,map_headernames!Q:Q),"")</f>
        <v/>
      </c>
      <c r="M325" s="539"/>
      <c r="N325" s="423" t="s">
        <v>6673</v>
      </c>
    </row>
    <row r="326" spans="1:14" s="19" customFormat="1">
      <c r="A326">
        <v>268</v>
      </c>
      <c r="B326" t="s">
        <v>3763</v>
      </c>
      <c r="C326">
        <v>0</v>
      </c>
      <c r="D326" s="126" t="s">
        <v>6247</v>
      </c>
      <c r="E326" s="29" t="str">
        <f>IFERROR(_xlfn.XLOOKUP(B326,map_headernames!M:M,map_headernames!M:M),"")</f>
        <v/>
      </c>
      <c r="F326" s="29" t="str">
        <f>IFERROR(_xlfn.XLOOKUP(B326,map_headernames!N:N,map_headernames!N:N),"")</f>
        <v/>
      </c>
      <c r="G326" s="29" t="str">
        <f>IFERROR(_xlfn.XLOOKUP($B326,map_headernames!L:L,map_headernames!L:L),"")</f>
        <v/>
      </c>
      <c r="H326" cm="1">
        <f t="array" ref="H326">_xlfn.XLOOKUP(J326,map_headernames!Q:Q,map_headernames!O:O,map_headernames!O:O)</f>
        <v>0</v>
      </c>
      <c r="I326" s="24" t="str">
        <f>IFERROR(_xlfn.XLOOKUP(G326,map_headernames!L:L,map_headernames!O:O),"")</f>
        <v/>
      </c>
      <c r="J326"/>
      <c r="K326" t="str">
        <f>IFERROR(_xlfn.XLOOKUP(G326,map_headernames!L:L,map_headernames!Q:Q),"")</f>
        <v/>
      </c>
      <c r="L326" t="str">
        <f>IFERROR(_xlfn.XLOOKUP(H326,map_headernames!O:O,map_headernames!Q:Q),"")</f>
        <v/>
      </c>
      <c r="M326" s="539"/>
      <c r="N326" s="423" t="s">
        <v>6673</v>
      </c>
    </row>
    <row r="327" spans="1:14">
      <c r="A327">
        <v>269</v>
      </c>
      <c r="B327" t="s">
        <v>3766</v>
      </c>
      <c r="C327">
        <v>0</v>
      </c>
      <c r="D327" s="126" t="s">
        <v>6248</v>
      </c>
      <c r="E327" s="29" t="str">
        <f>IFERROR(_xlfn.XLOOKUP(B327,map_headernames!M:M,map_headernames!M:M),"")</f>
        <v/>
      </c>
      <c r="F327" s="29" t="str">
        <f>IFERROR(_xlfn.XLOOKUP(B327,map_headernames!N:N,map_headernames!N:N),"")</f>
        <v/>
      </c>
      <c r="G327" s="29" t="str">
        <f>IFERROR(_xlfn.XLOOKUP($B327,map_headernames!L:L,map_headernames!L:L),"")</f>
        <v/>
      </c>
      <c r="H327" cm="1">
        <f t="array" ref="H327">_xlfn.XLOOKUP(J327,map_headernames!Q:Q,map_headernames!O:O,map_headernames!O:O)</f>
        <v>0</v>
      </c>
      <c r="I327" s="24" t="str">
        <f>IFERROR(_xlfn.XLOOKUP(G327,map_headernames!L:L,map_headernames!O:O),"")</f>
        <v/>
      </c>
      <c r="K327" t="str">
        <f>IFERROR(_xlfn.XLOOKUP(G327,map_headernames!L:L,map_headernames!Q:Q),"")</f>
        <v/>
      </c>
      <c r="L327" t="str">
        <f>IFERROR(_xlfn.XLOOKUP(H327,map_headernames!O:O,map_headernames!Q:Q),"")</f>
        <v/>
      </c>
      <c r="N327" s="423" t="s">
        <v>6673</v>
      </c>
    </row>
    <row r="328" spans="1:14">
      <c r="A328">
        <v>270</v>
      </c>
      <c r="B328" t="s">
        <v>3768</v>
      </c>
      <c r="C328">
        <v>0</v>
      </c>
      <c r="D328" s="126" t="s">
        <v>6249</v>
      </c>
      <c r="E328" s="29" t="str">
        <f>IFERROR(_xlfn.XLOOKUP(B328,map_headernames!M:M,map_headernames!M:M),"")</f>
        <v/>
      </c>
      <c r="F328" s="29" t="str">
        <f>IFERROR(_xlfn.XLOOKUP(B328,map_headernames!N:N,map_headernames!N:N),"")</f>
        <v/>
      </c>
      <c r="G328" s="29" t="str">
        <f>IFERROR(_xlfn.XLOOKUP($B328,map_headernames!L:L,map_headernames!L:L),"")</f>
        <v/>
      </c>
      <c r="H328" cm="1">
        <f t="array" ref="H328">_xlfn.XLOOKUP(J328,map_headernames!Q:Q,map_headernames!O:O,map_headernames!O:O)</f>
        <v>0</v>
      </c>
      <c r="I328" s="24" t="str">
        <f>IFERROR(_xlfn.XLOOKUP(G328,map_headernames!L:L,map_headernames!O:O),"")</f>
        <v/>
      </c>
      <c r="K328" t="str">
        <f>IFERROR(_xlfn.XLOOKUP(G328,map_headernames!L:L,map_headernames!Q:Q),"")</f>
        <v/>
      </c>
      <c r="L328" t="str">
        <f>IFERROR(_xlfn.XLOOKUP(H328,map_headernames!O:O,map_headernames!Q:Q),"")</f>
        <v/>
      </c>
      <c r="N328" s="423" t="s">
        <v>6673</v>
      </c>
    </row>
    <row r="329" spans="1:14" s="19" customFormat="1">
      <c r="A329">
        <v>273</v>
      </c>
      <c r="B329" t="s">
        <v>3776</v>
      </c>
      <c r="C329">
        <v>0</v>
      </c>
      <c r="D329" s="126" t="s">
        <v>6252</v>
      </c>
      <c r="E329" s="29" t="str">
        <f>IFERROR(_xlfn.XLOOKUP(B329,map_headernames!M:M,map_headernames!M:M),"")</f>
        <v/>
      </c>
      <c r="F329" s="29" t="str">
        <f>IFERROR(_xlfn.XLOOKUP(B329,map_headernames!N:N,map_headernames!N:N),"")</f>
        <v/>
      </c>
      <c r="G329" s="29" t="str">
        <f>IFERROR(_xlfn.XLOOKUP($B329,map_headernames!L:L,map_headernames!L:L),"")</f>
        <v/>
      </c>
      <c r="H329" cm="1">
        <f t="array" ref="H329">_xlfn.XLOOKUP(J329,map_headernames!Q:Q,map_headernames!O:O,map_headernames!O:O)</f>
        <v>0</v>
      </c>
      <c r="I329" s="24" t="str">
        <f>IFERROR(_xlfn.XLOOKUP(G329,map_headernames!L:L,map_headernames!O:O),"")</f>
        <v/>
      </c>
      <c r="J329"/>
      <c r="K329" t="str">
        <f>IFERROR(_xlfn.XLOOKUP(G329,map_headernames!L:L,map_headernames!Q:Q),"")</f>
        <v/>
      </c>
      <c r="L329" t="str">
        <f>IFERROR(_xlfn.XLOOKUP(H329,map_headernames!O:O,map_headernames!Q:Q),"")</f>
        <v/>
      </c>
      <c r="M329" s="539"/>
      <c r="N329" s="423" t="s">
        <v>6673</v>
      </c>
    </row>
    <row r="330" spans="1:14" s="19" customFormat="1">
      <c r="A330">
        <v>274</v>
      </c>
      <c r="B330" t="s">
        <v>3778</v>
      </c>
      <c r="C330">
        <v>0</v>
      </c>
      <c r="D330" s="126" t="s">
        <v>6253</v>
      </c>
      <c r="E330" s="29" t="str">
        <f>IFERROR(_xlfn.XLOOKUP(B330,map_headernames!M:M,map_headernames!M:M),"")</f>
        <v/>
      </c>
      <c r="F330" s="29" t="str">
        <f>IFERROR(_xlfn.XLOOKUP(B330,map_headernames!N:N,map_headernames!N:N),"")</f>
        <v/>
      </c>
      <c r="G330" s="29" t="str">
        <f>IFERROR(_xlfn.XLOOKUP($B330,map_headernames!L:L,map_headernames!L:L),"")</f>
        <v/>
      </c>
      <c r="H330" cm="1">
        <f t="array" ref="H330">_xlfn.XLOOKUP(J330,map_headernames!Q:Q,map_headernames!O:O,map_headernames!O:O)</f>
        <v>0</v>
      </c>
      <c r="I330" s="24" t="str">
        <f>IFERROR(_xlfn.XLOOKUP(G330,map_headernames!L:L,map_headernames!O:O),"")</f>
        <v/>
      </c>
      <c r="J330"/>
      <c r="K330" t="str">
        <f>IFERROR(_xlfn.XLOOKUP(G330,map_headernames!L:L,map_headernames!Q:Q),"")</f>
        <v/>
      </c>
      <c r="L330" t="str">
        <f>IFERROR(_xlfn.XLOOKUP(H330,map_headernames!O:O,map_headernames!Q:Q),"")</f>
        <v/>
      </c>
      <c r="M330" s="539"/>
      <c r="N330" s="423" t="s">
        <v>6673</v>
      </c>
    </row>
    <row r="331" spans="1:14" s="42" customFormat="1">
      <c r="A331">
        <v>275</v>
      </c>
      <c r="B331" t="s">
        <v>3781</v>
      </c>
      <c r="C331">
        <v>0</v>
      </c>
      <c r="D331" s="126" t="s">
        <v>6254</v>
      </c>
      <c r="E331" s="29" t="str">
        <f>IFERROR(_xlfn.XLOOKUP(B331,map_headernames!M:M,map_headernames!M:M),"")</f>
        <v/>
      </c>
      <c r="F331" s="29" t="str">
        <f>IFERROR(_xlfn.XLOOKUP(B331,map_headernames!N:N,map_headernames!N:N),"")</f>
        <v/>
      </c>
      <c r="G331" s="29" t="str">
        <f>IFERROR(_xlfn.XLOOKUP($B331,map_headernames!L:L,map_headernames!L:L),"")</f>
        <v/>
      </c>
      <c r="H331" cm="1">
        <f t="array" ref="H331">_xlfn.XLOOKUP(J331,map_headernames!Q:Q,map_headernames!O:O,map_headernames!O:O)</f>
        <v>0</v>
      </c>
      <c r="I331" s="24" t="str">
        <f>IFERROR(_xlfn.XLOOKUP(G331,map_headernames!L:L,map_headernames!O:O),"")</f>
        <v/>
      </c>
      <c r="J331"/>
      <c r="K331" t="str">
        <f>IFERROR(_xlfn.XLOOKUP(G331,map_headernames!L:L,map_headernames!Q:Q),"")</f>
        <v/>
      </c>
      <c r="L331" t="str">
        <f>IFERROR(_xlfn.XLOOKUP(H331,map_headernames!O:O,map_headernames!Q:Q),"")</f>
        <v/>
      </c>
      <c r="M331" s="539"/>
      <c r="N331" s="423" t="s">
        <v>6673</v>
      </c>
    </row>
    <row r="332" spans="1:14">
      <c r="A332">
        <v>276</v>
      </c>
      <c r="B332" t="s">
        <v>3783</v>
      </c>
      <c r="C332">
        <v>0</v>
      </c>
      <c r="D332" s="126" t="s">
        <v>6255</v>
      </c>
      <c r="E332" s="29" t="str">
        <f>IFERROR(_xlfn.XLOOKUP(B332,map_headernames!M:M,map_headernames!M:M),"")</f>
        <v/>
      </c>
      <c r="F332" s="29" t="str">
        <f>IFERROR(_xlfn.XLOOKUP(B332,map_headernames!N:N,map_headernames!N:N),"")</f>
        <v/>
      </c>
      <c r="G332" s="29" t="str">
        <f>IFERROR(_xlfn.XLOOKUP($B332,map_headernames!L:L,map_headernames!L:L),"")</f>
        <v/>
      </c>
      <c r="H332" cm="1">
        <f t="array" ref="H332">_xlfn.XLOOKUP(J332,map_headernames!Q:Q,map_headernames!O:O,map_headernames!O:O)</f>
        <v>0</v>
      </c>
      <c r="I332" s="24" t="str">
        <f>IFERROR(_xlfn.XLOOKUP(G332,map_headernames!L:L,map_headernames!O:O),"")</f>
        <v/>
      </c>
      <c r="K332" t="str">
        <f>IFERROR(_xlfn.XLOOKUP(G332,map_headernames!L:L,map_headernames!Q:Q),"")</f>
        <v/>
      </c>
      <c r="L332" t="str">
        <f>IFERROR(_xlfn.XLOOKUP(H332,map_headernames!O:O,map_headernames!Q:Q),"")</f>
        <v/>
      </c>
      <c r="N332" s="423" t="s">
        <v>6673</v>
      </c>
    </row>
    <row r="333" spans="1:14">
      <c r="A333">
        <v>277</v>
      </c>
      <c r="B333" t="s">
        <v>3786</v>
      </c>
      <c r="C333">
        <v>0</v>
      </c>
      <c r="D333" s="126" t="s">
        <v>6256</v>
      </c>
      <c r="E333" s="29" t="str">
        <f>IFERROR(_xlfn.XLOOKUP(B333,map_headernames!M:M,map_headernames!M:M),"")</f>
        <v/>
      </c>
      <c r="F333" s="29" t="str">
        <f>IFERROR(_xlfn.XLOOKUP(B333,map_headernames!N:N,map_headernames!N:N),"")</f>
        <v/>
      </c>
      <c r="G333" s="29" t="str">
        <f>IFERROR(_xlfn.XLOOKUP($B333,map_headernames!L:L,map_headernames!L:L),"")</f>
        <v/>
      </c>
      <c r="H333" cm="1">
        <f t="array" ref="H333">_xlfn.XLOOKUP(J333,map_headernames!Q:Q,map_headernames!O:O,map_headernames!O:O)</f>
        <v>0</v>
      </c>
      <c r="I333" s="24" t="str">
        <f>IFERROR(_xlfn.XLOOKUP(G333,map_headernames!L:L,map_headernames!O:O),"")</f>
        <v/>
      </c>
      <c r="K333" t="str">
        <f>IFERROR(_xlfn.XLOOKUP(G333,map_headernames!L:L,map_headernames!Q:Q),"")</f>
        <v/>
      </c>
      <c r="L333" t="str">
        <f>IFERROR(_xlfn.XLOOKUP(H333,map_headernames!O:O,map_headernames!Q:Q),"")</f>
        <v/>
      </c>
      <c r="N333" s="423" t="s">
        <v>6673</v>
      </c>
    </row>
    <row r="334" spans="1:14" s="42" customFormat="1">
      <c r="A334">
        <v>278</v>
      </c>
      <c r="B334" t="s">
        <v>3788</v>
      </c>
      <c r="C334">
        <v>0</v>
      </c>
      <c r="D334" s="126" t="s">
        <v>6257</v>
      </c>
      <c r="E334" s="29" t="str">
        <f>IFERROR(_xlfn.XLOOKUP(B334,map_headernames!M:M,map_headernames!M:M),"")</f>
        <v/>
      </c>
      <c r="F334" s="29" t="str">
        <f>IFERROR(_xlfn.XLOOKUP(B334,map_headernames!N:N,map_headernames!N:N),"")</f>
        <v/>
      </c>
      <c r="G334" s="29" t="str">
        <f>IFERROR(_xlfn.XLOOKUP($B334,map_headernames!L:L,map_headernames!L:L),"")</f>
        <v/>
      </c>
      <c r="H334" cm="1">
        <f t="array" ref="H334">_xlfn.XLOOKUP(J334,map_headernames!Q:Q,map_headernames!O:O,map_headernames!O:O)</f>
        <v>0</v>
      </c>
      <c r="I334" s="24" t="str">
        <f>IFERROR(_xlfn.XLOOKUP(G334,map_headernames!L:L,map_headernames!O:O),"")</f>
        <v/>
      </c>
      <c r="J334"/>
      <c r="K334" t="str">
        <f>IFERROR(_xlfn.XLOOKUP(G334,map_headernames!L:L,map_headernames!Q:Q),"")</f>
        <v/>
      </c>
      <c r="L334" t="str">
        <f>IFERROR(_xlfn.XLOOKUP(H334,map_headernames!O:O,map_headernames!Q:Q),"")</f>
        <v/>
      </c>
      <c r="M334" s="539"/>
      <c r="N334" s="423" t="s">
        <v>6673</v>
      </c>
    </row>
    <row r="335" spans="1:14" s="42" customFormat="1">
      <c r="A335">
        <v>279</v>
      </c>
      <c r="B335" t="s">
        <v>3791</v>
      </c>
      <c r="C335">
        <v>0</v>
      </c>
      <c r="D335" s="126" t="s">
        <v>6258</v>
      </c>
      <c r="E335" s="29" t="str">
        <f>IFERROR(_xlfn.XLOOKUP(B335,map_headernames!M:M,map_headernames!M:M),"")</f>
        <v/>
      </c>
      <c r="F335" s="29" t="str">
        <f>IFERROR(_xlfn.XLOOKUP(B335,map_headernames!N:N,map_headernames!N:N),"")</f>
        <v/>
      </c>
      <c r="G335" s="29" t="str">
        <f>IFERROR(_xlfn.XLOOKUP($B335,map_headernames!L:L,map_headernames!L:L),"")</f>
        <v/>
      </c>
      <c r="H335" cm="1">
        <f t="array" ref="H335">_xlfn.XLOOKUP(J335,map_headernames!Q:Q,map_headernames!O:O,map_headernames!O:O)</f>
        <v>0</v>
      </c>
      <c r="I335" s="24" t="str">
        <f>IFERROR(_xlfn.XLOOKUP(G335,map_headernames!L:L,map_headernames!O:O),"")</f>
        <v/>
      </c>
      <c r="J335"/>
      <c r="K335" t="str">
        <f>IFERROR(_xlfn.XLOOKUP(G335,map_headernames!L:L,map_headernames!Q:Q),"")</f>
        <v/>
      </c>
      <c r="L335" t="str">
        <f>IFERROR(_xlfn.XLOOKUP(H335,map_headernames!O:O,map_headernames!Q:Q),"")</f>
        <v/>
      </c>
      <c r="M335" s="539"/>
      <c r="N335" s="423" t="s">
        <v>6673</v>
      </c>
    </row>
    <row r="336" spans="1:14">
      <c r="A336">
        <v>280</v>
      </c>
      <c r="B336" t="s">
        <v>3793</v>
      </c>
      <c r="C336">
        <v>0</v>
      </c>
      <c r="D336" s="126" t="s">
        <v>6259</v>
      </c>
      <c r="E336" s="29" t="str">
        <f>IFERROR(_xlfn.XLOOKUP(B336,map_headernames!M:M,map_headernames!M:M),"")</f>
        <v/>
      </c>
      <c r="F336" s="29" t="str">
        <f>IFERROR(_xlfn.XLOOKUP(B336,map_headernames!N:N,map_headernames!N:N),"")</f>
        <v/>
      </c>
      <c r="G336" s="29" t="str">
        <f>IFERROR(_xlfn.XLOOKUP($B336,map_headernames!L:L,map_headernames!L:L),"")</f>
        <v/>
      </c>
      <c r="H336" cm="1">
        <f t="array" ref="H336">_xlfn.XLOOKUP(J336,map_headernames!Q:Q,map_headernames!O:O,map_headernames!O:O)</f>
        <v>0</v>
      </c>
      <c r="I336" s="24" t="str">
        <f>IFERROR(_xlfn.XLOOKUP(G336,map_headernames!L:L,map_headernames!O:O),"")</f>
        <v/>
      </c>
      <c r="K336" t="str">
        <f>IFERROR(_xlfn.XLOOKUP(G336,map_headernames!L:L,map_headernames!Q:Q),"")</f>
        <v/>
      </c>
      <c r="L336" t="str">
        <f>IFERROR(_xlfn.XLOOKUP(H336,map_headernames!O:O,map_headernames!Q:Q),"")</f>
        <v/>
      </c>
      <c r="N336" s="423" t="s">
        <v>6673</v>
      </c>
    </row>
    <row r="337" spans="1:14">
      <c r="A337">
        <v>283</v>
      </c>
      <c r="B337" t="s">
        <v>3800</v>
      </c>
      <c r="C337">
        <v>0</v>
      </c>
      <c r="D337" s="126" t="s">
        <v>6262</v>
      </c>
      <c r="E337" s="29" t="str">
        <f>IFERROR(_xlfn.XLOOKUP(B337,map_headernames!M:M,map_headernames!M:M),"")</f>
        <v/>
      </c>
      <c r="F337" s="29" t="str">
        <f>IFERROR(_xlfn.XLOOKUP(B337,map_headernames!N:N,map_headernames!N:N),"")</f>
        <v/>
      </c>
      <c r="G337" s="29" t="str">
        <f>IFERROR(_xlfn.XLOOKUP($B337,map_headernames!L:L,map_headernames!L:L),"")</f>
        <v/>
      </c>
      <c r="H337" cm="1">
        <f t="array" ref="H337">_xlfn.XLOOKUP(J337,map_headernames!Q:Q,map_headernames!O:O,map_headernames!O:O)</f>
        <v>0</v>
      </c>
      <c r="I337" s="24" t="str">
        <f>IFERROR(_xlfn.XLOOKUP(G337,map_headernames!L:L,map_headernames!O:O),"")</f>
        <v/>
      </c>
      <c r="K337" t="str">
        <f>IFERROR(_xlfn.XLOOKUP(G337,map_headernames!L:L,map_headernames!Q:Q),"")</f>
        <v/>
      </c>
      <c r="L337" t="str">
        <f>IFERROR(_xlfn.XLOOKUP(H337,map_headernames!O:O,map_headernames!Q:Q),"")</f>
        <v/>
      </c>
      <c r="N337" s="423" t="s">
        <v>6673</v>
      </c>
    </row>
    <row r="338" spans="1:14">
      <c r="A338">
        <v>284</v>
      </c>
      <c r="B338" t="s">
        <v>3802</v>
      </c>
      <c r="C338">
        <v>0</v>
      </c>
      <c r="D338" s="126" t="s">
        <v>6263</v>
      </c>
      <c r="E338" s="29" t="str">
        <f>IFERROR(_xlfn.XLOOKUP(B338,map_headernames!M:M,map_headernames!M:M),"")</f>
        <v/>
      </c>
      <c r="F338" s="29" t="str">
        <f>IFERROR(_xlfn.XLOOKUP(B338,map_headernames!N:N,map_headernames!N:N),"")</f>
        <v/>
      </c>
      <c r="G338" s="29" t="str">
        <f>IFERROR(_xlfn.XLOOKUP($B338,map_headernames!L:L,map_headernames!L:L),"")</f>
        <v/>
      </c>
      <c r="H338" cm="1">
        <f t="array" ref="H338">_xlfn.XLOOKUP(J338,map_headernames!Q:Q,map_headernames!O:O,map_headernames!O:O)</f>
        <v>0</v>
      </c>
      <c r="I338" s="24" t="str">
        <f>IFERROR(_xlfn.XLOOKUP(G338,map_headernames!L:L,map_headernames!O:O),"")</f>
        <v/>
      </c>
      <c r="K338" t="str">
        <f>IFERROR(_xlfn.XLOOKUP(G338,map_headernames!L:L,map_headernames!Q:Q),"")</f>
        <v/>
      </c>
      <c r="L338" t="str">
        <f>IFERROR(_xlfn.XLOOKUP(H338,map_headernames!O:O,map_headernames!Q:Q),"")</f>
        <v/>
      </c>
      <c r="N338" s="423" t="s">
        <v>6673</v>
      </c>
    </row>
    <row r="339" spans="1:14">
      <c r="A339">
        <v>285</v>
      </c>
      <c r="B339" t="s">
        <v>3805</v>
      </c>
      <c r="C339">
        <v>0</v>
      </c>
      <c r="D339" s="126" t="s">
        <v>6264</v>
      </c>
      <c r="E339" s="29" t="str">
        <f>IFERROR(_xlfn.XLOOKUP(B339,map_headernames!M:M,map_headernames!M:M),"")</f>
        <v/>
      </c>
      <c r="F339" s="29" t="str">
        <f>IFERROR(_xlfn.XLOOKUP(B339,map_headernames!N:N,map_headernames!N:N),"")</f>
        <v/>
      </c>
      <c r="G339" s="29" t="str">
        <f>IFERROR(_xlfn.XLOOKUP($B339,map_headernames!L:L,map_headernames!L:L),"")</f>
        <v/>
      </c>
      <c r="H339" cm="1">
        <f t="array" ref="H339">_xlfn.XLOOKUP(J339,map_headernames!Q:Q,map_headernames!O:O,map_headernames!O:O)</f>
        <v>0</v>
      </c>
      <c r="I339" s="24" t="str">
        <f>IFERROR(_xlfn.XLOOKUP(G339,map_headernames!L:L,map_headernames!O:O),"")</f>
        <v/>
      </c>
      <c r="K339" t="str">
        <f>IFERROR(_xlfn.XLOOKUP(G339,map_headernames!L:L,map_headernames!Q:Q),"")</f>
        <v/>
      </c>
      <c r="L339" t="str">
        <f>IFERROR(_xlfn.XLOOKUP(H339,map_headernames!O:O,map_headernames!Q:Q),"")</f>
        <v/>
      </c>
      <c r="N339" s="423" t="s">
        <v>6673</v>
      </c>
    </row>
    <row r="340" spans="1:14">
      <c r="A340">
        <v>286</v>
      </c>
      <c r="B340" t="s">
        <v>3807</v>
      </c>
      <c r="C340">
        <v>0</v>
      </c>
      <c r="D340" s="126" t="s">
        <v>6265</v>
      </c>
      <c r="E340" s="29" t="str">
        <f>IFERROR(_xlfn.XLOOKUP(B340,map_headernames!M:M,map_headernames!M:M),"")</f>
        <v/>
      </c>
      <c r="F340" s="29" t="str">
        <f>IFERROR(_xlfn.XLOOKUP(B340,map_headernames!N:N,map_headernames!N:N),"")</f>
        <v/>
      </c>
      <c r="G340" s="29" t="str">
        <f>IFERROR(_xlfn.XLOOKUP($B340,map_headernames!L:L,map_headernames!L:L),"")</f>
        <v/>
      </c>
      <c r="H340" cm="1">
        <f t="array" ref="H340">_xlfn.XLOOKUP(J340,map_headernames!Q:Q,map_headernames!O:O,map_headernames!O:O)</f>
        <v>0</v>
      </c>
      <c r="I340" s="24" t="str">
        <f>IFERROR(_xlfn.XLOOKUP(G340,map_headernames!L:L,map_headernames!O:O),"")</f>
        <v/>
      </c>
      <c r="K340" t="str">
        <f>IFERROR(_xlfn.XLOOKUP(G340,map_headernames!L:L,map_headernames!Q:Q),"")</f>
        <v/>
      </c>
      <c r="L340" t="str">
        <f>IFERROR(_xlfn.XLOOKUP(H340,map_headernames!O:O,map_headernames!Q:Q),"")</f>
        <v/>
      </c>
      <c r="N340" s="423" t="s">
        <v>6673</v>
      </c>
    </row>
    <row r="341" spans="1:14">
      <c r="A341">
        <v>287</v>
      </c>
      <c r="B341" t="s">
        <v>3810</v>
      </c>
      <c r="C341">
        <v>0</v>
      </c>
      <c r="D341" s="126" t="s">
        <v>6266</v>
      </c>
      <c r="E341" s="29" t="str">
        <f>IFERROR(_xlfn.XLOOKUP(B341,map_headernames!M:M,map_headernames!M:M),"")</f>
        <v/>
      </c>
      <c r="F341" s="29" t="str">
        <f>IFERROR(_xlfn.XLOOKUP(B341,map_headernames!N:N,map_headernames!N:N),"")</f>
        <v/>
      </c>
      <c r="G341" s="29" t="str">
        <f>IFERROR(_xlfn.XLOOKUP($B341,map_headernames!L:L,map_headernames!L:L),"")</f>
        <v/>
      </c>
      <c r="H341" cm="1">
        <f t="array" ref="H341">_xlfn.XLOOKUP(J341,map_headernames!Q:Q,map_headernames!O:O,map_headernames!O:O)</f>
        <v>0</v>
      </c>
      <c r="I341" s="24" t="str">
        <f>IFERROR(_xlfn.XLOOKUP(G341,map_headernames!L:L,map_headernames!O:O),"")</f>
        <v/>
      </c>
      <c r="K341" t="str">
        <f>IFERROR(_xlfn.XLOOKUP(G341,map_headernames!L:L,map_headernames!Q:Q),"")</f>
        <v/>
      </c>
      <c r="L341" t="str">
        <f>IFERROR(_xlfn.XLOOKUP(H341,map_headernames!O:O,map_headernames!Q:Q),"")</f>
        <v/>
      </c>
      <c r="N341" s="423" t="s">
        <v>6673</v>
      </c>
    </row>
    <row r="342" spans="1:14">
      <c r="A342">
        <v>288</v>
      </c>
      <c r="B342" t="s">
        <v>3812</v>
      </c>
      <c r="C342">
        <v>0</v>
      </c>
      <c r="D342" s="126" t="s">
        <v>6267</v>
      </c>
      <c r="E342" s="29" t="str">
        <f>IFERROR(_xlfn.XLOOKUP(B342,map_headernames!M:M,map_headernames!M:M),"")</f>
        <v/>
      </c>
      <c r="F342" s="29" t="str">
        <f>IFERROR(_xlfn.XLOOKUP(B342,map_headernames!N:N,map_headernames!N:N),"")</f>
        <v/>
      </c>
      <c r="G342" s="29" t="str">
        <f>IFERROR(_xlfn.XLOOKUP($B342,map_headernames!L:L,map_headernames!L:L),"")</f>
        <v/>
      </c>
      <c r="H342" cm="1">
        <f t="array" ref="H342">_xlfn.XLOOKUP(J342,map_headernames!Q:Q,map_headernames!O:O,map_headernames!O:O)</f>
        <v>0</v>
      </c>
      <c r="I342" s="24" t="str">
        <f>IFERROR(_xlfn.XLOOKUP(G342,map_headernames!L:L,map_headernames!O:O),"")</f>
        <v/>
      </c>
      <c r="K342" t="str">
        <f>IFERROR(_xlfn.XLOOKUP(G342,map_headernames!L:L,map_headernames!Q:Q),"")</f>
        <v/>
      </c>
      <c r="L342" t="str">
        <f>IFERROR(_xlfn.XLOOKUP(H342,map_headernames!O:O,map_headernames!Q:Q),"")</f>
        <v/>
      </c>
      <c r="N342" s="423" t="s">
        <v>6673</v>
      </c>
    </row>
    <row r="343" spans="1:14">
      <c r="A343">
        <v>289</v>
      </c>
      <c r="B343" t="s">
        <v>3815</v>
      </c>
      <c r="C343">
        <v>0</v>
      </c>
      <c r="D343" s="126" t="s">
        <v>6268</v>
      </c>
      <c r="E343" s="29" t="str">
        <f>IFERROR(_xlfn.XLOOKUP(B343,map_headernames!M:M,map_headernames!M:M),"")</f>
        <v/>
      </c>
      <c r="F343" s="29" t="str">
        <f>IFERROR(_xlfn.XLOOKUP(B343,map_headernames!N:N,map_headernames!N:N),"")</f>
        <v/>
      </c>
      <c r="G343" s="29" t="str">
        <f>IFERROR(_xlfn.XLOOKUP($B343,map_headernames!L:L,map_headernames!L:L),"")</f>
        <v/>
      </c>
      <c r="H343" cm="1">
        <f t="array" ref="H343">_xlfn.XLOOKUP(J343,map_headernames!Q:Q,map_headernames!O:O,map_headernames!O:O)</f>
        <v>0</v>
      </c>
      <c r="I343" s="24" t="str">
        <f>IFERROR(_xlfn.XLOOKUP(G343,map_headernames!L:L,map_headernames!O:O),"")</f>
        <v/>
      </c>
      <c r="K343" t="str">
        <f>IFERROR(_xlfn.XLOOKUP(G343,map_headernames!L:L,map_headernames!Q:Q),"")</f>
        <v/>
      </c>
      <c r="L343" t="str">
        <f>IFERROR(_xlfn.XLOOKUP(H343,map_headernames!O:O,map_headernames!Q:Q),"")</f>
        <v/>
      </c>
      <c r="N343" s="423" t="s">
        <v>6673</v>
      </c>
    </row>
    <row r="344" spans="1:14">
      <c r="A344">
        <v>290</v>
      </c>
      <c r="B344" t="s">
        <v>3817</v>
      </c>
      <c r="C344">
        <v>0</v>
      </c>
      <c r="D344" s="126" t="s">
        <v>6269</v>
      </c>
      <c r="E344" s="29" t="str">
        <f>IFERROR(_xlfn.XLOOKUP(B344,map_headernames!M:M,map_headernames!M:M),"")</f>
        <v/>
      </c>
      <c r="F344" s="29" t="str">
        <f>IFERROR(_xlfn.XLOOKUP(B344,map_headernames!N:N,map_headernames!N:N),"")</f>
        <v/>
      </c>
      <c r="G344" s="29" t="str">
        <f>IFERROR(_xlfn.XLOOKUP($B344,map_headernames!L:L,map_headernames!L:L),"")</f>
        <v/>
      </c>
      <c r="H344" cm="1">
        <f t="array" ref="H344">_xlfn.XLOOKUP(J344,map_headernames!Q:Q,map_headernames!O:O,map_headernames!O:O)</f>
        <v>0</v>
      </c>
      <c r="I344" s="24" t="str">
        <f>IFERROR(_xlfn.XLOOKUP(G344,map_headernames!L:L,map_headernames!O:O),"")</f>
        <v/>
      </c>
      <c r="K344" t="str">
        <f>IFERROR(_xlfn.XLOOKUP(G344,map_headernames!L:L,map_headernames!Q:Q),"")</f>
        <v/>
      </c>
      <c r="L344" t="str">
        <f>IFERROR(_xlfn.XLOOKUP(H344,map_headernames!O:O,map_headernames!Q:Q),"")</f>
        <v/>
      </c>
      <c r="N344" s="423" t="s">
        <v>6673</v>
      </c>
    </row>
    <row r="345" spans="1:14">
      <c r="A345">
        <v>293</v>
      </c>
      <c r="B345" t="s">
        <v>3825</v>
      </c>
      <c r="C345">
        <v>0</v>
      </c>
      <c r="D345" s="126" t="s">
        <v>6272</v>
      </c>
      <c r="E345" s="29" t="str">
        <f>IFERROR(_xlfn.XLOOKUP(B345,map_headernames!M:M,map_headernames!M:M),"")</f>
        <v/>
      </c>
      <c r="F345" s="29" t="str">
        <f>IFERROR(_xlfn.XLOOKUP(B345,map_headernames!N:N,map_headernames!N:N),"")</f>
        <v/>
      </c>
      <c r="G345" s="29" t="str">
        <f>IFERROR(_xlfn.XLOOKUP($B345,map_headernames!L:L,map_headernames!L:L),"")</f>
        <v/>
      </c>
      <c r="H345" cm="1">
        <f t="array" ref="H345">_xlfn.XLOOKUP(J345,map_headernames!Q:Q,map_headernames!O:O,map_headernames!O:O)</f>
        <v>0</v>
      </c>
      <c r="I345" s="24" t="str">
        <f>IFERROR(_xlfn.XLOOKUP(G345,map_headernames!L:L,map_headernames!O:O),"")</f>
        <v/>
      </c>
      <c r="K345" t="str">
        <f>IFERROR(_xlfn.XLOOKUP(G345,map_headernames!L:L,map_headernames!Q:Q),"")</f>
        <v/>
      </c>
      <c r="L345" t="str">
        <f>IFERROR(_xlfn.XLOOKUP(H345,map_headernames!O:O,map_headernames!Q:Q),"")</f>
        <v/>
      </c>
      <c r="N345" s="423" t="s">
        <v>6673</v>
      </c>
    </row>
    <row r="346" spans="1:14">
      <c r="A346">
        <v>294</v>
      </c>
      <c r="B346" t="s">
        <v>3827</v>
      </c>
      <c r="C346">
        <v>0</v>
      </c>
      <c r="D346" s="126" t="s">
        <v>6273</v>
      </c>
      <c r="E346" s="29" t="str">
        <f>IFERROR(_xlfn.XLOOKUP(B346,map_headernames!M:M,map_headernames!M:M),"")</f>
        <v/>
      </c>
      <c r="F346" s="29" t="str">
        <f>IFERROR(_xlfn.XLOOKUP(B346,map_headernames!N:N,map_headernames!N:N),"")</f>
        <v/>
      </c>
      <c r="G346" s="29" t="str">
        <f>IFERROR(_xlfn.XLOOKUP($B346,map_headernames!L:L,map_headernames!L:L),"")</f>
        <v/>
      </c>
      <c r="H346" cm="1">
        <f t="array" ref="H346">_xlfn.XLOOKUP(J346,map_headernames!Q:Q,map_headernames!O:O,map_headernames!O:O)</f>
        <v>0</v>
      </c>
      <c r="I346" s="24" t="str">
        <f>IFERROR(_xlfn.XLOOKUP(G346,map_headernames!L:L,map_headernames!O:O),"")</f>
        <v/>
      </c>
      <c r="K346" t="str">
        <f>IFERROR(_xlfn.XLOOKUP(G346,map_headernames!L:L,map_headernames!Q:Q),"")</f>
        <v/>
      </c>
      <c r="L346" t="str">
        <f>IFERROR(_xlfn.XLOOKUP(H346,map_headernames!O:O,map_headernames!Q:Q),"")</f>
        <v/>
      </c>
      <c r="N346" s="423" t="s">
        <v>6673</v>
      </c>
    </row>
    <row r="347" spans="1:14">
      <c r="A347">
        <v>295</v>
      </c>
      <c r="B347" t="s">
        <v>3830</v>
      </c>
      <c r="C347">
        <v>0</v>
      </c>
      <c r="D347" s="126" t="s">
        <v>6274</v>
      </c>
      <c r="E347" s="29" t="str">
        <f>IFERROR(_xlfn.XLOOKUP(B347,map_headernames!M:M,map_headernames!M:M),"")</f>
        <v/>
      </c>
      <c r="F347" s="29" t="str">
        <f>IFERROR(_xlfn.XLOOKUP(B347,map_headernames!N:N,map_headernames!N:N),"")</f>
        <v/>
      </c>
      <c r="G347" s="29" t="str">
        <f>IFERROR(_xlfn.XLOOKUP($B347,map_headernames!L:L,map_headernames!L:L),"")</f>
        <v/>
      </c>
      <c r="H347" cm="1">
        <f t="array" ref="H347">_xlfn.XLOOKUP(J347,map_headernames!Q:Q,map_headernames!O:O,map_headernames!O:O)</f>
        <v>0</v>
      </c>
      <c r="I347" s="24" t="str">
        <f>IFERROR(_xlfn.XLOOKUP(G347,map_headernames!L:L,map_headernames!O:O),"")</f>
        <v/>
      </c>
      <c r="K347" t="str">
        <f>IFERROR(_xlfn.XLOOKUP(G347,map_headernames!L:L,map_headernames!Q:Q),"")</f>
        <v/>
      </c>
      <c r="L347" t="str">
        <f>IFERROR(_xlfn.XLOOKUP(H347,map_headernames!O:O,map_headernames!Q:Q),"")</f>
        <v/>
      </c>
      <c r="N347" s="423" t="s">
        <v>6673</v>
      </c>
    </row>
    <row r="348" spans="1:14">
      <c r="A348">
        <v>296</v>
      </c>
      <c r="B348" t="s">
        <v>3832</v>
      </c>
      <c r="C348">
        <v>0</v>
      </c>
      <c r="D348" s="126" t="s">
        <v>6275</v>
      </c>
      <c r="E348" s="29" t="str">
        <f>IFERROR(_xlfn.XLOOKUP(B348,map_headernames!M:M,map_headernames!M:M),"")</f>
        <v/>
      </c>
      <c r="F348" s="29" t="str">
        <f>IFERROR(_xlfn.XLOOKUP(B348,map_headernames!N:N,map_headernames!N:N),"")</f>
        <v/>
      </c>
      <c r="G348" s="29" t="str">
        <f>IFERROR(_xlfn.XLOOKUP($B348,map_headernames!L:L,map_headernames!L:L),"")</f>
        <v/>
      </c>
      <c r="H348" cm="1">
        <f t="array" ref="H348">_xlfn.XLOOKUP(J348,map_headernames!Q:Q,map_headernames!O:O,map_headernames!O:O)</f>
        <v>0</v>
      </c>
      <c r="I348" s="24" t="str">
        <f>IFERROR(_xlfn.XLOOKUP(G348,map_headernames!L:L,map_headernames!O:O),"")</f>
        <v/>
      </c>
      <c r="K348" t="str">
        <f>IFERROR(_xlfn.XLOOKUP(G348,map_headernames!L:L,map_headernames!Q:Q),"")</f>
        <v/>
      </c>
      <c r="L348" t="str">
        <f>IFERROR(_xlfn.XLOOKUP(H348,map_headernames!O:O,map_headernames!Q:Q),"")</f>
        <v/>
      </c>
      <c r="N348" s="423" t="s">
        <v>6673</v>
      </c>
    </row>
    <row r="349" spans="1:14">
      <c r="A349">
        <v>297</v>
      </c>
      <c r="B349" t="s">
        <v>3835</v>
      </c>
      <c r="C349">
        <v>0</v>
      </c>
      <c r="D349" s="126" t="s">
        <v>6276</v>
      </c>
      <c r="E349" s="29" t="str">
        <f>IFERROR(_xlfn.XLOOKUP(B349,map_headernames!M:M,map_headernames!M:M),"")</f>
        <v/>
      </c>
      <c r="F349" s="29" t="str">
        <f>IFERROR(_xlfn.XLOOKUP(B349,map_headernames!N:N,map_headernames!N:N),"")</f>
        <v/>
      </c>
      <c r="G349" s="29" t="str">
        <f>IFERROR(_xlfn.XLOOKUP($B349,map_headernames!L:L,map_headernames!L:L),"")</f>
        <v/>
      </c>
      <c r="H349" cm="1">
        <f t="array" ref="H349">_xlfn.XLOOKUP(J349,map_headernames!Q:Q,map_headernames!O:O,map_headernames!O:O)</f>
        <v>0</v>
      </c>
      <c r="I349" s="24" t="str">
        <f>IFERROR(_xlfn.XLOOKUP(G349,map_headernames!L:L,map_headernames!O:O),"")</f>
        <v/>
      </c>
      <c r="K349" t="str">
        <f>IFERROR(_xlfn.XLOOKUP(G349,map_headernames!L:L,map_headernames!Q:Q),"")</f>
        <v/>
      </c>
      <c r="L349" t="str">
        <f>IFERROR(_xlfn.XLOOKUP(H349,map_headernames!O:O,map_headernames!Q:Q),"")</f>
        <v/>
      </c>
      <c r="N349" s="423" t="s">
        <v>6673</v>
      </c>
    </row>
    <row r="350" spans="1:14">
      <c r="A350">
        <v>298</v>
      </c>
      <c r="B350" t="s">
        <v>3837</v>
      </c>
      <c r="C350">
        <v>0</v>
      </c>
      <c r="D350" s="126" t="s">
        <v>6277</v>
      </c>
      <c r="E350" s="29" t="str">
        <f>IFERROR(_xlfn.XLOOKUP(B350,map_headernames!M:M,map_headernames!M:M),"")</f>
        <v/>
      </c>
      <c r="F350" s="29" t="str">
        <f>IFERROR(_xlfn.XLOOKUP(B350,map_headernames!N:N,map_headernames!N:N),"")</f>
        <v/>
      </c>
      <c r="G350" s="29" t="str">
        <f>IFERROR(_xlfn.XLOOKUP($B350,map_headernames!L:L,map_headernames!L:L),"")</f>
        <v/>
      </c>
      <c r="H350" cm="1">
        <f t="array" ref="H350">_xlfn.XLOOKUP(J350,map_headernames!Q:Q,map_headernames!O:O,map_headernames!O:O)</f>
        <v>0</v>
      </c>
      <c r="I350" s="24" t="str">
        <f>IFERROR(_xlfn.XLOOKUP(G350,map_headernames!L:L,map_headernames!O:O),"")</f>
        <v/>
      </c>
      <c r="K350" t="str">
        <f>IFERROR(_xlfn.XLOOKUP(G350,map_headernames!L:L,map_headernames!Q:Q),"")</f>
        <v/>
      </c>
      <c r="L350" t="str">
        <f>IFERROR(_xlfn.XLOOKUP(H350,map_headernames!O:O,map_headernames!Q:Q),"")</f>
        <v/>
      </c>
      <c r="N350" s="423" t="s">
        <v>6673</v>
      </c>
    </row>
    <row r="351" spans="1:14">
      <c r="A351">
        <v>299</v>
      </c>
      <c r="B351" t="s">
        <v>3840</v>
      </c>
      <c r="C351">
        <v>0</v>
      </c>
      <c r="D351" s="126" t="s">
        <v>6278</v>
      </c>
      <c r="E351" s="29" t="str">
        <f>IFERROR(_xlfn.XLOOKUP(B351,map_headernames!M:M,map_headernames!M:M),"")</f>
        <v/>
      </c>
      <c r="F351" s="29" t="str">
        <f>IFERROR(_xlfn.XLOOKUP(B351,map_headernames!N:N,map_headernames!N:N),"")</f>
        <v/>
      </c>
      <c r="G351" s="29" t="str">
        <f>IFERROR(_xlfn.XLOOKUP($B351,map_headernames!L:L,map_headernames!L:L),"")</f>
        <v/>
      </c>
      <c r="H351" cm="1">
        <f t="array" ref="H351">_xlfn.XLOOKUP(J351,map_headernames!Q:Q,map_headernames!O:O,map_headernames!O:O)</f>
        <v>0</v>
      </c>
      <c r="I351" s="24" t="str">
        <f>IFERROR(_xlfn.XLOOKUP(G351,map_headernames!L:L,map_headernames!O:O),"")</f>
        <v/>
      </c>
      <c r="K351" t="str">
        <f>IFERROR(_xlfn.XLOOKUP(G351,map_headernames!L:L,map_headernames!Q:Q),"")</f>
        <v/>
      </c>
      <c r="L351" t="str">
        <f>IFERROR(_xlfn.XLOOKUP(H351,map_headernames!O:O,map_headernames!Q:Q),"")</f>
        <v/>
      </c>
      <c r="N351" s="423" t="s">
        <v>6673</v>
      </c>
    </row>
    <row r="352" spans="1:14">
      <c r="A352">
        <v>300</v>
      </c>
      <c r="B352" t="s">
        <v>3842</v>
      </c>
      <c r="C352">
        <v>0</v>
      </c>
      <c r="D352" s="126" t="s">
        <v>6279</v>
      </c>
      <c r="E352" s="29" t="str">
        <f>IFERROR(_xlfn.XLOOKUP(B352,map_headernames!M:M,map_headernames!M:M),"")</f>
        <v/>
      </c>
      <c r="F352" s="29" t="str">
        <f>IFERROR(_xlfn.XLOOKUP(B352,map_headernames!N:N,map_headernames!N:N),"")</f>
        <v/>
      </c>
      <c r="G352" s="29" t="str">
        <f>IFERROR(_xlfn.XLOOKUP($B352,map_headernames!L:L,map_headernames!L:L),"")</f>
        <v/>
      </c>
      <c r="H352" cm="1">
        <f t="array" ref="H352">_xlfn.XLOOKUP(J352,map_headernames!Q:Q,map_headernames!O:O,map_headernames!O:O)</f>
        <v>0</v>
      </c>
      <c r="I352" s="24" t="str">
        <f>IFERROR(_xlfn.XLOOKUP(G352,map_headernames!L:L,map_headernames!O:O),"")</f>
        <v/>
      </c>
      <c r="K352" t="str">
        <f>IFERROR(_xlfn.XLOOKUP(G352,map_headernames!L:L,map_headernames!Q:Q),"")</f>
        <v/>
      </c>
      <c r="L352" t="str">
        <f>IFERROR(_xlfn.XLOOKUP(H352,map_headernames!O:O,map_headernames!Q:Q),"")</f>
        <v/>
      </c>
      <c r="N352" s="423" t="s">
        <v>6673</v>
      </c>
    </row>
    <row r="353" spans="1:14">
      <c r="A353">
        <v>310</v>
      </c>
      <c r="B353" s="24" t="s">
        <v>3866</v>
      </c>
      <c r="C353" s="24">
        <v>9</v>
      </c>
      <c r="D353" s="24" t="s">
        <v>6288</v>
      </c>
      <c r="E353" s="547" t="str">
        <f>IFERROR(_xlfn.XLOOKUP(B353,map_headernames!M:M,map_headernames!M:M),"")</f>
        <v/>
      </c>
      <c r="F353" s="547" t="str">
        <f>IFERROR(_xlfn.XLOOKUP(B353,map_headernames!N:N,map_headernames!N:N),"")</f>
        <v/>
      </c>
      <c r="G353" s="547" t="str">
        <f>IFERROR(_xlfn.XLOOKUP($B353,map_headernames!L:L,map_headernames!L:L),"")</f>
        <v/>
      </c>
      <c r="H353" s="24" cm="1">
        <f t="array" ref="H353">_xlfn.XLOOKUP(J353,map_headernames!Q:Q,map_headernames!O:O,map_headernames!O:O)</f>
        <v>0</v>
      </c>
      <c r="I353" s="24" t="str">
        <f>IFERROR(_xlfn.XLOOKUP(G353,map_headernames!L:L,map_headernames!O:O),"")</f>
        <v/>
      </c>
      <c r="J353" s="24"/>
      <c r="K353" s="24" t="str">
        <f>IFERROR(_xlfn.XLOOKUP(G353,map_headernames!L:L,map_headernames!Q:Q),"")</f>
        <v/>
      </c>
      <c r="L353" s="24" t="str">
        <f>IFERROR(_xlfn.XLOOKUP(H353,map_headernames!O:O,map_headernames!Q:Q),"")</f>
        <v/>
      </c>
      <c r="N353" s="423" t="s">
        <v>6673</v>
      </c>
    </row>
    <row r="354" spans="1:14">
      <c r="A354">
        <v>311</v>
      </c>
      <c r="B354" s="24" t="s">
        <v>3869</v>
      </c>
      <c r="C354" s="24">
        <v>3.4482758620689702</v>
      </c>
      <c r="D354" s="24" t="s">
        <v>6289</v>
      </c>
      <c r="E354" s="547" t="str">
        <f>IFERROR(_xlfn.XLOOKUP(B354,map_headernames!M:M,map_headernames!M:M),"")</f>
        <v/>
      </c>
      <c r="F354" s="547" t="str">
        <f>IFERROR(_xlfn.XLOOKUP(B354,map_headernames!N:N,map_headernames!N:N),"")</f>
        <v/>
      </c>
      <c r="G354" s="547" t="str">
        <f>IFERROR(_xlfn.XLOOKUP($B354,map_headernames!L:L,map_headernames!L:L),"")</f>
        <v/>
      </c>
      <c r="H354" s="24" cm="1">
        <f t="array" ref="H354">_xlfn.XLOOKUP(J354,map_headernames!Q:Q,map_headernames!O:O,map_headernames!O:O)</f>
        <v>0</v>
      </c>
      <c r="I354" s="24" t="str">
        <f>IFERROR(_xlfn.XLOOKUP(G354,map_headernames!L:L,map_headernames!O:O),"")</f>
        <v/>
      </c>
      <c r="J354" s="24"/>
      <c r="K354" s="24" t="str">
        <f>IFERROR(_xlfn.XLOOKUP(G354,map_headernames!L:L,map_headernames!Q:Q),"")</f>
        <v/>
      </c>
      <c r="L354" s="24" t="str">
        <f>IFERROR(_xlfn.XLOOKUP(H354,map_headernames!O:O,map_headernames!Q:Q),"")</f>
        <v/>
      </c>
      <c r="N354" s="423" t="s">
        <v>6673</v>
      </c>
    </row>
    <row r="355" spans="1:14">
      <c r="A355">
        <v>316</v>
      </c>
      <c r="B355" s="24" t="s">
        <v>3883</v>
      </c>
      <c r="C355" s="24">
        <v>0</v>
      </c>
      <c r="D355" s="24" t="s">
        <v>6294</v>
      </c>
      <c r="E355" s="547" t="str">
        <f>IFERROR(_xlfn.XLOOKUP(B355,map_headernames!M:M,map_headernames!M:M),"")</f>
        <v/>
      </c>
      <c r="F355" s="547" t="str">
        <f>IFERROR(_xlfn.XLOOKUP(B355,map_headernames!N:N,map_headernames!N:N),"")</f>
        <v/>
      </c>
      <c r="G355" s="547" t="str">
        <f>IFERROR(_xlfn.XLOOKUP($B355,map_headernames!L:L,map_headernames!L:L),"")</f>
        <v/>
      </c>
      <c r="H355" s="24" cm="1">
        <f t="array" ref="H355">_xlfn.XLOOKUP(J355,map_headernames!Q:Q,map_headernames!O:O,map_headernames!O:O)</f>
        <v>0</v>
      </c>
      <c r="I355" s="24" t="str">
        <f>IFERROR(_xlfn.XLOOKUP(G355,map_headernames!L:L,map_headernames!O:O),"")</f>
        <v/>
      </c>
      <c r="J355" s="24"/>
      <c r="K355" s="24" t="str">
        <f>IFERROR(_xlfn.XLOOKUP(G355,map_headernames!L:L,map_headernames!Q:Q),"")</f>
        <v/>
      </c>
      <c r="L355" s="24" t="str">
        <f>IFERROR(_xlfn.XLOOKUP(H355,map_headernames!O:O,map_headernames!Q:Q),"")</f>
        <v/>
      </c>
      <c r="N355" s="423" t="s">
        <v>6673</v>
      </c>
    </row>
    <row r="356" spans="1:14">
      <c r="A356">
        <v>317</v>
      </c>
      <c r="B356" s="24" t="s">
        <v>3886</v>
      </c>
      <c r="C356" s="24">
        <v>0</v>
      </c>
      <c r="D356" s="24" t="s">
        <v>6295</v>
      </c>
      <c r="E356" s="547" t="str">
        <f>IFERROR(_xlfn.XLOOKUP(B356,map_headernames!M:M,map_headernames!M:M),"")</f>
        <v/>
      </c>
      <c r="F356" s="547" t="str">
        <f>IFERROR(_xlfn.XLOOKUP(B356,map_headernames!N:N,map_headernames!N:N),"")</f>
        <v/>
      </c>
      <c r="G356" s="547" t="str">
        <f>IFERROR(_xlfn.XLOOKUP($B356,map_headernames!L:L,map_headernames!L:L),"")</f>
        <v/>
      </c>
      <c r="H356" s="24" cm="1">
        <f t="array" ref="H356">_xlfn.XLOOKUP(J356,map_headernames!Q:Q,map_headernames!O:O,map_headernames!O:O)</f>
        <v>0</v>
      </c>
      <c r="I356" s="24" t="str">
        <f>IFERROR(_xlfn.XLOOKUP(G356,map_headernames!L:L,map_headernames!O:O),"")</f>
        <v/>
      </c>
      <c r="J356" s="24"/>
      <c r="K356" s="24" t="str">
        <f>IFERROR(_xlfn.XLOOKUP(G356,map_headernames!L:L,map_headernames!Q:Q),"")</f>
        <v/>
      </c>
      <c r="L356" s="24" t="str">
        <f>IFERROR(_xlfn.XLOOKUP(H356,map_headernames!O:O,map_headernames!Q:Q),"")</f>
        <v/>
      </c>
      <c r="N356" s="423" t="s">
        <v>6673</v>
      </c>
    </row>
    <row r="357" spans="1:14">
      <c r="A357">
        <v>322</v>
      </c>
      <c r="B357" s="24" t="s">
        <v>3900</v>
      </c>
      <c r="C357" s="24">
        <v>0</v>
      </c>
      <c r="D357" s="24" t="s">
        <v>6300</v>
      </c>
      <c r="E357" s="547" t="str">
        <f>IFERROR(_xlfn.XLOOKUP(B357,map_headernames!M:M,map_headernames!M:M),"")</f>
        <v/>
      </c>
      <c r="F357" s="547" t="str">
        <f>IFERROR(_xlfn.XLOOKUP(B357,map_headernames!N:N,map_headernames!N:N),"")</f>
        <v/>
      </c>
      <c r="G357" s="547" t="str">
        <f>IFERROR(_xlfn.XLOOKUP($B357,map_headernames!L:L,map_headernames!L:L),"")</f>
        <v/>
      </c>
      <c r="H357" s="24" cm="1">
        <f t="array" ref="H357">_xlfn.XLOOKUP(J357,map_headernames!Q:Q,map_headernames!O:O,map_headernames!O:O)</f>
        <v>0</v>
      </c>
      <c r="I357" s="24" t="str">
        <f>IFERROR(_xlfn.XLOOKUP(G357,map_headernames!L:L,map_headernames!O:O),"")</f>
        <v/>
      </c>
      <c r="J357" s="24"/>
      <c r="K357" s="24" t="str">
        <f>IFERROR(_xlfn.XLOOKUP(G357,map_headernames!L:L,map_headernames!Q:Q),"")</f>
        <v/>
      </c>
      <c r="L357" s="24" t="str">
        <f>IFERROR(_xlfn.XLOOKUP(H357,map_headernames!O:O,map_headernames!Q:Q),"")</f>
        <v/>
      </c>
      <c r="N357" s="423" t="s">
        <v>6673</v>
      </c>
    </row>
    <row r="358" spans="1:14">
      <c r="A358">
        <v>323</v>
      </c>
      <c r="B358" s="24" t="s">
        <v>3903</v>
      </c>
      <c r="C358" s="24">
        <v>0</v>
      </c>
      <c r="D358" s="24" t="s">
        <v>6301</v>
      </c>
      <c r="E358" s="547" t="str">
        <f>IFERROR(_xlfn.XLOOKUP(B358,map_headernames!M:M,map_headernames!M:M),"")</f>
        <v/>
      </c>
      <c r="F358" s="547" t="str">
        <f>IFERROR(_xlfn.XLOOKUP(B358,map_headernames!N:N,map_headernames!N:N),"")</f>
        <v/>
      </c>
      <c r="G358" s="547" t="str">
        <f>IFERROR(_xlfn.XLOOKUP($B358,map_headernames!L:L,map_headernames!L:L),"")</f>
        <v/>
      </c>
      <c r="H358" s="24" cm="1">
        <f t="array" ref="H358">_xlfn.XLOOKUP(J358,map_headernames!Q:Q,map_headernames!O:O,map_headernames!O:O)</f>
        <v>0</v>
      </c>
      <c r="I358" s="24" t="str">
        <f>IFERROR(_xlfn.XLOOKUP(G358,map_headernames!L:L,map_headernames!O:O),"")</f>
        <v/>
      </c>
      <c r="J358" s="24"/>
      <c r="K358" s="24" t="str">
        <f>IFERROR(_xlfn.XLOOKUP(G358,map_headernames!L:L,map_headernames!Q:Q),"")</f>
        <v/>
      </c>
      <c r="L358" s="24" t="str">
        <f>IFERROR(_xlfn.XLOOKUP(H358,map_headernames!O:O,map_headernames!Q:Q),"")</f>
        <v/>
      </c>
      <c r="N358" s="423" t="s">
        <v>6673</v>
      </c>
    </row>
    <row r="359" spans="1:14">
      <c r="A359">
        <v>328</v>
      </c>
      <c r="B359" s="24" t="s">
        <v>3917</v>
      </c>
      <c r="C359" s="24">
        <v>0</v>
      </c>
      <c r="D359" s="24" t="s">
        <v>6306</v>
      </c>
      <c r="E359" s="547" t="str">
        <f>IFERROR(_xlfn.XLOOKUP(B359,map_headernames!M:M,map_headernames!M:M),"")</f>
        <v/>
      </c>
      <c r="F359" s="547" t="str">
        <f>IFERROR(_xlfn.XLOOKUP(B359,map_headernames!N:N,map_headernames!N:N),"")</f>
        <v/>
      </c>
      <c r="G359" s="547" t="str">
        <f>IFERROR(_xlfn.XLOOKUP($B359,map_headernames!L:L,map_headernames!L:L),"")</f>
        <v/>
      </c>
      <c r="H359" s="24" cm="1">
        <f t="array" ref="H359">_xlfn.XLOOKUP(J359,map_headernames!Q:Q,map_headernames!O:O,map_headernames!O:O)</f>
        <v>0</v>
      </c>
      <c r="I359" s="24" t="str">
        <f>IFERROR(_xlfn.XLOOKUP(G359,map_headernames!L:L,map_headernames!O:O),"")</f>
        <v/>
      </c>
      <c r="J359" s="24"/>
      <c r="K359" s="24" t="str">
        <f>IFERROR(_xlfn.XLOOKUP(G359,map_headernames!L:L,map_headernames!Q:Q),"")</f>
        <v/>
      </c>
      <c r="L359" s="24" t="str">
        <f>IFERROR(_xlfn.XLOOKUP(H359,map_headernames!O:O,map_headernames!Q:Q),"")</f>
        <v/>
      </c>
      <c r="N359" s="423" t="s">
        <v>6673</v>
      </c>
    </row>
    <row r="360" spans="1:14">
      <c r="A360">
        <v>329</v>
      </c>
      <c r="B360" s="24" t="s">
        <v>3920</v>
      </c>
      <c r="C360" s="24">
        <v>0</v>
      </c>
      <c r="D360" s="24" t="s">
        <v>6307</v>
      </c>
      <c r="E360" s="547" t="str">
        <f>IFERROR(_xlfn.XLOOKUP(B360,map_headernames!M:M,map_headernames!M:M),"")</f>
        <v/>
      </c>
      <c r="F360" s="547" t="str">
        <f>IFERROR(_xlfn.XLOOKUP(B360,map_headernames!N:N,map_headernames!N:N),"")</f>
        <v/>
      </c>
      <c r="G360" s="547" t="str">
        <f>IFERROR(_xlfn.XLOOKUP($B360,map_headernames!L:L,map_headernames!L:L),"")</f>
        <v/>
      </c>
      <c r="H360" s="24" cm="1">
        <f t="array" ref="H360">_xlfn.XLOOKUP(J360,map_headernames!Q:Q,map_headernames!O:O,map_headernames!O:O)</f>
        <v>0</v>
      </c>
      <c r="I360" s="24" t="str">
        <f>IFERROR(_xlfn.XLOOKUP(G360,map_headernames!L:L,map_headernames!O:O),"")</f>
        <v/>
      </c>
      <c r="J360" s="24"/>
      <c r="K360" s="24" t="str">
        <f>IFERROR(_xlfn.XLOOKUP(G360,map_headernames!L:L,map_headernames!Q:Q),"")</f>
        <v/>
      </c>
      <c r="L360" s="24" t="str">
        <f>IFERROR(_xlfn.XLOOKUP(H360,map_headernames!O:O,map_headernames!Q:Q),"")</f>
        <v/>
      </c>
      <c r="N360" s="423" t="s">
        <v>6673</v>
      </c>
    </row>
    <row r="361" spans="1:14">
      <c r="A361">
        <v>335</v>
      </c>
      <c r="B361" t="s">
        <v>3937</v>
      </c>
      <c r="C361">
        <v>11</v>
      </c>
      <c r="D361" t="s">
        <v>6313</v>
      </c>
      <c r="E361" s="29" t="str">
        <f>IFERROR(_xlfn.XLOOKUP(B361,map_headernames!M:M,map_headernames!M:M),"")</f>
        <v/>
      </c>
      <c r="F361" s="29" t="str">
        <f>IFERROR(_xlfn.XLOOKUP(B361,map_headernames!N:N,map_headernames!N:N),"")</f>
        <v/>
      </c>
      <c r="G361" s="29" t="str">
        <f>IFERROR(_xlfn.XLOOKUP($B361,map_headernames!L:L,map_headernames!L:L),"")</f>
        <v/>
      </c>
      <c r="H361" cm="1">
        <f t="array" ref="H361">_xlfn.XLOOKUP(J361,map_headernames!Q:Q,map_headernames!O:O,map_headernames!O:O)</f>
        <v>0</v>
      </c>
      <c r="I361" s="24" t="str">
        <f>IFERROR(_xlfn.XLOOKUP(G361,map_headernames!L:L,map_headernames!O:O),"")</f>
        <v/>
      </c>
      <c r="K361" t="str">
        <f>IFERROR(_xlfn.XLOOKUP(G361,map_headernames!L:L,map_headernames!Q:Q),"")</f>
        <v/>
      </c>
      <c r="L361" t="str">
        <f>IFERROR(_xlfn.XLOOKUP(H361,map_headernames!O:O,map_headernames!Q:Q),"")</f>
        <v/>
      </c>
      <c r="N361" s="423" t="s">
        <v>6673</v>
      </c>
    </row>
    <row r="362" spans="1:14">
      <c r="A362">
        <v>336</v>
      </c>
      <c r="B362" t="s">
        <v>3939</v>
      </c>
      <c r="C362">
        <v>3.9426523297490998</v>
      </c>
      <c r="D362" t="s">
        <v>6314</v>
      </c>
      <c r="E362" s="29" t="str">
        <f>IFERROR(_xlfn.XLOOKUP(B362,map_headernames!M:M,map_headernames!M:M),"")</f>
        <v/>
      </c>
      <c r="F362" s="29" t="str">
        <f>IFERROR(_xlfn.XLOOKUP(B362,map_headernames!N:N,map_headernames!N:N),"")</f>
        <v/>
      </c>
      <c r="G362" s="29" t="str">
        <f>IFERROR(_xlfn.XLOOKUP($B362,map_headernames!L:L,map_headernames!L:L),"")</f>
        <v/>
      </c>
      <c r="H362" cm="1">
        <f t="array" ref="H362">_xlfn.XLOOKUP(J362,map_headernames!Q:Q,map_headernames!O:O,map_headernames!O:O)</f>
        <v>0</v>
      </c>
      <c r="I362" s="24" t="str">
        <f>IFERROR(_xlfn.XLOOKUP(G362,map_headernames!L:L,map_headernames!O:O),"")</f>
        <v/>
      </c>
      <c r="K362" t="str">
        <f>IFERROR(_xlfn.XLOOKUP(G362,map_headernames!L:L,map_headernames!Q:Q),"")</f>
        <v/>
      </c>
      <c r="L362" t="str">
        <f>IFERROR(_xlfn.XLOOKUP(H362,map_headernames!O:O,map_headernames!Q:Q),"")</f>
        <v/>
      </c>
      <c r="N362" s="423" t="s">
        <v>6673</v>
      </c>
    </row>
    <row r="363" spans="1:14">
      <c r="A363">
        <v>337</v>
      </c>
      <c r="B363" t="s">
        <v>3942</v>
      </c>
      <c r="C363">
        <v>0</v>
      </c>
      <c r="D363" t="s">
        <v>6315</v>
      </c>
      <c r="E363" s="29" t="str">
        <f>IFERROR(_xlfn.XLOOKUP(B363,map_headernames!M:M,map_headernames!M:M),"")</f>
        <v/>
      </c>
      <c r="F363" s="29" t="str">
        <f>IFERROR(_xlfn.XLOOKUP(B363,map_headernames!N:N,map_headernames!N:N),"")</f>
        <v/>
      </c>
      <c r="G363" s="29" t="str">
        <f>IFERROR(_xlfn.XLOOKUP($B363,map_headernames!L:L,map_headernames!L:L),"")</f>
        <v/>
      </c>
      <c r="H363" cm="1">
        <f t="array" ref="H363">_xlfn.XLOOKUP(J363,map_headernames!Q:Q,map_headernames!O:O,map_headernames!O:O)</f>
        <v>0</v>
      </c>
      <c r="I363" s="24" t="str">
        <f>IFERROR(_xlfn.XLOOKUP(G363,map_headernames!L:L,map_headernames!O:O),"")</f>
        <v/>
      </c>
      <c r="K363" t="str">
        <f>IFERROR(_xlfn.XLOOKUP(G363,map_headernames!L:L,map_headernames!Q:Q),"")</f>
        <v/>
      </c>
      <c r="L363" t="str">
        <f>IFERROR(_xlfn.XLOOKUP(H363,map_headernames!O:O,map_headernames!Q:Q),"")</f>
        <v/>
      </c>
      <c r="N363" s="423" t="s">
        <v>6673</v>
      </c>
    </row>
    <row r="364" spans="1:14">
      <c r="A364">
        <v>338</v>
      </c>
      <c r="B364" t="s">
        <v>3944</v>
      </c>
      <c r="C364">
        <v>0</v>
      </c>
      <c r="D364" t="s">
        <v>6316</v>
      </c>
      <c r="E364" s="29" t="str">
        <f>IFERROR(_xlfn.XLOOKUP(B364,map_headernames!M:M,map_headernames!M:M),"")</f>
        <v/>
      </c>
      <c r="F364" s="29" t="str">
        <f>IFERROR(_xlfn.XLOOKUP(B364,map_headernames!N:N,map_headernames!N:N),"")</f>
        <v/>
      </c>
      <c r="G364" s="29" t="str">
        <f>IFERROR(_xlfn.XLOOKUP($B364,map_headernames!L:L,map_headernames!L:L),"")</f>
        <v/>
      </c>
      <c r="H364" cm="1">
        <f t="array" ref="H364">_xlfn.XLOOKUP(J364,map_headernames!Q:Q,map_headernames!O:O,map_headernames!O:O)</f>
        <v>0</v>
      </c>
      <c r="I364" s="24" t="str">
        <f>IFERROR(_xlfn.XLOOKUP(G364,map_headernames!L:L,map_headernames!O:O),"")</f>
        <v/>
      </c>
      <c r="K364" t="str">
        <f>IFERROR(_xlfn.XLOOKUP(G364,map_headernames!L:L,map_headernames!Q:Q),"")</f>
        <v/>
      </c>
      <c r="L364" t="str">
        <f>IFERROR(_xlfn.XLOOKUP(H364,map_headernames!O:O,map_headernames!Q:Q),"")</f>
        <v/>
      </c>
      <c r="N364" s="423" t="s">
        <v>6673</v>
      </c>
    </row>
    <row r="365" spans="1:14">
      <c r="A365">
        <v>339</v>
      </c>
      <c r="B365" t="s">
        <v>3947</v>
      </c>
      <c r="C365">
        <v>45</v>
      </c>
      <c r="D365" t="s">
        <v>6317</v>
      </c>
      <c r="E365" s="29" t="str">
        <f>IFERROR(_xlfn.XLOOKUP(B365,map_headernames!M:M,map_headernames!M:M),"")</f>
        <v/>
      </c>
      <c r="F365" s="29" t="str">
        <f>IFERROR(_xlfn.XLOOKUP(B365,map_headernames!N:N,map_headernames!N:N),"")</f>
        <v/>
      </c>
      <c r="G365" s="29" t="str">
        <f>IFERROR(_xlfn.XLOOKUP($B365,map_headernames!L:L,map_headernames!L:L),"")</f>
        <v/>
      </c>
      <c r="H365" cm="1">
        <f t="array" ref="H365">_xlfn.XLOOKUP(J365,map_headernames!Q:Q,map_headernames!O:O,map_headernames!O:O)</f>
        <v>0</v>
      </c>
      <c r="I365" s="24" t="str">
        <f>IFERROR(_xlfn.XLOOKUP(G365,map_headernames!L:L,map_headernames!O:O),"")</f>
        <v/>
      </c>
      <c r="K365" t="str">
        <f>IFERROR(_xlfn.XLOOKUP(G365,map_headernames!L:L,map_headernames!Q:Q),"")</f>
        <v/>
      </c>
      <c r="L365" t="str">
        <f>IFERROR(_xlfn.XLOOKUP(H365,map_headernames!O:O,map_headernames!Q:Q),"")</f>
        <v/>
      </c>
      <c r="N365" s="423" t="s">
        <v>6673</v>
      </c>
    </row>
    <row r="366" spans="1:14">
      <c r="A366">
        <v>340</v>
      </c>
      <c r="B366" t="s">
        <v>3949</v>
      </c>
      <c r="C366">
        <v>16.129032258064498</v>
      </c>
      <c r="D366" t="s">
        <v>6318</v>
      </c>
      <c r="E366" s="29" t="str">
        <f>IFERROR(_xlfn.XLOOKUP(B366,map_headernames!M:M,map_headernames!M:M),"")</f>
        <v/>
      </c>
      <c r="F366" s="29" t="str">
        <f>IFERROR(_xlfn.XLOOKUP(B366,map_headernames!N:N,map_headernames!N:N),"")</f>
        <v/>
      </c>
      <c r="G366" s="29" t="str">
        <f>IFERROR(_xlfn.XLOOKUP($B366,map_headernames!L:L,map_headernames!L:L),"")</f>
        <v/>
      </c>
      <c r="H366" cm="1">
        <f t="array" ref="H366">_xlfn.XLOOKUP(J366,map_headernames!Q:Q,map_headernames!O:O,map_headernames!O:O)</f>
        <v>0</v>
      </c>
      <c r="I366" s="24" t="str">
        <f>IFERROR(_xlfn.XLOOKUP(G366,map_headernames!L:L,map_headernames!O:O),"")</f>
        <v/>
      </c>
      <c r="K366" t="str">
        <f>IFERROR(_xlfn.XLOOKUP(G366,map_headernames!L:L,map_headernames!Q:Q),"")</f>
        <v/>
      </c>
      <c r="L366" t="str">
        <f>IFERROR(_xlfn.XLOOKUP(H366,map_headernames!O:O,map_headernames!Q:Q),"")</f>
        <v/>
      </c>
      <c r="N366" s="423" t="s">
        <v>6673</v>
      </c>
    </row>
    <row r="367" spans="1:14">
      <c r="A367">
        <v>341</v>
      </c>
      <c r="B367" t="s">
        <v>3952</v>
      </c>
      <c r="C367">
        <v>59</v>
      </c>
      <c r="D367" t="s">
        <v>6319</v>
      </c>
      <c r="E367" s="29" t="str">
        <f>IFERROR(_xlfn.XLOOKUP(B367,map_headernames!M:M,map_headernames!M:M),"")</f>
        <v/>
      </c>
      <c r="F367" s="29" t="str">
        <f>IFERROR(_xlfn.XLOOKUP(B367,map_headernames!N:N,map_headernames!N:N),"")</f>
        <v/>
      </c>
      <c r="G367" s="29" t="str">
        <f>IFERROR(_xlfn.XLOOKUP($B367,map_headernames!L:L,map_headernames!L:L),"")</f>
        <v/>
      </c>
      <c r="H367" cm="1">
        <f t="array" ref="H367">_xlfn.XLOOKUP(J367,map_headernames!Q:Q,map_headernames!O:O,map_headernames!O:O)</f>
        <v>0</v>
      </c>
      <c r="I367" s="24" t="str">
        <f>IFERROR(_xlfn.XLOOKUP(G367,map_headernames!L:L,map_headernames!O:O),"")</f>
        <v/>
      </c>
      <c r="K367" t="str">
        <f>IFERROR(_xlfn.XLOOKUP(G367,map_headernames!L:L,map_headernames!Q:Q),"")</f>
        <v/>
      </c>
      <c r="L367" t="str">
        <f>IFERROR(_xlfn.XLOOKUP(H367,map_headernames!O:O,map_headernames!Q:Q),"")</f>
        <v/>
      </c>
      <c r="N367" s="423" t="s">
        <v>6673</v>
      </c>
    </row>
    <row r="368" spans="1:14">
      <c r="A368">
        <v>342</v>
      </c>
      <c r="B368" t="s">
        <v>3954</v>
      </c>
      <c r="C368">
        <v>21.1469534050179</v>
      </c>
      <c r="D368" t="s">
        <v>6320</v>
      </c>
      <c r="E368" s="29" t="str">
        <f>IFERROR(_xlfn.XLOOKUP(B368,map_headernames!M:M,map_headernames!M:M),"")</f>
        <v/>
      </c>
      <c r="F368" s="29" t="str">
        <f>IFERROR(_xlfn.XLOOKUP(B368,map_headernames!N:N,map_headernames!N:N),"")</f>
        <v/>
      </c>
      <c r="G368" s="29" t="str">
        <f>IFERROR(_xlfn.XLOOKUP($B368,map_headernames!L:L,map_headernames!L:L),"")</f>
        <v/>
      </c>
      <c r="H368" cm="1">
        <f t="array" ref="H368">_xlfn.XLOOKUP(J368,map_headernames!Q:Q,map_headernames!O:O,map_headernames!O:O)</f>
        <v>0</v>
      </c>
      <c r="I368" s="24" t="str">
        <f>IFERROR(_xlfn.XLOOKUP(G368,map_headernames!L:L,map_headernames!O:O),"")</f>
        <v/>
      </c>
      <c r="K368" t="str">
        <f>IFERROR(_xlfn.XLOOKUP(G368,map_headernames!L:L,map_headernames!Q:Q),"")</f>
        <v/>
      </c>
      <c r="L368" t="str">
        <f>IFERROR(_xlfn.XLOOKUP(H368,map_headernames!O:O,map_headernames!Q:Q),"")</f>
        <v/>
      </c>
      <c r="N368" s="423" t="s">
        <v>6673</v>
      </c>
    </row>
    <row r="369" spans="1:14">
      <c r="A369">
        <v>343</v>
      </c>
      <c r="B369" t="s">
        <v>3957</v>
      </c>
      <c r="C369">
        <v>36</v>
      </c>
      <c r="D369" t="s">
        <v>6321</v>
      </c>
      <c r="E369" s="29" t="str">
        <f>IFERROR(_xlfn.XLOOKUP(B369,map_headernames!M:M,map_headernames!M:M),"")</f>
        <v/>
      </c>
      <c r="F369" s="29" t="str">
        <f>IFERROR(_xlfn.XLOOKUP(B369,map_headernames!N:N,map_headernames!N:N),"")</f>
        <v/>
      </c>
      <c r="G369" s="29" t="str">
        <f>IFERROR(_xlfn.XLOOKUP($B369,map_headernames!L:L,map_headernames!L:L),"")</f>
        <v/>
      </c>
      <c r="H369" cm="1">
        <f t="array" ref="H369">_xlfn.XLOOKUP(J369,map_headernames!Q:Q,map_headernames!O:O,map_headernames!O:O)</f>
        <v>0</v>
      </c>
      <c r="I369" s="24" t="str">
        <f>IFERROR(_xlfn.XLOOKUP(G369,map_headernames!L:L,map_headernames!O:O),"")</f>
        <v/>
      </c>
      <c r="K369" t="str">
        <f>IFERROR(_xlfn.XLOOKUP(G369,map_headernames!L:L,map_headernames!Q:Q),"")</f>
        <v/>
      </c>
      <c r="L369" t="str">
        <f>IFERROR(_xlfn.XLOOKUP(H369,map_headernames!O:O,map_headernames!Q:Q),"")</f>
        <v/>
      </c>
      <c r="N369" s="423" t="s">
        <v>6673</v>
      </c>
    </row>
    <row r="370" spans="1:14">
      <c r="A370">
        <v>344</v>
      </c>
      <c r="B370" t="s">
        <v>3959</v>
      </c>
      <c r="C370">
        <v>12.9032258064516</v>
      </c>
      <c r="D370" t="s">
        <v>6322</v>
      </c>
      <c r="E370" s="29" t="str">
        <f>IFERROR(_xlfn.XLOOKUP(B370,map_headernames!M:M,map_headernames!M:M),"")</f>
        <v/>
      </c>
      <c r="F370" s="29" t="str">
        <f>IFERROR(_xlfn.XLOOKUP(B370,map_headernames!N:N,map_headernames!N:N),"")</f>
        <v/>
      </c>
      <c r="G370" s="29" t="str">
        <f>IFERROR(_xlfn.XLOOKUP($B370,map_headernames!L:L,map_headernames!L:L),"")</f>
        <v/>
      </c>
      <c r="H370" cm="1">
        <f t="array" ref="H370">_xlfn.XLOOKUP(J370,map_headernames!Q:Q,map_headernames!O:O,map_headernames!O:O)</f>
        <v>0</v>
      </c>
      <c r="I370" s="24" t="str">
        <f>IFERROR(_xlfn.XLOOKUP(G370,map_headernames!L:L,map_headernames!O:O),"")</f>
        <v/>
      </c>
      <c r="K370" t="str">
        <f>IFERROR(_xlfn.XLOOKUP(G370,map_headernames!L:L,map_headernames!Q:Q),"")</f>
        <v/>
      </c>
      <c r="L370" t="str">
        <f>IFERROR(_xlfn.XLOOKUP(H370,map_headernames!O:O,map_headernames!Q:Q),"")</f>
        <v/>
      </c>
      <c r="N370" s="423" t="s">
        <v>6673</v>
      </c>
    </row>
    <row r="371" spans="1:14">
      <c r="A371">
        <v>345</v>
      </c>
      <c r="B371" t="s">
        <v>3962</v>
      </c>
      <c r="C371">
        <v>0</v>
      </c>
      <c r="D371" t="s">
        <v>6323</v>
      </c>
      <c r="E371" s="29" t="str">
        <f>IFERROR(_xlfn.XLOOKUP(B371,map_headernames!M:M,map_headernames!M:M),"")</f>
        <v/>
      </c>
      <c r="F371" s="29" t="str">
        <f>IFERROR(_xlfn.XLOOKUP(B371,map_headernames!N:N,map_headernames!N:N),"")</f>
        <v/>
      </c>
      <c r="G371" s="29" t="str">
        <f>IFERROR(_xlfn.XLOOKUP($B371,map_headernames!L:L,map_headernames!L:L),"")</f>
        <v/>
      </c>
      <c r="H371" cm="1">
        <f t="array" ref="H371">_xlfn.XLOOKUP(J371,map_headernames!Q:Q,map_headernames!O:O,map_headernames!O:O)</f>
        <v>0</v>
      </c>
      <c r="I371" s="24" t="str">
        <f>IFERROR(_xlfn.XLOOKUP(G371,map_headernames!L:L,map_headernames!O:O),"")</f>
        <v/>
      </c>
      <c r="K371" t="str">
        <f>IFERROR(_xlfn.XLOOKUP(G371,map_headernames!L:L,map_headernames!Q:Q),"")</f>
        <v/>
      </c>
      <c r="L371" t="str">
        <f>IFERROR(_xlfn.XLOOKUP(H371,map_headernames!O:O,map_headernames!Q:Q),"")</f>
        <v/>
      </c>
      <c r="N371" s="423" t="s">
        <v>6673</v>
      </c>
    </row>
    <row r="372" spans="1:14">
      <c r="A372">
        <v>346</v>
      </c>
      <c r="B372" t="s">
        <v>3964</v>
      </c>
      <c r="C372">
        <v>0</v>
      </c>
      <c r="D372" t="s">
        <v>6324</v>
      </c>
      <c r="E372" s="29" t="str">
        <f>IFERROR(_xlfn.XLOOKUP(B372,map_headernames!M:M,map_headernames!M:M),"")</f>
        <v/>
      </c>
      <c r="F372" s="29" t="str">
        <f>IFERROR(_xlfn.XLOOKUP(B372,map_headernames!N:N,map_headernames!N:N),"")</f>
        <v/>
      </c>
      <c r="G372" s="29" t="str">
        <f>IFERROR(_xlfn.XLOOKUP($B372,map_headernames!L:L,map_headernames!L:L),"")</f>
        <v/>
      </c>
      <c r="H372" cm="1">
        <f t="array" ref="H372">_xlfn.XLOOKUP(J372,map_headernames!Q:Q,map_headernames!O:O,map_headernames!O:O)</f>
        <v>0</v>
      </c>
      <c r="I372" s="24" t="str">
        <f>IFERROR(_xlfn.XLOOKUP(G372,map_headernames!L:L,map_headernames!O:O),"")</f>
        <v/>
      </c>
      <c r="K372" t="str">
        <f>IFERROR(_xlfn.XLOOKUP(G372,map_headernames!L:L,map_headernames!Q:Q),"")</f>
        <v/>
      </c>
      <c r="L372" t="str">
        <f>IFERROR(_xlfn.XLOOKUP(H372,map_headernames!O:O,map_headernames!Q:Q),"")</f>
        <v/>
      </c>
      <c r="N372" s="423" t="s">
        <v>6673</v>
      </c>
    </row>
    <row r="373" spans="1:14">
      <c r="A373">
        <v>347</v>
      </c>
      <c r="B373" t="s">
        <v>3967</v>
      </c>
      <c r="C373">
        <v>73</v>
      </c>
      <c r="D373" t="s">
        <v>6325</v>
      </c>
      <c r="E373" s="29" t="str">
        <f>IFERROR(_xlfn.XLOOKUP(B373,map_headernames!M:M,map_headernames!M:M),"")</f>
        <v/>
      </c>
      <c r="F373" s="29" t="str">
        <f>IFERROR(_xlfn.XLOOKUP(B373,map_headernames!N:N,map_headernames!N:N),"")</f>
        <v/>
      </c>
      <c r="G373" s="29" t="str">
        <f>IFERROR(_xlfn.XLOOKUP($B373,map_headernames!L:L,map_headernames!L:L),"")</f>
        <v/>
      </c>
      <c r="H373" cm="1">
        <f t="array" ref="H373">_xlfn.XLOOKUP(J373,map_headernames!Q:Q,map_headernames!O:O,map_headernames!O:O)</f>
        <v>0</v>
      </c>
      <c r="I373" s="24" t="str">
        <f>IFERROR(_xlfn.XLOOKUP(G373,map_headernames!L:L,map_headernames!O:O),"")</f>
        <v/>
      </c>
      <c r="K373" t="str">
        <f>IFERROR(_xlfn.XLOOKUP(G373,map_headernames!L:L,map_headernames!Q:Q),"")</f>
        <v/>
      </c>
      <c r="L373" t="str">
        <f>IFERROR(_xlfn.XLOOKUP(H373,map_headernames!O:O,map_headernames!Q:Q),"")</f>
        <v/>
      </c>
      <c r="N373" s="423" t="s">
        <v>6673</v>
      </c>
    </row>
    <row r="374" spans="1:14">
      <c r="A374">
        <v>348</v>
      </c>
      <c r="B374" t="s">
        <v>3969</v>
      </c>
      <c r="C374">
        <v>26.164874551971302</v>
      </c>
      <c r="D374" t="s">
        <v>6326</v>
      </c>
      <c r="E374" s="29" t="str">
        <f>IFERROR(_xlfn.XLOOKUP(B374,map_headernames!M:M,map_headernames!M:M),"")</f>
        <v/>
      </c>
      <c r="F374" s="29" t="str">
        <f>IFERROR(_xlfn.XLOOKUP(B374,map_headernames!N:N,map_headernames!N:N),"")</f>
        <v/>
      </c>
      <c r="G374" s="29" t="str">
        <f>IFERROR(_xlfn.XLOOKUP($B374,map_headernames!L:L,map_headernames!L:L),"")</f>
        <v/>
      </c>
      <c r="H374" cm="1">
        <f t="array" ref="H374">_xlfn.XLOOKUP(J374,map_headernames!Q:Q,map_headernames!O:O,map_headernames!O:O)</f>
        <v>0</v>
      </c>
      <c r="I374" s="24" t="str">
        <f>IFERROR(_xlfn.XLOOKUP(G374,map_headernames!L:L,map_headernames!O:O),"")</f>
        <v/>
      </c>
      <c r="K374" t="str">
        <f>IFERROR(_xlfn.XLOOKUP(G374,map_headernames!L:L,map_headernames!Q:Q),"")</f>
        <v/>
      </c>
      <c r="L374" t="str">
        <f>IFERROR(_xlfn.XLOOKUP(H374,map_headernames!O:O,map_headernames!Q:Q),"")</f>
        <v/>
      </c>
      <c r="N374" s="423" t="s">
        <v>6673</v>
      </c>
    </row>
    <row r="375" spans="1:14">
      <c r="A375">
        <v>349</v>
      </c>
      <c r="B375" t="s">
        <v>3972</v>
      </c>
      <c r="C375">
        <v>33</v>
      </c>
      <c r="D375" t="s">
        <v>6327</v>
      </c>
      <c r="E375" s="29" t="str">
        <f>IFERROR(_xlfn.XLOOKUP(B375,map_headernames!M:M,map_headernames!M:M),"")</f>
        <v/>
      </c>
      <c r="F375" s="29" t="str">
        <f>IFERROR(_xlfn.XLOOKUP(B375,map_headernames!N:N,map_headernames!N:N),"")</f>
        <v/>
      </c>
      <c r="G375" s="29" t="str">
        <f>IFERROR(_xlfn.XLOOKUP($B375,map_headernames!L:L,map_headernames!L:L),"")</f>
        <v/>
      </c>
      <c r="H375" cm="1">
        <f t="array" ref="H375">_xlfn.XLOOKUP(J375,map_headernames!Q:Q,map_headernames!O:O,map_headernames!O:O)</f>
        <v>0</v>
      </c>
      <c r="I375" s="24" t="str">
        <f>IFERROR(_xlfn.XLOOKUP(G375,map_headernames!L:L,map_headernames!O:O),"")</f>
        <v/>
      </c>
      <c r="K375" t="str">
        <f>IFERROR(_xlfn.XLOOKUP(G375,map_headernames!L:L,map_headernames!Q:Q),"")</f>
        <v/>
      </c>
      <c r="L375" t="str">
        <f>IFERROR(_xlfn.XLOOKUP(H375,map_headernames!O:O,map_headernames!Q:Q),"")</f>
        <v/>
      </c>
      <c r="N375" s="423" t="s">
        <v>6673</v>
      </c>
    </row>
    <row r="376" spans="1:14">
      <c r="A376">
        <v>350</v>
      </c>
      <c r="B376" t="s">
        <v>3974</v>
      </c>
      <c r="C376">
        <v>11.8279569892473</v>
      </c>
      <c r="D376" t="s">
        <v>6328</v>
      </c>
      <c r="E376" s="29" t="str">
        <f>IFERROR(_xlfn.XLOOKUP(B376,map_headernames!M:M,map_headernames!M:M),"")</f>
        <v/>
      </c>
      <c r="F376" s="29" t="str">
        <f>IFERROR(_xlfn.XLOOKUP(B376,map_headernames!N:N,map_headernames!N:N),"")</f>
        <v/>
      </c>
      <c r="G376" s="29" t="str">
        <f>IFERROR(_xlfn.XLOOKUP($B376,map_headernames!L:L,map_headernames!L:L),"")</f>
        <v/>
      </c>
      <c r="H376" cm="1">
        <f t="array" ref="H376">_xlfn.XLOOKUP(J376,map_headernames!Q:Q,map_headernames!O:O,map_headernames!O:O)</f>
        <v>0</v>
      </c>
      <c r="I376" s="24" t="str">
        <f>IFERROR(_xlfn.XLOOKUP(G376,map_headernames!L:L,map_headernames!O:O),"")</f>
        <v/>
      </c>
      <c r="K376" t="str">
        <f>IFERROR(_xlfn.XLOOKUP(G376,map_headernames!L:L,map_headernames!Q:Q),"")</f>
        <v/>
      </c>
      <c r="L376" t="str">
        <f>IFERROR(_xlfn.XLOOKUP(H376,map_headernames!O:O,map_headernames!Q:Q),"")</f>
        <v/>
      </c>
      <c r="N376" s="423" t="s">
        <v>6673</v>
      </c>
    </row>
    <row r="377" spans="1:14">
      <c r="A377">
        <v>351</v>
      </c>
      <c r="B377" t="s">
        <v>3977</v>
      </c>
      <c r="C377">
        <v>22</v>
      </c>
      <c r="D377" t="s">
        <v>6329</v>
      </c>
      <c r="E377" s="29" t="str">
        <f>IFERROR(_xlfn.XLOOKUP(B377,map_headernames!M:M,map_headernames!M:M),"")</f>
        <v/>
      </c>
      <c r="F377" s="29" t="str">
        <f>IFERROR(_xlfn.XLOOKUP(B377,map_headernames!N:N,map_headernames!N:N),"")</f>
        <v/>
      </c>
      <c r="G377" s="29" t="str">
        <f>IFERROR(_xlfn.XLOOKUP($B377,map_headernames!L:L,map_headernames!L:L),"")</f>
        <v/>
      </c>
      <c r="H377" cm="1">
        <f t="array" ref="H377">_xlfn.XLOOKUP(J377,map_headernames!Q:Q,map_headernames!O:O,map_headernames!O:O)</f>
        <v>0</v>
      </c>
      <c r="I377" s="24" t="str">
        <f>IFERROR(_xlfn.XLOOKUP(G377,map_headernames!L:L,map_headernames!O:O),"")</f>
        <v/>
      </c>
      <c r="K377" t="str">
        <f>IFERROR(_xlfn.XLOOKUP(G377,map_headernames!L:L,map_headernames!Q:Q),"")</f>
        <v/>
      </c>
      <c r="L377" t="str">
        <f>IFERROR(_xlfn.XLOOKUP(H377,map_headernames!O:O,map_headernames!Q:Q),"")</f>
        <v/>
      </c>
      <c r="N377" s="423" t="s">
        <v>6673</v>
      </c>
    </row>
    <row r="378" spans="1:14">
      <c r="A378">
        <v>352</v>
      </c>
      <c r="B378" t="s">
        <v>3979</v>
      </c>
      <c r="C378">
        <v>7.8853046594982104</v>
      </c>
      <c r="D378" t="s">
        <v>6330</v>
      </c>
      <c r="E378" s="29" t="str">
        <f>IFERROR(_xlfn.XLOOKUP(B378,map_headernames!M:M,map_headernames!M:M),"")</f>
        <v/>
      </c>
      <c r="F378" s="29" t="str">
        <f>IFERROR(_xlfn.XLOOKUP(B378,map_headernames!N:N,map_headernames!N:N),"")</f>
        <v/>
      </c>
      <c r="G378" s="29" t="str">
        <f>IFERROR(_xlfn.XLOOKUP($B378,map_headernames!L:L,map_headernames!L:L),"")</f>
        <v/>
      </c>
      <c r="H378" cm="1">
        <f t="array" ref="H378">_xlfn.XLOOKUP(J378,map_headernames!Q:Q,map_headernames!O:O,map_headernames!O:O)</f>
        <v>0</v>
      </c>
      <c r="I378" s="24" t="str">
        <f>IFERROR(_xlfn.XLOOKUP(G378,map_headernames!L:L,map_headernames!O:O),"")</f>
        <v/>
      </c>
      <c r="K378" t="str">
        <f>IFERROR(_xlfn.XLOOKUP(G378,map_headernames!L:L,map_headernames!Q:Q),"")</f>
        <v/>
      </c>
      <c r="L378" t="str">
        <f>IFERROR(_xlfn.XLOOKUP(H378,map_headernames!O:O,map_headernames!Q:Q),"")</f>
        <v/>
      </c>
      <c r="N378" s="423" t="s">
        <v>6673</v>
      </c>
    </row>
    <row r="379" spans="1:14">
      <c r="A379">
        <v>353</v>
      </c>
      <c r="B379" t="s">
        <v>3982</v>
      </c>
      <c r="C379">
        <v>0</v>
      </c>
      <c r="D379" t="s">
        <v>6331</v>
      </c>
      <c r="E379" s="29" t="str">
        <f>IFERROR(_xlfn.XLOOKUP(B379,map_headernames!M:M,map_headernames!M:M),"")</f>
        <v/>
      </c>
      <c r="F379" s="29" t="str">
        <f>IFERROR(_xlfn.XLOOKUP(B379,map_headernames!N:N,map_headernames!N:N),"")</f>
        <v/>
      </c>
      <c r="G379" s="29" t="str">
        <f>IFERROR(_xlfn.XLOOKUP($B379,map_headernames!L:L,map_headernames!L:L),"")</f>
        <v/>
      </c>
      <c r="H379" cm="1">
        <f t="array" ref="H379">_xlfn.XLOOKUP(J379,map_headernames!Q:Q,map_headernames!O:O,map_headernames!O:O)</f>
        <v>0</v>
      </c>
      <c r="I379" s="24" t="str">
        <f>IFERROR(_xlfn.XLOOKUP(G379,map_headernames!L:L,map_headernames!O:O),"")</f>
        <v/>
      </c>
      <c r="K379" t="str">
        <f>IFERROR(_xlfn.XLOOKUP(G379,map_headernames!L:L,map_headernames!Q:Q),"")</f>
        <v/>
      </c>
      <c r="L379" t="str">
        <f>IFERROR(_xlfn.XLOOKUP(H379,map_headernames!O:O,map_headernames!Q:Q),"")</f>
        <v/>
      </c>
      <c r="N379" s="423" t="s">
        <v>6673</v>
      </c>
    </row>
    <row r="380" spans="1:14">
      <c r="A380">
        <v>354</v>
      </c>
      <c r="B380" t="s">
        <v>3984</v>
      </c>
      <c r="C380">
        <v>0</v>
      </c>
      <c r="D380" t="s">
        <v>6332</v>
      </c>
      <c r="E380" s="29" t="str">
        <f>IFERROR(_xlfn.XLOOKUP(B380,map_headernames!M:M,map_headernames!M:M),"")</f>
        <v/>
      </c>
      <c r="F380" s="29" t="str">
        <f>IFERROR(_xlfn.XLOOKUP(B380,map_headernames!N:N,map_headernames!N:N),"")</f>
        <v/>
      </c>
      <c r="G380" s="29" t="str">
        <f>IFERROR(_xlfn.XLOOKUP($B380,map_headernames!L:L,map_headernames!L:L),"")</f>
        <v/>
      </c>
      <c r="H380" cm="1">
        <f t="array" ref="H380">_xlfn.XLOOKUP(J380,map_headernames!Q:Q,map_headernames!O:O,map_headernames!O:O)</f>
        <v>0</v>
      </c>
      <c r="I380" s="24" t="str">
        <f>IFERROR(_xlfn.XLOOKUP(G380,map_headernames!L:L,map_headernames!O:O),"")</f>
        <v/>
      </c>
      <c r="K380" t="str">
        <f>IFERROR(_xlfn.XLOOKUP(G380,map_headernames!L:L,map_headernames!Q:Q),"")</f>
        <v/>
      </c>
      <c r="L380" t="str">
        <f>IFERROR(_xlfn.XLOOKUP(H380,map_headernames!O:O,map_headernames!Q:Q),"")</f>
        <v/>
      </c>
      <c r="N380" s="423" t="s">
        <v>6673</v>
      </c>
    </row>
    <row r="381" spans="1:14">
      <c r="A381">
        <v>361</v>
      </c>
      <c r="B381" t="s">
        <v>4001</v>
      </c>
      <c r="C381">
        <v>11</v>
      </c>
      <c r="D381" t="s">
        <v>6339</v>
      </c>
      <c r="E381" s="29" t="str">
        <f>IFERROR(_xlfn.XLOOKUP(B381,map_headernames!M:M,map_headernames!M:M),"")</f>
        <v/>
      </c>
      <c r="F381" s="29" t="str">
        <f>IFERROR(_xlfn.XLOOKUP(B381,map_headernames!N:N,map_headernames!N:N),"")</f>
        <v/>
      </c>
      <c r="G381" s="29" t="str">
        <f>IFERROR(_xlfn.XLOOKUP($B381,map_headernames!L:L,map_headernames!L:L),"")</f>
        <v/>
      </c>
      <c r="H381" cm="1">
        <f t="array" ref="H381">_xlfn.XLOOKUP(J381,map_headernames!Q:Q,map_headernames!O:O,map_headernames!O:O)</f>
        <v>0</v>
      </c>
      <c r="I381" s="24" t="str">
        <f>IFERROR(_xlfn.XLOOKUP(G381,map_headernames!L:L,map_headernames!O:O),"")</f>
        <v/>
      </c>
      <c r="K381" t="str">
        <f>IFERROR(_xlfn.XLOOKUP(G381,map_headernames!L:L,map_headernames!Q:Q),"")</f>
        <v/>
      </c>
      <c r="L381" t="str">
        <f>IFERROR(_xlfn.XLOOKUP(H381,map_headernames!O:O,map_headernames!Q:Q),"")</f>
        <v/>
      </c>
      <c r="N381" s="423" t="s">
        <v>6673</v>
      </c>
    </row>
    <row r="382" spans="1:14">
      <c r="A382">
        <v>362</v>
      </c>
      <c r="B382" t="s">
        <v>4003</v>
      </c>
      <c r="C382">
        <v>6.1111111111111098</v>
      </c>
      <c r="D382" t="s">
        <v>6340</v>
      </c>
      <c r="E382" s="29" t="str">
        <f>IFERROR(_xlfn.XLOOKUP(B382,map_headernames!M:M,map_headernames!M:M),"")</f>
        <v/>
      </c>
      <c r="F382" s="29" t="str">
        <f>IFERROR(_xlfn.XLOOKUP(B382,map_headernames!N:N,map_headernames!N:N),"")</f>
        <v/>
      </c>
      <c r="G382" s="29" t="str">
        <f>IFERROR(_xlfn.XLOOKUP($B382,map_headernames!L:L,map_headernames!L:L),"")</f>
        <v/>
      </c>
      <c r="H382" cm="1">
        <f t="array" ref="H382">_xlfn.XLOOKUP(J382,map_headernames!Q:Q,map_headernames!O:O,map_headernames!O:O)</f>
        <v>0</v>
      </c>
      <c r="I382" s="24" t="str">
        <f>IFERROR(_xlfn.XLOOKUP(G382,map_headernames!L:L,map_headernames!O:O),"")</f>
        <v/>
      </c>
      <c r="K382" t="str">
        <f>IFERROR(_xlfn.XLOOKUP(G382,map_headernames!L:L,map_headernames!Q:Q),"")</f>
        <v/>
      </c>
      <c r="L382" t="str">
        <f>IFERROR(_xlfn.XLOOKUP(H382,map_headernames!O:O,map_headernames!Q:Q),"")</f>
        <v/>
      </c>
      <c r="N382" s="423" t="s">
        <v>6673</v>
      </c>
    </row>
    <row r="383" spans="1:14">
      <c r="A383">
        <v>363</v>
      </c>
      <c r="B383" t="s">
        <v>4006</v>
      </c>
      <c r="C383">
        <v>0</v>
      </c>
      <c r="D383" t="s">
        <v>6341</v>
      </c>
      <c r="E383" s="29" t="str">
        <f>IFERROR(_xlfn.XLOOKUP(B383,map_headernames!M:M,map_headernames!M:M),"")</f>
        <v/>
      </c>
      <c r="F383" s="29" t="str">
        <f>IFERROR(_xlfn.XLOOKUP(B383,map_headernames!N:N,map_headernames!N:N),"")</f>
        <v/>
      </c>
      <c r="G383" s="29" t="str">
        <f>IFERROR(_xlfn.XLOOKUP($B383,map_headernames!L:L,map_headernames!L:L),"")</f>
        <v/>
      </c>
      <c r="H383" cm="1">
        <f t="array" ref="H383">_xlfn.XLOOKUP(J383,map_headernames!Q:Q,map_headernames!O:O,map_headernames!O:O)</f>
        <v>0</v>
      </c>
      <c r="I383" s="24" t="str">
        <f>IFERROR(_xlfn.XLOOKUP(G383,map_headernames!L:L,map_headernames!O:O),"")</f>
        <v/>
      </c>
      <c r="K383" t="str">
        <f>IFERROR(_xlfn.XLOOKUP(G383,map_headernames!L:L,map_headernames!Q:Q),"")</f>
        <v/>
      </c>
      <c r="L383" t="str">
        <f>IFERROR(_xlfn.XLOOKUP(H383,map_headernames!O:O,map_headernames!Q:Q),"")</f>
        <v/>
      </c>
      <c r="N383" s="423" t="s">
        <v>6673</v>
      </c>
    </row>
    <row r="384" spans="1:14">
      <c r="A384">
        <v>364</v>
      </c>
      <c r="B384" t="s">
        <v>4008</v>
      </c>
      <c r="C384">
        <v>0</v>
      </c>
      <c r="D384" t="s">
        <v>6342</v>
      </c>
      <c r="E384" s="29" t="str">
        <f>IFERROR(_xlfn.XLOOKUP(B384,map_headernames!M:M,map_headernames!M:M),"")</f>
        <v/>
      </c>
      <c r="F384" s="29" t="str">
        <f>IFERROR(_xlfn.XLOOKUP(B384,map_headernames!N:N,map_headernames!N:N),"")</f>
        <v/>
      </c>
      <c r="G384" s="29" t="str">
        <f>IFERROR(_xlfn.XLOOKUP($B384,map_headernames!L:L,map_headernames!L:L),"")</f>
        <v/>
      </c>
      <c r="H384" cm="1">
        <f t="array" ref="H384">_xlfn.XLOOKUP(J384,map_headernames!Q:Q,map_headernames!O:O,map_headernames!O:O)</f>
        <v>0</v>
      </c>
      <c r="I384" s="24" t="str">
        <f>IFERROR(_xlfn.XLOOKUP(G384,map_headernames!L:L,map_headernames!O:O),"")</f>
        <v/>
      </c>
      <c r="K384" t="str">
        <f>IFERROR(_xlfn.XLOOKUP(G384,map_headernames!L:L,map_headernames!Q:Q),"")</f>
        <v/>
      </c>
      <c r="L384" t="str">
        <f>IFERROR(_xlfn.XLOOKUP(H384,map_headernames!O:O,map_headernames!Q:Q),"")</f>
        <v/>
      </c>
      <c r="N384" s="423" t="s">
        <v>6673</v>
      </c>
    </row>
    <row r="385" spans="1:14">
      <c r="A385">
        <v>365</v>
      </c>
      <c r="B385" t="s">
        <v>4011</v>
      </c>
      <c r="C385">
        <v>15</v>
      </c>
      <c r="D385" t="s">
        <v>6343</v>
      </c>
      <c r="E385" s="29" t="str">
        <f>IFERROR(_xlfn.XLOOKUP(B385,map_headernames!M:M,map_headernames!M:M),"")</f>
        <v/>
      </c>
      <c r="F385" s="29" t="str">
        <f>IFERROR(_xlfn.XLOOKUP(B385,map_headernames!N:N,map_headernames!N:N),"")</f>
        <v/>
      </c>
      <c r="G385" s="29" t="str">
        <f>IFERROR(_xlfn.XLOOKUP($B385,map_headernames!L:L,map_headernames!L:L),"")</f>
        <v/>
      </c>
      <c r="H385" cm="1">
        <f t="array" ref="H385">_xlfn.XLOOKUP(J385,map_headernames!Q:Q,map_headernames!O:O,map_headernames!O:O)</f>
        <v>0</v>
      </c>
      <c r="I385" s="24" t="str">
        <f>IFERROR(_xlfn.XLOOKUP(G385,map_headernames!L:L,map_headernames!O:O),"")</f>
        <v/>
      </c>
      <c r="K385" t="str">
        <f>IFERROR(_xlfn.XLOOKUP(G385,map_headernames!L:L,map_headernames!Q:Q),"")</f>
        <v/>
      </c>
      <c r="L385" t="str">
        <f>IFERROR(_xlfn.XLOOKUP(H385,map_headernames!O:O,map_headernames!Q:Q),"")</f>
        <v/>
      </c>
      <c r="N385" s="423" t="s">
        <v>6673</v>
      </c>
    </row>
    <row r="386" spans="1:14">
      <c r="A386">
        <v>366</v>
      </c>
      <c r="B386" t="s">
        <v>4013</v>
      </c>
      <c r="C386">
        <v>8.3333333333333304</v>
      </c>
      <c r="D386" t="s">
        <v>6344</v>
      </c>
      <c r="E386" s="29" t="str">
        <f>IFERROR(_xlfn.XLOOKUP(B386,map_headernames!M:M,map_headernames!M:M),"")</f>
        <v/>
      </c>
      <c r="F386" s="29" t="str">
        <f>IFERROR(_xlfn.XLOOKUP(B386,map_headernames!N:N,map_headernames!N:N),"")</f>
        <v/>
      </c>
      <c r="G386" s="29" t="str">
        <f>IFERROR(_xlfn.XLOOKUP($B386,map_headernames!L:L,map_headernames!L:L),"")</f>
        <v/>
      </c>
      <c r="H386" cm="1">
        <f t="array" ref="H386">_xlfn.XLOOKUP(J386,map_headernames!Q:Q,map_headernames!O:O,map_headernames!O:O)</f>
        <v>0</v>
      </c>
      <c r="I386" s="24" t="str">
        <f>IFERROR(_xlfn.XLOOKUP(G386,map_headernames!L:L,map_headernames!O:O),"")</f>
        <v/>
      </c>
      <c r="K386" t="str">
        <f>IFERROR(_xlfn.XLOOKUP(G386,map_headernames!L:L,map_headernames!Q:Q),"")</f>
        <v/>
      </c>
      <c r="L386" t="str">
        <f>IFERROR(_xlfn.XLOOKUP(H386,map_headernames!O:O,map_headernames!Q:Q),"")</f>
        <v/>
      </c>
      <c r="N386" s="423" t="s">
        <v>6673</v>
      </c>
    </row>
    <row r="387" spans="1:14">
      <c r="A387">
        <v>367</v>
      </c>
      <c r="B387" t="s">
        <v>4016</v>
      </c>
      <c r="C387">
        <v>0</v>
      </c>
      <c r="D387" t="s">
        <v>6345</v>
      </c>
      <c r="E387" s="29" t="str">
        <f>IFERROR(_xlfn.XLOOKUP(B387,map_headernames!M:M,map_headernames!M:M),"")</f>
        <v/>
      </c>
      <c r="F387" s="29" t="str">
        <f>IFERROR(_xlfn.XLOOKUP(B387,map_headernames!N:N,map_headernames!N:N),"")</f>
        <v/>
      </c>
      <c r="G387" s="29" t="str">
        <f>IFERROR(_xlfn.XLOOKUP($B387,map_headernames!L:L,map_headernames!L:L),"")</f>
        <v/>
      </c>
      <c r="H387" cm="1">
        <f t="array" ref="H387">_xlfn.XLOOKUP(J387,map_headernames!Q:Q,map_headernames!O:O,map_headernames!O:O)</f>
        <v>0</v>
      </c>
      <c r="I387" s="24" t="str">
        <f>IFERROR(_xlfn.XLOOKUP(G387,map_headernames!L:L,map_headernames!O:O),"")</f>
        <v/>
      </c>
      <c r="K387" t="str">
        <f>IFERROR(_xlfn.XLOOKUP(G387,map_headernames!L:L,map_headernames!Q:Q),"")</f>
        <v/>
      </c>
      <c r="L387" t="str">
        <f>IFERROR(_xlfn.XLOOKUP(H387,map_headernames!O:O,map_headernames!Q:Q),"")</f>
        <v/>
      </c>
      <c r="N387" s="423" t="s">
        <v>6673</v>
      </c>
    </row>
    <row r="388" spans="1:14">
      <c r="A388">
        <v>368</v>
      </c>
      <c r="B388" t="s">
        <v>4018</v>
      </c>
      <c r="C388">
        <v>0</v>
      </c>
      <c r="D388" t="s">
        <v>6346</v>
      </c>
      <c r="E388" s="29" t="str">
        <f>IFERROR(_xlfn.XLOOKUP(B388,map_headernames!M:M,map_headernames!M:M),"")</f>
        <v/>
      </c>
      <c r="F388" s="29" t="str">
        <f>IFERROR(_xlfn.XLOOKUP(B388,map_headernames!N:N,map_headernames!N:N),"")</f>
        <v/>
      </c>
      <c r="G388" s="29" t="str">
        <f>IFERROR(_xlfn.XLOOKUP($B388,map_headernames!L:L,map_headernames!L:L),"")</f>
        <v/>
      </c>
      <c r="H388" cm="1">
        <f t="array" ref="H388">_xlfn.XLOOKUP(J388,map_headernames!Q:Q,map_headernames!O:O,map_headernames!O:O)</f>
        <v>0</v>
      </c>
      <c r="I388" s="24" t="str">
        <f>IFERROR(_xlfn.XLOOKUP(G388,map_headernames!L:L,map_headernames!O:O),"")</f>
        <v/>
      </c>
      <c r="K388" t="str">
        <f>IFERROR(_xlfn.XLOOKUP(G388,map_headernames!L:L,map_headernames!Q:Q),"")</f>
        <v/>
      </c>
      <c r="L388" t="str">
        <f>IFERROR(_xlfn.XLOOKUP(H388,map_headernames!O:O,map_headernames!Q:Q),"")</f>
        <v/>
      </c>
      <c r="N388" s="423" t="s">
        <v>6673</v>
      </c>
    </row>
    <row r="389" spans="1:14">
      <c r="A389">
        <v>369</v>
      </c>
      <c r="B389" t="s">
        <v>4021</v>
      </c>
      <c r="C389">
        <v>0</v>
      </c>
      <c r="D389" t="s">
        <v>6347</v>
      </c>
      <c r="E389" s="29" t="str">
        <f>IFERROR(_xlfn.XLOOKUP(B389,map_headernames!M:M,map_headernames!M:M),"")</f>
        <v/>
      </c>
      <c r="F389" s="29" t="str">
        <f>IFERROR(_xlfn.XLOOKUP(B389,map_headernames!N:N,map_headernames!N:N),"")</f>
        <v/>
      </c>
      <c r="G389" s="29" t="str">
        <f>IFERROR(_xlfn.XLOOKUP($B389,map_headernames!L:L,map_headernames!L:L),"")</f>
        <v/>
      </c>
      <c r="H389" cm="1">
        <f t="array" ref="H389">_xlfn.XLOOKUP(J389,map_headernames!Q:Q,map_headernames!O:O,map_headernames!O:O)</f>
        <v>0</v>
      </c>
      <c r="I389" s="24" t="str">
        <f>IFERROR(_xlfn.XLOOKUP(G389,map_headernames!L:L,map_headernames!O:O),"")</f>
        <v/>
      </c>
      <c r="K389" t="str">
        <f>IFERROR(_xlfn.XLOOKUP(G389,map_headernames!L:L,map_headernames!Q:Q),"")</f>
        <v/>
      </c>
      <c r="L389" t="str">
        <f>IFERROR(_xlfn.XLOOKUP(H389,map_headernames!O:O,map_headernames!Q:Q),"")</f>
        <v/>
      </c>
      <c r="N389" s="423" t="s">
        <v>6673</v>
      </c>
    </row>
    <row r="390" spans="1:14">
      <c r="A390">
        <v>370</v>
      </c>
      <c r="B390" t="s">
        <v>4023</v>
      </c>
      <c r="C390">
        <v>0</v>
      </c>
      <c r="D390" t="s">
        <v>6348</v>
      </c>
      <c r="E390" s="29" t="str">
        <f>IFERROR(_xlfn.XLOOKUP(B390,map_headernames!M:M,map_headernames!M:M),"")</f>
        <v/>
      </c>
      <c r="F390" s="29" t="str">
        <f>IFERROR(_xlfn.XLOOKUP(B390,map_headernames!N:N,map_headernames!N:N),"")</f>
        <v/>
      </c>
      <c r="G390" s="29" t="str">
        <f>IFERROR(_xlfn.XLOOKUP($B390,map_headernames!L:L,map_headernames!L:L),"")</f>
        <v/>
      </c>
      <c r="H390" cm="1">
        <f t="array" ref="H390">_xlfn.XLOOKUP(J390,map_headernames!Q:Q,map_headernames!O:O,map_headernames!O:O)</f>
        <v>0</v>
      </c>
      <c r="I390" s="24" t="str">
        <f>IFERROR(_xlfn.XLOOKUP(G390,map_headernames!L:L,map_headernames!O:O),"")</f>
        <v/>
      </c>
      <c r="K390" t="str">
        <f>IFERROR(_xlfn.XLOOKUP(G390,map_headernames!L:L,map_headernames!Q:Q),"")</f>
        <v/>
      </c>
      <c r="L390" t="str">
        <f>IFERROR(_xlfn.XLOOKUP(H390,map_headernames!O:O,map_headernames!Q:Q),"")</f>
        <v/>
      </c>
      <c r="N390" s="423" t="s">
        <v>6673</v>
      </c>
    </row>
    <row r="391" spans="1:14">
      <c r="A391">
        <v>371</v>
      </c>
      <c r="B391" t="s">
        <v>4026</v>
      </c>
      <c r="C391">
        <v>0</v>
      </c>
      <c r="D391" t="s">
        <v>6349</v>
      </c>
      <c r="E391" s="29" t="str">
        <f>IFERROR(_xlfn.XLOOKUP(B391,map_headernames!M:M,map_headernames!M:M),"")</f>
        <v/>
      </c>
      <c r="F391" s="29" t="str">
        <f>IFERROR(_xlfn.XLOOKUP(B391,map_headernames!N:N,map_headernames!N:N),"")</f>
        <v/>
      </c>
      <c r="G391" s="29" t="str">
        <f>IFERROR(_xlfn.XLOOKUP($B391,map_headernames!L:L,map_headernames!L:L),"")</f>
        <v/>
      </c>
      <c r="H391" cm="1">
        <f t="array" ref="H391">_xlfn.XLOOKUP(J391,map_headernames!Q:Q,map_headernames!O:O,map_headernames!O:O)</f>
        <v>0</v>
      </c>
      <c r="I391" s="24" t="str">
        <f>IFERROR(_xlfn.XLOOKUP(G391,map_headernames!L:L,map_headernames!O:O),"")</f>
        <v/>
      </c>
      <c r="K391" t="str">
        <f>IFERROR(_xlfn.XLOOKUP(G391,map_headernames!L:L,map_headernames!Q:Q),"")</f>
        <v/>
      </c>
      <c r="L391" t="str">
        <f>IFERROR(_xlfn.XLOOKUP(H391,map_headernames!O:O,map_headernames!Q:Q),"")</f>
        <v/>
      </c>
      <c r="N391" s="423" t="s">
        <v>6673</v>
      </c>
    </row>
    <row r="392" spans="1:14">
      <c r="A392">
        <v>372</v>
      </c>
      <c r="B392" t="s">
        <v>4028</v>
      </c>
      <c r="C392">
        <v>0</v>
      </c>
      <c r="D392" t="s">
        <v>6350</v>
      </c>
      <c r="E392" s="29" t="str">
        <f>IFERROR(_xlfn.XLOOKUP(B392,map_headernames!M:M,map_headernames!M:M),"")</f>
        <v/>
      </c>
      <c r="F392" s="29" t="str">
        <f>IFERROR(_xlfn.XLOOKUP(B392,map_headernames!N:N,map_headernames!N:N),"")</f>
        <v/>
      </c>
      <c r="G392" s="29" t="str">
        <f>IFERROR(_xlfn.XLOOKUP($B392,map_headernames!L:L,map_headernames!L:L),"")</f>
        <v/>
      </c>
      <c r="H392" cm="1">
        <f t="array" ref="H392">_xlfn.XLOOKUP(J392,map_headernames!Q:Q,map_headernames!O:O,map_headernames!O:O)</f>
        <v>0</v>
      </c>
      <c r="I392" s="24" t="str">
        <f>IFERROR(_xlfn.XLOOKUP(G392,map_headernames!L:L,map_headernames!O:O),"")</f>
        <v/>
      </c>
      <c r="K392" t="str">
        <f>IFERROR(_xlfn.XLOOKUP(G392,map_headernames!L:L,map_headernames!Q:Q),"")</f>
        <v/>
      </c>
      <c r="L392" t="str">
        <f>IFERROR(_xlfn.XLOOKUP(H392,map_headernames!O:O,map_headernames!Q:Q),"")</f>
        <v/>
      </c>
      <c r="N392" s="423" t="s">
        <v>6673</v>
      </c>
    </row>
    <row r="393" spans="1:14">
      <c r="A393">
        <v>373</v>
      </c>
      <c r="B393" t="s">
        <v>4031</v>
      </c>
      <c r="C393">
        <v>7</v>
      </c>
      <c r="D393" t="s">
        <v>6351</v>
      </c>
      <c r="E393" s="29" t="str">
        <f>IFERROR(_xlfn.XLOOKUP(B393,map_headernames!M:M,map_headernames!M:M),"")</f>
        <v/>
      </c>
      <c r="F393" s="29" t="str">
        <f>IFERROR(_xlfn.XLOOKUP(B393,map_headernames!N:N,map_headernames!N:N),"")</f>
        <v/>
      </c>
      <c r="G393" s="29" t="str">
        <f>IFERROR(_xlfn.XLOOKUP($B393,map_headernames!L:L,map_headernames!L:L),"")</f>
        <v/>
      </c>
      <c r="H393" cm="1">
        <f t="array" ref="H393">_xlfn.XLOOKUP(J393,map_headernames!Q:Q,map_headernames!O:O,map_headernames!O:O)</f>
        <v>0</v>
      </c>
      <c r="I393" s="24" t="str">
        <f>IFERROR(_xlfn.XLOOKUP(G393,map_headernames!L:L,map_headernames!O:O),"")</f>
        <v/>
      </c>
      <c r="K393" t="str">
        <f>IFERROR(_xlfn.XLOOKUP(G393,map_headernames!L:L,map_headernames!Q:Q),"")</f>
        <v/>
      </c>
      <c r="L393" t="str">
        <f>IFERROR(_xlfn.XLOOKUP(H393,map_headernames!O:O,map_headernames!Q:Q),"")</f>
        <v/>
      </c>
      <c r="N393" s="423" t="s">
        <v>6673</v>
      </c>
    </row>
    <row r="394" spans="1:14">
      <c r="A394">
        <v>374</v>
      </c>
      <c r="B394" t="s">
        <v>4033</v>
      </c>
      <c r="C394">
        <v>3.8888888888888902</v>
      </c>
      <c r="D394" t="s">
        <v>6352</v>
      </c>
      <c r="E394" s="29" t="str">
        <f>IFERROR(_xlfn.XLOOKUP(B394,map_headernames!M:M,map_headernames!M:M),"")</f>
        <v/>
      </c>
      <c r="F394" s="29" t="str">
        <f>IFERROR(_xlfn.XLOOKUP(B394,map_headernames!N:N,map_headernames!N:N),"")</f>
        <v/>
      </c>
      <c r="G394" s="29" t="str">
        <f>IFERROR(_xlfn.XLOOKUP($B394,map_headernames!L:L,map_headernames!L:L),"")</f>
        <v/>
      </c>
      <c r="H394" cm="1">
        <f t="array" ref="H394">_xlfn.XLOOKUP(J394,map_headernames!Q:Q,map_headernames!O:O,map_headernames!O:O)</f>
        <v>0</v>
      </c>
      <c r="I394" s="24" t="str">
        <f>IFERROR(_xlfn.XLOOKUP(G394,map_headernames!L:L,map_headernames!O:O),"")</f>
        <v/>
      </c>
      <c r="K394" t="str">
        <f>IFERROR(_xlfn.XLOOKUP(G394,map_headernames!L:L,map_headernames!Q:Q),"")</f>
        <v/>
      </c>
      <c r="L394" t="str">
        <f>IFERROR(_xlfn.XLOOKUP(H394,map_headernames!O:O,map_headernames!Q:Q),"")</f>
        <v/>
      </c>
      <c r="N394" s="423" t="s">
        <v>6673</v>
      </c>
    </row>
    <row r="395" spans="1:14">
      <c r="A395">
        <v>375</v>
      </c>
      <c r="B395" t="s">
        <v>4036</v>
      </c>
      <c r="C395">
        <v>0</v>
      </c>
      <c r="D395" t="s">
        <v>6353</v>
      </c>
      <c r="E395" s="29" t="str">
        <f>IFERROR(_xlfn.XLOOKUP(B395,map_headernames!M:M,map_headernames!M:M),"")</f>
        <v/>
      </c>
      <c r="F395" s="29" t="str">
        <f>IFERROR(_xlfn.XLOOKUP(B395,map_headernames!N:N,map_headernames!N:N),"")</f>
        <v/>
      </c>
      <c r="G395" s="29" t="str">
        <f>IFERROR(_xlfn.XLOOKUP($B395,map_headernames!L:L,map_headernames!L:L),"")</f>
        <v/>
      </c>
      <c r="H395" cm="1">
        <f t="array" ref="H395">_xlfn.XLOOKUP(J395,map_headernames!Q:Q,map_headernames!O:O,map_headernames!O:O)</f>
        <v>0</v>
      </c>
      <c r="I395" s="24" t="str">
        <f>IFERROR(_xlfn.XLOOKUP(G395,map_headernames!L:L,map_headernames!O:O),"")</f>
        <v/>
      </c>
      <c r="K395" t="str">
        <f>IFERROR(_xlfn.XLOOKUP(G395,map_headernames!L:L,map_headernames!Q:Q),"")</f>
        <v/>
      </c>
      <c r="L395" t="str">
        <f>IFERROR(_xlfn.XLOOKUP(H395,map_headernames!O:O,map_headernames!Q:Q),"")</f>
        <v/>
      </c>
      <c r="N395" s="423" t="s">
        <v>6673</v>
      </c>
    </row>
    <row r="396" spans="1:14">
      <c r="A396">
        <v>376</v>
      </c>
      <c r="B396" t="s">
        <v>4038</v>
      </c>
      <c r="C396">
        <v>0</v>
      </c>
      <c r="D396" t="s">
        <v>6354</v>
      </c>
      <c r="E396" s="29" t="str">
        <f>IFERROR(_xlfn.XLOOKUP(B396,map_headernames!M:M,map_headernames!M:M),"")</f>
        <v/>
      </c>
      <c r="F396" s="29" t="str">
        <f>IFERROR(_xlfn.XLOOKUP(B396,map_headernames!N:N,map_headernames!N:N),"")</f>
        <v/>
      </c>
      <c r="G396" s="29" t="str">
        <f>IFERROR(_xlfn.XLOOKUP($B396,map_headernames!L:L,map_headernames!L:L),"")</f>
        <v/>
      </c>
      <c r="H396" cm="1">
        <f t="array" ref="H396">_xlfn.XLOOKUP(J396,map_headernames!Q:Q,map_headernames!O:O,map_headernames!O:O)</f>
        <v>0</v>
      </c>
      <c r="I396" s="24" t="str">
        <f>IFERROR(_xlfn.XLOOKUP(G396,map_headernames!L:L,map_headernames!O:O),"")</f>
        <v/>
      </c>
      <c r="K396" t="str">
        <f>IFERROR(_xlfn.XLOOKUP(G396,map_headernames!L:L,map_headernames!Q:Q),"")</f>
        <v/>
      </c>
      <c r="L396" t="str">
        <f>IFERROR(_xlfn.XLOOKUP(H396,map_headernames!O:O,map_headernames!Q:Q),"")</f>
        <v/>
      </c>
      <c r="N396" s="423" t="s">
        <v>6673</v>
      </c>
    </row>
    <row r="397" spans="1:14">
      <c r="A397">
        <v>377</v>
      </c>
      <c r="B397" t="s">
        <v>4041</v>
      </c>
      <c r="C397">
        <v>0</v>
      </c>
      <c r="D397" t="s">
        <v>6355</v>
      </c>
      <c r="E397" s="29" t="str">
        <f>IFERROR(_xlfn.XLOOKUP(B397,map_headernames!M:M,map_headernames!M:M),"")</f>
        <v/>
      </c>
      <c r="F397" s="29" t="str">
        <f>IFERROR(_xlfn.XLOOKUP(B397,map_headernames!N:N,map_headernames!N:N),"")</f>
        <v/>
      </c>
      <c r="G397" s="29" t="str">
        <f>IFERROR(_xlfn.XLOOKUP($B397,map_headernames!L:L,map_headernames!L:L),"")</f>
        <v/>
      </c>
      <c r="H397" cm="1">
        <f t="array" ref="H397">_xlfn.XLOOKUP(J397,map_headernames!Q:Q,map_headernames!O:O,map_headernames!O:O)</f>
        <v>0</v>
      </c>
      <c r="I397" s="24" t="str">
        <f>IFERROR(_xlfn.XLOOKUP(G397,map_headernames!L:L,map_headernames!O:O),"")</f>
        <v/>
      </c>
      <c r="K397" t="str">
        <f>IFERROR(_xlfn.XLOOKUP(G397,map_headernames!L:L,map_headernames!Q:Q),"")</f>
        <v/>
      </c>
      <c r="L397" t="str">
        <f>IFERROR(_xlfn.XLOOKUP(H397,map_headernames!O:O,map_headernames!Q:Q),"")</f>
        <v/>
      </c>
      <c r="N397" s="423" t="s">
        <v>6673</v>
      </c>
    </row>
    <row r="398" spans="1:14">
      <c r="A398">
        <v>378</v>
      </c>
      <c r="B398" t="s">
        <v>4043</v>
      </c>
      <c r="C398">
        <v>0</v>
      </c>
      <c r="D398" t="s">
        <v>6356</v>
      </c>
      <c r="E398" s="29" t="str">
        <f>IFERROR(_xlfn.XLOOKUP(B398,map_headernames!M:M,map_headernames!M:M),"")</f>
        <v/>
      </c>
      <c r="F398" s="29" t="str">
        <f>IFERROR(_xlfn.XLOOKUP(B398,map_headernames!N:N,map_headernames!N:N),"")</f>
        <v/>
      </c>
      <c r="G398" s="29" t="str">
        <f>IFERROR(_xlfn.XLOOKUP($B398,map_headernames!L:L,map_headernames!L:L),"")</f>
        <v/>
      </c>
      <c r="H398" cm="1">
        <f t="array" ref="H398">_xlfn.XLOOKUP(J398,map_headernames!Q:Q,map_headernames!O:O,map_headernames!O:O)</f>
        <v>0</v>
      </c>
      <c r="I398" s="24" t="str">
        <f>IFERROR(_xlfn.XLOOKUP(G398,map_headernames!L:L,map_headernames!O:O),"")</f>
        <v/>
      </c>
      <c r="K398" t="str">
        <f>IFERROR(_xlfn.XLOOKUP(G398,map_headernames!L:L,map_headernames!Q:Q),"")</f>
        <v/>
      </c>
      <c r="L398" t="str">
        <f>IFERROR(_xlfn.XLOOKUP(H398,map_headernames!O:O,map_headernames!Q:Q),"")</f>
        <v/>
      </c>
      <c r="N398" s="423" t="s">
        <v>6673</v>
      </c>
    </row>
    <row r="399" spans="1:14">
      <c r="A399">
        <v>379</v>
      </c>
      <c r="B399" t="s">
        <v>4046</v>
      </c>
      <c r="C399">
        <v>0</v>
      </c>
      <c r="D399" t="s">
        <v>6357</v>
      </c>
      <c r="E399" s="29" t="str">
        <f>IFERROR(_xlfn.XLOOKUP(B399,map_headernames!M:M,map_headernames!M:M),"")</f>
        <v/>
      </c>
      <c r="F399" s="29" t="str">
        <f>IFERROR(_xlfn.XLOOKUP(B399,map_headernames!N:N,map_headernames!N:N),"")</f>
        <v/>
      </c>
      <c r="G399" s="29" t="str">
        <f>IFERROR(_xlfn.XLOOKUP($B399,map_headernames!L:L,map_headernames!L:L),"")</f>
        <v/>
      </c>
      <c r="H399" cm="1">
        <f t="array" ref="H399">_xlfn.XLOOKUP(J399,map_headernames!Q:Q,map_headernames!O:O,map_headernames!O:O)</f>
        <v>0</v>
      </c>
      <c r="I399" s="24" t="str">
        <f>IFERROR(_xlfn.XLOOKUP(G399,map_headernames!L:L,map_headernames!O:O),"")</f>
        <v/>
      </c>
      <c r="K399" t="str">
        <f>IFERROR(_xlfn.XLOOKUP(G399,map_headernames!L:L,map_headernames!Q:Q),"")</f>
        <v/>
      </c>
      <c r="L399" t="str">
        <f>IFERROR(_xlfn.XLOOKUP(H399,map_headernames!O:O,map_headernames!Q:Q),"")</f>
        <v/>
      </c>
      <c r="N399" s="423" t="s">
        <v>6673</v>
      </c>
    </row>
    <row r="400" spans="1:14">
      <c r="A400">
        <v>380</v>
      </c>
      <c r="B400" t="s">
        <v>4048</v>
      </c>
      <c r="C400">
        <v>0</v>
      </c>
      <c r="D400" t="s">
        <v>6358</v>
      </c>
      <c r="E400" s="29" t="str">
        <f>IFERROR(_xlfn.XLOOKUP(B400,map_headernames!M:M,map_headernames!M:M),"")</f>
        <v/>
      </c>
      <c r="F400" s="29" t="str">
        <f>IFERROR(_xlfn.XLOOKUP(B400,map_headernames!N:N,map_headernames!N:N),"")</f>
        <v/>
      </c>
      <c r="G400" s="29" t="str">
        <f>IFERROR(_xlfn.XLOOKUP($B400,map_headernames!L:L,map_headernames!L:L),"")</f>
        <v/>
      </c>
      <c r="H400" cm="1">
        <f t="array" ref="H400">_xlfn.XLOOKUP(J400,map_headernames!Q:Q,map_headernames!O:O,map_headernames!O:O)</f>
        <v>0</v>
      </c>
      <c r="I400" s="24" t="str">
        <f>IFERROR(_xlfn.XLOOKUP(G400,map_headernames!L:L,map_headernames!O:O),"")</f>
        <v/>
      </c>
      <c r="K400" t="str">
        <f>IFERROR(_xlfn.XLOOKUP(G400,map_headernames!L:L,map_headernames!Q:Q),"")</f>
        <v/>
      </c>
      <c r="L400" t="str">
        <f>IFERROR(_xlfn.XLOOKUP(H400,map_headernames!O:O,map_headernames!Q:Q),"")</f>
        <v/>
      </c>
      <c r="N400" s="423" t="s">
        <v>6673</v>
      </c>
    </row>
    <row r="401" spans="1:14">
      <c r="A401">
        <v>381</v>
      </c>
      <c r="B401" t="s">
        <v>4051</v>
      </c>
      <c r="C401">
        <v>0</v>
      </c>
      <c r="D401" t="s">
        <v>6359</v>
      </c>
      <c r="E401" s="29" t="str">
        <f>IFERROR(_xlfn.XLOOKUP(B401,map_headernames!M:M,map_headernames!M:M),"")</f>
        <v/>
      </c>
      <c r="F401" s="29" t="str">
        <f>IFERROR(_xlfn.XLOOKUP(B401,map_headernames!N:N,map_headernames!N:N),"")</f>
        <v/>
      </c>
      <c r="G401" s="29" t="str">
        <f>IFERROR(_xlfn.XLOOKUP($B401,map_headernames!L:L,map_headernames!L:L),"")</f>
        <v/>
      </c>
      <c r="H401" cm="1">
        <f t="array" ref="H401">_xlfn.XLOOKUP(J401,map_headernames!Q:Q,map_headernames!O:O,map_headernames!O:O)</f>
        <v>0</v>
      </c>
      <c r="I401" s="24" t="str">
        <f>IFERROR(_xlfn.XLOOKUP(G401,map_headernames!L:L,map_headernames!O:O),"")</f>
        <v/>
      </c>
      <c r="K401" t="str">
        <f>IFERROR(_xlfn.XLOOKUP(G401,map_headernames!L:L,map_headernames!Q:Q),"")</f>
        <v/>
      </c>
      <c r="L401" t="str">
        <f>IFERROR(_xlfn.XLOOKUP(H401,map_headernames!O:O,map_headernames!Q:Q),"")</f>
        <v/>
      </c>
      <c r="N401" s="423" t="s">
        <v>6673</v>
      </c>
    </row>
    <row r="402" spans="1:14">
      <c r="A402">
        <v>382</v>
      </c>
      <c r="B402" t="s">
        <v>4053</v>
      </c>
      <c r="C402">
        <v>0</v>
      </c>
      <c r="D402" t="s">
        <v>6360</v>
      </c>
      <c r="E402" s="29" t="str">
        <f>IFERROR(_xlfn.XLOOKUP(B402,map_headernames!M:M,map_headernames!M:M),"")</f>
        <v/>
      </c>
      <c r="F402" s="29" t="str">
        <f>IFERROR(_xlfn.XLOOKUP(B402,map_headernames!N:N,map_headernames!N:N),"")</f>
        <v/>
      </c>
      <c r="G402" s="29" t="str">
        <f>IFERROR(_xlfn.XLOOKUP($B402,map_headernames!L:L,map_headernames!L:L),"")</f>
        <v/>
      </c>
      <c r="H402" cm="1">
        <f t="array" ref="H402">_xlfn.XLOOKUP(J402,map_headernames!Q:Q,map_headernames!O:O,map_headernames!O:O)</f>
        <v>0</v>
      </c>
      <c r="I402" s="24" t="str">
        <f>IFERROR(_xlfn.XLOOKUP(G402,map_headernames!L:L,map_headernames!O:O),"")</f>
        <v/>
      </c>
      <c r="K402" t="str">
        <f>IFERROR(_xlfn.XLOOKUP(G402,map_headernames!L:L,map_headernames!Q:Q),"")</f>
        <v/>
      </c>
      <c r="L402" t="str">
        <f>IFERROR(_xlfn.XLOOKUP(H402,map_headernames!O:O,map_headernames!Q:Q),"")</f>
        <v/>
      </c>
      <c r="N402" s="423" t="s">
        <v>6673</v>
      </c>
    </row>
    <row r="403" spans="1:14">
      <c r="A403">
        <v>383</v>
      </c>
      <c r="B403" t="s">
        <v>4056</v>
      </c>
      <c r="C403">
        <v>28</v>
      </c>
      <c r="D403" t="s">
        <v>6361</v>
      </c>
      <c r="E403" s="29" t="str">
        <f>IFERROR(_xlfn.XLOOKUP(B403,map_headernames!M:M,map_headernames!M:M),"")</f>
        <v/>
      </c>
      <c r="F403" s="29" t="str">
        <f>IFERROR(_xlfn.XLOOKUP(B403,map_headernames!N:N,map_headernames!N:N),"")</f>
        <v/>
      </c>
      <c r="G403" s="29" t="str">
        <f>IFERROR(_xlfn.XLOOKUP($B403,map_headernames!L:L,map_headernames!L:L),"")</f>
        <v/>
      </c>
      <c r="H403" cm="1">
        <f t="array" ref="H403">_xlfn.XLOOKUP(J403,map_headernames!Q:Q,map_headernames!O:O,map_headernames!O:O)</f>
        <v>0</v>
      </c>
      <c r="I403" s="24" t="str">
        <f>IFERROR(_xlfn.XLOOKUP(G403,map_headernames!L:L,map_headernames!O:O),"")</f>
        <v/>
      </c>
      <c r="K403" t="str">
        <f>IFERROR(_xlfn.XLOOKUP(G403,map_headernames!L:L,map_headernames!Q:Q),"")</f>
        <v/>
      </c>
      <c r="L403" t="str">
        <f>IFERROR(_xlfn.XLOOKUP(H403,map_headernames!O:O,map_headernames!Q:Q),"")</f>
        <v/>
      </c>
      <c r="N403" s="423" t="s">
        <v>6673</v>
      </c>
    </row>
    <row r="404" spans="1:14">
      <c r="A404">
        <v>384</v>
      </c>
      <c r="B404" t="s">
        <v>4058</v>
      </c>
      <c r="C404">
        <v>15.5555555555556</v>
      </c>
      <c r="D404" t="s">
        <v>6362</v>
      </c>
      <c r="E404" s="29" t="str">
        <f>IFERROR(_xlfn.XLOOKUP(B404,map_headernames!M:M,map_headernames!M:M),"")</f>
        <v/>
      </c>
      <c r="F404" s="29" t="str">
        <f>IFERROR(_xlfn.XLOOKUP(B404,map_headernames!N:N,map_headernames!N:N),"")</f>
        <v/>
      </c>
      <c r="G404" s="29" t="str">
        <f>IFERROR(_xlfn.XLOOKUP($B404,map_headernames!L:L,map_headernames!L:L),"")</f>
        <v/>
      </c>
      <c r="H404" cm="1">
        <f t="array" ref="H404">_xlfn.XLOOKUP(J404,map_headernames!Q:Q,map_headernames!O:O,map_headernames!O:O)</f>
        <v>0</v>
      </c>
      <c r="I404" s="24" t="str">
        <f>IFERROR(_xlfn.XLOOKUP(G404,map_headernames!L:L,map_headernames!O:O),"")</f>
        <v/>
      </c>
      <c r="K404" t="str">
        <f>IFERROR(_xlfn.XLOOKUP(G404,map_headernames!L:L,map_headernames!Q:Q),"")</f>
        <v/>
      </c>
      <c r="L404" t="str">
        <f>IFERROR(_xlfn.XLOOKUP(H404,map_headernames!O:O,map_headernames!Q:Q),"")</f>
        <v/>
      </c>
      <c r="N404" s="423" t="s">
        <v>6673</v>
      </c>
    </row>
    <row r="405" spans="1:14">
      <c r="A405">
        <v>385</v>
      </c>
      <c r="B405" t="s">
        <v>4061</v>
      </c>
      <c r="C405">
        <v>0</v>
      </c>
      <c r="D405" t="s">
        <v>6363</v>
      </c>
      <c r="E405" s="29" t="str">
        <f>IFERROR(_xlfn.XLOOKUP(B405,map_headernames!M:M,map_headernames!M:M),"")</f>
        <v/>
      </c>
      <c r="F405" s="29" t="str">
        <f>IFERROR(_xlfn.XLOOKUP(B405,map_headernames!N:N,map_headernames!N:N),"")</f>
        <v/>
      </c>
      <c r="G405" s="29" t="str">
        <f>IFERROR(_xlfn.XLOOKUP($B405,map_headernames!L:L,map_headernames!L:L),"")</f>
        <v/>
      </c>
      <c r="H405" cm="1">
        <f t="array" ref="H405">_xlfn.XLOOKUP(J405,map_headernames!Q:Q,map_headernames!O:O,map_headernames!O:O)</f>
        <v>0</v>
      </c>
      <c r="I405" s="24" t="str">
        <f>IFERROR(_xlfn.XLOOKUP(G405,map_headernames!L:L,map_headernames!O:O),"")</f>
        <v/>
      </c>
      <c r="K405" t="str">
        <f>IFERROR(_xlfn.XLOOKUP(G405,map_headernames!L:L,map_headernames!Q:Q),"")</f>
        <v/>
      </c>
      <c r="L405" t="str">
        <f>IFERROR(_xlfn.XLOOKUP(H405,map_headernames!O:O,map_headernames!Q:Q),"")</f>
        <v/>
      </c>
      <c r="N405" s="423" t="s">
        <v>6673</v>
      </c>
    </row>
    <row r="406" spans="1:14">
      <c r="A406">
        <v>386</v>
      </c>
      <c r="B406" t="s">
        <v>4063</v>
      </c>
      <c r="C406">
        <v>0</v>
      </c>
      <c r="D406" t="s">
        <v>6364</v>
      </c>
      <c r="E406" s="29" t="str">
        <f>IFERROR(_xlfn.XLOOKUP(B406,map_headernames!M:M,map_headernames!M:M),"")</f>
        <v/>
      </c>
      <c r="F406" s="29" t="str">
        <f>IFERROR(_xlfn.XLOOKUP(B406,map_headernames!N:N,map_headernames!N:N),"")</f>
        <v/>
      </c>
      <c r="G406" s="29" t="str">
        <f>IFERROR(_xlfn.XLOOKUP($B406,map_headernames!L:L,map_headernames!L:L),"")</f>
        <v/>
      </c>
      <c r="H406" cm="1">
        <f t="array" ref="H406">_xlfn.XLOOKUP(J406,map_headernames!Q:Q,map_headernames!O:O,map_headernames!O:O)</f>
        <v>0</v>
      </c>
      <c r="I406" s="24" t="str">
        <f>IFERROR(_xlfn.XLOOKUP(G406,map_headernames!L:L,map_headernames!O:O),"")</f>
        <v/>
      </c>
      <c r="K406" t="str">
        <f>IFERROR(_xlfn.XLOOKUP(G406,map_headernames!L:L,map_headernames!Q:Q),"")</f>
        <v/>
      </c>
      <c r="L406" t="str">
        <f>IFERROR(_xlfn.XLOOKUP(H406,map_headernames!O:O,map_headernames!Q:Q),"")</f>
        <v/>
      </c>
      <c r="N406" s="423" t="s">
        <v>6673</v>
      </c>
    </row>
    <row r="407" spans="1:14">
      <c r="A407">
        <v>387</v>
      </c>
      <c r="B407" t="s">
        <v>4066</v>
      </c>
      <c r="C407">
        <v>2</v>
      </c>
      <c r="D407" t="s">
        <v>6365</v>
      </c>
      <c r="E407" s="29" t="str">
        <f>IFERROR(_xlfn.XLOOKUP(B407,map_headernames!M:M,map_headernames!M:M),"")</f>
        <v/>
      </c>
      <c r="F407" s="29" t="str">
        <f>IFERROR(_xlfn.XLOOKUP(B407,map_headernames!N:N,map_headernames!N:N),"")</f>
        <v/>
      </c>
      <c r="G407" s="29" t="str">
        <f>IFERROR(_xlfn.XLOOKUP($B407,map_headernames!L:L,map_headernames!L:L),"")</f>
        <v/>
      </c>
      <c r="H407" cm="1">
        <f t="array" ref="H407">_xlfn.XLOOKUP(J407,map_headernames!Q:Q,map_headernames!O:O,map_headernames!O:O)</f>
        <v>0</v>
      </c>
      <c r="I407" s="24" t="str">
        <f>IFERROR(_xlfn.XLOOKUP(G407,map_headernames!L:L,map_headernames!O:O),"")</f>
        <v/>
      </c>
      <c r="K407" t="str">
        <f>IFERROR(_xlfn.XLOOKUP(G407,map_headernames!L:L,map_headernames!Q:Q),"")</f>
        <v/>
      </c>
      <c r="L407" t="str">
        <f>IFERROR(_xlfn.XLOOKUP(H407,map_headernames!O:O,map_headernames!Q:Q),"")</f>
        <v/>
      </c>
      <c r="N407" s="423" t="s">
        <v>6673</v>
      </c>
    </row>
    <row r="408" spans="1:14">
      <c r="A408">
        <v>388</v>
      </c>
      <c r="B408" t="s">
        <v>4068</v>
      </c>
      <c r="C408">
        <v>1.1111111111111101</v>
      </c>
      <c r="D408" t="s">
        <v>6366</v>
      </c>
      <c r="E408" s="29" t="str">
        <f>IFERROR(_xlfn.XLOOKUP(B408,map_headernames!M:M,map_headernames!M:M),"")</f>
        <v/>
      </c>
      <c r="F408" s="29" t="str">
        <f>IFERROR(_xlfn.XLOOKUP(B408,map_headernames!N:N,map_headernames!N:N),"")</f>
        <v/>
      </c>
      <c r="G408" s="29" t="str">
        <f>IFERROR(_xlfn.XLOOKUP($B408,map_headernames!L:L,map_headernames!L:L),"")</f>
        <v/>
      </c>
      <c r="H408" cm="1">
        <f t="array" ref="H408">_xlfn.XLOOKUP(J408,map_headernames!Q:Q,map_headernames!O:O,map_headernames!O:O)</f>
        <v>0</v>
      </c>
      <c r="I408" s="24" t="str">
        <f>IFERROR(_xlfn.XLOOKUP(G408,map_headernames!L:L,map_headernames!O:O),"")</f>
        <v/>
      </c>
      <c r="K408" t="str">
        <f>IFERROR(_xlfn.XLOOKUP(G408,map_headernames!L:L,map_headernames!Q:Q),"")</f>
        <v/>
      </c>
      <c r="L408" t="str">
        <f>IFERROR(_xlfn.XLOOKUP(H408,map_headernames!O:O,map_headernames!Q:Q),"")</f>
        <v/>
      </c>
      <c r="N408" s="423" t="s">
        <v>6673</v>
      </c>
    </row>
    <row r="409" spans="1:14">
      <c r="A409">
        <v>389</v>
      </c>
      <c r="B409" t="s">
        <v>4071</v>
      </c>
      <c r="C409">
        <v>7</v>
      </c>
      <c r="D409" t="s">
        <v>6367</v>
      </c>
      <c r="E409" s="29" t="str">
        <f>IFERROR(_xlfn.XLOOKUP(B409,map_headernames!M:M,map_headernames!M:M),"")</f>
        <v/>
      </c>
      <c r="F409" s="29" t="str">
        <f>IFERROR(_xlfn.XLOOKUP(B409,map_headernames!N:N,map_headernames!N:N),"")</f>
        <v/>
      </c>
      <c r="G409" s="29" t="str">
        <f>IFERROR(_xlfn.XLOOKUP($B409,map_headernames!L:L,map_headernames!L:L),"")</f>
        <v/>
      </c>
      <c r="H409" cm="1">
        <f t="array" ref="H409">_xlfn.XLOOKUP(J409,map_headernames!Q:Q,map_headernames!O:O,map_headernames!O:O)</f>
        <v>0</v>
      </c>
      <c r="I409" s="24" t="str">
        <f>IFERROR(_xlfn.XLOOKUP(G409,map_headernames!L:L,map_headernames!O:O),"")</f>
        <v/>
      </c>
      <c r="K409" t="str">
        <f>IFERROR(_xlfn.XLOOKUP(G409,map_headernames!L:L,map_headernames!Q:Q),"")</f>
        <v/>
      </c>
      <c r="L409" t="str">
        <f>IFERROR(_xlfn.XLOOKUP(H409,map_headernames!O:O,map_headernames!Q:Q),"")</f>
        <v/>
      </c>
      <c r="N409" s="423" t="s">
        <v>6673</v>
      </c>
    </row>
    <row r="410" spans="1:14">
      <c r="A410">
        <v>390</v>
      </c>
      <c r="B410" t="s">
        <v>4073</v>
      </c>
      <c r="C410">
        <v>3.8888888888888902</v>
      </c>
      <c r="D410" t="s">
        <v>6368</v>
      </c>
      <c r="E410" s="29" t="str">
        <f>IFERROR(_xlfn.XLOOKUP(B410,map_headernames!M:M,map_headernames!M:M),"")</f>
        <v/>
      </c>
      <c r="F410" s="29" t="str">
        <f>IFERROR(_xlfn.XLOOKUP(B410,map_headernames!N:N,map_headernames!N:N),"")</f>
        <v/>
      </c>
      <c r="G410" s="29" t="str">
        <f>IFERROR(_xlfn.XLOOKUP($B410,map_headernames!L:L,map_headernames!L:L),"")</f>
        <v/>
      </c>
      <c r="H410" cm="1">
        <f t="array" ref="H410">_xlfn.XLOOKUP(J410,map_headernames!Q:Q,map_headernames!O:O,map_headernames!O:O)</f>
        <v>0</v>
      </c>
      <c r="I410" s="24" t="str">
        <f>IFERROR(_xlfn.XLOOKUP(G410,map_headernames!L:L,map_headernames!O:O),"")</f>
        <v/>
      </c>
      <c r="K410" t="str">
        <f>IFERROR(_xlfn.XLOOKUP(G410,map_headernames!L:L,map_headernames!Q:Q),"")</f>
        <v/>
      </c>
      <c r="L410" t="str">
        <f>IFERROR(_xlfn.XLOOKUP(H410,map_headernames!O:O,map_headernames!Q:Q),"")</f>
        <v/>
      </c>
      <c r="N410" s="423" t="s">
        <v>6673</v>
      </c>
    </row>
    <row r="411" spans="1:14">
      <c r="A411">
        <v>391</v>
      </c>
      <c r="B411" t="s">
        <v>4076</v>
      </c>
      <c r="C411">
        <v>19</v>
      </c>
      <c r="D411" t="s">
        <v>6369</v>
      </c>
      <c r="E411" s="29" t="str">
        <f>IFERROR(_xlfn.XLOOKUP(B411,map_headernames!M:M,map_headernames!M:M),"")</f>
        <v/>
      </c>
      <c r="F411" s="29" t="str">
        <f>IFERROR(_xlfn.XLOOKUP(B411,map_headernames!N:N,map_headernames!N:N),"")</f>
        <v/>
      </c>
      <c r="G411" s="29" t="str">
        <f>IFERROR(_xlfn.XLOOKUP($B411,map_headernames!L:L,map_headernames!L:L),"")</f>
        <v/>
      </c>
      <c r="H411" cm="1">
        <f t="array" ref="H411">_xlfn.XLOOKUP(J411,map_headernames!Q:Q,map_headernames!O:O,map_headernames!O:O)</f>
        <v>0</v>
      </c>
      <c r="I411" s="24" t="str">
        <f>IFERROR(_xlfn.XLOOKUP(G411,map_headernames!L:L,map_headernames!O:O),"")</f>
        <v/>
      </c>
      <c r="K411" t="str">
        <f>IFERROR(_xlfn.XLOOKUP(G411,map_headernames!L:L,map_headernames!Q:Q),"")</f>
        <v/>
      </c>
      <c r="L411" t="str">
        <f>IFERROR(_xlfn.XLOOKUP(H411,map_headernames!O:O,map_headernames!Q:Q),"")</f>
        <v/>
      </c>
      <c r="N411" s="423" t="s">
        <v>6673</v>
      </c>
    </row>
    <row r="412" spans="1:14">
      <c r="A412">
        <v>392</v>
      </c>
      <c r="B412" t="s">
        <v>4078</v>
      </c>
      <c r="C412">
        <v>10.5555555555556</v>
      </c>
      <c r="D412" t="s">
        <v>6370</v>
      </c>
      <c r="E412" s="29" t="str">
        <f>IFERROR(_xlfn.XLOOKUP(B412,map_headernames!M:M,map_headernames!M:M),"")</f>
        <v/>
      </c>
      <c r="F412" s="29" t="str">
        <f>IFERROR(_xlfn.XLOOKUP(B412,map_headernames!N:N,map_headernames!N:N),"")</f>
        <v/>
      </c>
      <c r="G412" s="29" t="str">
        <f>IFERROR(_xlfn.XLOOKUP($B412,map_headernames!L:L,map_headernames!L:L),"")</f>
        <v/>
      </c>
      <c r="H412" cm="1">
        <f t="array" ref="H412">_xlfn.XLOOKUP(J412,map_headernames!Q:Q,map_headernames!O:O,map_headernames!O:O)</f>
        <v>0</v>
      </c>
      <c r="I412" s="24" t="str">
        <f>IFERROR(_xlfn.XLOOKUP(G412,map_headernames!L:L,map_headernames!O:O),"")</f>
        <v/>
      </c>
      <c r="K412" t="str">
        <f>IFERROR(_xlfn.XLOOKUP(G412,map_headernames!L:L,map_headernames!Q:Q),"")</f>
        <v/>
      </c>
      <c r="L412" t="str">
        <f>IFERROR(_xlfn.XLOOKUP(H412,map_headernames!O:O,map_headernames!Q:Q),"")</f>
        <v/>
      </c>
      <c r="N412" s="423" t="s">
        <v>6673</v>
      </c>
    </row>
    <row r="413" spans="1:14">
      <c r="A413">
        <v>393</v>
      </c>
      <c r="B413" t="s">
        <v>4081</v>
      </c>
      <c r="C413">
        <v>16</v>
      </c>
      <c r="D413" t="s">
        <v>6371</v>
      </c>
      <c r="E413" s="29" t="str">
        <f>IFERROR(_xlfn.XLOOKUP(B413,map_headernames!M:M,map_headernames!M:M),"")</f>
        <v/>
      </c>
      <c r="F413" s="29" t="str">
        <f>IFERROR(_xlfn.XLOOKUP(B413,map_headernames!N:N,map_headernames!N:N),"")</f>
        <v/>
      </c>
      <c r="G413" s="29" t="str">
        <f>IFERROR(_xlfn.XLOOKUP($B413,map_headernames!L:L,map_headernames!L:L),"")</f>
        <v/>
      </c>
      <c r="H413" cm="1">
        <f t="array" ref="H413">_xlfn.XLOOKUP(J413,map_headernames!Q:Q,map_headernames!O:O,map_headernames!O:O)</f>
        <v>0</v>
      </c>
      <c r="I413" s="24" t="str">
        <f>IFERROR(_xlfn.XLOOKUP(G413,map_headernames!L:L,map_headernames!O:O),"")</f>
        <v/>
      </c>
      <c r="K413" t="str">
        <f>IFERROR(_xlfn.XLOOKUP(G413,map_headernames!L:L,map_headernames!Q:Q),"")</f>
        <v/>
      </c>
      <c r="L413" t="str">
        <f>IFERROR(_xlfn.XLOOKUP(H413,map_headernames!O:O,map_headernames!Q:Q),"")</f>
        <v/>
      </c>
      <c r="N413" s="423" t="s">
        <v>6673</v>
      </c>
    </row>
    <row r="414" spans="1:14">
      <c r="A414">
        <v>394</v>
      </c>
      <c r="B414" t="s">
        <v>4083</v>
      </c>
      <c r="C414">
        <v>8.8888888888888893</v>
      </c>
      <c r="D414" t="s">
        <v>6372</v>
      </c>
      <c r="E414" s="29" t="str">
        <f>IFERROR(_xlfn.XLOOKUP(B414,map_headernames!M:M,map_headernames!M:M),"")</f>
        <v/>
      </c>
      <c r="F414" s="29" t="str">
        <f>IFERROR(_xlfn.XLOOKUP(B414,map_headernames!N:N,map_headernames!N:N),"")</f>
        <v/>
      </c>
      <c r="G414" s="29" t="str">
        <f>IFERROR(_xlfn.XLOOKUP($B414,map_headernames!L:L,map_headernames!L:L),"")</f>
        <v/>
      </c>
      <c r="H414" cm="1">
        <f t="array" ref="H414">_xlfn.XLOOKUP(J414,map_headernames!Q:Q,map_headernames!O:O,map_headernames!O:O)</f>
        <v>0</v>
      </c>
      <c r="I414" s="24" t="str">
        <f>IFERROR(_xlfn.XLOOKUP(G414,map_headernames!L:L,map_headernames!O:O),"")</f>
        <v/>
      </c>
      <c r="K414" t="str">
        <f>IFERROR(_xlfn.XLOOKUP(G414,map_headernames!L:L,map_headernames!Q:Q),"")</f>
        <v/>
      </c>
      <c r="L414" t="str">
        <f>IFERROR(_xlfn.XLOOKUP(H414,map_headernames!O:O,map_headernames!Q:Q),"")</f>
        <v/>
      </c>
      <c r="N414" s="423" t="s">
        <v>6673</v>
      </c>
    </row>
    <row r="415" spans="1:14">
      <c r="A415">
        <v>395</v>
      </c>
      <c r="B415" t="s">
        <v>4086</v>
      </c>
      <c r="C415">
        <v>14</v>
      </c>
      <c r="D415" t="s">
        <v>6373</v>
      </c>
      <c r="E415" s="29" t="str">
        <f>IFERROR(_xlfn.XLOOKUP(B415,map_headernames!M:M,map_headernames!M:M),"")</f>
        <v/>
      </c>
      <c r="F415" s="29" t="str">
        <f>IFERROR(_xlfn.XLOOKUP(B415,map_headernames!N:N,map_headernames!N:N),"")</f>
        <v/>
      </c>
      <c r="G415" s="29" t="str">
        <f>IFERROR(_xlfn.XLOOKUP($B415,map_headernames!L:L,map_headernames!L:L),"")</f>
        <v/>
      </c>
      <c r="H415" cm="1">
        <f t="array" ref="H415">_xlfn.XLOOKUP(J415,map_headernames!Q:Q,map_headernames!O:O,map_headernames!O:O)</f>
        <v>0</v>
      </c>
      <c r="I415" s="24" t="str">
        <f>IFERROR(_xlfn.XLOOKUP(G415,map_headernames!L:L,map_headernames!O:O),"")</f>
        <v/>
      </c>
      <c r="K415" t="str">
        <f>IFERROR(_xlfn.XLOOKUP(G415,map_headernames!L:L,map_headernames!Q:Q),"")</f>
        <v/>
      </c>
      <c r="L415" t="str">
        <f>IFERROR(_xlfn.XLOOKUP(H415,map_headernames!O:O,map_headernames!Q:Q),"")</f>
        <v/>
      </c>
      <c r="N415" s="423" t="s">
        <v>6673</v>
      </c>
    </row>
    <row r="416" spans="1:14">
      <c r="A416">
        <v>396</v>
      </c>
      <c r="B416" t="s">
        <v>4088</v>
      </c>
      <c r="C416">
        <v>7.7777777777777803</v>
      </c>
      <c r="D416" t="s">
        <v>6374</v>
      </c>
      <c r="E416" s="29" t="str">
        <f>IFERROR(_xlfn.XLOOKUP(B416,map_headernames!M:M,map_headernames!M:M),"")</f>
        <v/>
      </c>
      <c r="F416" s="29" t="str">
        <f>IFERROR(_xlfn.XLOOKUP(B416,map_headernames!N:N,map_headernames!N:N),"")</f>
        <v/>
      </c>
      <c r="G416" s="29" t="str">
        <f>IFERROR(_xlfn.XLOOKUP($B416,map_headernames!L:L,map_headernames!L:L),"")</f>
        <v/>
      </c>
      <c r="H416" cm="1">
        <f t="array" ref="H416">_xlfn.XLOOKUP(J416,map_headernames!Q:Q,map_headernames!O:O,map_headernames!O:O)</f>
        <v>0</v>
      </c>
      <c r="I416" s="24" t="str">
        <f>IFERROR(_xlfn.XLOOKUP(G416,map_headernames!L:L,map_headernames!O:O),"")</f>
        <v/>
      </c>
      <c r="K416" t="str">
        <f>IFERROR(_xlfn.XLOOKUP(G416,map_headernames!L:L,map_headernames!Q:Q),"")</f>
        <v/>
      </c>
      <c r="L416" t="str">
        <f>IFERROR(_xlfn.XLOOKUP(H416,map_headernames!O:O,map_headernames!Q:Q),"")</f>
        <v/>
      </c>
      <c r="N416" s="423" t="s">
        <v>6673</v>
      </c>
    </row>
    <row r="417" spans="1:14">
      <c r="A417">
        <v>397</v>
      </c>
      <c r="B417" t="s">
        <v>4091</v>
      </c>
      <c r="C417">
        <v>5</v>
      </c>
      <c r="D417" t="s">
        <v>6375</v>
      </c>
      <c r="E417" s="29" t="str">
        <f>IFERROR(_xlfn.XLOOKUP(B417,map_headernames!M:M,map_headernames!M:M),"")</f>
        <v/>
      </c>
      <c r="F417" s="29" t="str">
        <f>IFERROR(_xlfn.XLOOKUP(B417,map_headernames!N:N,map_headernames!N:N),"")</f>
        <v/>
      </c>
      <c r="G417" s="29" t="str">
        <f>IFERROR(_xlfn.XLOOKUP($B417,map_headernames!L:L,map_headernames!L:L),"")</f>
        <v/>
      </c>
      <c r="H417" cm="1">
        <f t="array" ref="H417">_xlfn.XLOOKUP(J417,map_headernames!Q:Q,map_headernames!O:O,map_headernames!O:O)</f>
        <v>0</v>
      </c>
      <c r="I417" s="24" t="str">
        <f>IFERROR(_xlfn.XLOOKUP(G417,map_headernames!L:L,map_headernames!O:O),"")</f>
        <v/>
      </c>
      <c r="K417" t="str">
        <f>IFERROR(_xlfn.XLOOKUP(G417,map_headernames!L:L,map_headernames!Q:Q),"")</f>
        <v/>
      </c>
      <c r="L417" t="str">
        <f>IFERROR(_xlfn.XLOOKUP(H417,map_headernames!O:O,map_headernames!Q:Q),"")</f>
        <v/>
      </c>
      <c r="N417" s="423" t="s">
        <v>6673</v>
      </c>
    </row>
    <row r="418" spans="1:14">
      <c r="A418">
        <v>398</v>
      </c>
      <c r="B418" t="s">
        <v>4093</v>
      </c>
      <c r="C418">
        <v>2.7777777777777799</v>
      </c>
      <c r="D418" t="s">
        <v>6376</v>
      </c>
      <c r="E418" s="29" t="str">
        <f>IFERROR(_xlfn.XLOOKUP(B418,map_headernames!M:M,map_headernames!M:M),"")</f>
        <v/>
      </c>
      <c r="F418" s="29" t="str">
        <f>IFERROR(_xlfn.XLOOKUP(B418,map_headernames!N:N,map_headernames!N:N),"")</f>
        <v/>
      </c>
      <c r="G418" s="29" t="str">
        <f>IFERROR(_xlfn.XLOOKUP($B418,map_headernames!L:L,map_headernames!L:L),"")</f>
        <v/>
      </c>
      <c r="H418" cm="1">
        <f t="array" ref="H418">_xlfn.XLOOKUP(J418,map_headernames!Q:Q,map_headernames!O:O,map_headernames!O:O)</f>
        <v>0</v>
      </c>
      <c r="I418" s="24" t="str">
        <f>IFERROR(_xlfn.XLOOKUP(G418,map_headernames!L:L,map_headernames!O:O),"")</f>
        <v/>
      </c>
      <c r="K418" t="str">
        <f>IFERROR(_xlfn.XLOOKUP(G418,map_headernames!L:L,map_headernames!Q:Q),"")</f>
        <v/>
      </c>
      <c r="L418" t="str">
        <f>IFERROR(_xlfn.XLOOKUP(H418,map_headernames!O:O,map_headernames!Q:Q),"")</f>
        <v/>
      </c>
      <c r="N418" s="423" t="s">
        <v>6673</v>
      </c>
    </row>
    <row r="419" spans="1:14">
      <c r="A419">
        <v>399</v>
      </c>
      <c r="B419" t="s">
        <v>4096</v>
      </c>
      <c r="C419">
        <v>7</v>
      </c>
      <c r="D419" t="s">
        <v>6377</v>
      </c>
      <c r="E419" s="29" t="str">
        <f>IFERROR(_xlfn.XLOOKUP(B419,map_headernames!M:M,map_headernames!M:M),"")</f>
        <v/>
      </c>
      <c r="F419" s="29" t="str">
        <f>IFERROR(_xlfn.XLOOKUP(B419,map_headernames!N:N,map_headernames!N:N),"")</f>
        <v/>
      </c>
      <c r="G419" s="29" t="str">
        <f>IFERROR(_xlfn.XLOOKUP($B419,map_headernames!L:L,map_headernames!L:L),"")</f>
        <v/>
      </c>
      <c r="H419" cm="1">
        <f t="array" ref="H419">_xlfn.XLOOKUP(J419,map_headernames!Q:Q,map_headernames!O:O,map_headernames!O:O)</f>
        <v>0</v>
      </c>
      <c r="I419" s="24" t="str">
        <f>IFERROR(_xlfn.XLOOKUP(G419,map_headernames!L:L,map_headernames!O:O),"")</f>
        <v/>
      </c>
      <c r="K419" t="str">
        <f>IFERROR(_xlfn.XLOOKUP(G419,map_headernames!L:L,map_headernames!Q:Q),"")</f>
        <v/>
      </c>
      <c r="L419" t="str">
        <f>IFERROR(_xlfn.XLOOKUP(H419,map_headernames!O:O,map_headernames!Q:Q),"")</f>
        <v/>
      </c>
      <c r="N419" s="423" t="s">
        <v>6673</v>
      </c>
    </row>
    <row r="420" spans="1:14">
      <c r="A420">
        <v>400</v>
      </c>
      <c r="B420" t="s">
        <v>4098</v>
      </c>
      <c r="C420">
        <v>3.8888888888888902</v>
      </c>
      <c r="D420" t="s">
        <v>6378</v>
      </c>
      <c r="E420" s="29" t="str">
        <f>IFERROR(_xlfn.XLOOKUP(B420,map_headernames!M:M,map_headernames!M:M),"")</f>
        <v/>
      </c>
      <c r="F420" s="29" t="str">
        <f>IFERROR(_xlfn.XLOOKUP(B420,map_headernames!N:N,map_headernames!N:N),"")</f>
        <v/>
      </c>
      <c r="G420" s="29" t="str">
        <f>IFERROR(_xlfn.XLOOKUP($B420,map_headernames!L:L,map_headernames!L:L),"")</f>
        <v/>
      </c>
      <c r="H420" cm="1">
        <f t="array" ref="H420">_xlfn.XLOOKUP(J420,map_headernames!Q:Q,map_headernames!O:O,map_headernames!O:O)</f>
        <v>0</v>
      </c>
      <c r="I420" s="24" t="str">
        <f>IFERROR(_xlfn.XLOOKUP(G420,map_headernames!L:L,map_headernames!O:O),"")</f>
        <v/>
      </c>
      <c r="K420" t="str">
        <f>IFERROR(_xlfn.XLOOKUP(G420,map_headernames!L:L,map_headernames!Q:Q),"")</f>
        <v/>
      </c>
      <c r="L420" t="str">
        <f>IFERROR(_xlfn.XLOOKUP(H420,map_headernames!O:O,map_headernames!Q:Q),"")</f>
        <v/>
      </c>
      <c r="N420" s="423" t="s">
        <v>6673</v>
      </c>
    </row>
    <row r="421" spans="1:14">
      <c r="A421">
        <v>401</v>
      </c>
      <c r="B421" t="s">
        <v>4101</v>
      </c>
      <c r="C421">
        <v>39</v>
      </c>
      <c r="D421" t="s">
        <v>6379</v>
      </c>
      <c r="E421" s="29" t="str">
        <f>IFERROR(_xlfn.XLOOKUP(B421,map_headernames!M:M,map_headernames!M:M),"")</f>
        <v/>
      </c>
      <c r="F421" s="29" t="str">
        <f>IFERROR(_xlfn.XLOOKUP(B421,map_headernames!N:N,map_headernames!N:N),"")</f>
        <v/>
      </c>
      <c r="G421" s="29" t="str">
        <f>IFERROR(_xlfn.XLOOKUP($B421,map_headernames!L:L,map_headernames!L:L),"")</f>
        <v/>
      </c>
      <c r="H421" cm="1">
        <f t="array" ref="H421">_xlfn.XLOOKUP(J421,map_headernames!Q:Q,map_headernames!O:O,map_headernames!O:O)</f>
        <v>0</v>
      </c>
      <c r="I421" s="24" t="str">
        <f>IFERROR(_xlfn.XLOOKUP(G421,map_headernames!L:L,map_headernames!O:O),"")</f>
        <v/>
      </c>
      <c r="K421" t="str">
        <f>IFERROR(_xlfn.XLOOKUP(G421,map_headernames!L:L,map_headernames!Q:Q),"")</f>
        <v/>
      </c>
      <c r="L421" t="str">
        <f>IFERROR(_xlfn.XLOOKUP(H421,map_headernames!O:O,map_headernames!Q:Q),"")</f>
        <v/>
      </c>
      <c r="N421" s="423" t="s">
        <v>6673</v>
      </c>
    </row>
    <row r="422" spans="1:14">
      <c r="A422">
        <v>402</v>
      </c>
      <c r="B422" t="s">
        <v>4103</v>
      </c>
      <c r="C422">
        <v>21.6666666666667</v>
      </c>
      <c r="D422" t="s">
        <v>6380</v>
      </c>
      <c r="E422" s="29" t="str">
        <f>IFERROR(_xlfn.XLOOKUP(B422,map_headernames!M:M,map_headernames!M:M),"")</f>
        <v/>
      </c>
      <c r="F422" s="29" t="str">
        <f>IFERROR(_xlfn.XLOOKUP(B422,map_headernames!N:N,map_headernames!N:N),"")</f>
        <v/>
      </c>
      <c r="G422" s="29" t="str">
        <f>IFERROR(_xlfn.XLOOKUP($B422,map_headernames!L:L,map_headernames!L:L),"")</f>
        <v/>
      </c>
      <c r="H422" cm="1">
        <f t="array" ref="H422">_xlfn.XLOOKUP(J422,map_headernames!Q:Q,map_headernames!O:O,map_headernames!O:O)</f>
        <v>0</v>
      </c>
      <c r="I422" s="24" t="str">
        <f>IFERROR(_xlfn.XLOOKUP(G422,map_headernames!L:L,map_headernames!O:O),"")</f>
        <v/>
      </c>
      <c r="K422" t="str">
        <f>IFERROR(_xlfn.XLOOKUP(G422,map_headernames!L:L,map_headernames!Q:Q),"")</f>
        <v/>
      </c>
      <c r="L422" t="str">
        <f>IFERROR(_xlfn.XLOOKUP(H422,map_headernames!O:O,map_headernames!Q:Q),"")</f>
        <v/>
      </c>
      <c r="N422" s="423" t="s">
        <v>6673</v>
      </c>
    </row>
    <row r="423" spans="1:14">
      <c r="A423">
        <v>403</v>
      </c>
      <c r="B423" t="s">
        <v>4106</v>
      </c>
      <c r="C423">
        <v>10</v>
      </c>
      <c r="D423" t="s">
        <v>6381</v>
      </c>
      <c r="E423" s="29" t="str">
        <f>IFERROR(_xlfn.XLOOKUP(B423,map_headernames!M:M,map_headernames!M:M),"")</f>
        <v/>
      </c>
      <c r="F423" s="29" t="str">
        <f>IFERROR(_xlfn.XLOOKUP(B423,map_headernames!N:N,map_headernames!N:N),"")</f>
        <v/>
      </c>
      <c r="G423" s="29" t="str">
        <f>IFERROR(_xlfn.XLOOKUP($B423,map_headernames!L:L,map_headernames!L:L),"")</f>
        <v/>
      </c>
      <c r="H423" cm="1">
        <f t="array" ref="H423">_xlfn.XLOOKUP(J423,map_headernames!Q:Q,map_headernames!O:O,map_headernames!O:O)</f>
        <v>0</v>
      </c>
      <c r="I423" s="24" t="str">
        <f>IFERROR(_xlfn.XLOOKUP(G423,map_headernames!L:L,map_headernames!O:O),"")</f>
        <v/>
      </c>
      <c r="K423" t="str">
        <f>IFERROR(_xlfn.XLOOKUP(G423,map_headernames!L:L,map_headernames!Q:Q),"")</f>
        <v/>
      </c>
      <c r="L423" t="str">
        <f>IFERROR(_xlfn.XLOOKUP(H423,map_headernames!O:O,map_headernames!Q:Q),"")</f>
        <v/>
      </c>
      <c r="N423" s="423" t="s">
        <v>6673</v>
      </c>
    </row>
    <row r="424" spans="1:14">
      <c r="A424">
        <v>404</v>
      </c>
      <c r="B424" t="s">
        <v>4108</v>
      </c>
      <c r="C424">
        <v>5.5555555555555598</v>
      </c>
      <c r="D424" t="s">
        <v>6382</v>
      </c>
      <c r="E424" s="29" t="str">
        <f>IFERROR(_xlfn.XLOOKUP(B424,map_headernames!M:M,map_headernames!M:M),"")</f>
        <v/>
      </c>
      <c r="F424" s="29" t="str">
        <f>IFERROR(_xlfn.XLOOKUP(B424,map_headernames!N:N,map_headernames!N:N),"")</f>
        <v/>
      </c>
      <c r="G424" s="29" t="str">
        <f>IFERROR(_xlfn.XLOOKUP($B424,map_headernames!L:L,map_headernames!L:L),"")</f>
        <v/>
      </c>
      <c r="H424" cm="1">
        <f t="array" ref="H424">_xlfn.XLOOKUP(J424,map_headernames!Q:Q,map_headernames!O:O,map_headernames!O:O)</f>
        <v>0</v>
      </c>
      <c r="I424" s="24" t="str">
        <f>IFERROR(_xlfn.XLOOKUP(G424,map_headernames!L:L,map_headernames!O:O),"")</f>
        <v/>
      </c>
      <c r="K424" t="str">
        <f>IFERROR(_xlfn.XLOOKUP(G424,map_headernames!L:L,map_headernames!Q:Q),"")</f>
        <v/>
      </c>
      <c r="L424" t="str">
        <f>IFERROR(_xlfn.XLOOKUP(H424,map_headernames!O:O,map_headernames!Q:Q),"")</f>
        <v/>
      </c>
      <c r="N424" s="423" t="s">
        <v>6673</v>
      </c>
    </row>
    <row r="425" spans="1:14">
      <c r="A425">
        <v>405</v>
      </c>
      <c r="B425" t="s">
        <v>4111</v>
      </c>
      <c r="C425">
        <v>0</v>
      </c>
      <c r="D425" t="s">
        <v>6383</v>
      </c>
      <c r="E425" s="29" t="str">
        <f>IFERROR(_xlfn.XLOOKUP(B425,map_headernames!M:M,map_headernames!M:M),"")</f>
        <v/>
      </c>
      <c r="F425" s="29" t="str">
        <f>IFERROR(_xlfn.XLOOKUP(B425,map_headernames!N:N,map_headernames!N:N),"")</f>
        <v/>
      </c>
      <c r="G425" s="29" t="str">
        <f>IFERROR(_xlfn.XLOOKUP($B425,map_headernames!L:L,map_headernames!L:L),"")</f>
        <v/>
      </c>
      <c r="H425" cm="1">
        <f t="array" ref="H425">_xlfn.XLOOKUP(J425,map_headernames!Q:Q,map_headernames!O:O,map_headernames!O:O)</f>
        <v>0</v>
      </c>
      <c r="I425" s="24" t="str">
        <f>IFERROR(_xlfn.XLOOKUP(G425,map_headernames!L:L,map_headernames!O:O),"")</f>
        <v/>
      </c>
      <c r="K425" t="str">
        <f>IFERROR(_xlfn.XLOOKUP(G425,map_headernames!L:L,map_headernames!Q:Q),"")</f>
        <v/>
      </c>
      <c r="L425" t="str">
        <f>IFERROR(_xlfn.XLOOKUP(H425,map_headernames!O:O,map_headernames!Q:Q),"")</f>
        <v/>
      </c>
      <c r="N425" s="423" t="s">
        <v>6673</v>
      </c>
    </row>
    <row r="426" spans="1:14">
      <c r="A426">
        <v>406</v>
      </c>
      <c r="B426" t="s">
        <v>4113</v>
      </c>
      <c r="C426">
        <v>0</v>
      </c>
      <c r="D426" t="s">
        <v>6384</v>
      </c>
      <c r="E426" s="29" t="str">
        <f>IFERROR(_xlfn.XLOOKUP(B426,map_headernames!M:M,map_headernames!M:M),"")</f>
        <v/>
      </c>
      <c r="F426" s="29" t="str">
        <f>IFERROR(_xlfn.XLOOKUP(B426,map_headernames!N:N,map_headernames!N:N),"")</f>
        <v/>
      </c>
      <c r="G426" s="29" t="str">
        <f>IFERROR(_xlfn.XLOOKUP($B426,map_headernames!L:L,map_headernames!L:L),"")</f>
        <v/>
      </c>
      <c r="H426" cm="1">
        <f t="array" ref="H426">_xlfn.XLOOKUP(J426,map_headernames!Q:Q,map_headernames!O:O,map_headernames!O:O)</f>
        <v>0</v>
      </c>
      <c r="I426" s="24" t="str">
        <f>IFERROR(_xlfn.XLOOKUP(G426,map_headernames!L:L,map_headernames!O:O),"")</f>
        <v/>
      </c>
      <c r="K426" t="str">
        <f>IFERROR(_xlfn.XLOOKUP(G426,map_headernames!L:L,map_headernames!Q:Q),"")</f>
        <v/>
      </c>
      <c r="L426" t="str">
        <f>IFERROR(_xlfn.XLOOKUP(H426,map_headernames!O:O,map_headernames!Q:Q),"")</f>
        <v/>
      </c>
      <c r="N426" s="423" t="s">
        <v>6673</v>
      </c>
    </row>
    <row r="427" spans="1:14">
      <c r="A427">
        <v>407</v>
      </c>
      <c r="B427" t="s">
        <v>4116</v>
      </c>
      <c r="C427">
        <v>0</v>
      </c>
      <c r="D427" t="s">
        <v>6385</v>
      </c>
      <c r="E427" s="29" t="str">
        <f>IFERROR(_xlfn.XLOOKUP(B427,map_headernames!M:M,map_headernames!M:M),"")</f>
        <v/>
      </c>
      <c r="F427" s="29" t="str">
        <f>IFERROR(_xlfn.XLOOKUP(B427,map_headernames!N:N,map_headernames!N:N),"")</f>
        <v/>
      </c>
      <c r="G427" s="29" t="str">
        <f>IFERROR(_xlfn.XLOOKUP($B427,map_headernames!L:L,map_headernames!L:L),"")</f>
        <v/>
      </c>
      <c r="H427" cm="1">
        <f t="array" ref="H427">_xlfn.XLOOKUP(J427,map_headernames!Q:Q,map_headernames!O:O,map_headernames!O:O)</f>
        <v>0</v>
      </c>
      <c r="I427" s="24" t="str">
        <f>IFERROR(_xlfn.XLOOKUP(G427,map_headernames!L:L,map_headernames!O:O),"")</f>
        <v/>
      </c>
      <c r="K427" t="str">
        <f>IFERROR(_xlfn.XLOOKUP(G427,map_headernames!L:L,map_headernames!Q:Q),"")</f>
        <v/>
      </c>
      <c r="L427" t="str">
        <f>IFERROR(_xlfn.XLOOKUP(H427,map_headernames!O:O,map_headernames!Q:Q),"")</f>
        <v/>
      </c>
      <c r="N427" s="423" t="s">
        <v>6673</v>
      </c>
    </row>
    <row r="428" spans="1:14">
      <c r="A428">
        <v>408</v>
      </c>
      <c r="B428" t="s">
        <v>4118</v>
      </c>
      <c r="C428">
        <v>0</v>
      </c>
      <c r="D428" t="s">
        <v>6386</v>
      </c>
      <c r="E428" s="29" t="str">
        <f>IFERROR(_xlfn.XLOOKUP(B428,map_headernames!M:M,map_headernames!M:M),"")</f>
        <v/>
      </c>
      <c r="F428" s="29" t="str">
        <f>IFERROR(_xlfn.XLOOKUP(B428,map_headernames!N:N,map_headernames!N:N),"")</f>
        <v/>
      </c>
      <c r="G428" s="29" t="str">
        <f>IFERROR(_xlfn.XLOOKUP($B428,map_headernames!L:L,map_headernames!L:L),"")</f>
        <v/>
      </c>
      <c r="H428" cm="1">
        <f t="array" ref="H428">_xlfn.XLOOKUP(J428,map_headernames!Q:Q,map_headernames!O:O,map_headernames!O:O)</f>
        <v>0</v>
      </c>
      <c r="I428" s="24" t="str">
        <f>IFERROR(_xlfn.XLOOKUP(G428,map_headernames!L:L,map_headernames!O:O),"")</f>
        <v/>
      </c>
      <c r="K428" t="str">
        <f>IFERROR(_xlfn.XLOOKUP(G428,map_headernames!L:L,map_headernames!Q:Q),"")</f>
        <v/>
      </c>
      <c r="L428" t="str">
        <f>IFERROR(_xlfn.XLOOKUP(H428,map_headernames!O:O,map_headernames!Q:Q),"")</f>
        <v/>
      </c>
      <c r="N428" s="423" t="s">
        <v>6673</v>
      </c>
    </row>
    <row r="429" spans="1:14">
      <c r="A429">
        <v>409</v>
      </c>
      <c r="B429" t="s">
        <v>4121</v>
      </c>
      <c r="C429">
        <v>0</v>
      </c>
      <c r="D429" t="s">
        <v>6387</v>
      </c>
      <c r="E429" s="29" t="str">
        <f>IFERROR(_xlfn.XLOOKUP(B429,map_headernames!M:M,map_headernames!M:M),"")</f>
        <v/>
      </c>
      <c r="F429" s="29" t="str">
        <f>IFERROR(_xlfn.XLOOKUP(B429,map_headernames!N:N,map_headernames!N:N),"")</f>
        <v/>
      </c>
      <c r="G429" s="29" t="str">
        <f>IFERROR(_xlfn.XLOOKUP($B429,map_headernames!L:L,map_headernames!L:L),"")</f>
        <v/>
      </c>
      <c r="H429" cm="1">
        <f t="array" ref="H429">_xlfn.XLOOKUP(J429,map_headernames!Q:Q,map_headernames!O:O,map_headernames!O:O)</f>
        <v>0</v>
      </c>
      <c r="I429" s="24" t="str">
        <f>IFERROR(_xlfn.XLOOKUP(G429,map_headernames!L:L,map_headernames!O:O),"")</f>
        <v/>
      </c>
      <c r="K429" t="str">
        <f>IFERROR(_xlfn.XLOOKUP(G429,map_headernames!L:L,map_headernames!Q:Q),"")</f>
        <v/>
      </c>
      <c r="L429" t="str">
        <f>IFERROR(_xlfn.XLOOKUP(H429,map_headernames!O:O,map_headernames!Q:Q),"")</f>
        <v/>
      </c>
      <c r="N429" s="423" t="s">
        <v>6673</v>
      </c>
    </row>
    <row r="430" spans="1:14">
      <c r="A430">
        <v>410</v>
      </c>
      <c r="B430" t="s">
        <v>4123</v>
      </c>
      <c r="C430">
        <v>0</v>
      </c>
      <c r="D430" t="s">
        <v>6388</v>
      </c>
      <c r="E430" s="29" t="str">
        <f>IFERROR(_xlfn.XLOOKUP(B430,map_headernames!M:M,map_headernames!M:M),"")</f>
        <v/>
      </c>
      <c r="F430" s="29" t="str">
        <f>IFERROR(_xlfn.XLOOKUP(B430,map_headernames!N:N,map_headernames!N:N),"")</f>
        <v/>
      </c>
      <c r="G430" s="29" t="str">
        <f>IFERROR(_xlfn.XLOOKUP($B430,map_headernames!L:L,map_headernames!L:L),"")</f>
        <v/>
      </c>
      <c r="H430" cm="1">
        <f t="array" ref="H430">_xlfn.XLOOKUP(J430,map_headernames!Q:Q,map_headernames!O:O,map_headernames!O:O)</f>
        <v>0</v>
      </c>
      <c r="I430" s="24" t="str">
        <f>IFERROR(_xlfn.XLOOKUP(G430,map_headernames!L:L,map_headernames!O:O),"")</f>
        <v/>
      </c>
      <c r="K430" t="str">
        <f>IFERROR(_xlfn.XLOOKUP(G430,map_headernames!L:L,map_headernames!Q:Q),"")</f>
        <v/>
      </c>
      <c r="L430" t="str">
        <f>IFERROR(_xlfn.XLOOKUP(H430,map_headernames!O:O,map_headernames!Q:Q),"")</f>
        <v/>
      </c>
      <c r="N430" s="423" t="s">
        <v>6673</v>
      </c>
    </row>
    <row r="431" spans="1:14">
      <c r="A431">
        <v>411</v>
      </c>
      <c r="B431" t="s">
        <v>4126</v>
      </c>
      <c r="C431">
        <v>0</v>
      </c>
      <c r="D431" t="s">
        <v>6389</v>
      </c>
      <c r="E431" s="29" t="str">
        <f>IFERROR(_xlfn.XLOOKUP(B431,map_headernames!M:M,map_headernames!M:M),"")</f>
        <v/>
      </c>
      <c r="F431" s="29" t="str">
        <f>IFERROR(_xlfn.XLOOKUP(B431,map_headernames!N:N,map_headernames!N:N),"")</f>
        <v/>
      </c>
      <c r="G431" s="29" t="str">
        <f>IFERROR(_xlfn.XLOOKUP($B431,map_headernames!L:L,map_headernames!L:L),"")</f>
        <v/>
      </c>
      <c r="H431" cm="1">
        <f t="array" ref="H431">_xlfn.XLOOKUP(J431,map_headernames!Q:Q,map_headernames!O:O,map_headernames!O:O)</f>
        <v>0</v>
      </c>
      <c r="I431" s="24" t="str">
        <f>IFERROR(_xlfn.XLOOKUP(G431,map_headernames!L:L,map_headernames!O:O),"")</f>
        <v/>
      </c>
      <c r="K431" t="str">
        <f>IFERROR(_xlfn.XLOOKUP(G431,map_headernames!L:L,map_headernames!Q:Q),"")</f>
        <v/>
      </c>
      <c r="L431" t="str">
        <f>IFERROR(_xlfn.XLOOKUP(H431,map_headernames!O:O,map_headernames!Q:Q),"")</f>
        <v/>
      </c>
      <c r="N431" s="423" t="s">
        <v>6673</v>
      </c>
    </row>
    <row r="432" spans="1:14">
      <c r="A432">
        <v>412</v>
      </c>
      <c r="B432" t="s">
        <v>4128</v>
      </c>
      <c r="C432">
        <v>0</v>
      </c>
      <c r="D432" t="s">
        <v>6390</v>
      </c>
      <c r="E432" s="29" t="str">
        <f>IFERROR(_xlfn.XLOOKUP(B432,map_headernames!M:M,map_headernames!M:M),"")</f>
        <v/>
      </c>
      <c r="F432" s="29" t="str">
        <f>IFERROR(_xlfn.XLOOKUP(B432,map_headernames!N:N,map_headernames!N:N),"")</f>
        <v/>
      </c>
      <c r="G432" s="29" t="str">
        <f>IFERROR(_xlfn.XLOOKUP($B432,map_headernames!L:L,map_headernames!L:L),"")</f>
        <v/>
      </c>
      <c r="H432" cm="1">
        <f t="array" ref="H432">_xlfn.XLOOKUP(J432,map_headernames!Q:Q,map_headernames!O:O,map_headernames!O:O)</f>
        <v>0</v>
      </c>
      <c r="I432" s="24" t="str">
        <f>IFERROR(_xlfn.XLOOKUP(G432,map_headernames!L:L,map_headernames!O:O),"")</f>
        <v/>
      </c>
      <c r="K432" t="str">
        <f>IFERROR(_xlfn.XLOOKUP(G432,map_headernames!L:L,map_headernames!Q:Q),"")</f>
        <v/>
      </c>
      <c r="L432" t="str">
        <f>IFERROR(_xlfn.XLOOKUP(H432,map_headernames!O:O,map_headernames!Q:Q),"")</f>
        <v/>
      </c>
      <c r="N432" s="423" t="s">
        <v>6673</v>
      </c>
    </row>
    <row r="433" spans="1:14">
      <c r="A433">
        <v>413</v>
      </c>
      <c r="B433" t="s">
        <v>4131</v>
      </c>
      <c r="C433">
        <v>106</v>
      </c>
      <c r="D433" t="s">
        <v>6391</v>
      </c>
      <c r="E433" s="29" t="str">
        <f>IFERROR(_xlfn.XLOOKUP(B433,map_headernames!M:M,map_headernames!M:M),"")</f>
        <v/>
      </c>
      <c r="F433" s="29" t="str">
        <f>IFERROR(_xlfn.XLOOKUP(B433,map_headernames!N:N,map_headernames!N:N),"")</f>
        <v/>
      </c>
      <c r="G433" s="29" t="str">
        <f>IFERROR(_xlfn.XLOOKUP($B433,map_headernames!L:L,map_headernames!L:L),"")</f>
        <v/>
      </c>
      <c r="H433" cm="1">
        <f t="array" ref="H433">_xlfn.XLOOKUP(J433,map_headernames!Q:Q,map_headernames!O:O,map_headernames!O:O)</f>
        <v>0</v>
      </c>
      <c r="I433" s="24" t="str">
        <f>IFERROR(_xlfn.XLOOKUP(G433,map_headernames!L:L,map_headernames!O:O),"")</f>
        <v/>
      </c>
      <c r="K433" t="str">
        <f>IFERROR(_xlfn.XLOOKUP(G433,map_headernames!L:L,map_headernames!Q:Q),"")</f>
        <v/>
      </c>
      <c r="L433" t="str">
        <f>IFERROR(_xlfn.XLOOKUP(H433,map_headernames!O:O,map_headernames!Q:Q),"")</f>
        <v/>
      </c>
      <c r="N433" s="423" t="s">
        <v>6673</v>
      </c>
    </row>
    <row r="434" spans="1:14">
      <c r="A434">
        <v>414</v>
      </c>
      <c r="B434" t="s">
        <v>4133</v>
      </c>
      <c r="C434">
        <v>58.8888888888889</v>
      </c>
      <c r="D434" t="s">
        <v>6392</v>
      </c>
      <c r="E434" s="29" t="str">
        <f>IFERROR(_xlfn.XLOOKUP(B434,map_headernames!M:M,map_headernames!M:M),"")</f>
        <v/>
      </c>
      <c r="F434" s="29" t="str">
        <f>IFERROR(_xlfn.XLOOKUP(B434,map_headernames!N:N,map_headernames!N:N),"")</f>
        <v/>
      </c>
      <c r="G434" s="29" t="str">
        <f>IFERROR(_xlfn.XLOOKUP($B434,map_headernames!L:L,map_headernames!L:L),"")</f>
        <v/>
      </c>
      <c r="H434" cm="1">
        <f t="array" ref="H434">_xlfn.XLOOKUP(J434,map_headernames!Q:Q,map_headernames!O:O,map_headernames!O:O)</f>
        <v>0</v>
      </c>
      <c r="I434" s="24" t="str">
        <f>IFERROR(_xlfn.XLOOKUP(G434,map_headernames!L:L,map_headernames!O:O),"")</f>
        <v/>
      </c>
      <c r="K434" t="str">
        <f>IFERROR(_xlfn.XLOOKUP(G434,map_headernames!L:L,map_headernames!Q:Q),"")</f>
        <v/>
      </c>
      <c r="L434" t="str">
        <f>IFERROR(_xlfn.XLOOKUP(H434,map_headernames!O:O,map_headernames!Q:Q),"")</f>
        <v/>
      </c>
      <c r="N434" s="423" t="s">
        <v>6673</v>
      </c>
    </row>
    <row r="435" spans="1:14">
      <c r="A435">
        <v>415</v>
      </c>
      <c r="B435" t="s">
        <v>4136</v>
      </c>
      <c r="C435">
        <v>80</v>
      </c>
      <c r="D435" t="s">
        <v>6393</v>
      </c>
      <c r="E435" s="29" t="str">
        <f>IFERROR(_xlfn.XLOOKUP(B435,map_headernames!M:M,map_headernames!M:M),"")</f>
        <v/>
      </c>
      <c r="F435" s="29" t="str">
        <f>IFERROR(_xlfn.XLOOKUP(B435,map_headernames!N:N,map_headernames!N:N),"")</f>
        <v/>
      </c>
      <c r="G435" s="29" t="str">
        <f>IFERROR(_xlfn.XLOOKUP($B435,map_headernames!L:L,map_headernames!L:L),"")</f>
        <v/>
      </c>
      <c r="H435" cm="1">
        <f t="array" ref="H435">_xlfn.XLOOKUP(J435,map_headernames!Q:Q,map_headernames!O:O,map_headernames!O:O)</f>
        <v>0</v>
      </c>
      <c r="I435" s="24" t="str">
        <f>IFERROR(_xlfn.XLOOKUP(G435,map_headernames!L:L,map_headernames!O:O),"")</f>
        <v/>
      </c>
      <c r="K435" t="str">
        <f>IFERROR(_xlfn.XLOOKUP(G435,map_headernames!L:L,map_headernames!Q:Q),"")</f>
        <v/>
      </c>
      <c r="L435" t="str">
        <f>IFERROR(_xlfn.XLOOKUP(H435,map_headernames!O:O,map_headernames!Q:Q),"")</f>
        <v/>
      </c>
      <c r="N435" s="423" t="s">
        <v>6673</v>
      </c>
    </row>
    <row r="436" spans="1:14">
      <c r="A436">
        <v>416</v>
      </c>
      <c r="B436" t="s">
        <v>4138</v>
      </c>
      <c r="C436">
        <v>44.4444444444444</v>
      </c>
      <c r="D436" t="s">
        <v>6394</v>
      </c>
      <c r="E436" s="29" t="str">
        <f>IFERROR(_xlfn.XLOOKUP(B436,map_headernames!M:M,map_headernames!M:M),"")</f>
        <v/>
      </c>
      <c r="F436" s="29" t="str">
        <f>IFERROR(_xlfn.XLOOKUP(B436,map_headernames!N:N,map_headernames!N:N),"")</f>
        <v/>
      </c>
      <c r="G436" s="29" t="str">
        <f>IFERROR(_xlfn.XLOOKUP($B436,map_headernames!L:L,map_headernames!L:L),"")</f>
        <v/>
      </c>
      <c r="H436" cm="1">
        <f t="array" ref="H436">_xlfn.XLOOKUP(J436,map_headernames!Q:Q,map_headernames!O:O,map_headernames!O:O)</f>
        <v>0</v>
      </c>
      <c r="I436" s="24" t="str">
        <f>IFERROR(_xlfn.XLOOKUP(G436,map_headernames!L:L,map_headernames!O:O),"")</f>
        <v/>
      </c>
      <c r="K436" t="str">
        <f>IFERROR(_xlfn.XLOOKUP(G436,map_headernames!L:L,map_headernames!Q:Q),"")</f>
        <v/>
      </c>
      <c r="L436" t="str">
        <f>IFERROR(_xlfn.XLOOKUP(H436,map_headernames!O:O,map_headernames!Q:Q),"")</f>
        <v/>
      </c>
      <c r="N436" s="423" t="s">
        <v>6673</v>
      </c>
    </row>
    <row r="437" spans="1:14">
      <c r="A437">
        <v>417</v>
      </c>
      <c r="B437" t="s">
        <v>4141</v>
      </c>
      <c r="C437">
        <v>26</v>
      </c>
      <c r="D437" t="s">
        <v>6395</v>
      </c>
      <c r="E437" s="29" t="str">
        <f>IFERROR(_xlfn.XLOOKUP(B437,map_headernames!M:M,map_headernames!M:M),"")</f>
        <v/>
      </c>
      <c r="F437" s="29" t="str">
        <f>IFERROR(_xlfn.XLOOKUP(B437,map_headernames!N:N,map_headernames!N:N),"")</f>
        <v/>
      </c>
      <c r="G437" s="29" t="str">
        <f>IFERROR(_xlfn.XLOOKUP($B437,map_headernames!L:L,map_headernames!L:L),"")</f>
        <v/>
      </c>
      <c r="H437" cm="1">
        <f t="array" ref="H437">_xlfn.XLOOKUP(J437,map_headernames!Q:Q,map_headernames!O:O,map_headernames!O:O)</f>
        <v>0</v>
      </c>
      <c r="I437" s="24" t="str">
        <f>IFERROR(_xlfn.XLOOKUP(G437,map_headernames!L:L,map_headernames!O:O),"")</f>
        <v/>
      </c>
      <c r="K437" t="str">
        <f>IFERROR(_xlfn.XLOOKUP(G437,map_headernames!L:L,map_headernames!Q:Q),"")</f>
        <v/>
      </c>
      <c r="L437" t="str">
        <f>IFERROR(_xlfn.XLOOKUP(H437,map_headernames!O:O,map_headernames!Q:Q),"")</f>
        <v/>
      </c>
      <c r="N437" s="423" t="s">
        <v>6673</v>
      </c>
    </row>
    <row r="438" spans="1:14">
      <c r="A438">
        <v>418</v>
      </c>
      <c r="B438" t="s">
        <v>4143</v>
      </c>
      <c r="C438">
        <v>14.4444444444444</v>
      </c>
      <c r="D438" t="s">
        <v>6396</v>
      </c>
      <c r="E438" s="29" t="str">
        <f>IFERROR(_xlfn.XLOOKUP(B438,map_headernames!M:M,map_headernames!M:M),"")</f>
        <v/>
      </c>
      <c r="F438" s="29" t="str">
        <f>IFERROR(_xlfn.XLOOKUP(B438,map_headernames!N:N,map_headernames!N:N),"")</f>
        <v/>
      </c>
      <c r="G438" s="29" t="str">
        <f>IFERROR(_xlfn.XLOOKUP($B438,map_headernames!L:L,map_headernames!L:L),"")</f>
        <v/>
      </c>
      <c r="H438" cm="1">
        <f t="array" ref="H438">_xlfn.XLOOKUP(J438,map_headernames!Q:Q,map_headernames!O:O,map_headernames!O:O)</f>
        <v>0</v>
      </c>
      <c r="I438" s="24" t="str">
        <f>IFERROR(_xlfn.XLOOKUP(G438,map_headernames!L:L,map_headernames!O:O),"")</f>
        <v/>
      </c>
      <c r="K438" t="str">
        <f>IFERROR(_xlfn.XLOOKUP(G438,map_headernames!L:L,map_headernames!Q:Q),"")</f>
        <v/>
      </c>
      <c r="L438" t="str">
        <f>IFERROR(_xlfn.XLOOKUP(H438,map_headernames!O:O,map_headernames!Q:Q),"")</f>
        <v/>
      </c>
      <c r="N438" s="423" t="s">
        <v>6673</v>
      </c>
    </row>
    <row r="439" spans="1:14">
      <c r="A439">
        <v>419</v>
      </c>
      <c r="B439" t="s">
        <v>4146</v>
      </c>
      <c r="C439">
        <v>0</v>
      </c>
      <c r="D439" t="s">
        <v>6397</v>
      </c>
      <c r="E439" s="29" t="str">
        <f>IFERROR(_xlfn.XLOOKUP(B439,map_headernames!M:M,map_headernames!M:M),"")</f>
        <v/>
      </c>
      <c r="F439" s="29" t="str">
        <f>IFERROR(_xlfn.XLOOKUP(B439,map_headernames!N:N,map_headernames!N:N),"")</f>
        <v/>
      </c>
      <c r="G439" s="29" t="str">
        <f>IFERROR(_xlfn.XLOOKUP($B439,map_headernames!L:L,map_headernames!L:L),"")</f>
        <v/>
      </c>
      <c r="H439" cm="1">
        <f t="array" ref="H439">_xlfn.XLOOKUP(J439,map_headernames!Q:Q,map_headernames!O:O,map_headernames!O:O)</f>
        <v>0</v>
      </c>
      <c r="I439" s="24" t="str">
        <f>IFERROR(_xlfn.XLOOKUP(G439,map_headernames!L:L,map_headernames!O:O),"")</f>
        <v/>
      </c>
      <c r="K439" t="str">
        <f>IFERROR(_xlfn.XLOOKUP(G439,map_headernames!L:L,map_headernames!Q:Q),"")</f>
        <v/>
      </c>
      <c r="L439" t="str">
        <f>IFERROR(_xlfn.XLOOKUP(H439,map_headernames!O:O,map_headernames!Q:Q),"")</f>
        <v/>
      </c>
      <c r="N439" s="423" t="s">
        <v>6673</v>
      </c>
    </row>
    <row r="440" spans="1:14">
      <c r="A440">
        <v>420</v>
      </c>
      <c r="B440" t="s">
        <v>4148</v>
      </c>
      <c r="C440">
        <v>0</v>
      </c>
      <c r="D440" t="s">
        <v>6398</v>
      </c>
      <c r="E440" s="29" t="str">
        <f>IFERROR(_xlfn.XLOOKUP(B440,map_headernames!M:M,map_headernames!M:M),"")</f>
        <v/>
      </c>
      <c r="F440" s="29" t="str">
        <f>IFERROR(_xlfn.XLOOKUP(B440,map_headernames!N:N,map_headernames!N:N),"")</f>
        <v/>
      </c>
      <c r="G440" s="29" t="str">
        <f>IFERROR(_xlfn.XLOOKUP($B440,map_headernames!L:L,map_headernames!L:L),"")</f>
        <v/>
      </c>
      <c r="H440" cm="1">
        <f t="array" ref="H440">_xlfn.XLOOKUP(J440,map_headernames!Q:Q,map_headernames!O:O,map_headernames!O:O)</f>
        <v>0</v>
      </c>
      <c r="I440" s="24" t="str">
        <f>IFERROR(_xlfn.XLOOKUP(G440,map_headernames!L:L,map_headernames!O:O),"")</f>
        <v/>
      </c>
      <c r="K440" t="str">
        <f>IFERROR(_xlfn.XLOOKUP(G440,map_headernames!L:L,map_headernames!Q:Q),"")</f>
        <v/>
      </c>
      <c r="L440" t="str">
        <f>IFERROR(_xlfn.XLOOKUP(H440,map_headernames!O:O,map_headernames!Q:Q),"")</f>
        <v/>
      </c>
      <c r="N440" s="423" t="s">
        <v>6673</v>
      </c>
    </row>
    <row r="441" spans="1:14">
      <c r="A441">
        <v>421</v>
      </c>
      <c r="B441" t="s">
        <v>4151</v>
      </c>
      <c r="C441">
        <v>6</v>
      </c>
      <c r="D441" t="s">
        <v>6399</v>
      </c>
      <c r="E441" s="29" t="str">
        <f>IFERROR(_xlfn.XLOOKUP(B441,map_headernames!M:M,map_headernames!M:M),"")</f>
        <v/>
      </c>
      <c r="F441" s="29" t="str">
        <f>IFERROR(_xlfn.XLOOKUP(B441,map_headernames!N:N,map_headernames!N:N),"")</f>
        <v/>
      </c>
      <c r="G441" s="29" t="str">
        <f>IFERROR(_xlfn.XLOOKUP($B441,map_headernames!L:L,map_headernames!L:L),"")</f>
        <v/>
      </c>
      <c r="H441" cm="1">
        <f t="array" ref="H441">_xlfn.XLOOKUP(J441,map_headernames!Q:Q,map_headernames!O:O,map_headernames!O:O)</f>
        <v>0</v>
      </c>
      <c r="I441" s="24" t="str">
        <f>IFERROR(_xlfn.XLOOKUP(G441,map_headernames!L:L,map_headernames!O:O),"")</f>
        <v/>
      </c>
      <c r="K441" t="str">
        <f>IFERROR(_xlfn.XLOOKUP(G441,map_headernames!L:L,map_headernames!Q:Q),"")</f>
        <v/>
      </c>
      <c r="L441" t="str">
        <f>IFERROR(_xlfn.XLOOKUP(H441,map_headernames!O:O,map_headernames!Q:Q),"")</f>
        <v/>
      </c>
      <c r="N441" s="423" t="s">
        <v>6673</v>
      </c>
    </row>
    <row r="442" spans="1:14">
      <c r="A442">
        <v>422</v>
      </c>
      <c r="B442" t="s">
        <v>4153</v>
      </c>
      <c r="C442">
        <v>3.3333333333333299</v>
      </c>
      <c r="D442" t="s">
        <v>6400</v>
      </c>
      <c r="E442" s="29" t="str">
        <f>IFERROR(_xlfn.XLOOKUP(B442,map_headernames!M:M,map_headernames!M:M),"")</f>
        <v/>
      </c>
      <c r="F442" s="29" t="str">
        <f>IFERROR(_xlfn.XLOOKUP(B442,map_headernames!N:N,map_headernames!N:N),"")</f>
        <v/>
      </c>
      <c r="G442" s="29" t="str">
        <f>IFERROR(_xlfn.XLOOKUP($B442,map_headernames!L:L,map_headernames!L:L),"")</f>
        <v/>
      </c>
      <c r="H442" cm="1">
        <f t="array" ref="H442">_xlfn.XLOOKUP(J442,map_headernames!Q:Q,map_headernames!O:O,map_headernames!O:O)</f>
        <v>0</v>
      </c>
      <c r="I442" s="24" t="str">
        <f>IFERROR(_xlfn.XLOOKUP(G442,map_headernames!L:L,map_headernames!O:O),"")</f>
        <v/>
      </c>
      <c r="K442" t="str">
        <f>IFERROR(_xlfn.XLOOKUP(G442,map_headernames!L:L,map_headernames!Q:Q),"")</f>
        <v/>
      </c>
      <c r="L442" t="str">
        <f>IFERROR(_xlfn.XLOOKUP(H442,map_headernames!O:O,map_headernames!Q:Q),"")</f>
        <v/>
      </c>
      <c r="N442" s="423" t="s">
        <v>6673</v>
      </c>
    </row>
    <row r="443" spans="1:14">
      <c r="A443">
        <v>423</v>
      </c>
      <c r="B443" t="s">
        <v>4156</v>
      </c>
      <c r="C443">
        <v>20</v>
      </c>
      <c r="D443" t="s">
        <v>6401</v>
      </c>
      <c r="E443" s="29" t="str">
        <f>IFERROR(_xlfn.XLOOKUP(B443,map_headernames!M:M,map_headernames!M:M),"")</f>
        <v/>
      </c>
      <c r="F443" s="29" t="str">
        <f>IFERROR(_xlfn.XLOOKUP(B443,map_headernames!N:N,map_headernames!N:N),"")</f>
        <v/>
      </c>
      <c r="G443" s="29" t="str">
        <f>IFERROR(_xlfn.XLOOKUP($B443,map_headernames!L:L,map_headernames!L:L),"")</f>
        <v/>
      </c>
      <c r="H443" cm="1">
        <f t="array" ref="H443">_xlfn.XLOOKUP(J443,map_headernames!Q:Q,map_headernames!O:O,map_headernames!O:O)</f>
        <v>0</v>
      </c>
      <c r="I443" s="24" t="str">
        <f>IFERROR(_xlfn.XLOOKUP(G443,map_headernames!L:L,map_headernames!O:O),"")</f>
        <v/>
      </c>
      <c r="K443" t="str">
        <f>IFERROR(_xlfn.XLOOKUP(G443,map_headernames!L:L,map_headernames!Q:Q),"")</f>
        <v/>
      </c>
      <c r="L443" t="str">
        <f>IFERROR(_xlfn.XLOOKUP(H443,map_headernames!O:O,map_headernames!Q:Q),"")</f>
        <v/>
      </c>
      <c r="N443" s="423" t="s">
        <v>6673</v>
      </c>
    </row>
    <row r="444" spans="1:14">
      <c r="A444">
        <v>424</v>
      </c>
      <c r="B444" t="s">
        <v>4158</v>
      </c>
      <c r="C444">
        <v>11.1111111111111</v>
      </c>
      <c r="D444" t="s">
        <v>6402</v>
      </c>
      <c r="E444" s="29" t="str">
        <f>IFERROR(_xlfn.XLOOKUP(B444,map_headernames!M:M,map_headernames!M:M),"")</f>
        <v/>
      </c>
      <c r="F444" s="29" t="str">
        <f>IFERROR(_xlfn.XLOOKUP(B444,map_headernames!N:N,map_headernames!N:N),"")</f>
        <v/>
      </c>
      <c r="G444" s="29" t="str">
        <f>IFERROR(_xlfn.XLOOKUP($B444,map_headernames!L:L,map_headernames!L:L),"")</f>
        <v/>
      </c>
      <c r="H444" cm="1">
        <f t="array" ref="H444">_xlfn.XLOOKUP(J444,map_headernames!Q:Q,map_headernames!O:O,map_headernames!O:O)</f>
        <v>0</v>
      </c>
      <c r="I444" s="24" t="str">
        <f>IFERROR(_xlfn.XLOOKUP(G444,map_headernames!L:L,map_headernames!O:O),"")</f>
        <v/>
      </c>
      <c r="K444" t="str">
        <f>IFERROR(_xlfn.XLOOKUP(G444,map_headernames!L:L,map_headernames!Q:Q),"")</f>
        <v/>
      </c>
      <c r="L444" t="str">
        <f>IFERROR(_xlfn.XLOOKUP(H444,map_headernames!O:O,map_headernames!Q:Q),"")</f>
        <v/>
      </c>
      <c r="N444" s="423" t="s">
        <v>6673</v>
      </c>
    </row>
    <row r="445" spans="1:14">
      <c r="A445">
        <v>425</v>
      </c>
      <c r="B445" t="s">
        <v>4161</v>
      </c>
      <c r="C445">
        <v>0</v>
      </c>
      <c r="D445" t="s">
        <v>6403</v>
      </c>
      <c r="E445" s="29" t="str">
        <f>IFERROR(_xlfn.XLOOKUP(B445,map_headernames!M:M,map_headernames!M:M),"")</f>
        <v/>
      </c>
      <c r="F445" s="29" t="str">
        <f>IFERROR(_xlfn.XLOOKUP(B445,map_headernames!N:N,map_headernames!N:N),"")</f>
        <v/>
      </c>
      <c r="G445" s="29" t="str">
        <f>IFERROR(_xlfn.XLOOKUP($B445,map_headernames!L:L,map_headernames!L:L),"")</f>
        <v/>
      </c>
      <c r="H445" cm="1">
        <f t="array" ref="H445">_xlfn.XLOOKUP(J445,map_headernames!Q:Q,map_headernames!O:O,map_headernames!O:O)</f>
        <v>0</v>
      </c>
      <c r="I445" s="24" t="str">
        <f>IFERROR(_xlfn.XLOOKUP(G445,map_headernames!L:L,map_headernames!O:O),"")</f>
        <v/>
      </c>
      <c r="K445" t="str">
        <f>IFERROR(_xlfn.XLOOKUP(G445,map_headernames!L:L,map_headernames!Q:Q),"")</f>
        <v/>
      </c>
      <c r="L445" t="str">
        <f>IFERROR(_xlfn.XLOOKUP(H445,map_headernames!O:O,map_headernames!Q:Q),"")</f>
        <v/>
      </c>
      <c r="N445" s="423" t="s">
        <v>6673</v>
      </c>
    </row>
    <row r="446" spans="1:14">
      <c r="A446">
        <v>426</v>
      </c>
      <c r="B446" t="s">
        <v>4163</v>
      </c>
      <c r="C446">
        <v>0</v>
      </c>
      <c r="D446" t="s">
        <v>6404</v>
      </c>
      <c r="E446" s="29" t="str">
        <f>IFERROR(_xlfn.XLOOKUP(B446,map_headernames!M:M,map_headernames!M:M),"")</f>
        <v/>
      </c>
      <c r="F446" s="29" t="str">
        <f>IFERROR(_xlfn.XLOOKUP(B446,map_headernames!N:N,map_headernames!N:N),"")</f>
        <v/>
      </c>
      <c r="G446" s="29" t="str">
        <f>IFERROR(_xlfn.XLOOKUP($B446,map_headernames!L:L,map_headernames!L:L),"")</f>
        <v/>
      </c>
      <c r="H446" cm="1">
        <f t="array" ref="H446">_xlfn.XLOOKUP(J446,map_headernames!Q:Q,map_headernames!O:O,map_headernames!O:O)</f>
        <v>0</v>
      </c>
      <c r="I446" s="24" t="str">
        <f>IFERROR(_xlfn.XLOOKUP(G446,map_headernames!L:L,map_headernames!O:O),"")</f>
        <v/>
      </c>
      <c r="K446" t="str">
        <f>IFERROR(_xlfn.XLOOKUP(G446,map_headernames!L:L,map_headernames!Q:Q),"")</f>
        <v/>
      </c>
      <c r="L446" t="str">
        <f>IFERROR(_xlfn.XLOOKUP(H446,map_headernames!O:O,map_headernames!Q:Q),"")</f>
        <v/>
      </c>
      <c r="N446" s="423" t="s">
        <v>6673</v>
      </c>
    </row>
    <row r="447" spans="1:14">
      <c r="A447">
        <v>427</v>
      </c>
      <c r="B447" t="s">
        <v>4166</v>
      </c>
      <c r="C447">
        <v>74</v>
      </c>
      <c r="D447" t="s">
        <v>6405</v>
      </c>
      <c r="E447" s="29" t="str">
        <f>IFERROR(_xlfn.XLOOKUP(B447,map_headernames!M:M,map_headernames!M:M),"")</f>
        <v/>
      </c>
      <c r="F447" s="29" t="str">
        <f>IFERROR(_xlfn.XLOOKUP(B447,map_headernames!N:N,map_headernames!N:N),"")</f>
        <v/>
      </c>
      <c r="G447" s="29" t="str">
        <f>IFERROR(_xlfn.XLOOKUP($B447,map_headernames!L:L,map_headernames!L:L),"")</f>
        <v/>
      </c>
      <c r="H447" cm="1">
        <f t="array" ref="H447">_xlfn.XLOOKUP(J447,map_headernames!Q:Q,map_headernames!O:O,map_headernames!O:O)</f>
        <v>0</v>
      </c>
      <c r="I447" s="24" t="str">
        <f>IFERROR(_xlfn.XLOOKUP(G447,map_headernames!L:L,map_headernames!O:O),"")</f>
        <v/>
      </c>
      <c r="K447" t="str">
        <f>IFERROR(_xlfn.XLOOKUP(G447,map_headernames!L:L,map_headernames!Q:Q),"")</f>
        <v/>
      </c>
      <c r="L447" t="str">
        <f>IFERROR(_xlfn.XLOOKUP(H447,map_headernames!O:O,map_headernames!Q:Q),"")</f>
        <v/>
      </c>
      <c r="N447" s="423" t="s">
        <v>6673</v>
      </c>
    </row>
    <row r="448" spans="1:14">
      <c r="A448">
        <v>428</v>
      </c>
      <c r="B448" t="s">
        <v>4168</v>
      </c>
      <c r="C448">
        <v>41.1111111111111</v>
      </c>
      <c r="D448" t="s">
        <v>6406</v>
      </c>
      <c r="E448" s="29" t="str">
        <f>IFERROR(_xlfn.XLOOKUP(B448,map_headernames!M:M,map_headernames!M:M),"")</f>
        <v/>
      </c>
      <c r="F448" s="29" t="str">
        <f>IFERROR(_xlfn.XLOOKUP(B448,map_headernames!N:N,map_headernames!N:N),"")</f>
        <v/>
      </c>
      <c r="G448" s="29" t="str">
        <f>IFERROR(_xlfn.XLOOKUP($B448,map_headernames!L:L,map_headernames!L:L),"")</f>
        <v/>
      </c>
      <c r="H448" cm="1">
        <f t="array" ref="H448">_xlfn.XLOOKUP(J448,map_headernames!Q:Q,map_headernames!O:O,map_headernames!O:O)</f>
        <v>0</v>
      </c>
      <c r="I448" s="24" t="str">
        <f>IFERROR(_xlfn.XLOOKUP(G448,map_headernames!L:L,map_headernames!O:O),"")</f>
        <v/>
      </c>
      <c r="K448" t="str">
        <f>IFERROR(_xlfn.XLOOKUP(G448,map_headernames!L:L,map_headernames!Q:Q),"")</f>
        <v/>
      </c>
      <c r="L448" t="str">
        <f>IFERROR(_xlfn.XLOOKUP(H448,map_headernames!O:O,map_headernames!Q:Q),"")</f>
        <v/>
      </c>
      <c r="N448" s="423" t="s">
        <v>6673</v>
      </c>
    </row>
    <row r="449" spans="1:14">
      <c r="A449">
        <v>429</v>
      </c>
      <c r="B449" t="s">
        <v>4171</v>
      </c>
      <c r="C449">
        <v>72</v>
      </c>
      <c r="D449" t="s">
        <v>6407</v>
      </c>
      <c r="E449" s="29" t="str">
        <f>IFERROR(_xlfn.XLOOKUP(B449,map_headernames!M:M,map_headernames!M:M),"")</f>
        <v/>
      </c>
      <c r="F449" s="29" t="str">
        <f>IFERROR(_xlfn.XLOOKUP(B449,map_headernames!N:N,map_headernames!N:N),"")</f>
        <v/>
      </c>
      <c r="G449" s="29" t="str">
        <f>IFERROR(_xlfn.XLOOKUP($B449,map_headernames!L:L,map_headernames!L:L),"")</f>
        <v/>
      </c>
      <c r="H449" cm="1">
        <f t="array" ref="H449">_xlfn.XLOOKUP(J449,map_headernames!Q:Q,map_headernames!O:O,map_headernames!O:O)</f>
        <v>0</v>
      </c>
      <c r="I449" s="24" t="str">
        <f>IFERROR(_xlfn.XLOOKUP(G449,map_headernames!L:L,map_headernames!O:O),"")</f>
        <v/>
      </c>
      <c r="K449" t="str">
        <f>IFERROR(_xlfn.XLOOKUP(G449,map_headernames!L:L,map_headernames!Q:Q),"")</f>
        <v/>
      </c>
      <c r="L449" t="str">
        <f>IFERROR(_xlfn.XLOOKUP(H449,map_headernames!O:O,map_headernames!Q:Q),"")</f>
        <v/>
      </c>
      <c r="N449" s="423" t="s">
        <v>6673</v>
      </c>
    </row>
    <row r="450" spans="1:14">
      <c r="A450">
        <v>430</v>
      </c>
      <c r="B450" t="s">
        <v>4173</v>
      </c>
      <c r="C450">
        <v>88.8888888888889</v>
      </c>
      <c r="D450" t="s">
        <v>6408</v>
      </c>
      <c r="E450" s="29" t="str">
        <f>IFERROR(_xlfn.XLOOKUP(B450,map_headernames!M:M,map_headernames!M:M),"")</f>
        <v/>
      </c>
      <c r="F450" s="29" t="str">
        <f>IFERROR(_xlfn.XLOOKUP(B450,map_headernames!N:N,map_headernames!N:N),"")</f>
        <v/>
      </c>
      <c r="G450" s="29" t="str">
        <f>IFERROR(_xlfn.XLOOKUP($B450,map_headernames!L:L,map_headernames!L:L),"")</f>
        <v/>
      </c>
      <c r="H450" cm="1">
        <f t="array" ref="H450">_xlfn.XLOOKUP(J450,map_headernames!Q:Q,map_headernames!O:O,map_headernames!O:O)</f>
        <v>0</v>
      </c>
      <c r="I450" s="24" t="str">
        <f>IFERROR(_xlfn.XLOOKUP(G450,map_headernames!L:L,map_headernames!O:O),"")</f>
        <v/>
      </c>
      <c r="K450" t="str">
        <f>IFERROR(_xlfn.XLOOKUP(G450,map_headernames!L:L,map_headernames!Q:Q),"")</f>
        <v/>
      </c>
      <c r="L450" t="str">
        <f>IFERROR(_xlfn.XLOOKUP(H450,map_headernames!O:O,map_headernames!Q:Q),"")</f>
        <v/>
      </c>
      <c r="N450" s="423" t="s">
        <v>6673</v>
      </c>
    </row>
    <row r="451" spans="1:14">
      <c r="A451">
        <v>431</v>
      </c>
      <c r="B451" t="s">
        <v>4176</v>
      </c>
      <c r="C451">
        <v>0</v>
      </c>
      <c r="D451" t="s">
        <v>6409</v>
      </c>
      <c r="E451" s="29" t="str">
        <f>IFERROR(_xlfn.XLOOKUP(B451,map_headernames!M:M,map_headernames!M:M),"")</f>
        <v/>
      </c>
      <c r="F451" s="29" t="str">
        <f>IFERROR(_xlfn.XLOOKUP(B451,map_headernames!N:N,map_headernames!N:N),"")</f>
        <v/>
      </c>
      <c r="G451" s="29" t="str">
        <f>IFERROR(_xlfn.XLOOKUP($B451,map_headernames!L:L,map_headernames!L:L),"")</f>
        <v/>
      </c>
      <c r="H451" cm="1">
        <f t="array" ref="H451">_xlfn.XLOOKUP(J451,map_headernames!Q:Q,map_headernames!O:O,map_headernames!O:O)</f>
        <v>0</v>
      </c>
      <c r="I451" s="24" t="str">
        <f>IFERROR(_xlfn.XLOOKUP(G451,map_headernames!L:L,map_headernames!O:O),"")</f>
        <v/>
      </c>
      <c r="K451" t="str">
        <f>IFERROR(_xlfn.XLOOKUP(G451,map_headernames!L:L,map_headernames!Q:Q),"")</f>
        <v/>
      </c>
      <c r="L451" t="str">
        <f>IFERROR(_xlfn.XLOOKUP(H451,map_headernames!O:O,map_headernames!Q:Q),"")</f>
        <v/>
      </c>
      <c r="N451" s="423" t="s">
        <v>6673</v>
      </c>
    </row>
    <row r="452" spans="1:14">
      <c r="A452">
        <v>432</v>
      </c>
      <c r="B452" t="s">
        <v>4179</v>
      </c>
      <c r="C452">
        <v>0</v>
      </c>
      <c r="D452" t="s">
        <v>6410</v>
      </c>
      <c r="E452" s="29" t="str">
        <f>IFERROR(_xlfn.XLOOKUP(B452,map_headernames!M:M,map_headernames!M:M),"")</f>
        <v/>
      </c>
      <c r="F452" s="29" t="str">
        <f>IFERROR(_xlfn.XLOOKUP(B452,map_headernames!N:N,map_headernames!N:N),"")</f>
        <v/>
      </c>
      <c r="G452" s="29" t="str">
        <f>IFERROR(_xlfn.XLOOKUP($B452,map_headernames!L:L,map_headernames!L:L),"")</f>
        <v/>
      </c>
      <c r="H452" cm="1">
        <f t="array" ref="H452">_xlfn.XLOOKUP(J452,map_headernames!Q:Q,map_headernames!O:O,map_headernames!O:O)</f>
        <v>0</v>
      </c>
      <c r="I452" s="24" t="str">
        <f>IFERROR(_xlfn.XLOOKUP(G452,map_headernames!L:L,map_headernames!O:O),"")</f>
        <v/>
      </c>
      <c r="K452" t="str">
        <f>IFERROR(_xlfn.XLOOKUP(G452,map_headernames!L:L,map_headernames!Q:Q),"")</f>
        <v/>
      </c>
      <c r="L452" t="str">
        <f>IFERROR(_xlfn.XLOOKUP(H452,map_headernames!O:O,map_headernames!Q:Q),"")</f>
        <v/>
      </c>
      <c r="N452" s="423" t="s">
        <v>6673</v>
      </c>
    </row>
    <row r="453" spans="1:14">
      <c r="A453">
        <v>433</v>
      </c>
      <c r="B453" t="s">
        <v>4182</v>
      </c>
      <c r="C453">
        <v>0</v>
      </c>
      <c r="D453" t="s">
        <v>6411</v>
      </c>
      <c r="E453" s="29" t="str">
        <f>IFERROR(_xlfn.XLOOKUP(B453,map_headernames!M:M,map_headernames!M:M),"")</f>
        <v/>
      </c>
      <c r="F453" s="29" t="str">
        <f>IFERROR(_xlfn.XLOOKUP(B453,map_headernames!N:N,map_headernames!N:N),"")</f>
        <v/>
      </c>
      <c r="G453" s="29" t="str">
        <f>IFERROR(_xlfn.XLOOKUP($B453,map_headernames!L:L,map_headernames!L:L),"")</f>
        <v/>
      </c>
      <c r="H453" cm="1">
        <f t="array" ref="H453">_xlfn.XLOOKUP(J453,map_headernames!Q:Q,map_headernames!O:O,map_headernames!O:O)</f>
        <v>0</v>
      </c>
      <c r="I453" s="24" t="str">
        <f>IFERROR(_xlfn.XLOOKUP(G453,map_headernames!L:L,map_headernames!O:O),"")</f>
        <v/>
      </c>
      <c r="K453" t="str">
        <f>IFERROR(_xlfn.XLOOKUP(G453,map_headernames!L:L,map_headernames!Q:Q),"")</f>
        <v/>
      </c>
      <c r="L453" t="str">
        <f>IFERROR(_xlfn.XLOOKUP(H453,map_headernames!O:O,map_headernames!Q:Q),"")</f>
        <v/>
      </c>
      <c r="N453" s="423" t="s">
        <v>6673</v>
      </c>
    </row>
    <row r="454" spans="1:14">
      <c r="A454">
        <v>434</v>
      </c>
      <c r="B454" t="s">
        <v>4185</v>
      </c>
      <c r="C454">
        <v>0</v>
      </c>
      <c r="D454" t="s">
        <v>6412</v>
      </c>
      <c r="E454" s="29" t="str">
        <f>IFERROR(_xlfn.XLOOKUP(B454,map_headernames!M:M,map_headernames!M:M),"")</f>
        <v/>
      </c>
      <c r="F454" s="29" t="str">
        <f>IFERROR(_xlfn.XLOOKUP(B454,map_headernames!N:N,map_headernames!N:N),"")</f>
        <v/>
      </c>
      <c r="G454" s="29" t="str">
        <f>IFERROR(_xlfn.XLOOKUP($B454,map_headernames!L:L,map_headernames!L:L),"")</f>
        <v/>
      </c>
      <c r="H454" cm="1">
        <f t="array" ref="H454">_xlfn.XLOOKUP(J454,map_headernames!Q:Q,map_headernames!O:O,map_headernames!O:O)</f>
        <v>0</v>
      </c>
      <c r="I454" s="24" t="str">
        <f>IFERROR(_xlfn.XLOOKUP(G454,map_headernames!L:L,map_headernames!O:O),"")</f>
        <v/>
      </c>
      <c r="K454" t="str">
        <f>IFERROR(_xlfn.XLOOKUP(G454,map_headernames!L:L,map_headernames!Q:Q),"")</f>
        <v/>
      </c>
      <c r="L454" t="str">
        <f>IFERROR(_xlfn.XLOOKUP(H454,map_headernames!O:O,map_headernames!Q:Q),"")</f>
        <v/>
      </c>
      <c r="N454" s="423" t="s">
        <v>6673</v>
      </c>
    </row>
    <row r="455" spans="1:14">
      <c r="A455">
        <v>435</v>
      </c>
      <c r="B455" t="s">
        <v>4188</v>
      </c>
      <c r="C455">
        <v>0</v>
      </c>
      <c r="D455" t="s">
        <v>6413</v>
      </c>
      <c r="E455" s="29" t="str">
        <f>IFERROR(_xlfn.XLOOKUP(B455,map_headernames!M:M,map_headernames!M:M),"")</f>
        <v/>
      </c>
      <c r="F455" s="29" t="str">
        <f>IFERROR(_xlfn.XLOOKUP(B455,map_headernames!N:N,map_headernames!N:N),"")</f>
        <v/>
      </c>
      <c r="G455" s="29" t="str">
        <f>IFERROR(_xlfn.XLOOKUP($B455,map_headernames!L:L,map_headernames!L:L),"")</f>
        <v/>
      </c>
      <c r="H455" cm="1">
        <f t="array" ref="H455">_xlfn.XLOOKUP(J455,map_headernames!Q:Q,map_headernames!O:O,map_headernames!O:O)</f>
        <v>0</v>
      </c>
      <c r="I455" s="24" t="str">
        <f>IFERROR(_xlfn.XLOOKUP(G455,map_headernames!L:L,map_headernames!O:O),"")</f>
        <v/>
      </c>
      <c r="K455" t="str">
        <f>IFERROR(_xlfn.XLOOKUP(G455,map_headernames!L:L,map_headernames!Q:Q),"")</f>
        <v/>
      </c>
      <c r="L455" t="str">
        <f>IFERROR(_xlfn.XLOOKUP(H455,map_headernames!O:O,map_headernames!Q:Q),"")</f>
        <v/>
      </c>
      <c r="N455" s="423" t="s">
        <v>6673</v>
      </c>
    </row>
    <row r="456" spans="1:14">
      <c r="A456">
        <v>436</v>
      </c>
      <c r="B456" t="s">
        <v>4191</v>
      </c>
      <c r="C456">
        <v>0</v>
      </c>
      <c r="D456" t="s">
        <v>6414</v>
      </c>
      <c r="E456" s="29" t="str">
        <f>IFERROR(_xlfn.XLOOKUP(B456,map_headernames!M:M,map_headernames!M:M),"")</f>
        <v/>
      </c>
      <c r="F456" s="29" t="str">
        <f>IFERROR(_xlfn.XLOOKUP(B456,map_headernames!N:N,map_headernames!N:N),"")</f>
        <v/>
      </c>
      <c r="G456" s="29" t="str">
        <f>IFERROR(_xlfn.XLOOKUP($B456,map_headernames!L:L,map_headernames!L:L),"")</f>
        <v/>
      </c>
      <c r="H456" cm="1">
        <f t="array" ref="H456">_xlfn.XLOOKUP(J456,map_headernames!Q:Q,map_headernames!O:O,map_headernames!O:O)</f>
        <v>0</v>
      </c>
      <c r="I456" s="24" t="str">
        <f>IFERROR(_xlfn.XLOOKUP(G456,map_headernames!L:L,map_headernames!O:O),"")</f>
        <v/>
      </c>
      <c r="K456" t="str">
        <f>IFERROR(_xlfn.XLOOKUP(G456,map_headernames!L:L,map_headernames!Q:Q),"")</f>
        <v/>
      </c>
      <c r="L456" t="str">
        <f>IFERROR(_xlfn.XLOOKUP(H456,map_headernames!O:O,map_headernames!Q:Q),"")</f>
        <v/>
      </c>
      <c r="N456" s="423" t="s">
        <v>6673</v>
      </c>
    </row>
    <row r="457" spans="1:14">
      <c r="A457">
        <v>437</v>
      </c>
      <c r="B457" t="s">
        <v>4194</v>
      </c>
      <c r="C457">
        <v>0</v>
      </c>
      <c r="D457" t="s">
        <v>6415</v>
      </c>
      <c r="E457" s="29" t="str">
        <f>IFERROR(_xlfn.XLOOKUP(B457,map_headernames!M:M,map_headernames!M:M),"")</f>
        <v/>
      </c>
      <c r="F457" s="29" t="str">
        <f>IFERROR(_xlfn.XLOOKUP(B457,map_headernames!N:N,map_headernames!N:N),"")</f>
        <v/>
      </c>
      <c r="G457" s="29" t="str">
        <f>IFERROR(_xlfn.XLOOKUP($B457,map_headernames!L:L,map_headernames!L:L),"")</f>
        <v/>
      </c>
      <c r="H457" cm="1">
        <f t="array" ref="H457">_xlfn.XLOOKUP(J457,map_headernames!Q:Q,map_headernames!O:O,map_headernames!O:O)</f>
        <v>0</v>
      </c>
      <c r="I457" s="24" t="str">
        <f>IFERROR(_xlfn.XLOOKUP(G457,map_headernames!L:L,map_headernames!O:O),"")</f>
        <v/>
      </c>
      <c r="K457" t="str">
        <f>IFERROR(_xlfn.XLOOKUP(G457,map_headernames!L:L,map_headernames!Q:Q),"")</f>
        <v/>
      </c>
      <c r="L457" t="str">
        <f>IFERROR(_xlfn.XLOOKUP(H457,map_headernames!O:O,map_headernames!Q:Q),"")</f>
        <v/>
      </c>
      <c r="N457" s="423" t="s">
        <v>6673</v>
      </c>
    </row>
    <row r="458" spans="1:14">
      <c r="A458">
        <v>438</v>
      </c>
      <c r="B458" t="s">
        <v>4197</v>
      </c>
      <c r="C458">
        <v>0</v>
      </c>
      <c r="D458" t="s">
        <v>6416</v>
      </c>
      <c r="E458" s="29" t="str">
        <f>IFERROR(_xlfn.XLOOKUP(B458,map_headernames!M:M,map_headernames!M:M),"")</f>
        <v/>
      </c>
      <c r="F458" s="29" t="str">
        <f>IFERROR(_xlfn.XLOOKUP(B458,map_headernames!N:N,map_headernames!N:N),"")</f>
        <v/>
      </c>
      <c r="G458" s="29" t="str">
        <f>IFERROR(_xlfn.XLOOKUP($B458,map_headernames!L:L,map_headernames!L:L),"")</f>
        <v/>
      </c>
      <c r="H458" cm="1">
        <f t="array" ref="H458">_xlfn.XLOOKUP(J458,map_headernames!Q:Q,map_headernames!O:O,map_headernames!O:O)</f>
        <v>0</v>
      </c>
      <c r="I458" s="24" t="str">
        <f>IFERROR(_xlfn.XLOOKUP(G458,map_headernames!L:L,map_headernames!O:O),"")</f>
        <v/>
      </c>
      <c r="K458" t="str">
        <f>IFERROR(_xlfn.XLOOKUP(G458,map_headernames!L:L,map_headernames!Q:Q),"")</f>
        <v/>
      </c>
      <c r="L458" t="str">
        <f>IFERROR(_xlfn.XLOOKUP(H458,map_headernames!O:O,map_headernames!Q:Q),"")</f>
        <v/>
      </c>
      <c r="N458" s="423" t="s">
        <v>6673</v>
      </c>
    </row>
    <row r="459" spans="1:14">
      <c r="A459">
        <v>439</v>
      </c>
      <c r="B459" t="s">
        <v>4200</v>
      </c>
      <c r="C459">
        <v>0</v>
      </c>
      <c r="D459" t="s">
        <v>6417</v>
      </c>
      <c r="E459" s="29" t="str">
        <f>IFERROR(_xlfn.XLOOKUP(B459,map_headernames!M:M,map_headernames!M:M),"")</f>
        <v/>
      </c>
      <c r="F459" s="29" t="str">
        <f>IFERROR(_xlfn.XLOOKUP(B459,map_headernames!N:N,map_headernames!N:N),"")</f>
        <v/>
      </c>
      <c r="G459" s="29" t="str">
        <f>IFERROR(_xlfn.XLOOKUP($B459,map_headernames!L:L,map_headernames!L:L),"")</f>
        <v/>
      </c>
      <c r="H459" cm="1">
        <f t="array" ref="H459">_xlfn.XLOOKUP(J459,map_headernames!Q:Q,map_headernames!O:O,map_headernames!O:O)</f>
        <v>0</v>
      </c>
      <c r="I459" s="24" t="str">
        <f>IFERROR(_xlfn.XLOOKUP(G459,map_headernames!L:L,map_headernames!O:O),"")</f>
        <v/>
      </c>
      <c r="K459" t="str">
        <f>IFERROR(_xlfn.XLOOKUP(G459,map_headernames!L:L,map_headernames!Q:Q),"")</f>
        <v/>
      </c>
      <c r="L459" t="str">
        <f>IFERROR(_xlfn.XLOOKUP(H459,map_headernames!O:O,map_headernames!Q:Q),"")</f>
        <v/>
      </c>
      <c r="N459" s="423" t="s">
        <v>6673</v>
      </c>
    </row>
    <row r="460" spans="1:14">
      <c r="A460">
        <v>440</v>
      </c>
      <c r="B460" t="s">
        <v>4203</v>
      </c>
      <c r="C460">
        <v>0</v>
      </c>
      <c r="D460" t="s">
        <v>6418</v>
      </c>
      <c r="E460" s="29" t="str">
        <f>IFERROR(_xlfn.XLOOKUP(B460,map_headernames!M:M,map_headernames!M:M),"")</f>
        <v/>
      </c>
      <c r="F460" s="29" t="str">
        <f>IFERROR(_xlfn.XLOOKUP(B460,map_headernames!N:N,map_headernames!N:N),"")</f>
        <v/>
      </c>
      <c r="G460" s="29" t="str">
        <f>IFERROR(_xlfn.XLOOKUP($B460,map_headernames!L:L,map_headernames!L:L),"")</f>
        <v/>
      </c>
      <c r="H460" cm="1">
        <f t="array" ref="H460">_xlfn.XLOOKUP(J460,map_headernames!Q:Q,map_headernames!O:O,map_headernames!O:O)</f>
        <v>0</v>
      </c>
      <c r="I460" s="24" t="str">
        <f>IFERROR(_xlfn.XLOOKUP(G460,map_headernames!L:L,map_headernames!O:O),"")</f>
        <v/>
      </c>
      <c r="K460" t="str">
        <f>IFERROR(_xlfn.XLOOKUP(G460,map_headernames!L:L,map_headernames!Q:Q),"")</f>
        <v/>
      </c>
      <c r="L460" t="str">
        <f>IFERROR(_xlfn.XLOOKUP(H460,map_headernames!O:O,map_headernames!Q:Q),"")</f>
        <v/>
      </c>
      <c r="N460" s="423" t="s">
        <v>6673</v>
      </c>
    </row>
    <row r="461" spans="1:14">
      <c r="A461">
        <v>441</v>
      </c>
      <c r="B461" t="s">
        <v>4206</v>
      </c>
      <c r="C461">
        <v>0</v>
      </c>
      <c r="D461" t="s">
        <v>6419</v>
      </c>
      <c r="E461" s="29" t="str">
        <f>IFERROR(_xlfn.XLOOKUP(B461,map_headernames!M:M,map_headernames!M:M),"")</f>
        <v/>
      </c>
      <c r="F461" s="29" t="str">
        <f>IFERROR(_xlfn.XLOOKUP(B461,map_headernames!N:N,map_headernames!N:N),"")</f>
        <v/>
      </c>
      <c r="G461" s="29" t="str">
        <f>IFERROR(_xlfn.XLOOKUP($B461,map_headernames!L:L,map_headernames!L:L),"")</f>
        <v/>
      </c>
      <c r="H461" cm="1">
        <f t="array" ref="H461">_xlfn.XLOOKUP(J461,map_headernames!Q:Q,map_headernames!O:O,map_headernames!O:O)</f>
        <v>0</v>
      </c>
      <c r="I461" s="24" t="str">
        <f>IFERROR(_xlfn.XLOOKUP(G461,map_headernames!L:L,map_headernames!O:O),"")</f>
        <v/>
      </c>
      <c r="K461" t="str">
        <f>IFERROR(_xlfn.XLOOKUP(G461,map_headernames!L:L,map_headernames!Q:Q),"")</f>
        <v/>
      </c>
      <c r="L461" t="str">
        <f>IFERROR(_xlfn.XLOOKUP(H461,map_headernames!O:O,map_headernames!Q:Q),"")</f>
        <v/>
      </c>
      <c r="N461" s="423" t="s">
        <v>6673</v>
      </c>
    </row>
    <row r="462" spans="1:14">
      <c r="A462">
        <v>442</v>
      </c>
      <c r="B462" t="s">
        <v>4209</v>
      </c>
      <c r="C462">
        <v>0</v>
      </c>
      <c r="D462" t="s">
        <v>6420</v>
      </c>
      <c r="E462" s="29" t="str">
        <f>IFERROR(_xlfn.XLOOKUP(B462,map_headernames!M:M,map_headernames!M:M),"")</f>
        <v/>
      </c>
      <c r="F462" s="29" t="str">
        <f>IFERROR(_xlfn.XLOOKUP(B462,map_headernames!N:N,map_headernames!N:N),"")</f>
        <v/>
      </c>
      <c r="G462" s="29" t="str">
        <f>IFERROR(_xlfn.XLOOKUP($B462,map_headernames!L:L,map_headernames!L:L),"")</f>
        <v/>
      </c>
      <c r="H462" cm="1">
        <f t="array" ref="H462">_xlfn.XLOOKUP(J462,map_headernames!Q:Q,map_headernames!O:O,map_headernames!O:O)</f>
        <v>0</v>
      </c>
      <c r="I462" s="24" t="str">
        <f>IFERROR(_xlfn.XLOOKUP(G462,map_headernames!L:L,map_headernames!O:O),"")</f>
        <v/>
      </c>
      <c r="K462" t="str">
        <f>IFERROR(_xlfn.XLOOKUP(G462,map_headernames!L:L,map_headernames!Q:Q),"")</f>
        <v/>
      </c>
      <c r="L462" t="str">
        <f>IFERROR(_xlfn.XLOOKUP(H462,map_headernames!O:O,map_headernames!Q:Q),"")</f>
        <v/>
      </c>
      <c r="N462" s="423" t="s">
        <v>6673</v>
      </c>
    </row>
    <row r="463" spans="1:14">
      <c r="A463">
        <v>443</v>
      </c>
      <c r="B463" t="s">
        <v>4212</v>
      </c>
      <c r="C463">
        <v>0</v>
      </c>
      <c r="D463" t="s">
        <v>6421</v>
      </c>
      <c r="E463" s="29" t="str">
        <f>IFERROR(_xlfn.XLOOKUP(B463,map_headernames!M:M,map_headernames!M:M),"")</f>
        <v/>
      </c>
      <c r="F463" s="29" t="str">
        <f>IFERROR(_xlfn.XLOOKUP(B463,map_headernames!N:N,map_headernames!N:N),"")</f>
        <v/>
      </c>
      <c r="G463" s="29" t="str">
        <f>IFERROR(_xlfn.XLOOKUP($B463,map_headernames!L:L,map_headernames!L:L),"")</f>
        <v/>
      </c>
      <c r="H463" cm="1">
        <f t="array" ref="H463">_xlfn.XLOOKUP(J463,map_headernames!Q:Q,map_headernames!O:O,map_headernames!O:O)</f>
        <v>0</v>
      </c>
      <c r="I463" s="24" t="str">
        <f>IFERROR(_xlfn.XLOOKUP(G463,map_headernames!L:L,map_headernames!O:O),"")</f>
        <v/>
      </c>
      <c r="K463" t="str">
        <f>IFERROR(_xlfn.XLOOKUP(G463,map_headernames!L:L,map_headernames!Q:Q),"")</f>
        <v/>
      </c>
      <c r="L463" t="str">
        <f>IFERROR(_xlfn.XLOOKUP(H463,map_headernames!O:O,map_headernames!Q:Q),"")</f>
        <v/>
      </c>
      <c r="N463" s="423" t="s">
        <v>6673</v>
      </c>
    </row>
    <row r="464" spans="1:14">
      <c r="A464">
        <v>444</v>
      </c>
      <c r="B464" t="s">
        <v>4215</v>
      </c>
      <c r="C464">
        <v>0</v>
      </c>
      <c r="D464" t="s">
        <v>6422</v>
      </c>
      <c r="E464" s="29" t="str">
        <f>IFERROR(_xlfn.XLOOKUP(B464,map_headernames!M:M,map_headernames!M:M),"")</f>
        <v/>
      </c>
      <c r="F464" s="29" t="str">
        <f>IFERROR(_xlfn.XLOOKUP(B464,map_headernames!N:N,map_headernames!N:N),"")</f>
        <v/>
      </c>
      <c r="G464" s="29" t="str">
        <f>IFERROR(_xlfn.XLOOKUP($B464,map_headernames!L:L,map_headernames!L:L),"")</f>
        <v/>
      </c>
      <c r="H464" cm="1">
        <f t="array" ref="H464">_xlfn.XLOOKUP(J464,map_headernames!Q:Q,map_headernames!O:O,map_headernames!O:O)</f>
        <v>0</v>
      </c>
      <c r="I464" s="24" t="str">
        <f>IFERROR(_xlfn.XLOOKUP(G464,map_headernames!L:L,map_headernames!O:O),"")</f>
        <v/>
      </c>
      <c r="K464" t="str">
        <f>IFERROR(_xlfn.XLOOKUP(G464,map_headernames!L:L,map_headernames!Q:Q),"")</f>
        <v/>
      </c>
      <c r="L464" t="str">
        <f>IFERROR(_xlfn.XLOOKUP(H464,map_headernames!O:O,map_headernames!Q:Q),"")</f>
        <v/>
      </c>
      <c r="N464" s="423" t="s">
        <v>6673</v>
      </c>
    </row>
    <row r="465" spans="1:14">
      <c r="A465">
        <v>445</v>
      </c>
      <c r="B465" t="s">
        <v>4218</v>
      </c>
      <c r="C465">
        <v>7</v>
      </c>
      <c r="D465" t="s">
        <v>6423</v>
      </c>
      <c r="E465" s="29" t="str">
        <f>IFERROR(_xlfn.XLOOKUP(B465,map_headernames!M:M,map_headernames!M:M),"")</f>
        <v/>
      </c>
      <c r="F465" s="29" t="str">
        <f>IFERROR(_xlfn.XLOOKUP(B465,map_headernames!N:N,map_headernames!N:N),"")</f>
        <v/>
      </c>
      <c r="G465" s="29" t="str">
        <f>IFERROR(_xlfn.XLOOKUP($B465,map_headernames!L:L,map_headernames!L:L),"")</f>
        <v/>
      </c>
      <c r="H465" cm="1">
        <f t="array" ref="H465">_xlfn.XLOOKUP(J465,map_headernames!Q:Q,map_headernames!O:O,map_headernames!O:O)</f>
        <v>0</v>
      </c>
      <c r="I465" s="24" t="str">
        <f>IFERROR(_xlfn.XLOOKUP(G465,map_headernames!L:L,map_headernames!O:O),"")</f>
        <v/>
      </c>
      <c r="K465" t="str">
        <f>IFERROR(_xlfn.XLOOKUP(G465,map_headernames!L:L,map_headernames!Q:Q),"")</f>
        <v/>
      </c>
      <c r="L465" t="str">
        <f>IFERROR(_xlfn.XLOOKUP(H465,map_headernames!O:O,map_headernames!Q:Q),"")</f>
        <v/>
      </c>
      <c r="N465" s="423" t="s">
        <v>6673</v>
      </c>
    </row>
    <row r="466" spans="1:14">
      <c r="A466">
        <v>446</v>
      </c>
      <c r="B466" t="s">
        <v>4221</v>
      </c>
      <c r="C466">
        <v>8.6419753086419693</v>
      </c>
      <c r="D466" t="s">
        <v>6424</v>
      </c>
      <c r="E466" s="29" t="str">
        <f>IFERROR(_xlfn.XLOOKUP(B466,map_headernames!M:M,map_headernames!M:M),"")</f>
        <v/>
      </c>
      <c r="F466" s="29" t="str">
        <f>IFERROR(_xlfn.XLOOKUP(B466,map_headernames!N:N,map_headernames!N:N),"")</f>
        <v/>
      </c>
      <c r="G466" s="29" t="str">
        <f>IFERROR(_xlfn.XLOOKUP($B466,map_headernames!L:L,map_headernames!L:L),"")</f>
        <v/>
      </c>
      <c r="H466" cm="1">
        <f t="array" ref="H466">_xlfn.XLOOKUP(J466,map_headernames!Q:Q,map_headernames!O:O,map_headernames!O:O)</f>
        <v>0</v>
      </c>
      <c r="I466" s="24" t="str">
        <f>IFERROR(_xlfn.XLOOKUP(G466,map_headernames!L:L,map_headernames!O:O),"")</f>
        <v/>
      </c>
      <c r="K466" t="str">
        <f>IFERROR(_xlfn.XLOOKUP(G466,map_headernames!L:L,map_headernames!Q:Q),"")</f>
        <v/>
      </c>
      <c r="L466" t="str">
        <f>IFERROR(_xlfn.XLOOKUP(H466,map_headernames!O:O,map_headernames!Q:Q),"")</f>
        <v/>
      </c>
      <c r="N466" s="423" t="s">
        <v>6673</v>
      </c>
    </row>
    <row r="467" spans="1:14">
      <c r="A467">
        <v>447</v>
      </c>
      <c r="B467" t="s">
        <v>4224</v>
      </c>
      <c r="C467">
        <v>31</v>
      </c>
      <c r="D467" t="s">
        <v>6425</v>
      </c>
      <c r="E467" s="29" t="str">
        <f>IFERROR(_xlfn.XLOOKUP(B467,map_headernames!M:M,map_headernames!M:M),"")</f>
        <v/>
      </c>
      <c r="F467" s="29" t="str">
        <f>IFERROR(_xlfn.XLOOKUP(B467,map_headernames!N:N,map_headernames!N:N),"")</f>
        <v/>
      </c>
      <c r="G467" s="29" t="str">
        <f>IFERROR(_xlfn.XLOOKUP($B467,map_headernames!L:L,map_headernames!L:L),"")</f>
        <v/>
      </c>
      <c r="H467" cm="1">
        <f t="array" ref="H467">_xlfn.XLOOKUP(J467,map_headernames!Q:Q,map_headernames!O:O,map_headernames!O:O)</f>
        <v>0</v>
      </c>
      <c r="I467" s="24" t="str">
        <f>IFERROR(_xlfn.XLOOKUP(G467,map_headernames!L:L,map_headernames!O:O),"")</f>
        <v/>
      </c>
      <c r="K467" t="str">
        <f>IFERROR(_xlfn.XLOOKUP(G467,map_headernames!L:L,map_headernames!Q:Q),"")</f>
        <v/>
      </c>
      <c r="L467" t="str">
        <f>IFERROR(_xlfn.XLOOKUP(H467,map_headernames!O:O,map_headernames!Q:Q),"")</f>
        <v/>
      </c>
      <c r="N467" s="423" t="s">
        <v>6673</v>
      </c>
    </row>
    <row r="468" spans="1:14">
      <c r="A468">
        <v>448</v>
      </c>
      <c r="B468" t="s">
        <v>4227</v>
      </c>
      <c r="C468">
        <v>38.271604938271601</v>
      </c>
      <c r="D468" t="s">
        <v>6426</v>
      </c>
      <c r="E468" s="29" t="str">
        <f>IFERROR(_xlfn.XLOOKUP(B468,map_headernames!M:M,map_headernames!M:M),"")</f>
        <v/>
      </c>
      <c r="F468" s="29" t="str">
        <f>IFERROR(_xlfn.XLOOKUP(B468,map_headernames!N:N,map_headernames!N:N),"")</f>
        <v/>
      </c>
      <c r="G468" s="29" t="str">
        <f>IFERROR(_xlfn.XLOOKUP($B468,map_headernames!L:L,map_headernames!L:L),"")</f>
        <v/>
      </c>
      <c r="H468" cm="1">
        <f t="array" ref="H468">_xlfn.XLOOKUP(J468,map_headernames!Q:Q,map_headernames!O:O,map_headernames!O:O)</f>
        <v>0</v>
      </c>
      <c r="I468" s="24" t="str">
        <f>IFERROR(_xlfn.XLOOKUP(G468,map_headernames!L:L,map_headernames!O:O),"")</f>
        <v/>
      </c>
      <c r="K468" t="str">
        <f>IFERROR(_xlfn.XLOOKUP(G468,map_headernames!L:L,map_headernames!Q:Q),"")</f>
        <v/>
      </c>
      <c r="L468" t="str">
        <f>IFERROR(_xlfn.XLOOKUP(H468,map_headernames!O:O,map_headernames!Q:Q),"")</f>
        <v/>
      </c>
      <c r="N468" s="423" t="s">
        <v>6673</v>
      </c>
    </row>
    <row r="469" spans="1:14">
      <c r="A469">
        <v>449</v>
      </c>
      <c r="B469" t="s">
        <v>4230</v>
      </c>
      <c r="C469">
        <v>0</v>
      </c>
      <c r="D469" t="s">
        <v>6427</v>
      </c>
      <c r="E469" s="29" t="str">
        <f>IFERROR(_xlfn.XLOOKUP(B469,map_headernames!M:M,map_headernames!M:M),"")</f>
        <v/>
      </c>
      <c r="F469" s="29" t="str">
        <f>IFERROR(_xlfn.XLOOKUP(B469,map_headernames!N:N,map_headernames!N:N),"")</f>
        <v/>
      </c>
      <c r="G469" s="29" t="str">
        <f>IFERROR(_xlfn.XLOOKUP($B469,map_headernames!L:L,map_headernames!L:L),"")</f>
        <v/>
      </c>
      <c r="H469" cm="1">
        <f t="array" ref="H469">_xlfn.XLOOKUP(J469,map_headernames!Q:Q,map_headernames!O:O,map_headernames!O:O)</f>
        <v>0</v>
      </c>
      <c r="I469" s="24" t="str">
        <f>IFERROR(_xlfn.XLOOKUP(G469,map_headernames!L:L,map_headernames!O:O),"")</f>
        <v/>
      </c>
      <c r="K469" t="str">
        <f>IFERROR(_xlfn.XLOOKUP(G469,map_headernames!L:L,map_headernames!Q:Q),"")</f>
        <v/>
      </c>
      <c r="L469" t="str">
        <f>IFERROR(_xlfn.XLOOKUP(H469,map_headernames!O:O,map_headernames!Q:Q),"")</f>
        <v/>
      </c>
      <c r="N469" s="423" t="s">
        <v>6673</v>
      </c>
    </row>
    <row r="470" spans="1:14">
      <c r="A470">
        <v>450</v>
      </c>
      <c r="B470" t="s">
        <v>4233</v>
      </c>
      <c r="C470">
        <v>0</v>
      </c>
      <c r="D470" t="s">
        <v>6428</v>
      </c>
      <c r="E470" s="29" t="str">
        <f>IFERROR(_xlfn.XLOOKUP(B470,map_headernames!M:M,map_headernames!M:M),"")</f>
        <v/>
      </c>
      <c r="F470" s="29" t="str">
        <f>IFERROR(_xlfn.XLOOKUP(B470,map_headernames!N:N,map_headernames!N:N),"")</f>
        <v/>
      </c>
      <c r="G470" s="29" t="str">
        <f>IFERROR(_xlfn.XLOOKUP($B470,map_headernames!L:L,map_headernames!L:L),"")</f>
        <v/>
      </c>
      <c r="H470" cm="1">
        <f t="array" ref="H470">_xlfn.XLOOKUP(J470,map_headernames!Q:Q,map_headernames!O:O,map_headernames!O:O)</f>
        <v>0</v>
      </c>
      <c r="I470" s="24" t="str">
        <f>IFERROR(_xlfn.XLOOKUP(G470,map_headernames!L:L,map_headernames!O:O),"")</f>
        <v/>
      </c>
      <c r="K470" t="str">
        <f>IFERROR(_xlfn.XLOOKUP(G470,map_headernames!L:L,map_headernames!Q:Q),"")</f>
        <v/>
      </c>
      <c r="L470" t="str">
        <f>IFERROR(_xlfn.XLOOKUP(H470,map_headernames!O:O,map_headernames!Q:Q),"")</f>
        <v/>
      </c>
      <c r="N470" s="423" t="s">
        <v>6673</v>
      </c>
    </row>
    <row r="471" spans="1:14">
      <c r="A471">
        <v>451</v>
      </c>
      <c r="B471" t="s">
        <v>4236</v>
      </c>
      <c r="C471">
        <v>0</v>
      </c>
      <c r="D471" t="s">
        <v>6429</v>
      </c>
      <c r="E471" s="29" t="str">
        <f>IFERROR(_xlfn.XLOOKUP(B471,map_headernames!M:M,map_headernames!M:M),"")</f>
        <v/>
      </c>
      <c r="F471" s="29" t="str">
        <f>IFERROR(_xlfn.XLOOKUP(B471,map_headernames!N:N,map_headernames!N:N),"")</f>
        <v/>
      </c>
      <c r="G471" s="29" t="str">
        <f>IFERROR(_xlfn.XLOOKUP($B471,map_headernames!L:L,map_headernames!L:L),"")</f>
        <v/>
      </c>
      <c r="H471" cm="1">
        <f t="array" ref="H471">_xlfn.XLOOKUP(J471,map_headernames!Q:Q,map_headernames!O:O,map_headernames!O:O)</f>
        <v>0</v>
      </c>
      <c r="I471" s="24" t="str">
        <f>IFERROR(_xlfn.XLOOKUP(G471,map_headernames!L:L,map_headernames!O:O),"")</f>
        <v/>
      </c>
      <c r="K471" t="str">
        <f>IFERROR(_xlfn.XLOOKUP(G471,map_headernames!L:L,map_headernames!Q:Q),"")</f>
        <v/>
      </c>
      <c r="L471" t="str">
        <f>IFERROR(_xlfn.XLOOKUP(H471,map_headernames!O:O,map_headernames!Q:Q),"")</f>
        <v/>
      </c>
      <c r="N471" s="423" t="s">
        <v>6673</v>
      </c>
    </row>
    <row r="472" spans="1:14">
      <c r="A472">
        <v>452</v>
      </c>
      <c r="B472" t="s">
        <v>4239</v>
      </c>
      <c r="C472">
        <v>0</v>
      </c>
      <c r="D472" t="s">
        <v>6430</v>
      </c>
      <c r="E472" s="29" t="str">
        <f>IFERROR(_xlfn.XLOOKUP(B472,map_headernames!M:M,map_headernames!M:M),"")</f>
        <v/>
      </c>
      <c r="F472" s="29" t="str">
        <f>IFERROR(_xlfn.XLOOKUP(B472,map_headernames!N:N,map_headernames!N:N),"")</f>
        <v/>
      </c>
      <c r="G472" s="29" t="str">
        <f>IFERROR(_xlfn.XLOOKUP($B472,map_headernames!L:L,map_headernames!L:L),"")</f>
        <v/>
      </c>
      <c r="H472" cm="1">
        <f t="array" ref="H472">_xlfn.XLOOKUP(J472,map_headernames!Q:Q,map_headernames!O:O,map_headernames!O:O)</f>
        <v>0</v>
      </c>
      <c r="I472" s="24" t="str">
        <f>IFERROR(_xlfn.XLOOKUP(G472,map_headernames!L:L,map_headernames!O:O),"")</f>
        <v/>
      </c>
      <c r="K472" t="str">
        <f>IFERROR(_xlfn.XLOOKUP(G472,map_headernames!L:L,map_headernames!Q:Q),"")</f>
        <v/>
      </c>
      <c r="L472" t="str">
        <f>IFERROR(_xlfn.XLOOKUP(H472,map_headernames!O:O,map_headernames!Q:Q),"")</f>
        <v/>
      </c>
      <c r="N472" s="423" t="s">
        <v>6673</v>
      </c>
    </row>
    <row r="473" spans="1:14">
      <c r="A473">
        <v>453</v>
      </c>
      <c r="B473" t="s">
        <v>4242</v>
      </c>
      <c r="C473">
        <v>19</v>
      </c>
      <c r="D473" t="s">
        <v>6431</v>
      </c>
      <c r="E473" s="29" t="str">
        <f>IFERROR(_xlfn.XLOOKUP(B473,map_headernames!M:M,map_headernames!M:M),"")</f>
        <v/>
      </c>
      <c r="F473" s="29" t="str">
        <f>IFERROR(_xlfn.XLOOKUP(B473,map_headernames!N:N,map_headernames!N:N),"")</f>
        <v/>
      </c>
      <c r="G473" s="29" t="str">
        <f>IFERROR(_xlfn.XLOOKUP($B473,map_headernames!L:L,map_headernames!L:L),"")</f>
        <v/>
      </c>
      <c r="H473" cm="1">
        <f t="array" ref="H473">_xlfn.XLOOKUP(J473,map_headernames!Q:Q,map_headernames!O:O,map_headernames!O:O)</f>
        <v>0</v>
      </c>
      <c r="I473" s="24" t="str">
        <f>IFERROR(_xlfn.XLOOKUP(G473,map_headernames!L:L,map_headernames!O:O),"")</f>
        <v/>
      </c>
      <c r="K473" t="str">
        <f>IFERROR(_xlfn.XLOOKUP(G473,map_headernames!L:L,map_headernames!Q:Q),"")</f>
        <v/>
      </c>
      <c r="L473" t="str">
        <f>IFERROR(_xlfn.XLOOKUP(H473,map_headernames!O:O,map_headernames!Q:Q),"")</f>
        <v/>
      </c>
      <c r="N473" s="423" t="s">
        <v>6673</v>
      </c>
    </row>
    <row r="474" spans="1:14">
      <c r="A474">
        <v>454</v>
      </c>
      <c r="B474" t="s">
        <v>4245</v>
      </c>
      <c r="C474">
        <v>23.456790123456798</v>
      </c>
      <c r="D474" t="s">
        <v>6432</v>
      </c>
      <c r="E474" s="29" t="str">
        <f>IFERROR(_xlfn.XLOOKUP(B474,map_headernames!M:M,map_headernames!M:M),"")</f>
        <v/>
      </c>
      <c r="F474" s="29" t="str">
        <f>IFERROR(_xlfn.XLOOKUP(B474,map_headernames!N:N,map_headernames!N:N),"")</f>
        <v/>
      </c>
      <c r="G474" s="29" t="str">
        <f>IFERROR(_xlfn.XLOOKUP($B474,map_headernames!L:L,map_headernames!L:L),"")</f>
        <v/>
      </c>
      <c r="H474" cm="1">
        <f t="array" ref="H474">_xlfn.XLOOKUP(J474,map_headernames!Q:Q,map_headernames!O:O,map_headernames!O:O)</f>
        <v>0</v>
      </c>
      <c r="I474" s="24" t="str">
        <f>IFERROR(_xlfn.XLOOKUP(G474,map_headernames!L:L,map_headernames!O:O),"")</f>
        <v/>
      </c>
      <c r="K474" t="str">
        <f>IFERROR(_xlfn.XLOOKUP(G474,map_headernames!L:L,map_headernames!Q:Q),"")</f>
        <v/>
      </c>
      <c r="L474" t="str">
        <f>IFERROR(_xlfn.XLOOKUP(H474,map_headernames!O:O,map_headernames!Q:Q),"")</f>
        <v/>
      </c>
      <c r="N474" s="423" t="s">
        <v>6673</v>
      </c>
    </row>
    <row r="475" spans="1:14">
      <c r="A475">
        <v>455</v>
      </c>
      <c r="B475" t="s">
        <v>4248</v>
      </c>
      <c r="C475">
        <v>0</v>
      </c>
      <c r="D475" t="s">
        <v>6433</v>
      </c>
      <c r="E475" s="29" t="str">
        <f>IFERROR(_xlfn.XLOOKUP(B475,map_headernames!M:M,map_headernames!M:M),"")</f>
        <v/>
      </c>
      <c r="F475" s="29" t="str">
        <f>IFERROR(_xlfn.XLOOKUP(B475,map_headernames!N:N,map_headernames!N:N),"")</f>
        <v/>
      </c>
      <c r="G475" s="29" t="str">
        <f>IFERROR(_xlfn.XLOOKUP($B475,map_headernames!L:L,map_headernames!L:L),"")</f>
        <v/>
      </c>
      <c r="H475" cm="1">
        <f t="array" ref="H475">_xlfn.XLOOKUP(J475,map_headernames!Q:Q,map_headernames!O:O,map_headernames!O:O)</f>
        <v>0</v>
      </c>
      <c r="I475" s="24" t="str">
        <f>IFERROR(_xlfn.XLOOKUP(G475,map_headernames!L:L,map_headernames!O:O),"")</f>
        <v/>
      </c>
      <c r="K475" t="str">
        <f>IFERROR(_xlfn.XLOOKUP(G475,map_headernames!L:L,map_headernames!Q:Q),"")</f>
        <v/>
      </c>
      <c r="L475" t="str">
        <f>IFERROR(_xlfn.XLOOKUP(H475,map_headernames!O:O,map_headernames!Q:Q),"")</f>
        <v/>
      </c>
      <c r="N475" s="423" t="s">
        <v>6673</v>
      </c>
    </row>
    <row r="476" spans="1:14">
      <c r="A476">
        <v>456</v>
      </c>
      <c r="B476" t="s">
        <v>4251</v>
      </c>
      <c r="C476">
        <v>0</v>
      </c>
      <c r="D476" t="s">
        <v>6434</v>
      </c>
      <c r="E476" s="29" t="str">
        <f>IFERROR(_xlfn.XLOOKUP(B476,map_headernames!M:M,map_headernames!M:M),"")</f>
        <v/>
      </c>
      <c r="F476" s="29" t="str">
        <f>IFERROR(_xlfn.XLOOKUP(B476,map_headernames!N:N,map_headernames!N:N),"")</f>
        <v/>
      </c>
      <c r="G476" s="29" t="str">
        <f>IFERROR(_xlfn.XLOOKUP($B476,map_headernames!L:L,map_headernames!L:L),"")</f>
        <v/>
      </c>
      <c r="H476" cm="1">
        <f t="array" ref="H476">_xlfn.XLOOKUP(J476,map_headernames!Q:Q,map_headernames!O:O,map_headernames!O:O)</f>
        <v>0</v>
      </c>
      <c r="I476" s="24" t="str">
        <f>IFERROR(_xlfn.XLOOKUP(G476,map_headernames!L:L,map_headernames!O:O),"")</f>
        <v/>
      </c>
      <c r="K476" t="str">
        <f>IFERROR(_xlfn.XLOOKUP(G476,map_headernames!L:L,map_headernames!Q:Q),"")</f>
        <v/>
      </c>
      <c r="L476" t="str">
        <f>IFERROR(_xlfn.XLOOKUP(H476,map_headernames!O:O,map_headernames!Q:Q),"")</f>
        <v/>
      </c>
      <c r="N476" s="423" t="s">
        <v>6673</v>
      </c>
    </row>
    <row r="477" spans="1:14">
      <c r="A477">
        <v>457</v>
      </c>
      <c r="B477" t="s">
        <v>4254</v>
      </c>
      <c r="C477">
        <v>15</v>
      </c>
      <c r="D477" t="s">
        <v>6435</v>
      </c>
      <c r="E477" s="29" t="str">
        <f>IFERROR(_xlfn.XLOOKUP(B477,map_headernames!M:M,map_headernames!M:M),"")</f>
        <v/>
      </c>
      <c r="F477" s="29" t="str">
        <f>IFERROR(_xlfn.XLOOKUP(B477,map_headernames!N:N,map_headernames!N:N),"")</f>
        <v/>
      </c>
      <c r="G477" s="29" t="str">
        <f>IFERROR(_xlfn.XLOOKUP($B477,map_headernames!L:L,map_headernames!L:L),"")</f>
        <v/>
      </c>
      <c r="H477" cm="1">
        <f t="array" ref="H477">_xlfn.XLOOKUP(J477,map_headernames!Q:Q,map_headernames!O:O,map_headernames!O:O)</f>
        <v>0</v>
      </c>
      <c r="I477" s="24" t="str">
        <f>IFERROR(_xlfn.XLOOKUP(G477,map_headernames!L:L,map_headernames!O:O),"")</f>
        <v/>
      </c>
      <c r="K477" t="str">
        <f>IFERROR(_xlfn.XLOOKUP(G477,map_headernames!L:L,map_headernames!Q:Q),"")</f>
        <v/>
      </c>
      <c r="L477" t="str">
        <f>IFERROR(_xlfn.XLOOKUP(H477,map_headernames!O:O,map_headernames!Q:Q),"")</f>
        <v/>
      </c>
      <c r="N477" s="423" t="s">
        <v>6673</v>
      </c>
    </row>
    <row r="478" spans="1:14">
      <c r="A478">
        <v>458</v>
      </c>
      <c r="B478" t="s">
        <v>4257</v>
      </c>
      <c r="C478">
        <v>18.518518518518501</v>
      </c>
      <c r="D478" t="s">
        <v>6436</v>
      </c>
      <c r="E478" s="29" t="str">
        <f>IFERROR(_xlfn.XLOOKUP(B478,map_headernames!M:M,map_headernames!M:M),"")</f>
        <v/>
      </c>
      <c r="F478" s="29" t="str">
        <f>IFERROR(_xlfn.XLOOKUP(B478,map_headernames!N:N,map_headernames!N:N),"")</f>
        <v/>
      </c>
      <c r="G478" s="29" t="str">
        <f>IFERROR(_xlfn.XLOOKUP($B478,map_headernames!L:L,map_headernames!L:L),"")</f>
        <v/>
      </c>
      <c r="H478" cm="1">
        <f t="array" ref="H478">_xlfn.XLOOKUP(J478,map_headernames!Q:Q,map_headernames!O:O,map_headernames!O:O)</f>
        <v>0</v>
      </c>
      <c r="I478" s="24" t="str">
        <f>IFERROR(_xlfn.XLOOKUP(G478,map_headernames!L:L,map_headernames!O:O),"")</f>
        <v/>
      </c>
      <c r="K478" t="str">
        <f>IFERROR(_xlfn.XLOOKUP(G478,map_headernames!L:L,map_headernames!Q:Q),"")</f>
        <v/>
      </c>
      <c r="L478" t="str">
        <f>IFERROR(_xlfn.XLOOKUP(H478,map_headernames!O:O,map_headernames!Q:Q),"")</f>
        <v/>
      </c>
      <c r="N478" s="423" t="s">
        <v>6673</v>
      </c>
    </row>
    <row r="479" spans="1:14">
      <c r="A479">
        <v>459</v>
      </c>
      <c r="B479" t="s">
        <v>4260</v>
      </c>
      <c r="C479">
        <v>0</v>
      </c>
      <c r="D479" t="s">
        <v>6437</v>
      </c>
      <c r="E479" s="29" t="str">
        <f>IFERROR(_xlfn.XLOOKUP(B479,map_headernames!M:M,map_headernames!M:M),"")</f>
        <v/>
      </c>
      <c r="F479" s="29" t="str">
        <f>IFERROR(_xlfn.XLOOKUP(B479,map_headernames!N:N,map_headernames!N:N),"")</f>
        <v/>
      </c>
      <c r="G479" s="29" t="str">
        <f>IFERROR(_xlfn.XLOOKUP($B479,map_headernames!L:L,map_headernames!L:L),"")</f>
        <v/>
      </c>
      <c r="H479" cm="1">
        <f t="array" ref="H479">_xlfn.XLOOKUP(J479,map_headernames!Q:Q,map_headernames!O:O,map_headernames!O:O)</f>
        <v>0</v>
      </c>
      <c r="I479" s="24" t="str">
        <f>IFERROR(_xlfn.XLOOKUP(G479,map_headernames!L:L,map_headernames!O:O),"")</f>
        <v/>
      </c>
      <c r="K479" t="str">
        <f>IFERROR(_xlfn.XLOOKUP(G479,map_headernames!L:L,map_headernames!Q:Q),"")</f>
        <v/>
      </c>
      <c r="L479" t="str">
        <f>IFERROR(_xlfn.XLOOKUP(H479,map_headernames!O:O,map_headernames!Q:Q),"")</f>
        <v/>
      </c>
      <c r="N479" s="423" t="s">
        <v>6673</v>
      </c>
    </row>
    <row r="480" spans="1:14">
      <c r="A480">
        <v>460</v>
      </c>
      <c r="B480" t="s">
        <v>4263</v>
      </c>
      <c r="C480">
        <v>0</v>
      </c>
      <c r="D480" t="s">
        <v>6438</v>
      </c>
      <c r="E480" s="29" t="str">
        <f>IFERROR(_xlfn.XLOOKUP(B480,map_headernames!M:M,map_headernames!M:M),"")</f>
        <v/>
      </c>
      <c r="F480" s="29" t="str">
        <f>IFERROR(_xlfn.XLOOKUP(B480,map_headernames!N:N,map_headernames!N:N),"")</f>
        <v/>
      </c>
      <c r="G480" s="29" t="str">
        <f>IFERROR(_xlfn.XLOOKUP($B480,map_headernames!L:L,map_headernames!L:L),"")</f>
        <v/>
      </c>
      <c r="H480" cm="1">
        <f t="array" ref="H480">_xlfn.XLOOKUP(J480,map_headernames!Q:Q,map_headernames!O:O,map_headernames!O:O)</f>
        <v>0</v>
      </c>
      <c r="I480" s="24" t="str">
        <f>IFERROR(_xlfn.XLOOKUP(G480,map_headernames!L:L,map_headernames!O:O),"")</f>
        <v/>
      </c>
      <c r="K480" t="str">
        <f>IFERROR(_xlfn.XLOOKUP(G480,map_headernames!L:L,map_headernames!Q:Q),"")</f>
        <v/>
      </c>
      <c r="L480" t="str">
        <f>IFERROR(_xlfn.XLOOKUP(H480,map_headernames!O:O,map_headernames!Q:Q),"")</f>
        <v/>
      </c>
      <c r="N480" s="423" t="s">
        <v>6673</v>
      </c>
    </row>
    <row r="481" spans="1:14">
      <c r="A481">
        <v>461</v>
      </c>
      <c r="B481" t="s">
        <v>4266</v>
      </c>
      <c r="C481">
        <v>0</v>
      </c>
      <c r="D481" t="s">
        <v>6439</v>
      </c>
      <c r="E481" s="29" t="str">
        <f>IFERROR(_xlfn.XLOOKUP(B481,map_headernames!M:M,map_headernames!M:M),"")</f>
        <v/>
      </c>
      <c r="F481" s="29" t="str">
        <f>IFERROR(_xlfn.XLOOKUP(B481,map_headernames!N:N,map_headernames!N:N),"")</f>
        <v/>
      </c>
      <c r="G481" s="29" t="str">
        <f>IFERROR(_xlfn.XLOOKUP($B481,map_headernames!L:L,map_headernames!L:L),"")</f>
        <v/>
      </c>
      <c r="H481" cm="1">
        <f t="array" ref="H481">_xlfn.XLOOKUP(J481,map_headernames!Q:Q,map_headernames!O:O,map_headernames!O:O)</f>
        <v>0</v>
      </c>
      <c r="I481" s="24" t="str">
        <f>IFERROR(_xlfn.XLOOKUP(G481,map_headernames!L:L,map_headernames!O:O),"")</f>
        <v/>
      </c>
      <c r="K481" t="str">
        <f>IFERROR(_xlfn.XLOOKUP(G481,map_headernames!L:L,map_headernames!Q:Q),"")</f>
        <v/>
      </c>
      <c r="L481" t="str">
        <f>IFERROR(_xlfn.XLOOKUP(H481,map_headernames!O:O,map_headernames!Q:Q),"")</f>
        <v/>
      </c>
      <c r="N481" s="423" t="s">
        <v>6673</v>
      </c>
    </row>
    <row r="482" spans="1:14">
      <c r="A482">
        <v>462</v>
      </c>
      <c r="B482" t="s">
        <v>4269</v>
      </c>
      <c r="C482">
        <v>0</v>
      </c>
      <c r="D482" t="s">
        <v>6440</v>
      </c>
      <c r="E482" s="29" t="str">
        <f>IFERROR(_xlfn.XLOOKUP(B482,map_headernames!M:M,map_headernames!M:M),"")</f>
        <v/>
      </c>
      <c r="F482" s="29" t="str">
        <f>IFERROR(_xlfn.XLOOKUP(B482,map_headernames!N:N,map_headernames!N:N),"")</f>
        <v/>
      </c>
      <c r="G482" s="29" t="str">
        <f>IFERROR(_xlfn.XLOOKUP($B482,map_headernames!L:L,map_headernames!L:L),"")</f>
        <v/>
      </c>
      <c r="H482" cm="1">
        <f t="array" ref="H482">_xlfn.XLOOKUP(J482,map_headernames!Q:Q,map_headernames!O:O,map_headernames!O:O)</f>
        <v>0</v>
      </c>
      <c r="I482" s="24" t="str">
        <f>IFERROR(_xlfn.XLOOKUP(G482,map_headernames!L:L,map_headernames!O:O),"")</f>
        <v/>
      </c>
      <c r="K482" t="str">
        <f>IFERROR(_xlfn.XLOOKUP(G482,map_headernames!L:L,map_headernames!Q:Q),"")</f>
        <v/>
      </c>
      <c r="L482" t="str">
        <f>IFERROR(_xlfn.XLOOKUP(H482,map_headernames!O:O,map_headernames!Q:Q),"")</f>
        <v/>
      </c>
      <c r="N482" s="423" t="s">
        <v>6673</v>
      </c>
    </row>
    <row r="483" spans="1:14">
      <c r="A483">
        <v>463</v>
      </c>
      <c r="B483" t="s">
        <v>4272</v>
      </c>
      <c r="C483">
        <v>0</v>
      </c>
      <c r="D483" t="s">
        <v>6441</v>
      </c>
      <c r="E483" s="29" t="str">
        <f>IFERROR(_xlfn.XLOOKUP(B483,map_headernames!M:M,map_headernames!M:M),"")</f>
        <v/>
      </c>
      <c r="F483" s="29" t="str">
        <f>IFERROR(_xlfn.XLOOKUP(B483,map_headernames!N:N,map_headernames!N:N),"")</f>
        <v/>
      </c>
      <c r="G483" s="29" t="str">
        <f>IFERROR(_xlfn.XLOOKUP($B483,map_headernames!L:L,map_headernames!L:L),"")</f>
        <v/>
      </c>
      <c r="H483" cm="1">
        <f t="array" ref="H483">_xlfn.XLOOKUP(J483,map_headernames!Q:Q,map_headernames!O:O,map_headernames!O:O)</f>
        <v>0</v>
      </c>
      <c r="I483" s="24" t="str">
        <f>IFERROR(_xlfn.XLOOKUP(G483,map_headernames!L:L,map_headernames!O:O),"")</f>
        <v/>
      </c>
      <c r="K483" t="str">
        <f>IFERROR(_xlfn.XLOOKUP(G483,map_headernames!L:L,map_headernames!Q:Q),"")</f>
        <v/>
      </c>
      <c r="L483" t="str">
        <f>IFERROR(_xlfn.XLOOKUP(H483,map_headernames!O:O,map_headernames!Q:Q),"")</f>
        <v/>
      </c>
      <c r="N483" s="423" t="s">
        <v>6673</v>
      </c>
    </row>
    <row r="484" spans="1:14">
      <c r="A484">
        <v>464</v>
      </c>
      <c r="B484" t="s">
        <v>4275</v>
      </c>
      <c r="C484">
        <v>0</v>
      </c>
      <c r="D484" t="s">
        <v>6442</v>
      </c>
      <c r="E484" s="29" t="str">
        <f>IFERROR(_xlfn.XLOOKUP(B484,map_headernames!M:M,map_headernames!M:M),"")</f>
        <v/>
      </c>
      <c r="F484" s="29" t="str">
        <f>IFERROR(_xlfn.XLOOKUP(B484,map_headernames!N:N,map_headernames!N:N),"")</f>
        <v/>
      </c>
      <c r="G484" s="29" t="str">
        <f>IFERROR(_xlfn.XLOOKUP($B484,map_headernames!L:L,map_headernames!L:L),"")</f>
        <v/>
      </c>
      <c r="H484" cm="1">
        <f t="array" ref="H484">_xlfn.XLOOKUP(J484,map_headernames!Q:Q,map_headernames!O:O,map_headernames!O:O)</f>
        <v>0</v>
      </c>
      <c r="I484" s="24" t="str">
        <f>IFERROR(_xlfn.XLOOKUP(G484,map_headernames!L:L,map_headernames!O:O),"")</f>
        <v/>
      </c>
      <c r="K484" t="str">
        <f>IFERROR(_xlfn.XLOOKUP(G484,map_headernames!L:L,map_headernames!Q:Q),"")</f>
        <v/>
      </c>
      <c r="L484" t="str">
        <f>IFERROR(_xlfn.XLOOKUP(H484,map_headernames!O:O,map_headernames!Q:Q),"")</f>
        <v/>
      </c>
      <c r="N484" s="423" t="s">
        <v>6673</v>
      </c>
    </row>
    <row r="485" spans="1:14">
      <c r="A485">
        <v>465</v>
      </c>
      <c r="B485" t="s">
        <v>4278</v>
      </c>
      <c r="C485">
        <v>0</v>
      </c>
      <c r="D485" t="s">
        <v>6443</v>
      </c>
      <c r="E485" s="29" t="str">
        <f>IFERROR(_xlfn.XLOOKUP(B485,map_headernames!M:M,map_headernames!M:M),"")</f>
        <v/>
      </c>
      <c r="F485" s="29" t="str">
        <f>IFERROR(_xlfn.XLOOKUP(B485,map_headernames!N:N,map_headernames!N:N),"")</f>
        <v/>
      </c>
      <c r="G485" s="29" t="str">
        <f>IFERROR(_xlfn.XLOOKUP($B485,map_headernames!L:L,map_headernames!L:L),"")</f>
        <v/>
      </c>
      <c r="H485" cm="1">
        <f t="array" ref="H485">_xlfn.XLOOKUP(J485,map_headernames!Q:Q,map_headernames!O:O,map_headernames!O:O)</f>
        <v>0</v>
      </c>
      <c r="I485" s="24" t="str">
        <f>IFERROR(_xlfn.XLOOKUP(G485,map_headernames!L:L,map_headernames!O:O),"")</f>
        <v/>
      </c>
      <c r="K485" t="str">
        <f>IFERROR(_xlfn.XLOOKUP(G485,map_headernames!L:L,map_headernames!Q:Q),"")</f>
        <v/>
      </c>
      <c r="L485" t="str">
        <f>IFERROR(_xlfn.XLOOKUP(H485,map_headernames!O:O,map_headernames!Q:Q),"")</f>
        <v/>
      </c>
      <c r="N485" s="423" t="s">
        <v>6673</v>
      </c>
    </row>
    <row r="486" spans="1:14">
      <c r="A486">
        <v>466</v>
      </c>
      <c r="B486" t="s">
        <v>4281</v>
      </c>
      <c r="C486">
        <v>0</v>
      </c>
      <c r="D486" t="s">
        <v>6444</v>
      </c>
      <c r="E486" s="29" t="str">
        <f>IFERROR(_xlfn.XLOOKUP(B486,map_headernames!M:M,map_headernames!M:M),"")</f>
        <v/>
      </c>
      <c r="F486" s="29" t="str">
        <f>IFERROR(_xlfn.XLOOKUP(B486,map_headernames!N:N,map_headernames!N:N),"")</f>
        <v/>
      </c>
      <c r="G486" s="29" t="str">
        <f>IFERROR(_xlfn.XLOOKUP($B486,map_headernames!L:L,map_headernames!L:L),"")</f>
        <v/>
      </c>
      <c r="H486" cm="1">
        <f t="array" ref="H486">_xlfn.XLOOKUP(J486,map_headernames!Q:Q,map_headernames!O:O,map_headernames!O:O)</f>
        <v>0</v>
      </c>
      <c r="I486" s="24" t="str">
        <f>IFERROR(_xlfn.XLOOKUP(G486,map_headernames!L:L,map_headernames!O:O),"")</f>
        <v/>
      </c>
      <c r="K486" t="str">
        <f>IFERROR(_xlfn.XLOOKUP(G486,map_headernames!L:L,map_headernames!Q:Q),"")</f>
        <v/>
      </c>
      <c r="L486" t="str">
        <f>IFERROR(_xlfn.XLOOKUP(H486,map_headernames!O:O,map_headernames!Q:Q),"")</f>
        <v/>
      </c>
      <c r="N486" s="423" t="s">
        <v>6673</v>
      </c>
    </row>
    <row r="487" spans="1:14">
      <c r="A487">
        <v>467</v>
      </c>
      <c r="B487" t="s">
        <v>4284</v>
      </c>
      <c r="C487">
        <v>0</v>
      </c>
      <c r="D487" t="s">
        <v>6445</v>
      </c>
      <c r="E487" s="29" t="str">
        <f>IFERROR(_xlfn.XLOOKUP(B487,map_headernames!M:M,map_headernames!M:M),"")</f>
        <v/>
      </c>
      <c r="F487" s="29" t="str">
        <f>IFERROR(_xlfn.XLOOKUP(B487,map_headernames!N:N,map_headernames!N:N),"")</f>
        <v/>
      </c>
      <c r="G487" s="29" t="str">
        <f>IFERROR(_xlfn.XLOOKUP($B487,map_headernames!L:L,map_headernames!L:L),"")</f>
        <v/>
      </c>
      <c r="H487" cm="1">
        <f t="array" ref="H487">_xlfn.XLOOKUP(J487,map_headernames!Q:Q,map_headernames!O:O,map_headernames!O:O)</f>
        <v>0</v>
      </c>
      <c r="I487" s="24" t="str">
        <f>IFERROR(_xlfn.XLOOKUP(G487,map_headernames!L:L,map_headernames!O:O),"")</f>
        <v/>
      </c>
      <c r="K487" t="str">
        <f>IFERROR(_xlfn.XLOOKUP(G487,map_headernames!L:L,map_headernames!Q:Q),"")</f>
        <v/>
      </c>
      <c r="L487" t="str">
        <f>IFERROR(_xlfn.XLOOKUP(H487,map_headernames!O:O,map_headernames!Q:Q),"")</f>
        <v/>
      </c>
      <c r="N487" s="423" t="s">
        <v>6673</v>
      </c>
    </row>
    <row r="488" spans="1:14">
      <c r="A488">
        <v>468</v>
      </c>
      <c r="B488" t="s">
        <v>4287</v>
      </c>
      <c r="C488">
        <v>0</v>
      </c>
      <c r="D488" t="s">
        <v>6446</v>
      </c>
      <c r="E488" s="29" t="str">
        <f>IFERROR(_xlfn.XLOOKUP(B488,map_headernames!M:M,map_headernames!M:M),"")</f>
        <v/>
      </c>
      <c r="F488" s="29" t="str">
        <f>IFERROR(_xlfn.XLOOKUP(B488,map_headernames!N:N,map_headernames!N:N),"")</f>
        <v/>
      </c>
      <c r="G488" s="29" t="str">
        <f>IFERROR(_xlfn.XLOOKUP($B488,map_headernames!L:L,map_headernames!L:L),"")</f>
        <v/>
      </c>
      <c r="H488" cm="1">
        <f t="array" ref="H488">_xlfn.XLOOKUP(J488,map_headernames!Q:Q,map_headernames!O:O,map_headernames!O:O)</f>
        <v>0</v>
      </c>
      <c r="I488" s="24" t="str">
        <f>IFERROR(_xlfn.XLOOKUP(G488,map_headernames!L:L,map_headernames!O:O),"")</f>
        <v/>
      </c>
      <c r="K488" t="str">
        <f>IFERROR(_xlfn.XLOOKUP(G488,map_headernames!L:L,map_headernames!Q:Q),"")</f>
        <v/>
      </c>
      <c r="L488" t="str">
        <f>IFERROR(_xlfn.XLOOKUP(H488,map_headernames!O:O,map_headernames!Q:Q),"")</f>
        <v/>
      </c>
      <c r="N488" s="423" t="s">
        <v>6673</v>
      </c>
    </row>
    <row r="489" spans="1:14">
      <c r="A489">
        <v>469</v>
      </c>
      <c r="B489" t="s">
        <v>4290</v>
      </c>
      <c r="C489">
        <v>0</v>
      </c>
      <c r="D489" t="s">
        <v>6447</v>
      </c>
      <c r="E489" s="29" t="str">
        <f>IFERROR(_xlfn.XLOOKUP(B489,map_headernames!M:M,map_headernames!M:M),"")</f>
        <v/>
      </c>
      <c r="F489" s="29" t="str">
        <f>IFERROR(_xlfn.XLOOKUP(B489,map_headernames!N:N,map_headernames!N:N),"")</f>
        <v/>
      </c>
      <c r="G489" s="29" t="str">
        <f>IFERROR(_xlfn.XLOOKUP($B489,map_headernames!L:L,map_headernames!L:L),"")</f>
        <v/>
      </c>
      <c r="H489" cm="1">
        <f t="array" ref="H489">_xlfn.XLOOKUP(J489,map_headernames!Q:Q,map_headernames!O:O,map_headernames!O:O)</f>
        <v>0</v>
      </c>
      <c r="I489" s="24" t="str">
        <f>IFERROR(_xlfn.XLOOKUP(G489,map_headernames!L:L,map_headernames!O:O),"")</f>
        <v/>
      </c>
      <c r="K489" t="str">
        <f>IFERROR(_xlfn.XLOOKUP(G489,map_headernames!L:L,map_headernames!Q:Q),"")</f>
        <v/>
      </c>
      <c r="L489" t="str">
        <f>IFERROR(_xlfn.XLOOKUP(H489,map_headernames!O:O,map_headernames!Q:Q),"")</f>
        <v/>
      </c>
      <c r="N489" s="423" t="s">
        <v>6673</v>
      </c>
    </row>
    <row r="490" spans="1:14">
      <c r="A490">
        <v>470</v>
      </c>
      <c r="B490" t="s">
        <v>4293</v>
      </c>
      <c r="C490">
        <v>0</v>
      </c>
      <c r="D490" t="s">
        <v>6448</v>
      </c>
      <c r="E490" s="29" t="str">
        <f>IFERROR(_xlfn.XLOOKUP(B490,map_headernames!M:M,map_headernames!M:M),"")</f>
        <v/>
      </c>
      <c r="F490" s="29" t="str">
        <f>IFERROR(_xlfn.XLOOKUP(B490,map_headernames!N:N,map_headernames!N:N),"")</f>
        <v/>
      </c>
      <c r="G490" s="29" t="str">
        <f>IFERROR(_xlfn.XLOOKUP($B490,map_headernames!L:L,map_headernames!L:L),"")</f>
        <v/>
      </c>
      <c r="H490" cm="1">
        <f t="array" ref="H490">_xlfn.XLOOKUP(J490,map_headernames!Q:Q,map_headernames!O:O,map_headernames!O:O)</f>
        <v>0</v>
      </c>
      <c r="I490" s="24" t="str">
        <f>IFERROR(_xlfn.XLOOKUP(G490,map_headernames!L:L,map_headernames!O:O),"")</f>
        <v/>
      </c>
      <c r="K490" t="str">
        <f>IFERROR(_xlfn.XLOOKUP(G490,map_headernames!L:L,map_headernames!Q:Q),"")</f>
        <v/>
      </c>
      <c r="L490" t="str">
        <f>IFERROR(_xlfn.XLOOKUP(H490,map_headernames!O:O,map_headernames!Q:Q),"")</f>
        <v/>
      </c>
      <c r="N490" s="423" t="s">
        <v>6673</v>
      </c>
    </row>
    <row r="491" spans="1:14">
      <c r="A491">
        <v>471</v>
      </c>
      <c r="B491" t="s">
        <v>4296</v>
      </c>
      <c r="C491">
        <v>0</v>
      </c>
      <c r="D491" t="s">
        <v>6449</v>
      </c>
      <c r="E491" s="29" t="str">
        <f>IFERROR(_xlfn.XLOOKUP(B491,map_headernames!M:M,map_headernames!M:M),"")</f>
        <v/>
      </c>
      <c r="F491" s="29" t="str">
        <f>IFERROR(_xlfn.XLOOKUP(B491,map_headernames!N:N,map_headernames!N:N),"")</f>
        <v/>
      </c>
      <c r="G491" s="29" t="str">
        <f>IFERROR(_xlfn.XLOOKUP($B491,map_headernames!L:L,map_headernames!L:L),"")</f>
        <v/>
      </c>
      <c r="H491" cm="1">
        <f t="array" ref="H491">_xlfn.XLOOKUP(J491,map_headernames!Q:Q,map_headernames!O:O,map_headernames!O:O)</f>
        <v>0</v>
      </c>
      <c r="I491" s="24" t="str">
        <f>IFERROR(_xlfn.XLOOKUP(G491,map_headernames!L:L,map_headernames!O:O),"")</f>
        <v/>
      </c>
      <c r="K491" t="str">
        <f>IFERROR(_xlfn.XLOOKUP(G491,map_headernames!L:L,map_headernames!Q:Q),"")</f>
        <v/>
      </c>
      <c r="L491" t="str">
        <f>IFERROR(_xlfn.XLOOKUP(H491,map_headernames!O:O,map_headernames!Q:Q),"")</f>
        <v/>
      </c>
      <c r="N491" s="423" t="s">
        <v>6673</v>
      </c>
    </row>
    <row r="492" spans="1:14">
      <c r="A492">
        <v>472</v>
      </c>
      <c r="B492" t="s">
        <v>4299</v>
      </c>
      <c r="C492">
        <v>0</v>
      </c>
      <c r="D492" t="s">
        <v>6450</v>
      </c>
      <c r="E492" s="29" t="str">
        <f>IFERROR(_xlfn.XLOOKUP(B492,map_headernames!M:M,map_headernames!M:M),"")</f>
        <v/>
      </c>
      <c r="F492" s="29" t="str">
        <f>IFERROR(_xlfn.XLOOKUP(B492,map_headernames!N:N,map_headernames!N:N),"")</f>
        <v/>
      </c>
      <c r="G492" s="29" t="str">
        <f>IFERROR(_xlfn.XLOOKUP($B492,map_headernames!L:L,map_headernames!L:L),"")</f>
        <v/>
      </c>
      <c r="H492" cm="1">
        <f t="array" ref="H492">_xlfn.XLOOKUP(J492,map_headernames!Q:Q,map_headernames!O:O,map_headernames!O:O)</f>
        <v>0</v>
      </c>
      <c r="I492" s="24" t="str">
        <f>IFERROR(_xlfn.XLOOKUP(G492,map_headernames!L:L,map_headernames!O:O),"")</f>
        <v/>
      </c>
      <c r="K492" t="str">
        <f>IFERROR(_xlfn.XLOOKUP(G492,map_headernames!L:L,map_headernames!Q:Q),"")</f>
        <v/>
      </c>
      <c r="L492" t="str">
        <f>IFERROR(_xlfn.XLOOKUP(H492,map_headernames!O:O,map_headernames!Q:Q),"")</f>
        <v/>
      </c>
      <c r="N492" s="423" t="s">
        <v>6673</v>
      </c>
    </row>
    <row r="493" spans="1:14">
      <c r="A493">
        <v>473</v>
      </c>
      <c r="B493" t="s">
        <v>4302</v>
      </c>
      <c r="C493">
        <v>0</v>
      </c>
      <c r="D493" t="s">
        <v>6451</v>
      </c>
      <c r="E493" s="29" t="str">
        <f>IFERROR(_xlfn.XLOOKUP(B493,map_headernames!M:M,map_headernames!M:M),"")</f>
        <v/>
      </c>
      <c r="F493" s="29" t="str">
        <f>IFERROR(_xlfn.XLOOKUP(B493,map_headernames!N:N,map_headernames!N:N),"")</f>
        <v/>
      </c>
      <c r="G493" s="29" t="str">
        <f>IFERROR(_xlfn.XLOOKUP($B493,map_headernames!L:L,map_headernames!L:L),"")</f>
        <v/>
      </c>
      <c r="H493" cm="1">
        <f t="array" ref="H493">_xlfn.XLOOKUP(J493,map_headernames!Q:Q,map_headernames!O:O,map_headernames!O:O)</f>
        <v>0</v>
      </c>
      <c r="I493" s="24" t="str">
        <f>IFERROR(_xlfn.XLOOKUP(G493,map_headernames!L:L,map_headernames!O:O),"")</f>
        <v/>
      </c>
      <c r="K493" t="str">
        <f>IFERROR(_xlfn.XLOOKUP(G493,map_headernames!L:L,map_headernames!Q:Q),"")</f>
        <v/>
      </c>
      <c r="L493" t="str">
        <f>IFERROR(_xlfn.XLOOKUP(H493,map_headernames!O:O,map_headernames!Q:Q),"")</f>
        <v/>
      </c>
      <c r="N493" s="423" t="s">
        <v>6673</v>
      </c>
    </row>
    <row r="494" spans="1:14">
      <c r="A494">
        <v>474</v>
      </c>
      <c r="B494" t="s">
        <v>4305</v>
      </c>
      <c r="C494">
        <v>0</v>
      </c>
      <c r="D494" t="s">
        <v>6452</v>
      </c>
      <c r="E494" s="29" t="str">
        <f>IFERROR(_xlfn.XLOOKUP(B494,map_headernames!M:M,map_headernames!M:M),"")</f>
        <v/>
      </c>
      <c r="F494" s="29" t="str">
        <f>IFERROR(_xlfn.XLOOKUP(B494,map_headernames!N:N,map_headernames!N:N),"")</f>
        <v/>
      </c>
      <c r="G494" s="29" t="str">
        <f>IFERROR(_xlfn.XLOOKUP($B494,map_headernames!L:L,map_headernames!L:L),"")</f>
        <v/>
      </c>
      <c r="H494" cm="1">
        <f t="array" ref="H494">_xlfn.XLOOKUP(J494,map_headernames!Q:Q,map_headernames!O:O,map_headernames!O:O)</f>
        <v>0</v>
      </c>
      <c r="I494" s="24" t="str">
        <f>IFERROR(_xlfn.XLOOKUP(G494,map_headernames!L:L,map_headernames!O:O),"")</f>
        <v/>
      </c>
      <c r="K494" t="str">
        <f>IFERROR(_xlfn.XLOOKUP(G494,map_headernames!L:L,map_headernames!Q:Q),"")</f>
        <v/>
      </c>
      <c r="L494" t="str">
        <f>IFERROR(_xlfn.XLOOKUP(H494,map_headernames!O:O,map_headernames!Q:Q),"")</f>
        <v/>
      </c>
      <c r="N494" s="423" t="s">
        <v>6673</v>
      </c>
    </row>
    <row r="495" spans="1:14">
      <c r="A495">
        <v>475</v>
      </c>
      <c r="B495" t="s">
        <v>4308</v>
      </c>
      <c r="C495">
        <v>0</v>
      </c>
      <c r="D495" t="s">
        <v>6453</v>
      </c>
      <c r="E495" s="29" t="str">
        <f>IFERROR(_xlfn.XLOOKUP(B495,map_headernames!M:M,map_headernames!M:M),"")</f>
        <v/>
      </c>
      <c r="F495" s="29" t="str">
        <f>IFERROR(_xlfn.XLOOKUP(B495,map_headernames!N:N,map_headernames!N:N),"")</f>
        <v/>
      </c>
      <c r="G495" s="29" t="str">
        <f>IFERROR(_xlfn.XLOOKUP($B495,map_headernames!L:L,map_headernames!L:L),"")</f>
        <v/>
      </c>
      <c r="H495" cm="1">
        <f t="array" ref="H495">_xlfn.XLOOKUP(J495,map_headernames!Q:Q,map_headernames!O:O,map_headernames!O:O)</f>
        <v>0</v>
      </c>
      <c r="I495" s="24" t="str">
        <f>IFERROR(_xlfn.XLOOKUP(G495,map_headernames!L:L,map_headernames!O:O),"")</f>
        <v/>
      </c>
      <c r="K495" t="str">
        <f>IFERROR(_xlfn.XLOOKUP(G495,map_headernames!L:L,map_headernames!Q:Q),"")</f>
        <v/>
      </c>
      <c r="L495" t="str">
        <f>IFERROR(_xlfn.XLOOKUP(H495,map_headernames!O:O,map_headernames!Q:Q),"")</f>
        <v/>
      </c>
      <c r="N495" s="423" t="s">
        <v>6673</v>
      </c>
    </row>
    <row r="496" spans="1:14">
      <c r="A496">
        <v>476</v>
      </c>
      <c r="B496" t="s">
        <v>4311</v>
      </c>
      <c r="C496">
        <v>0</v>
      </c>
      <c r="D496" t="s">
        <v>6454</v>
      </c>
      <c r="E496" s="29" t="str">
        <f>IFERROR(_xlfn.XLOOKUP(B496,map_headernames!M:M,map_headernames!M:M),"")</f>
        <v/>
      </c>
      <c r="F496" s="29" t="str">
        <f>IFERROR(_xlfn.XLOOKUP(B496,map_headernames!N:N,map_headernames!N:N),"")</f>
        <v/>
      </c>
      <c r="G496" s="29" t="str">
        <f>IFERROR(_xlfn.XLOOKUP($B496,map_headernames!L:L,map_headernames!L:L),"")</f>
        <v/>
      </c>
      <c r="H496" cm="1">
        <f t="array" ref="H496">_xlfn.XLOOKUP(J496,map_headernames!Q:Q,map_headernames!O:O,map_headernames!O:O)</f>
        <v>0</v>
      </c>
      <c r="I496" s="24" t="str">
        <f>IFERROR(_xlfn.XLOOKUP(G496,map_headernames!L:L,map_headernames!O:O),"")</f>
        <v/>
      </c>
      <c r="K496" t="str">
        <f>IFERROR(_xlfn.XLOOKUP(G496,map_headernames!L:L,map_headernames!Q:Q),"")</f>
        <v/>
      </c>
      <c r="L496" t="str">
        <f>IFERROR(_xlfn.XLOOKUP(H496,map_headernames!O:O,map_headernames!Q:Q),"")</f>
        <v/>
      </c>
      <c r="N496" s="423" t="s">
        <v>6673</v>
      </c>
    </row>
    <row r="497" spans="1:14">
      <c r="A497">
        <v>477</v>
      </c>
      <c r="B497" t="s">
        <v>4314</v>
      </c>
      <c r="C497">
        <v>0</v>
      </c>
      <c r="D497" t="s">
        <v>6455</v>
      </c>
      <c r="E497" s="29" t="str">
        <f>IFERROR(_xlfn.XLOOKUP(B497,map_headernames!M:M,map_headernames!M:M),"")</f>
        <v/>
      </c>
      <c r="F497" s="29" t="str">
        <f>IFERROR(_xlfn.XLOOKUP(B497,map_headernames!N:N,map_headernames!N:N),"")</f>
        <v/>
      </c>
      <c r="G497" s="29" t="str">
        <f>IFERROR(_xlfn.XLOOKUP($B497,map_headernames!L:L,map_headernames!L:L),"")</f>
        <v/>
      </c>
      <c r="H497" cm="1">
        <f t="array" ref="H497">_xlfn.XLOOKUP(J497,map_headernames!Q:Q,map_headernames!O:O,map_headernames!O:O)</f>
        <v>0</v>
      </c>
      <c r="I497" s="24" t="str">
        <f>IFERROR(_xlfn.XLOOKUP(G497,map_headernames!L:L,map_headernames!O:O),"")</f>
        <v/>
      </c>
      <c r="K497" t="str">
        <f>IFERROR(_xlfn.XLOOKUP(G497,map_headernames!L:L,map_headernames!Q:Q),"")</f>
        <v/>
      </c>
      <c r="L497" t="str">
        <f>IFERROR(_xlfn.XLOOKUP(H497,map_headernames!O:O,map_headernames!Q:Q),"")</f>
        <v/>
      </c>
      <c r="N497" s="423" t="s">
        <v>6673</v>
      </c>
    </row>
    <row r="498" spans="1:14">
      <c r="A498">
        <v>478</v>
      </c>
      <c r="B498" t="s">
        <v>4317</v>
      </c>
      <c r="C498">
        <v>0</v>
      </c>
      <c r="D498" t="s">
        <v>6456</v>
      </c>
      <c r="E498" s="29" t="str">
        <f>IFERROR(_xlfn.XLOOKUP(B498,map_headernames!M:M,map_headernames!M:M),"")</f>
        <v/>
      </c>
      <c r="F498" s="29" t="str">
        <f>IFERROR(_xlfn.XLOOKUP(B498,map_headernames!N:N,map_headernames!N:N),"")</f>
        <v/>
      </c>
      <c r="G498" s="29" t="str">
        <f>IFERROR(_xlfn.XLOOKUP($B498,map_headernames!L:L,map_headernames!L:L),"")</f>
        <v/>
      </c>
      <c r="H498" cm="1">
        <f t="array" ref="H498">_xlfn.XLOOKUP(J498,map_headernames!Q:Q,map_headernames!O:O,map_headernames!O:O)</f>
        <v>0</v>
      </c>
      <c r="I498" s="24" t="str">
        <f>IFERROR(_xlfn.XLOOKUP(G498,map_headernames!L:L,map_headernames!O:O),"")</f>
        <v/>
      </c>
      <c r="K498" t="str">
        <f>IFERROR(_xlfn.XLOOKUP(G498,map_headernames!L:L,map_headernames!Q:Q),"")</f>
        <v/>
      </c>
      <c r="L498" t="str">
        <f>IFERROR(_xlfn.XLOOKUP(H498,map_headernames!O:O,map_headernames!Q:Q),"")</f>
        <v/>
      </c>
      <c r="N498" s="423" t="s">
        <v>6673</v>
      </c>
    </row>
    <row r="499" spans="1:14">
      <c r="A499">
        <v>479</v>
      </c>
      <c r="B499" t="s">
        <v>4320</v>
      </c>
      <c r="C499">
        <v>9</v>
      </c>
      <c r="D499" t="s">
        <v>6457</v>
      </c>
      <c r="E499" s="29" t="str">
        <f>IFERROR(_xlfn.XLOOKUP(B499,map_headernames!M:M,map_headernames!M:M),"")</f>
        <v/>
      </c>
      <c r="F499" s="29" t="str">
        <f>IFERROR(_xlfn.XLOOKUP(B499,map_headernames!N:N,map_headernames!N:N),"")</f>
        <v/>
      </c>
      <c r="G499" s="29" t="str">
        <f>IFERROR(_xlfn.XLOOKUP($B499,map_headernames!L:L,map_headernames!L:L),"")</f>
        <v/>
      </c>
      <c r="H499" cm="1">
        <f t="array" ref="H499">_xlfn.XLOOKUP(J499,map_headernames!Q:Q,map_headernames!O:O,map_headernames!O:O)</f>
        <v>0</v>
      </c>
      <c r="I499" s="24" t="str">
        <f>IFERROR(_xlfn.XLOOKUP(G499,map_headernames!L:L,map_headernames!O:O),"")</f>
        <v/>
      </c>
      <c r="K499" t="str">
        <f>IFERROR(_xlfn.XLOOKUP(G499,map_headernames!L:L,map_headernames!Q:Q),"")</f>
        <v/>
      </c>
      <c r="L499" t="str">
        <f>IFERROR(_xlfn.XLOOKUP(H499,map_headernames!O:O,map_headernames!Q:Q),"")</f>
        <v/>
      </c>
      <c r="N499" s="423" t="s">
        <v>6673</v>
      </c>
    </row>
    <row r="500" spans="1:14">
      <c r="A500">
        <v>480</v>
      </c>
      <c r="B500" t="s">
        <v>4322</v>
      </c>
      <c r="C500">
        <v>11.1111111111111</v>
      </c>
      <c r="D500" t="s">
        <v>6458</v>
      </c>
      <c r="E500" s="29" t="str">
        <f>IFERROR(_xlfn.XLOOKUP(B500,map_headernames!M:M,map_headernames!M:M),"")</f>
        <v/>
      </c>
      <c r="F500" s="29" t="str">
        <f>IFERROR(_xlfn.XLOOKUP(B500,map_headernames!N:N,map_headernames!N:N),"")</f>
        <v/>
      </c>
      <c r="G500" s="29" t="str">
        <f>IFERROR(_xlfn.XLOOKUP($B500,map_headernames!L:L,map_headernames!L:L),"")</f>
        <v/>
      </c>
      <c r="H500" cm="1">
        <f t="array" ref="H500">_xlfn.XLOOKUP(J500,map_headernames!Q:Q,map_headernames!O:O,map_headernames!O:O)</f>
        <v>0</v>
      </c>
      <c r="I500" s="24" t="str">
        <f>IFERROR(_xlfn.XLOOKUP(G500,map_headernames!L:L,map_headernames!O:O),"")</f>
        <v/>
      </c>
      <c r="K500" t="str">
        <f>IFERROR(_xlfn.XLOOKUP(G500,map_headernames!L:L,map_headernames!Q:Q),"")</f>
        <v/>
      </c>
      <c r="L500" t="str">
        <f>IFERROR(_xlfn.XLOOKUP(H500,map_headernames!O:O,map_headernames!Q:Q),"")</f>
        <v/>
      </c>
      <c r="N500" s="423" t="s">
        <v>6673</v>
      </c>
    </row>
    <row r="501" spans="1:14">
      <c r="A501">
        <v>481</v>
      </c>
      <c r="B501" t="s">
        <v>4325</v>
      </c>
      <c r="C501">
        <v>81</v>
      </c>
      <c r="D501" t="s">
        <v>6459</v>
      </c>
      <c r="E501" s="29" t="str">
        <f>IFERROR(_xlfn.XLOOKUP(B501,map_headernames!M:M,map_headernames!M:M),"")</f>
        <v/>
      </c>
      <c r="F501" s="29" t="str">
        <f>IFERROR(_xlfn.XLOOKUP(B501,map_headernames!N:N,map_headernames!N:N),"")</f>
        <v/>
      </c>
      <c r="G501" s="29" t="str">
        <f>IFERROR(_xlfn.XLOOKUP($B501,map_headernames!L:L,map_headernames!L:L),"")</f>
        <v/>
      </c>
      <c r="H501" cm="1">
        <f t="array" ref="H501">_xlfn.XLOOKUP(J501,map_headernames!Q:Q,map_headernames!O:O,map_headernames!O:O)</f>
        <v>0</v>
      </c>
      <c r="I501" s="24" t="str">
        <f>IFERROR(_xlfn.XLOOKUP(G501,map_headernames!L:L,map_headernames!O:O),"")</f>
        <v/>
      </c>
      <c r="K501" t="str">
        <f>IFERROR(_xlfn.XLOOKUP(G501,map_headernames!L:L,map_headernames!Q:Q),"")</f>
        <v/>
      </c>
      <c r="L501" t="str">
        <f>IFERROR(_xlfn.XLOOKUP(H501,map_headernames!O:O,map_headernames!Q:Q),"")</f>
        <v/>
      </c>
      <c r="N501" s="423" t="s">
        <v>6673</v>
      </c>
    </row>
    <row r="502" spans="1:14">
      <c r="A502">
        <v>482</v>
      </c>
      <c r="B502" t="s">
        <v>4327</v>
      </c>
      <c r="C502">
        <v>100</v>
      </c>
      <c r="D502" t="s">
        <v>6460</v>
      </c>
      <c r="E502" s="29" t="str">
        <f>IFERROR(_xlfn.XLOOKUP(B502,map_headernames!M:M,map_headernames!M:M),"")</f>
        <v/>
      </c>
      <c r="F502" s="29" t="str">
        <f>IFERROR(_xlfn.XLOOKUP(B502,map_headernames!N:N,map_headernames!N:N),"")</f>
        <v/>
      </c>
      <c r="G502" s="29" t="str">
        <f>IFERROR(_xlfn.XLOOKUP($B502,map_headernames!L:L,map_headernames!L:L),"")</f>
        <v/>
      </c>
      <c r="H502" cm="1">
        <f t="array" ref="H502">_xlfn.XLOOKUP(J502,map_headernames!Q:Q,map_headernames!O:O,map_headernames!O:O)</f>
        <v>0</v>
      </c>
      <c r="I502" s="24" t="str">
        <f>IFERROR(_xlfn.XLOOKUP(G502,map_headernames!L:L,map_headernames!O:O),"")</f>
        <v/>
      </c>
      <c r="K502" t="str">
        <f>IFERROR(_xlfn.XLOOKUP(G502,map_headernames!L:L,map_headernames!Q:Q),"")</f>
        <v/>
      </c>
      <c r="L502" t="str">
        <f>IFERROR(_xlfn.XLOOKUP(H502,map_headernames!O:O,map_headernames!Q:Q),"")</f>
        <v/>
      </c>
      <c r="N502" s="423" t="s">
        <v>6673</v>
      </c>
    </row>
    <row r="503" spans="1:14">
      <c r="A503">
        <v>483</v>
      </c>
      <c r="B503" t="s">
        <v>4330</v>
      </c>
      <c r="C503">
        <v>0</v>
      </c>
      <c r="D503" t="s">
        <v>6461</v>
      </c>
      <c r="E503" s="29" t="str">
        <f>IFERROR(_xlfn.XLOOKUP(B503,map_headernames!M:M,map_headernames!M:M),"")</f>
        <v/>
      </c>
      <c r="F503" s="29" t="str">
        <f>IFERROR(_xlfn.XLOOKUP(B503,map_headernames!N:N,map_headernames!N:N),"")</f>
        <v/>
      </c>
      <c r="G503" s="29" t="str">
        <f>IFERROR(_xlfn.XLOOKUP($B503,map_headernames!L:L,map_headernames!L:L),"")</f>
        <v/>
      </c>
      <c r="H503" cm="1">
        <f t="array" ref="H503">_xlfn.XLOOKUP(J503,map_headernames!Q:Q,map_headernames!O:O,map_headernames!O:O)</f>
        <v>0</v>
      </c>
      <c r="I503" s="24" t="str">
        <f>IFERROR(_xlfn.XLOOKUP(G503,map_headernames!L:L,map_headernames!O:O),"")</f>
        <v/>
      </c>
      <c r="K503" t="str">
        <f>IFERROR(_xlfn.XLOOKUP(G503,map_headernames!L:L,map_headernames!Q:Q),"")</f>
        <v/>
      </c>
      <c r="L503" t="str">
        <f>IFERROR(_xlfn.XLOOKUP(H503,map_headernames!O:O,map_headernames!Q:Q),"")</f>
        <v/>
      </c>
      <c r="N503" s="423" t="s">
        <v>6673</v>
      </c>
    </row>
    <row r="504" spans="1:14">
      <c r="A504">
        <v>484</v>
      </c>
      <c r="B504" t="s">
        <v>4332</v>
      </c>
      <c r="C504">
        <v>0</v>
      </c>
      <c r="D504" t="s">
        <v>6462</v>
      </c>
      <c r="E504" s="29" t="str">
        <f>IFERROR(_xlfn.XLOOKUP(B504,map_headernames!M:M,map_headernames!M:M),"")</f>
        <v/>
      </c>
      <c r="F504" s="29" t="str">
        <f>IFERROR(_xlfn.XLOOKUP(B504,map_headernames!N:N,map_headernames!N:N),"")</f>
        <v/>
      </c>
      <c r="G504" s="29" t="str">
        <f>IFERROR(_xlfn.XLOOKUP($B504,map_headernames!L:L,map_headernames!L:L),"")</f>
        <v/>
      </c>
      <c r="H504" cm="1">
        <f t="array" ref="H504">_xlfn.XLOOKUP(J504,map_headernames!Q:Q,map_headernames!O:O,map_headernames!O:O)</f>
        <v>0</v>
      </c>
      <c r="I504" s="24" t="str">
        <f>IFERROR(_xlfn.XLOOKUP(G504,map_headernames!L:L,map_headernames!O:O),"")</f>
        <v/>
      </c>
      <c r="K504" t="str">
        <f>IFERROR(_xlfn.XLOOKUP(G504,map_headernames!L:L,map_headernames!Q:Q),"")</f>
        <v/>
      </c>
      <c r="L504" t="str">
        <f>IFERROR(_xlfn.XLOOKUP(H504,map_headernames!O:O,map_headernames!Q:Q),"")</f>
        <v/>
      </c>
      <c r="N504" s="423" t="s">
        <v>6673</v>
      </c>
    </row>
    <row r="505" spans="1:14">
      <c r="A505">
        <v>485</v>
      </c>
      <c r="B505" t="s">
        <v>4335</v>
      </c>
      <c r="C505">
        <v>209</v>
      </c>
      <c r="D505" t="s">
        <v>6463</v>
      </c>
      <c r="E505" s="29" t="str">
        <f>IFERROR(_xlfn.XLOOKUP(B505,map_headernames!M:M,map_headernames!M:M),"")</f>
        <v/>
      </c>
      <c r="F505" s="29" t="str">
        <f>IFERROR(_xlfn.XLOOKUP(B505,map_headernames!N:N,map_headernames!N:N),"")</f>
        <v/>
      </c>
      <c r="G505" s="29" t="str">
        <f>IFERROR(_xlfn.XLOOKUP($B505,map_headernames!L:L,map_headernames!L:L),"")</f>
        <v/>
      </c>
      <c r="H505" cm="1">
        <f t="array" ref="H505">_xlfn.XLOOKUP(J505,map_headernames!Q:Q,map_headernames!O:O,map_headernames!O:O)</f>
        <v>0</v>
      </c>
      <c r="I505" s="24" t="str">
        <f>IFERROR(_xlfn.XLOOKUP(G505,map_headernames!L:L,map_headernames!O:O),"")</f>
        <v/>
      </c>
      <c r="K505" t="str">
        <f>IFERROR(_xlfn.XLOOKUP(G505,map_headernames!L:L,map_headernames!Q:Q),"")</f>
        <v/>
      </c>
      <c r="L505" t="str">
        <f>IFERROR(_xlfn.XLOOKUP(H505,map_headernames!O:O,map_headernames!Q:Q),"")</f>
        <v/>
      </c>
      <c r="N505" s="423" t="s">
        <v>6673</v>
      </c>
    </row>
    <row r="506" spans="1:14">
      <c r="A506">
        <v>486</v>
      </c>
      <c r="B506" t="s">
        <v>4337</v>
      </c>
      <c r="C506">
        <v>74.910394265232995</v>
      </c>
      <c r="D506" t="s">
        <v>6464</v>
      </c>
      <c r="E506" s="29" t="str">
        <f>IFERROR(_xlfn.XLOOKUP(B506,map_headernames!M:M,map_headernames!M:M),"")</f>
        <v/>
      </c>
      <c r="F506" s="29" t="str">
        <f>IFERROR(_xlfn.XLOOKUP(B506,map_headernames!N:N,map_headernames!N:N),"")</f>
        <v/>
      </c>
      <c r="G506" s="29" t="str">
        <f>IFERROR(_xlfn.XLOOKUP($B506,map_headernames!L:L,map_headernames!L:L),"")</f>
        <v/>
      </c>
      <c r="H506" cm="1">
        <f t="array" ref="H506">_xlfn.XLOOKUP(J506,map_headernames!Q:Q,map_headernames!O:O,map_headernames!O:O)</f>
        <v>0</v>
      </c>
      <c r="I506" s="24" t="str">
        <f>IFERROR(_xlfn.XLOOKUP(G506,map_headernames!L:L,map_headernames!O:O),"")</f>
        <v/>
      </c>
      <c r="K506" t="str">
        <f>IFERROR(_xlfn.XLOOKUP(G506,map_headernames!L:L,map_headernames!Q:Q),"")</f>
        <v/>
      </c>
      <c r="L506" t="str">
        <f>IFERROR(_xlfn.XLOOKUP(H506,map_headernames!O:O,map_headernames!Q:Q),"")</f>
        <v/>
      </c>
      <c r="N506" s="423" t="s">
        <v>6673</v>
      </c>
    </row>
    <row r="507" spans="1:14">
      <c r="A507">
        <v>487</v>
      </c>
      <c r="B507" t="s">
        <v>4340</v>
      </c>
      <c r="C507">
        <v>0</v>
      </c>
      <c r="D507" t="s">
        <v>6465</v>
      </c>
      <c r="E507" s="29" t="str">
        <f>IFERROR(_xlfn.XLOOKUP(B507,map_headernames!M:M,map_headernames!M:M),"")</f>
        <v/>
      </c>
      <c r="F507" s="29" t="str">
        <f>IFERROR(_xlfn.XLOOKUP(B507,map_headernames!N:N,map_headernames!N:N),"")</f>
        <v/>
      </c>
      <c r="G507" s="29" t="str">
        <f>IFERROR(_xlfn.XLOOKUP($B507,map_headernames!L:L,map_headernames!L:L),"")</f>
        <v/>
      </c>
      <c r="H507" cm="1">
        <f t="array" ref="H507">_xlfn.XLOOKUP(J507,map_headernames!Q:Q,map_headernames!O:O,map_headernames!O:O)</f>
        <v>0</v>
      </c>
      <c r="I507" s="24" t="str">
        <f>IFERROR(_xlfn.XLOOKUP(G507,map_headernames!L:L,map_headernames!O:O),"")</f>
        <v/>
      </c>
      <c r="K507" t="str">
        <f>IFERROR(_xlfn.XLOOKUP(G507,map_headernames!L:L,map_headernames!Q:Q),"")</f>
        <v/>
      </c>
      <c r="L507" t="str">
        <f>IFERROR(_xlfn.XLOOKUP(H507,map_headernames!O:O,map_headernames!Q:Q),"")</f>
        <v/>
      </c>
      <c r="N507" s="423" t="s">
        <v>6673</v>
      </c>
    </row>
    <row r="508" spans="1:14">
      <c r="A508">
        <v>488</v>
      </c>
      <c r="B508" t="s">
        <v>4342</v>
      </c>
      <c r="C508">
        <v>0</v>
      </c>
      <c r="D508" t="s">
        <v>6466</v>
      </c>
      <c r="E508" s="29" t="str">
        <f>IFERROR(_xlfn.XLOOKUP(B508,map_headernames!M:M,map_headernames!M:M),"")</f>
        <v/>
      </c>
      <c r="F508" s="29" t="str">
        <f>IFERROR(_xlfn.XLOOKUP(B508,map_headernames!N:N,map_headernames!N:N),"")</f>
        <v/>
      </c>
      <c r="G508" s="29" t="str">
        <f>IFERROR(_xlfn.XLOOKUP($B508,map_headernames!L:L,map_headernames!L:L),"")</f>
        <v/>
      </c>
      <c r="H508" cm="1">
        <f t="array" ref="H508">_xlfn.XLOOKUP(J508,map_headernames!Q:Q,map_headernames!O:O,map_headernames!O:O)</f>
        <v>0</v>
      </c>
      <c r="I508" s="24" t="str">
        <f>IFERROR(_xlfn.XLOOKUP(G508,map_headernames!L:L,map_headernames!O:O),"")</f>
        <v/>
      </c>
      <c r="K508" t="str">
        <f>IFERROR(_xlfn.XLOOKUP(G508,map_headernames!L:L,map_headernames!Q:Q),"")</f>
        <v/>
      </c>
      <c r="L508" t="str">
        <f>IFERROR(_xlfn.XLOOKUP(H508,map_headernames!O:O,map_headernames!Q:Q),"")</f>
        <v/>
      </c>
      <c r="N508" s="423" t="s">
        <v>6673</v>
      </c>
    </row>
    <row r="509" spans="1:14">
      <c r="A509">
        <v>489</v>
      </c>
      <c r="B509" t="s">
        <v>4345</v>
      </c>
      <c r="C509">
        <v>0</v>
      </c>
      <c r="D509" t="s">
        <v>6467</v>
      </c>
      <c r="E509" s="29" t="str">
        <f>IFERROR(_xlfn.XLOOKUP(B509,map_headernames!M:M,map_headernames!M:M),"")</f>
        <v/>
      </c>
      <c r="F509" s="29" t="str">
        <f>IFERROR(_xlfn.XLOOKUP(B509,map_headernames!N:N,map_headernames!N:N),"")</f>
        <v/>
      </c>
      <c r="G509" s="29" t="str">
        <f>IFERROR(_xlfn.XLOOKUP($B509,map_headernames!L:L,map_headernames!L:L),"")</f>
        <v/>
      </c>
      <c r="H509" cm="1">
        <f t="array" ref="H509">_xlfn.XLOOKUP(J509,map_headernames!Q:Q,map_headernames!O:O,map_headernames!O:O)</f>
        <v>0</v>
      </c>
      <c r="I509" s="24" t="str">
        <f>IFERROR(_xlfn.XLOOKUP(G509,map_headernames!L:L,map_headernames!O:O),"")</f>
        <v/>
      </c>
      <c r="K509" t="str">
        <f>IFERROR(_xlfn.XLOOKUP(G509,map_headernames!L:L,map_headernames!Q:Q),"")</f>
        <v/>
      </c>
      <c r="L509" t="str">
        <f>IFERROR(_xlfn.XLOOKUP(H509,map_headernames!O:O,map_headernames!Q:Q),"")</f>
        <v/>
      </c>
      <c r="N509" s="423" t="s">
        <v>6673</v>
      </c>
    </row>
    <row r="510" spans="1:14">
      <c r="A510">
        <v>490</v>
      </c>
      <c r="B510" t="s">
        <v>4347</v>
      </c>
      <c r="C510">
        <v>0</v>
      </c>
      <c r="D510" t="s">
        <v>6468</v>
      </c>
      <c r="E510" s="29" t="str">
        <f>IFERROR(_xlfn.XLOOKUP(B510,map_headernames!M:M,map_headernames!M:M),"")</f>
        <v/>
      </c>
      <c r="F510" s="29" t="str">
        <f>IFERROR(_xlfn.XLOOKUP(B510,map_headernames!N:N,map_headernames!N:N),"")</f>
        <v/>
      </c>
      <c r="G510" s="29" t="str">
        <f>IFERROR(_xlfn.XLOOKUP($B510,map_headernames!L:L,map_headernames!L:L),"")</f>
        <v/>
      </c>
      <c r="H510" cm="1">
        <f t="array" ref="H510">_xlfn.XLOOKUP(J510,map_headernames!Q:Q,map_headernames!O:O,map_headernames!O:O)</f>
        <v>0</v>
      </c>
      <c r="I510" s="24" t="str">
        <f>IFERROR(_xlfn.XLOOKUP(G510,map_headernames!L:L,map_headernames!O:O),"")</f>
        <v/>
      </c>
      <c r="K510" t="str">
        <f>IFERROR(_xlfn.XLOOKUP(G510,map_headernames!L:L,map_headernames!Q:Q),"")</f>
        <v/>
      </c>
      <c r="L510" t="str">
        <f>IFERROR(_xlfn.XLOOKUP(H510,map_headernames!O:O,map_headernames!Q:Q),"")</f>
        <v/>
      </c>
      <c r="N510" s="423" t="s">
        <v>6673</v>
      </c>
    </row>
    <row r="511" spans="1:14">
      <c r="A511">
        <v>491</v>
      </c>
      <c r="B511" t="s">
        <v>4350</v>
      </c>
      <c r="C511">
        <v>15</v>
      </c>
      <c r="D511" t="s">
        <v>6469</v>
      </c>
      <c r="E511" s="29" t="str">
        <f>IFERROR(_xlfn.XLOOKUP(B511,map_headernames!M:M,map_headernames!M:M),"")</f>
        <v/>
      </c>
      <c r="F511" s="29" t="str">
        <f>IFERROR(_xlfn.XLOOKUP(B511,map_headernames!N:N,map_headernames!N:N),"")</f>
        <v/>
      </c>
      <c r="G511" s="29" t="str">
        <f>IFERROR(_xlfn.XLOOKUP($B511,map_headernames!L:L,map_headernames!L:L),"")</f>
        <v/>
      </c>
      <c r="H511" cm="1">
        <f t="array" ref="H511">_xlfn.XLOOKUP(J511,map_headernames!Q:Q,map_headernames!O:O,map_headernames!O:O)</f>
        <v>0</v>
      </c>
      <c r="I511" s="24" t="str">
        <f>IFERROR(_xlfn.XLOOKUP(G511,map_headernames!L:L,map_headernames!O:O),"")</f>
        <v/>
      </c>
      <c r="K511" t="str">
        <f>IFERROR(_xlfn.XLOOKUP(G511,map_headernames!L:L,map_headernames!Q:Q),"")</f>
        <v/>
      </c>
      <c r="L511" t="str">
        <f>IFERROR(_xlfn.XLOOKUP(H511,map_headernames!O:O,map_headernames!Q:Q),"")</f>
        <v/>
      </c>
      <c r="N511" s="423" t="s">
        <v>6673</v>
      </c>
    </row>
    <row r="512" spans="1:14">
      <c r="A512">
        <v>492</v>
      </c>
      <c r="B512" t="s">
        <v>4352</v>
      </c>
      <c r="C512">
        <v>5.3763440860215104</v>
      </c>
      <c r="D512" t="s">
        <v>6470</v>
      </c>
      <c r="E512" s="29" t="str">
        <f>IFERROR(_xlfn.XLOOKUP(B512,map_headernames!M:M,map_headernames!M:M),"")</f>
        <v/>
      </c>
      <c r="F512" s="29" t="str">
        <f>IFERROR(_xlfn.XLOOKUP(B512,map_headernames!N:N,map_headernames!N:N),"")</f>
        <v/>
      </c>
      <c r="G512" s="29" t="str">
        <f>IFERROR(_xlfn.XLOOKUP($B512,map_headernames!L:L,map_headernames!L:L),"")</f>
        <v/>
      </c>
      <c r="H512" cm="1">
        <f t="array" ref="H512">_xlfn.XLOOKUP(J512,map_headernames!Q:Q,map_headernames!O:O,map_headernames!O:O)</f>
        <v>0</v>
      </c>
      <c r="I512" s="24" t="str">
        <f>IFERROR(_xlfn.XLOOKUP(G512,map_headernames!L:L,map_headernames!O:O),"")</f>
        <v/>
      </c>
      <c r="K512" t="str">
        <f>IFERROR(_xlfn.XLOOKUP(G512,map_headernames!L:L,map_headernames!Q:Q),"")</f>
        <v/>
      </c>
      <c r="L512" t="str">
        <f>IFERROR(_xlfn.XLOOKUP(H512,map_headernames!O:O,map_headernames!Q:Q),"")</f>
        <v/>
      </c>
      <c r="N512" s="423" t="s">
        <v>6673</v>
      </c>
    </row>
    <row r="513" spans="1:14">
      <c r="A513">
        <v>493</v>
      </c>
      <c r="B513" t="s">
        <v>4355</v>
      </c>
      <c r="C513">
        <v>0</v>
      </c>
      <c r="D513" t="s">
        <v>6471</v>
      </c>
      <c r="E513" s="29" t="str">
        <f>IFERROR(_xlfn.XLOOKUP(B513,map_headernames!M:M,map_headernames!M:M),"")</f>
        <v/>
      </c>
      <c r="F513" s="29" t="str">
        <f>IFERROR(_xlfn.XLOOKUP(B513,map_headernames!N:N,map_headernames!N:N),"")</f>
        <v/>
      </c>
      <c r="G513" s="29" t="str">
        <f>IFERROR(_xlfn.XLOOKUP($B513,map_headernames!L:L,map_headernames!L:L),"")</f>
        <v/>
      </c>
      <c r="H513" cm="1">
        <f t="array" ref="H513">_xlfn.XLOOKUP(J513,map_headernames!Q:Q,map_headernames!O:O,map_headernames!O:O)</f>
        <v>0</v>
      </c>
      <c r="I513" s="24" t="str">
        <f>IFERROR(_xlfn.XLOOKUP(G513,map_headernames!L:L,map_headernames!O:O),"")</f>
        <v/>
      </c>
      <c r="K513" t="str">
        <f>IFERROR(_xlfn.XLOOKUP(G513,map_headernames!L:L,map_headernames!Q:Q),"")</f>
        <v/>
      </c>
      <c r="L513" t="str">
        <f>IFERROR(_xlfn.XLOOKUP(H513,map_headernames!O:O,map_headernames!Q:Q),"")</f>
        <v/>
      </c>
      <c r="N513" s="423" t="s">
        <v>6673</v>
      </c>
    </row>
    <row r="514" spans="1:14">
      <c r="A514">
        <v>494</v>
      </c>
      <c r="B514" t="s">
        <v>4357</v>
      </c>
      <c r="C514">
        <v>0</v>
      </c>
      <c r="D514" t="s">
        <v>6472</v>
      </c>
      <c r="E514" s="29" t="str">
        <f>IFERROR(_xlfn.XLOOKUP(B514,map_headernames!M:M,map_headernames!M:M),"")</f>
        <v/>
      </c>
      <c r="F514" s="29" t="str">
        <f>IFERROR(_xlfn.XLOOKUP(B514,map_headernames!N:N,map_headernames!N:N),"")</f>
        <v/>
      </c>
      <c r="G514" s="29" t="str">
        <f>IFERROR(_xlfn.XLOOKUP($B514,map_headernames!L:L,map_headernames!L:L),"")</f>
        <v/>
      </c>
      <c r="H514" cm="1">
        <f t="array" ref="H514">_xlfn.XLOOKUP(J514,map_headernames!Q:Q,map_headernames!O:O,map_headernames!O:O)</f>
        <v>0</v>
      </c>
      <c r="I514" s="24" t="str">
        <f>IFERROR(_xlfn.XLOOKUP(G514,map_headernames!L:L,map_headernames!O:O),"")</f>
        <v/>
      </c>
      <c r="K514" t="str">
        <f>IFERROR(_xlfn.XLOOKUP(G514,map_headernames!L:L,map_headernames!Q:Q),"")</f>
        <v/>
      </c>
      <c r="L514" t="str">
        <f>IFERROR(_xlfn.XLOOKUP(H514,map_headernames!O:O,map_headernames!Q:Q),"")</f>
        <v/>
      </c>
      <c r="N514" s="423" t="s">
        <v>6673</v>
      </c>
    </row>
    <row r="515" spans="1:14">
      <c r="A515">
        <v>495</v>
      </c>
      <c r="B515" t="s">
        <v>4360</v>
      </c>
      <c r="C515">
        <v>0</v>
      </c>
      <c r="D515" t="s">
        <v>6473</v>
      </c>
      <c r="E515" s="29" t="str">
        <f>IFERROR(_xlfn.XLOOKUP(B515,map_headernames!M:M,map_headernames!M:M),"")</f>
        <v/>
      </c>
      <c r="F515" s="29" t="str">
        <f>IFERROR(_xlfn.XLOOKUP(B515,map_headernames!N:N,map_headernames!N:N),"")</f>
        <v/>
      </c>
      <c r="G515" s="29" t="str">
        <f>IFERROR(_xlfn.XLOOKUP($B515,map_headernames!L:L,map_headernames!L:L),"")</f>
        <v/>
      </c>
      <c r="H515" cm="1">
        <f t="array" ref="H515">_xlfn.XLOOKUP(J515,map_headernames!Q:Q,map_headernames!O:O,map_headernames!O:O)</f>
        <v>0</v>
      </c>
      <c r="I515" s="24" t="str">
        <f>IFERROR(_xlfn.XLOOKUP(G515,map_headernames!L:L,map_headernames!O:O),"")</f>
        <v/>
      </c>
      <c r="K515" t="str">
        <f>IFERROR(_xlfn.XLOOKUP(G515,map_headernames!L:L,map_headernames!Q:Q),"")</f>
        <v/>
      </c>
      <c r="L515" t="str">
        <f>IFERROR(_xlfn.XLOOKUP(H515,map_headernames!O:O,map_headernames!Q:Q),"")</f>
        <v/>
      </c>
      <c r="N515" s="423" t="s">
        <v>6673</v>
      </c>
    </row>
    <row r="516" spans="1:14">
      <c r="A516">
        <v>496</v>
      </c>
      <c r="B516" t="s">
        <v>4362</v>
      </c>
      <c r="C516">
        <v>0</v>
      </c>
      <c r="D516" t="s">
        <v>6474</v>
      </c>
      <c r="E516" s="29" t="str">
        <f>IFERROR(_xlfn.XLOOKUP(B516,map_headernames!M:M,map_headernames!M:M),"")</f>
        <v/>
      </c>
      <c r="F516" s="29" t="str">
        <f>IFERROR(_xlfn.XLOOKUP(B516,map_headernames!N:N,map_headernames!N:N),"")</f>
        <v/>
      </c>
      <c r="G516" s="29" t="str">
        <f>IFERROR(_xlfn.XLOOKUP($B516,map_headernames!L:L,map_headernames!L:L),"")</f>
        <v/>
      </c>
      <c r="H516" cm="1">
        <f t="array" ref="H516">_xlfn.XLOOKUP(J516,map_headernames!Q:Q,map_headernames!O:O,map_headernames!O:O)</f>
        <v>0</v>
      </c>
      <c r="I516" s="24" t="str">
        <f>IFERROR(_xlfn.XLOOKUP(G516,map_headernames!L:L,map_headernames!O:O),"")</f>
        <v/>
      </c>
      <c r="K516" t="str">
        <f>IFERROR(_xlfn.XLOOKUP(G516,map_headernames!L:L,map_headernames!Q:Q),"")</f>
        <v/>
      </c>
      <c r="L516" t="str">
        <f>IFERROR(_xlfn.XLOOKUP(H516,map_headernames!O:O,map_headernames!Q:Q),"")</f>
        <v/>
      </c>
      <c r="N516" s="423" t="s">
        <v>6673</v>
      </c>
    </row>
    <row r="517" spans="1:14">
      <c r="A517">
        <v>497</v>
      </c>
      <c r="B517" t="s">
        <v>4365</v>
      </c>
      <c r="C517">
        <v>0</v>
      </c>
      <c r="D517" t="s">
        <v>6475</v>
      </c>
      <c r="E517" s="29" t="str">
        <f>IFERROR(_xlfn.XLOOKUP(B517,map_headernames!M:M,map_headernames!M:M),"")</f>
        <v/>
      </c>
      <c r="F517" s="29" t="str">
        <f>IFERROR(_xlfn.XLOOKUP(B517,map_headernames!N:N,map_headernames!N:N),"")</f>
        <v/>
      </c>
      <c r="G517" s="29" t="str">
        <f>IFERROR(_xlfn.XLOOKUP($B517,map_headernames!L:L,map_headernames!L:L),"")</f>
        <v/>
      </c>
      <c r="H517" cm="1">
        <f t="array" ref="H517">_xlfn.XLOOKUP(J517,map_headernames!Q:Q,map_headernames!O:O,map_headernames!O:O)</f>
        <v>0</v>
      </c>
      <c r="I517" s="24" t="str">
        <f>IFERROR(_xlfn.XLOOKUP(G517,map_headernames!L:L,map_headernames!O:O),"")</f>
        <v/>
      </c>
      <c r="K517" t="str">
        <f>IFERROR(_xlfn.XLOOKUP(G517,map_headernames!L:L,map_headernames!Q:Q),"")</f>
        <v/>
      </c>
      <c r="L517" t="str">
        <f>IFERROR(_xlfn.XLOOKUP(H517,map_headernames!O:O,map_headernames!Q:Q),"")</f>
        <v/>
      </c>
      <c r="N517" s="423" t="s">
        <v>6673</v>
      </c>
    </row>
    <row r="518" spans="1:14">
      <c r="A518">
        <v>498</v>
      </c>
      <c r="B518" t="s">
        <v>4367</v>
      </c>
      <c r="C518">
        <v>0</v>
      </c>
      <c r="D518" t="s">
        <v>6476</v>
      </c>
      <c r="E518" s="29" t="str">
        <f>IFERROR(_xlfn.XLOOKUP(B518,map_headernames!M:M,map_headernames!M:M),"")</f>
        <v/>
      </c>
      <c r="F518" s="29" t="str">
        <f>IFERROR(_xlfn.XLOOKUP(B518,map_headernames!N:N,map_headernames!N:N),"")</f>
        <v/>
      </c>
      <c r="G518" s="29" t="str">
        <f>IFERROR(_xlfn.XLOOKUP($B518,map_headernames!L:L,map_headernames!L:L),"")</f>
        <v/>
      </c>
      <c r="H518" cm="1">
        <f t="array" ref="H518">_xlfn.XLOOKUP(J518,map_headernames!Q:Q,map_headernames!O:O,map_headernames!O:O)</f>
        <v>0</v>
      </c>
      <c r="I518" s="24" t="str">
        <f>IFERROR(_xlfn.XLOOKUP(G518,map_headernames!L:L,map_headernames!O:O),"")</f>
        <v/>
      </c>
      <c r="K518" t="str">
        <f>IFERROR(_xlfn.XLOOKUP(G518,map_headernames!L:L,map_headernames!Q:Q),"")</f>
        <v/>
      </c>
      <c r="L518" t="str">
        <f>IFERROR(_xlfn.XLOOKUP(H518,map_headernames!O:O,map_headernames!Q:Q),"")</f>
        <v/>
      </c>
      <c r="N518" s="423" t="s">
        <v>6673</v>
      </c>
    </row>
    <row r="519" spans="1:14">
      <c r="A519">
        <v>499</v>
      </c>
      <c r="B519" t="s">
        <v>4370</v>
      </c>
      <c r="C519">
        <v>0</v>
      </c>
      <c r="D519" t="s">
        <v>6477</v>
      </c>
      <c r="E519" s="29" t="str">
        <f>IFERROR(_xlfn.XLOOKUP(B519,map_headernames!M:M,map_headernames!M:M),"")</f>
        <v/>
      </c>
      <c r="F519" s="29" t="str">
        <f>IFERROR(_xlfn.XLOOKUP(B519,map_headernames!N:N,map_headernames!N:N),"")</f>
        <v/>
      </c>
      <c r="G519" s="29" t="str">
        <f>IFERROR(_xlfn.XLOOKUP($B519,map_headernames!L:L,map_headernames!L:L),"")</f>
        <v/>
      </c>
      <c r="H519" cm="1">
        <f t="array" ref="H519">_xlfn.XLOOKUP(J519,map_headernames!Q:Q,map_headernames!O:O,map_headernames!O:O)</f>
        <v>0</v>
      </c>
      <c r="I519" s="24" t="str">
        <f>IFERROR(_xlfn.XLOOKUP(G519,map_headernames!L:L,map_headernames!O:O),"")</f>
        <v/>
      </c>
      <c r="K519" t="str">
        <f>IFERROR(_xlfn.XLOOKUP(G519,map_headernames!L:L,map_headernames!Q:Q),"")</f>
        <v/>
      </c>
      <c r="L519" t="str">
        <f>IFERROR(_xlfn.XLOOKUP(H519,map_headernames!O:O,map_headernames!Q:Q),"")</f>
        <v/>
      </c>
      <c r="N519" s="423" t="s">
        <v>6673</v>
      </c>
    </row>
    <row r="520" spans="1:14">
      <c r="A520">
        <v>500</v>
      </c>
      <c r="B520" t="s">
        <v>4372</v>
      </c>
      <c r="C520">
        <v>0</v>
      </c>
      <c r="D520" t="s">
        <v>6478</v>
      </c>
      <c r="E520" s="29" t="str">
        <f>IFERROR(_xlfn.XLOOKUP(B520,map_headernames!M:M,map_headernames!M:M),"")</f>
        <v/>
      </c>
      <c r="F520" s="29" t="str">
        <f>IFERROR(_xlfn.XLOOKUP(B520,map_headernames!N:N,map_headernames!N:N),"")</f>
        <v/>
      </c>
      <c r="G520" s="29" t="str">
        <f>IFERROR(_xlfn.XLOOKUP($B520,map_headernames!L:L,map_headernames!L:L),"")</f>
        <v/>
      </c>
      <c r="H520" cm="1">
        <f t="array" ref="H520">_xlfn.XLOOKUP(J520,map_headernames!Q:Q,map_headernames!O:O,map_headernames!O:O)</f>
        <v>0</v>
      </c>
      <c r="I520" s="24" t="str">
        <f>IFERROR(_xlfn.XLOOKUP(G520,map_headernames!L:L,map_headernames!O:O),"")</f>
        <v/>
      </c>
      <c r="K520" t="str">
        <f>IFERROR(_xlfn.XLOOKUP(G520,map_headernames!L:L,map_headernames!Q:Q),"")</f>
        <v/>
      </c>
      <c r="L520" t="str">
        <f>IFERROR(_xlfn.XLOOKUP(H520,map_headernames!O:O,map_headernames!Q:Q),"")</f>
        <v/>
      </c>
      <c r="N520" s="423" t="s">
        <v>6673</v>
      </c>
    </row>
    <row r="521" spans="1:14">
      <c r="A521">
        <v>501</v>
      </c>
      <c r="B521" t="s">
        <v>4375</v>
      </c>
      <c r="C521">
        <v>55</v>
      </c>
      <c r="D521" t="s">
        <v>6479</v>
      </c>
      <c r="E521" s="29" t="str">
        <f>IFERROR(_xlfn.XLOOKUP(B521,map_headernames!M:M,map_headernames!M:M),"")</f>
        <v/>
      </c>
      <c r="F521" s="29" t="str">
        <f>IFERROR(_xlfn.XLOOKUP(B521,map_headernames!N:N,map_headernames!N:N),"")</f>
        <v/>
      </c>
      <c r="G521" s="29" t="str">
        <f>IFERROR(_xlfn.XLOOKUP($B521,map_headernames!L:L,map_headernames!L:L),"")</f>
        <v/>
      </c>
      <c r="H521" cm="1">
        <f t="array" ref="H521">_xlfn.XLOOKUP(J521,map_headernames!Q:Q,map_headernames!O:O,map_headernames!O:O)</f>
        <v>0</v>
      </c>
      <c r="I521" s="24" t="str">
        <f>IFERROR(_xlfn.XLOOKUP(G521,map_headernames!L:L,map_headernames!O:O),"")</f>
        <v/>
      </c>
      <c r="K521" t="str">
        <f>IFERROR(_xlfn.XLOOKUP(G521,map_headernames!L:L,map_headernames!Q:Q),"")</f>
        <v/>
      </c>
      <c r="L521" t="str">
        <f>IFERROR(_xlfn.XLOOKUP(H521,map_headernames!O:O,map_headernames!Q:Q),"")</f>
        <v/>
      </c>
      <c r="N521" s="423" t="s">
        <v>6673</v>
      </c>
    </row>
    <row r="522" spans="1:14">
      <c r="A522">
        <v>502</v>
      </c>
      <c r="B522" t="s">
        <v>4377</v>
      </c>
      <c r="C522">
        <v>19.713261648745501</v>
      </c>
      <c r="D522" t="s">
        <v>6480</v>
      </c>
      <c r="E522" s="29" t="str">
        <f>IFERROR(_xlfn.XLOOKUP(B522,map_headernames!M:M,map_headernames!M:M),"")</f>
        <v/>
      </c>
      <c r="F522" s="29" t="str">
        <f>IFERROR(_xlfn.XLOOKUP(B522,map_headernames!N:N,map_headernames!N:N),"")</f>
        <v/>
      </c>
      <c r="G522" s="29" t="str">
        <f>IFERROR(_xlfn.XLOOKUP($B522,map_headernames!L:L,map_headernames!L:L),"")</f>
        <v/>
      </c>
      <c r="H522" cm="1">
        <f t="array" ref="H522">_xlfn.XLOOKUP(J522,map_headernames!Q:Q,map_headernames!O:O,map_headernames!O:O)</f>
        <v>0</v>
      </c>
      <c r="I522" s="24" t="str">
        <f>IFERROR(_xlfn.XLOOKUP(G522,map_headernames!L:L,map_headernames!O:O),"")</f>
        <v/>
      </c>
      <c r="K522" t="str">
        <f>IFERROR(_xlfn.XLOOKUP(G522,map_headernames!L:L,map_headernames!Q:Q),"")</f>
        <v/>
      </c>
      <c r="L522" t="str">
        <f>IFERROR(_xlfn.XLOOKUP(H522,map_headernames!O:O,map_headernames!Q:Q),"")</f>
        <v/>
      </c>
      <c r="N522" s="423" t="s">
        <v>6673</v>
      </c>
    </row>
    <row r="523" spans="1:14">
      <c r="A523">
        <v>503</v>
      </c>
      <c r="B523" t="s">
        <v>4380</v>
      </c>
      <c r="C523">
        <v>0</v>
      </c>
      <c r="D523" t="s">
        <v>6481</v>
      </c>
      <c r="E523" s="29" t="str">
        <f>IFERROR(_xlfn.XLOOKUP(B523,map_headernames!M:M,map_headernames!M:M),"")</f>
        <v/>
      </c>
      <c r="F523" s="29" t="str">
        <f>IFERROR(_xlfn.XLOOKUP(B523,map_headernames!N:N,map_headernames!N:N),"")</f>
        <v/>
      </c>
      <c r="G523" s="29" t="str">
        <f>IFERROR(_xlfn.XLOOKUP($B523,map_headernames!L:L,map_headernames!L:L),"")</f>
        <v/>
      </c>
      <c r="H523" cm="1">
        <f t="array" ref="H523">_xlfn.XLOOKUP(J523,map_headernames!Q:Q,map_headernames!O:O,map_headernames!O:O)</f>
        <v>0</v>
      </c>
      <c r="I523" s="24" t="str">
        <f>IFERROR(_xlfn.XLOOKUP(G523,map_headernames!L:L,map_headernames!O:O),"")</f>
        <v/>
      </c>
      <c r="K523" t="str">
        <f>IFERROR(_xlfn.XLOOKUP(G523,map_headernames!L:L,map_headernames!Q:Q),"")</f>
        <v/>
      </c>
      <c r="L523" t="str">
        <f>IFERROR(_xlfn.XLOOKUP(H523,map_headernames!O:O,map_headernames!Q:Q),"")</f>
        <v/>
      </c>
      <c r="N523" s="423" t="s">
        <v>6673</v>
      </c>
    </row>
    <row r="524" spans="1:14">
      <c r="A524">
        <v>504</v>
      </c>
      <c r="B524" t="s">
        <v>4382</v>
      </c>
      <c r="C524">
        <v>0</v>
      </c>
      <c r="D524" t="s">
        <v>6482</v>
      </c>
      <c r="E524" s="29" t="str">
        <f>IFERROR(_xlfn.XLOOKUP(B524,map_headernames!M:M,map_headernames!M:M),"")</f>
        <v/>
      </c>
      <c r="F524" s="29" t="str">
        <f>IFERROR(_xlfn.XLOOKUP(B524,map_headernames!N:N,map_headernames!N:N),"")</f>
        <v/>
      </c>
      <c r="G524" s="29" t="str">
        <f>IFERROR(_xlfn.XLOOKUP($B524,map_headernames!L:L,map_headernames!L:L),"")</f>
        <v/>
      </c>
      <c r="H524" cm="1">
        <f t="array" ref="H524">_xlfn.XLOOKUP(J524,map_headernames!Q:Q,map_headernames!O:O,map_headernames!O:O)</f>
        <v>0</v>
      </c>
      <c r="I524" s="24" t="str">
        <f>IFERROR(_xlfn.XLOOKUP(G524,map_headernames!L:L,map_headernames!O:O),"")</f>
        <v/>
      </c>
      <c r="K524" t="str">
        <f>IFERROR(_xlfn.XLOOKUP(G524,map_headernames!L:L,map_headernames!Q:Q),"")</f>
        <v/>
      </c>
      <c r="L524" t="str">
        <f>IFERROR(_xlfn.XLOOKUP(H524,map_headernames!O:O,map_headernames!Q:Q),"")</f>
        <v/>
      </c>
      <c r="N524" s="423" t="s">
        <v>6673</v>
      </c>
    </row>
    <row r="525" spans="1:14">
      <c r="A525">
        <v>505</v>
      </c>
      <c r="B525" t="s">
        <v>5963</v>
      </c>
      <c r="C525">
        <v>0</v>
      </c>
      <c r="D525" t="s">
        <v>6483</v>
      </c>
      <c r="E525" s="29" t="str">
        <f>IFERROR(_xlfn.XLOOKUP(B525,map_headernames!M:M,map_headernames!M:M),"")</f>
        <v/>
      </c>
      <c r="F525" s="29" t="str">
        <f>IFERROR(_xlfn.XLOOKUP(B525,map_headernames!N:N,map_headernames!N:N),"")</f>
        <v/>
      </c>
      <c r="G525" s="29" t="str">
        <f>IFERROR(_xlfn.XLOOKUP($B525,map_headernames!L:L,map_headernames!L:L),"")</f>
        <v/>
      </c>
      <c r="H525" cm="1">
        <f t="array" ref="H525">_xlfn.XLOOKUP(J525,map_headernames!Q:Q,map_headernames!O:O,map_headernames!O:O)</f>
        <v>0</v>
      </c>
      <c r="I525" s="24" t="str">
        <f>IFERROR(_xlfn.XLOOKUP(G525,map_headernames!L:L,map_headernames!O:O),"")</f>
        <v/>
      </c>
      <c r="K525" t="str">
        <f>IFERROR(_xlfn.XLOOKUP(G525,map_headernames!L:L,map_headernames!Q:Q),"")</f>
        <v/>
      </c>
      <c r="L525" t="str">
        <f>IFERROR(_xlfn.XLOOKUP(H525,map_headernames!O:O,map_headernames!Q:Q),"")</f>
        <v/>
      </c>
      <c r="N525" s="423" t="s">
        <v>6673</v>
      </c>
    </row>
    <row r="526" spans="1:14">
      <c r="A526">
        <v>506</v>
      </c>
      <c r="B526" t="s">
        <v>5964</v>
      </c>
      <c r="C526">
        <v>0</v>
      </c>
      <c r="D526" t="s">
        <v>6484</v>
      </c>
      <c r="E526" s="29" t="str">
        <f>IFERROR(_xlfn.XLOOKUP(B526,map_headernames!M:M,map_headernames!M:M),"")</f>
        <v/>
      </c>
      <c r="F526" s="29" t="str">
        <f>IFERROR(_xlfn.XLOOKUP(B526,map_headernames!N:N,map_headernames!N:N),"")</f>
        <v/>
      </c>
      <c r="G526" s="29" t="str">
        <f>IFERROR(_xlfn.XLOOKUP($B526,map_headernames!L:L,map_headernames!L:L),"")</f>
        <v/>
      </c>
      <c r="H526" cm="1">
        <f t="array" ref="H526">_xlfn.XLOOKUP(J526,map_headernames!Q:Q,map_headernames!O:O,map_headernames!O:O)</f>
        <v>0</v>
      </c>
      <c r="I526" s="24" t="str">
        <f>IFERROR(_xlfn.XLOOKUP(G526,map_headernames!L:L,map_headernames!O:O),"")</f>
        <v/>
      </c>
      <c r="K526" t="str">
        <f>IFERROR(_xlfn.XLOOKUP(G526,map_headernames!L:L,map_headernames!Q:Q),"")</f>
        <v/>
      </c>
      <c r="L526" t="str">
        <f>IFERROR(_xlfn.XLOOKUP(H526,map_headernames!O:O,map_headernames!Q:Q),"")</f>
        <v/>
      </c>
      <c r="N526" s="423" t="s">
        <v>6673</v>
      </c>
    </row>
    <row r="527" spans="1:14">
      <c r="A527">
        <v>507</v>
      </c>
      <c r="B527" t="s">
        <v>5965</v>
      </c>
      <c r="C527">
        <v>10</v>
      </c>
      <c r="D527" t="s">
        <v>6485</v>
      </c>
      <c r="E527" s="29" t="str">
        <f>IFERROR(_xlfn.XLOOKUP(B527,map_headernames!M:M,map_headernames!M:M),"")</f>
        <v/>
      </c>
      <c r="F527" s="29" t="str">
        <f>IFERROR(_xlfn.XLOOKUP(B527,map_headernames!N:N,map_headernames!N:N),"")</f>
        <v/>
      </c>
      <c r="G527" s="29" t="str">
        <f>IFERROR(_xlfn.XLOOKUP($B527,map_headernames!L:L,map_headernames!L:L),"")</f>
        <v/>
      </c>
      <c r="H527" cm="1">
        <f t="array" ref="H527">_xlfn.XLOOKUP(J527,map_headernames!Q:Q,map_headernames!O:O,map_headernames!O:O)</f>
        <v>0</v>
      </c>
      <c r="I527" s="24" t="str">
        <f>IFERROR(_xlfn.XLOOKUP(G527,map_headernames!L:L,map_headernames!O:O),"")</f>
        <v/>
      </c>
      <c r="K527" t="str">
        <f>IFERROR(_xlfn.XLOOKUP(G527,map_headernames!L:L,map_headernames!Q:Q),"")</f>
        <v/>
      </c>
      <c r="L527" t="str">
        <f>IFERROR(_xlfn.XLOOKUP(H527,map_headernames!O:O,map_headernames!Q:Q),"")</f>
        <v/>
      </c>
      <c r="N527" s="423" t="s">
        <v>6673</v>
      </c>
    </row>
    <row r="528" spans="1:14">
      <c r="A528">
        <v>508</v>
      </c>
      <c r="B528" t="s">
        <v>5966</v>
      </c>
      <c r="C528">
        <v>3.83141762452107</v>
      </c>
      <c r="D528" t="s">
        <v>6486</v>
      </c>
      <c r="E528" s="29" t="str">
        <f>IFERROR(_xlfn.XLOOKUP(B528,map_headernames!M:M,map_headernames!M:M),"")</f>
        <v/>
      </c>
      <c r="F528" s="29" t="str">
        <f>IFERROR(_xlfn.XLOOKUP(B528,map_headernames!N:N,map_headernames!N:N),"")</f>
        <v/>
      </c>
      <c r="G528" s="29" t="str">
        <f>IFERROR(_xlfn.XLOOKUP($B528,map_headernames!L:L,map_headernames!L:L),"")</f>
        <v/>
      </c>
      <c r="H528" cm="1">
        <f t="array" ref="H528">_xlfn.XLOOKUP(J528,map_headernames!Q:Q,map_headernames!O:O,map_headernames!O:O)</f>
        <v>0</v>
      </c>
      <c r="I528" s="24" t="str">
        <f>IFERROR(_xlfn.XLOOKUP(G528,map_headernames!L:L,map_headernames!O:O),"")</f>
        <v/>
      </c>
      <c r="K528" t="str">
        <f>IFERROR(_xlfn.XLOOKUP(G528,map_headernames!L:L,map_headernames!Q:Q),"")</f>
        <v/>
      </c>
      <c r="L528" t="str">
        <f>IFERROR(_xlfn.XLOOKUP(H528,map_headernames!O:O,map_headernames!Q:Q),"")</f>
        <v/>
      </c>
      <c r="N528" s="423" t="s">
        <v>6673</v>
      </c>
    </row>
    <row r="529" spans="1:14">
      <c r="A529">
        <v>509</v>
      </c>
      <c r="B529" t="s">
        <v>5967</v>
      </c>
      <c r="C529">
        <v>13</v>
      </c>
      <c r="D529" t="s">
        <v>6487</v>
      </c>
      <c r="E529" s="29" t="str">
        <f>IFERROR(_xlfn.XLOOKUP(B529,map_headernames!M:M,map_headernames!M:M),"")</f>
        <v/>
      </c>
      <c r="F529" s="29" t="str">
        <f>IFERROR(_xlfn.XLOOKUP(B529,map_headernames!N:N,map_headernames!N:N),"")</f>
        <v/>
      </c>
      <c r="G529" s="29" t="str">
        <f>IFERROR(_xlfn.XLOOKUP($B529,map_headernames!L:L,map_headernames!L:L),"")</f>
        <v/>
      </c>
      <c r="H529" cm="1">
        <f t="array" ref="H529">_xlfn.XLOOKUP(J529,map_headernames!Q:Q,map_headernames!O:O,map_headernames!O:O)</f>
        <v>0</v>
      </c>
      <c r="I529" s="24" t="str">
        <f>IFERROR(_xlfn.XLOOKUP(G529,map_headernames!L:L,map_headernames!O:O),"")</f>
        <v/>
      </c>
      <c r="K529" t="str">
        <f>IFERROR(_xlfn.XLOOKUP(G529,map_headernames!L:L,map_headernames!Q:Q),"")</f>
        <v/>
      </c>
      <c r="L529" t="str">
        <f>IFERROR(_xlfn.XLOOKUP(H529,map_headernames!O:O,map_headernames!Q:Q),"")</f>
        <v/>
      </c>
      <c r="N529" s="423" t="s">
        <v>6673</v>
      </c>
    </row>
    <row r="530" spans="1:14">
      <c r="A530">
        <v>510</v>
      </c>
      <c r="B530" t="s">
        <v>5968</v>
      </c>
      <c r="C530">
        <v>4.9808429118773896</v>
      </c>
      <c r="D530" t="s">
        <v>6488</v>
      </c>
      <c r="E530" s="29" t="str">
        <f>IFERROR(_xlfn.XLOOKUP(B530,map_headernames!M:M,map_headernames!M:M),"")</f>
        <v/>
      </c>
      <c r="F530" s="29" t="str">
        <f>IFERROR(_xlfn.XLOOKUP(B530,map_headernames!N:N,map_headernames!N:N),"")</f>
        <v/>
      </c>
      <c r="G530" s="29" t="str">
        <f>IFERROR(_xlfn.XLOOKUP($B530,map_headernames!L:L,map_headernames!L:L),"")</f>
        <v/>
      </c>
      <c r="H530" cm="1">
        <f t="array" ref="H530">_xlfn.XLOOKUP(J530,map_headernames!Q:Q,map_headernames!O:O,map_headernames!O:O)</f>
        <v>0</v>
      </c>
      <c r="I530" s="24" t="str">
        <f>IFERROR(_xlfn.XLOOKUP(G530,map_headernames!L:L,map_headernames!O:O),"")</f>
        <v/>
      </c>
      <c r="K530" t="str">
        <f>IFERROR(_xlfn.XLOOKUP(G530,map_headernames!L:L,map_headernames!Q:Q),"")</f>
        <v/>
      </c>
      <c r="L530" t="str">
        <f>IFERROR(_xlfn.XLOOKUP(H530,map_headernames!O:O,map_headernames!Q:Q),"")</f>
        <v/>
      </c>
      <c r="N530" s="423" t="s">
        <v>6673</v>
      </c>
    </row>
    <row r="531" spans="1:14">
      <c r="A531">
        <v>511</v>
      </c>
      <c r="B531" t="s">
        <v>4400</v>
      </c>
      <c r="C531">
        <v>101</v>
      </c>
      <c r="D531" t="s">
        <v>6489</v>
      </c>
      <c r="E531" s="29" t="str">
        <f>IFERROR(_xlfn.XLOOKUP(B531,map_headernames!M:M,map_headernames!M:M),"")</f>
        <v/>
      </c>
      <c r="F531" s="29" t="str">
        <f>IFERROR(_xlfn.XLOOKUP(B531,map_headernames!N:N,map_headernames!N:N),"")</f>
        <v/>
      </c>
      <c r="G531" s="29" t="str">
        <f>IFERROR(_xlfn.XLOOKUP($B531,map_headernames!L:L,map_headernames!L:L),"")</f>
        <v/>
      </c>
      <c r="H531" cm="1">
        <f t="array" ref="H531">_xlfn.XLOOKUP(J531,map_headernames!Q:Q,map_headernames!O:O,map_headernames!O:O)</f>
        <v>0</v>
      </c>
      <c r="I531" s="24" t="str">
        <f>IFERROR(_xlfn.XLOOKUP(G531,map_headernames!L:L,map_headernames!O:O),"")</f>
        <v/>
      </c>
      <c r="K531" t="str">
        <f>IFERROR(_xlfn.XLOOKUP(G531,map_headernames!L:L,map_headernames!Q:Q),"")</f>
        <v/>
      </c>
      <c r="L531" t="str">
        <f>IFERROR(_xlfn.XLOOKUP(H531,map_headernames!O:O,map_headernames!Q:Q),"")</f>
        <v/>
      </c>
      <c r="N531" s="423" t="s">
        <v>6673</v>
      </c>
    </row>
    <row r="532" spans="1:14">
      <c r="A532">
        <v>512</v>
      </c>
      <c r="B532" t="s">
        <v>4402</v>
      </c>
      <c r="C532">
        <v>38.697318007662801</v>
      </c>
      <c r="D532" t="s">
        <v>6490</v>
      </c>
      <c r="E532" s="29" t="str">
        <f>IFERROR(_xlfn.XLOOKUP(B532,map_headernames!M:M,map_headernames!M:M),"")</f>
        <v/>
      </c>
      <c r="F532" s="29" t="str">
        <f>IFERROR(_xlfn.XLOOKUP(B532,map_headernames!N:N,map_headernames!N:N),"")</f>
        <v/>
      </c>
      <c r="G532" s="29" t="str">
        <f>IFERROR(_xlfn.XLOOKUP($B532,map_headernames!L:L,map_headernames!L:L),"")</f>
        <v/>
      </c>
      <c r="H532" cm="1">
        <f t="array" ref="H532">_xlfn.XLOOKUP(J532,map_headernames!Q:Q,map_headernames!O:O,map_headernames!O:O)</f>
        <v>0</v>
      </c>
      <c r="I532" s="24" t="str">
        <f>IFERROR(_xlfn.XLOOKUP(G532,map_headernames!L:L,map_headernames!O:O),"")</f>
        <v/>
      </c>
      <c r="K532" t="str">
        <f>IFERROR(_xlfn.XLOOKUP(G532,map_headernames!L:L,map_headernames!Q:Q),"")</f>
        <v/>
      </c>
      <c r="L532" t="str">
        <f>IFERROR(_xlfn.XLOOKUP(H532,map_headernames!O:O,map_headernames!Q:Q),"")</f>
        <v/>
      </c>
      <c r="N532" s="423" t="s">
        <v>6673</v>
      </c>
    </row>
    <row r="533" spans="1:14">
      <c r="A533">
        <v>513</v>
      </c>
      <c r="B533" t="s">
        <v>4405</v>
      </c>
      <c r="C533">
        <v>48</v>
      </c>
      <c r="D533" t="s">
        <v>6491</v>
      </c>
      <c r="E533" s="29" t="str">
        <f>IFERROR(_xlfn.XLOOKUP(B533,map_headernames!M:M,map_headernames!M:M),"")</f>
        <v/>
      </c>
      <c r="F533" s="29" t="str">
        <f>IFERROR(_xlfn.XLOOKUP(B533,map_headernames!N:N,map_headernames!N:N),"")</f>
        <v/>
      </c>
      <c r="G533" s="29" t="str">
        <f>IFERROR(_xlfn.XLOOKUP($B533,map_headernames!L:L,map_headernames!L:L),"")</f>
        <v/>
      </c>
      <c r="H533" cm="1">
        <f t="array" ref="H533">_xlfn.XLOOKUP(J533,map_headernames!Q:Q,map_headernames!O:O,map_headernames!O:O)</f>
        <v>0</v>
      </c>
      <c r="I533" s="24" t="str">
        <f>IFERROR(_xlfn.XLOOKUP(G533,map_headernames!L:L,map_headernames!O:O),"")</f>
        <v/>
      </c>
      <c r="K533" t="str">
        <f>IFERROR(_xlfn.XLOOKUP(G533,map_headernames!L:L,map_headernames!Q:Q),"")</f>
        <v/>
      </c>
      <c r="L533" t="str">
        <f>IFERROR(_xlfn.XLOOKUP(H533,map_headernames!O:O,map_headernames!Q:Q),"")</f>
        <v/>
      </c>
      <c r="N533" s="423" t="s">
        <v>6673</v>
      </c>
    </row>
    <row r="534" spans="1:14">
      <c r="A534">
        <v>514</v>
      </c>
      <c r="B534" t="s">
        <v>4407</v>
      </c>
      <c r="C534">
        <v>18.390804597701099</v>
      </c>
      <c r="D534" t="s">
        <v>6492</v>
      </c>
      <c r="E534" s="29" t="str">
        <f>IFERROR(_xlfn.XLOOKUP(B534,map_headernames!M:M,map_headernames!M:M),"")</f>
        <v/>
      </c>
      <c r="F534" s="29" t="str">
        <f>IFERROR(_xlfn.XLOOKUP(B534,map_headernames!N:N,map_headernames!N:N),"")</f>
        <v/>
      </c>
      <c r="G534" s="29" t="str">
        <f>IFERROR(_xlfn.XLOOKUP($B534,map_headernames!L:L,map_headernames!L:L),"")</f>
        <v/>
      </c>
      <c r="H534" cm="1">
        <f t="array" ref="H534">_xlfn.XLOOKUP(J534,map_headernames!Q:Q,map_headernames!O:O,map_headernames!O:O)</f>
        <v>0</v>
      </c>
      <c r="I534" s="24" t="str">
        <f>IFERROR(_xlfn.XLOOKUP(G534,map_headernames!L:L,map_headernames!O:O),"")</f>
        <v/>
      </c>
      <c r="K534" t="str">
        <f>IFERROR(_xlfn.XLOOKUP(G534,map_headernames!L:L,map_headernames!Q:Q),"")</f>
        <v/>
      </c>
      <c r="L534" t="str">
        <f>IFERROR(_xlfn.XLOOKUP(H534,map_headernames!O:O,map_headernames!Q:Q),"")</f>
        <v/>
      </c>
      <c r="N534" s="423" t="s">
        <v>6673</v>
      </c>
    </row>
    <row r="535" spans="1:14">
      <c r="A535">
        <v>515</v>
      </c>
      <c r="B535" t="s">
        <v>4410</v>
      </c>
      <c r="C535">
        <v>8</v>
      </c>
      <c r="D535" t="s">
        <v>6493</v>
      </c>
      <c r="E535" s="29" t="str">
        <f>IFERROR(_xlfn.XLOOKUP(B535,map_headernames!M:M,map_headernames!M:M),"")</f>
        <v/>
      </c>
      <c r="F535" s="29" t="str">
        <f>IFERROR(_xlfn.XLOOKUP(B535,map_headernames!N:N,map_headernames!N:N),"")</f>
        <v/>
      </c>
      <c r="G535" s="29" t="str">
        <f>IFERROR(_xlfn.XLOOKUP($B535,map_headernames!L:L,map_headernames!L:L),"")</f>
        <v/>
      </c>
      <c r="H535" cm="1">
        <f t="array" ref="H535">_xlfn.XLOOKUP(J535,map_headernames!Q:Q,map_headernames!O:O,map_headernames!O:O)</f>
        <v>0</v>
      </c>
      <c r="I535" s="24" t="str">
        <f>IFERROR(_xlfn.XLOOKUP(G535,map_headernames!L:L,map_headernames!O:O),"")</f>
        <v/>
      </c>
      <c r="K535" t="str">
        <f>IFERROR(_xlfn.XLOOKUP(G535,map_headernames!L:L,map_headernames!Q:Q),"")</f>
        <v/>
      </c>
      <c r="L535" t="str">
        <f>IFERROR(_xlfn.XLOOKUP(H535,map_headernames!O:O,map_headernames!Q:Q),"")</f>
        <v/>
      </c>
      <c r="N535" s="423" t="s">
        <v>6673</v>
      </c>
    </row>
    <row r="536" spans="1:14">
      <c r="A536">
        <v>516</v>
      </c>
      <c r="B536" t="s">
        <v>4412</v>
      </c>
      <c r="C536">
        <v>3.0651340996168601</v>
      </c>
      <c r="D536" t="s">
        <v>6494</v>
      </c>
      <c r="E536" s="29" t="str">
        <f>IFERROR(_xlfn.XLOOKUP(B536,map_headernames!M:M,map_headernames!M:M),"")</f>
        <v/>
      </c>
      <c r="F536" s="29" t="str">
        <f>IFERROR(_xlfn.XLOOKUP(B536,map_headernames!N:N,map_headernames!N:N),"")</f>
        <v/>
      </c>
      <c r="G536" s="29" t="str">
        <f>IFERROR(_xlfn.XLOOKUP($B536,map_headernames!L:L,map_headernames!L:L),"")</f>
        <v/>
      </c>
      <c r="H536" cm="1">
        <f t="array" ref="H536">_xlfn.XLOOKUP(J536,map_headernames!Q:Q,map_headernames!O:O,map_headernames!O:O)</f>
        <v>0</v>
      </c>
      <c r="I536" s="24" t="str">
        <f>IFERROR(_xlfn.XLOOKUP(G536,map_headernames!L:L,map_headernames!O:O),"")</f>
        <v/>
      </c>
      <c r="K536" t="str">
        <f>IFERROR(_xlfn.XLOOKUP(G536,map_headernames!L:L,map_headernames!Q:Q),"")</f>
        <v/>
      </c>
      <c r="L536" t="str">
        <f>IFERROR(_xlfn.XLOOKUP(H536,map_headernames!O:O,map_headernames!Q:Q),"")</f>
        <v/>
      </c>
      <c r="N536" s="423" t="s">
        <v>6673</v>
      </c>
    </row>
    <row r="537" spans="1:14">
      <c r="A537">
        <v>517</v>
      </c>
      <c r="B537" t="s">
        <v>5969</v>
      </c>
      <c r="C537">
        <v>9</v>
      </c>
      <c r="D537" t="s">
        <v>6495</v>
      </c>
      <c r="E537" s="29" t="str">
        <f>IFERROR(_xlfn.XLOOKUP(B537,map_headernames!M:M,map_headernames!M:M),"")</f>
        <v/>
      </c>
      <c r="F537" s="29" t="str">
        <f>IFERROR(_xlfn.XLOOKUP(B537,map_headernames!N:N,map_headernames!N:N),"")</f>
        <v/>
      </c>
      <c r="G537" s="29" t="str">
        <f>IFERROR(_xlfn.XLOOKUP($B537,map_headernames!L:L,map_headernames!L:L),"")</f>
        <v/>
      </c>
      <c r="H537" cm="1">
        <f t="array" ref="H537">_xlfn.XLOOKUP(J537,map_headernames!Q:Q,map_headernames!O:O,map_headernames!O:O)</f>
        <v>0</v>
      </c>
      <c r="I537" s="24" t="str">
        <f>IFERROR(_xlfn.XLOOKUP(G537,map_headernames!L:L,map_headernames!O:O),"")</f>
        <v/>
      </c>
      <c r="K537" t="str">
        <f>IFERROR(_xlfn.XLOOKUP(G537,map_headernames!L:L,map_headernames!Q:Q),"")</f>
        <v/>
      </c>
      <c r="L537" t="str">
        <f>IFERROR(_xlfn.XLOOKUP(H537,map_headernames!O:O,map_headernames!Q:Q),"")</f>
        <v/>
      </c>
      <c r="N537" s="423" t="s">
        <v>6673</v>
      </c>
    </row>
    <row r="538" spans="1:14">
      <c r="A538">
        <v>518</v>
      </c>
      <c r="B538" t="s">
        <v>5970</v>
      </c>
      <c r="C538">
        <v>3.4482758620689702</v>
      </c>
      <c r="D538" t="s">
        <v>6496</v>
      </c>
      <c r="E538" s="29" t="str">
        <f>IFERROR(_xlfn.XLOOKUP(B538,map_headernames!M:M,map_headernames!M:M),"")</f>
        <v/>
      </c>
      <c r="F538" s="29" t="str">
        <f>IFERROR(_xlfn.XLOOKUP(B538,map_headernames!N:N,map_headernames!N:N),"")</f>
        <v/>
      </c>
      <c r="G538" s="29" t="str">
        <f>IFERROR(_xlfn.XLOOKUP($B538,map_headernames!L:L,map_headernames!L:L),"")</f>
        <v/>
      </c>
      <c r="H538" cm="1">
        <f t="array" ref="H538">_xlfn.XLOOKUP(J538,map_headernames!Q:Q,map_headernames!O:O,map_headernames!O:O)</f>
        <v>0</v>
      </c>
      <c r="I538" s="24" t="str">
        <f>IFERROR(_xlfn.XLOOKUP(G538,map_headernames!L:L,map_headernames!O:O),"")</f>
        <v/>
      </c>
      <c r="K538" t="str">
        <f>IFERROR(_xlfn.XLOOKUP(G538,map_headernames!L:L,map_headernames!Q:Q),"")</f>
        <v/>
      </c>
      <c r="L538" t="str">
        <f>IFERROR(_xlfn.XLOOKUP(H538,map_headernames!O:O,map_headernames!Q:Q),"")</f>
        <v/>
      </c>
      <c r="N538" s="423" t="s">
        <v>6673</v>
      </c>
    </row>
    <row r="539" spans="1:14">
      <c r="A539">
        <v>519</v>
      </c>
      <c r="B539" t="s">
        <v>5971</v>
      </c>
      <c r="C539">
        <v>34</v>
      </c>
      <c r="D539" t="s">
        <v>6497</v>
      </c>
      <c r="E539" s="29" t="str">
        <f>IFERROR(_xlfn.XLOOKUP(B539,map_headernames!M:M,map_headernames!M:M),"")</f>
        <v/>
      </c>
      <c r="F539" s="29" t="str">
        <f>IFERROR(_xlfn.XLOOKUP(B539,map_headernames!N:N,map_headernames!N:N),"")</f>
        <v/>
      </c>
      <c r="G539" s="29" t="str">
        <f>IFERROR(_xlfn.XLOOKUP($B539,map_headernames!L:L,map_headernames!L:L),"")</f>
        <v/>
      </c>
      <c r="H539" cm="1">
        <f t="array" ref="H539">_xlfn.XLOOKUP(J539,map_headernames!Q:Q,map_headernames!O:O,map_headernames!O:O)</f>
        <v>0</v>
      </c>
      <c r="I539" s="24" t="str">
        <f>IFERROR(_xlfn.XLOOKUP(G539,map_headernames!L:L,map_headernames!O:O),"")</f>
        <v/>
      </c>
      <c r="K539" t="str">
        <f>IFERROR(_xlfn.XLOOKUP(G539,map_headernames!L:L,map_headernames!Q:Q),"")</f>
        <v/>
      </c>
      <c r="L539" t="str">
        <f>IFERROR(_xlfn.XLOOKUP(H539,map_headernames!O:O,map_headernames!Q:Q),"")</f>
        <v/>
      </c>
      <c r="N539" s="423" t="s">
        <v>6673</v>
      </c>
    </row>
    <row r="540" spans="1:14">
      <c r="A540">
        <v>520</v>
      </c>
      <c r="B540" t="s">
        <v>5972</v>
      </c>
      <c r="C540">
        <v>13.026819923371599</v>
      </c>
      <c r="D540" t="s">
        <v>6498</v>
      </c>
      <c r="E540" s="29" t="str">
        <f>IFERROR(_xlfn.XLOOKUP(B540,map_headernames!M:M,map_headernames!M:M),"")</f>
        <v/>
      </c>
      <c r="F540" s="29" t="str">
        <f>IFERROR(_xlfn.XLOOKUP(B540,map_headernames!N:N,map_headernames!N:N),"")</f>
        <v/>
      </c>
      <c r="G540" s="29" t="str">
        <f>IFERROR(_xlfn.XLOOKUP($B540,map_headernames!L:L,map_headernames!L:L),"")</f>
        <v/>
      </c>
      <c r="H540" cm="1">
        <f t="array" ref="H540">_xlfn.XLOOKUP(J540,map_headernames!Q:Q,map_headernames!O:O,map_headernames!O:O)</f>
        <v>0</v>
      </c>
      <c r="I540" s="24" t="str">
        <f>IFERROR(_xlfn.XLOOKUP(G540,map_headernames!L:L,map_headernames!O:O),"")</f>
        <v/>
      </c>
      <c r="K540" t="str">
        <f>IFERROR(_xlfn.XLOOKUP(G540,map_headernames!L:L,map_headernames!Q:Q),"")</f>
        <v/>
      </c>
      <c r="L540" t="str">
        <f>IFERROR(_xlfn.XLOOKUP(H540,map_headernames!O:O,map_headernames!Q:Q),"")</f>
        <v/>
      </c>
      <c r="N540" s="423" t="s">
        <v>6673</v>
      </c>
    </row>
    <row r="541" spans="1:14">
      <c r="A541">
        <v>521</v>
      </c>
      <c r="B541" t="s">
        <v>5973</v>
      </c>
      <c r="C541">
        <v>29</v>
      </c>
      <c r="D541" t="s">
        <v>6499</v>
      </c>
      <c r="E541" s="29" t="str">
        <f>IFERROR(_xlfn.XLOOKUP(B541,map_headernames!M:M,map_headernames!M:M),"")</f>
        <v/>
      </c>
      <c r="F541" s="29" t="str">
        <f>IFERROR(_xlfn.XLOOKUP(B541,map_headernames!N:N,map_headernames!N:N),"")</f>
        <v/>
      </c>
      <c r="G541" s="29" t="str">
        <f>IFERROR(_xlfn.XLOOKUP($B541,map_headernames!L:L,map_headernames!L:L),"")</f>
        <v/>
      </c>
      <c r="H541" cm="1">
        <f t="array" ref="H541">_xlfn.XLOOKUP(J541,map_headernames!Q:Q,map_headernames!O:O,map_headernames!O:O)</f>
        <v>0</v>
      </c>
      <c r="I541" s="24" t="str">
        <f>IFERROR(_xlfn.XLOOKUP(G541,map_headernames!L:L,map_headernames!O:O),"")</f>
        <v/>
      </c>
      <c r="K541" t="str">
        <f>IFERROR(_xlfn.XLOOKUP(G541,map_headernames!L:L,map_headernames!Q:Q),"")</f>
        <v/>
      </c>
      <c r="L541" t="str">
        <f>IFERROR(_xlfn.XLOOKUP(H541,map_headernames!O:O,map_headernames!Q:Q),"")</f>
        <v/>
      </c>
      <c r="N541" s="423" t="s">
        <v>6673</v>
      </c>
    </row>
    <row r="542" spans="1:14">
      <c r="A542">
        <v>522</v>
      </c>
      <c r="B542" t="s">
        <v>5974</v>
      </c>
      <c r="C542">
        <v>11.1111111111111</v>
      </c>
      <c r="D542" t="s">
        <v>6500</v>
      </c>
      <c r="E542" s="29" t="str">
        <f>IFERROR(_xlfn.XLOOKUP(B542,map_headernames!M:M,map_headernames!M:M),"")</f>
        <v/>
      </c>
      <c r="F542" s="29" t="str">
        <f>IFERROR(_xlfn.XLOOKUP(B542,map_headernames!N:N,map_headernames!N:N),"")</f>
        <v/>
      </c>
      <c r="G542" s="29" t="str">
        <f>IFERROR(_xlfn.XLOOKUP($B542,map_headernames!L:L,map_headernames!L:L),"")</f>
        <v/>
      </c>
      <c r="H542" cm="1">
        <f t="array" ref="H542">_xlfn.XLOOKUP(J542,map_headernames!Q:Q,map_headernames!O:O,map_headernames!O:O)</f>
        <v>0</v>
      </c>
      <c r="I542" s="24" t="str">
        <f>IFERROR(_xlfn.XLOOKUP(G542,map_headernames!L:L,map_headernames!O:O),"")</f>
        <v/>
      </c>
      <c r="K542" t="str">
        <f>IFERROR(_xlfn.XLOOKUP(G542,map_headernames!L:L,map_headernames!Q:Q),"")</f>
        <v/>
      </c>
      <c r="L542" t="str">
        <f>IFERROR(_xlfn.XLOOKUP(H542,map_headernames!O:O,map_headernames!Q:Q),"")</f>
        <v/>
      </c>
      <c r="N542" s="423" t="s">
        <v>6673</v>
      </c>
    </row>
    <row r="543" spans="1:14">
      <c r="A543">
        <v>523</v>
      </c>
      <c r="B543" t="s">
        <v>4430</v>
      </c>
      <c r="C543">
        <v>9</v>
      </c>
      <c r="D543" t="s">
        <v>6501</v>
      </c>
      <c r="E543" s="29" t="str">
        <f>IFERROR(_xlfn.XLOOKUP(B543,map_headernames!M:M,map_headernames!M:M),"")</f>
        <v/>
      </c>
      <c r="F543" s="29" t="str">
        <f>IFERROR(_xlfn.XLOOKUP(B543,map_headernames!N:N,map_headernames!N:N),"")</f>
        <v/>
      </c>
      <c r="G543" s="29" t="str">
        <f>IFERROR(_xlfn.XLOOKUP($B543,map_headernames!L:L,map_headernames!L:L),"")</f>
        <v/>
      </c>
      <c r="H543" cm="1">
        <f t="array" ref="H543">_xlfn.XLOOKUP(J543,map_headernames!Q:Q,map_headernames!O:O,map_headernames!O:O)</f>
        <v>0</v>
      </c>
      <c r="I543" s="24" t="str">
        <f>IFERROR(_xlfn.XLOOKUP(G543,map_headernames!L:L,map_headernames!O:O),"")</f>
        <v/>
      </c>
      <c r="K543" t="str">
        <f>IFERROR(_xlfn.XLOOKUP(G543,map_headernames!L:L,map_headernames!Q:Q),"")</f>
        <v/>
      </c>
      <c r="L543" t="str">
        <f>IFERROR(_xlfn.XLOOKUP(H543,map_headernames!O:O,map_headernames!Q:Q),"")</f>
        <v/>
      </c>
      <c r="N543" s="423" t="s">
        <v>6673</v>
      </c>
    </row>
    <row r="544" spans="1:14">
      <c r="A544">
        <v>524</v>
      </c>
      <c r="B544" t="s">
        <v>4432</v>
      </c>
      <c r="C544">
        <v>3.4482758620689702</v>
      </c>
      <c r="D544" t="s">
        <v>6502</v>
      </c>
      <c r="E544" s="29" t="str">
        <f>IFERROR(_xlfn.XLOOKUP(B544,map_headernames!M:M,map_headernames!M:M),"")</f>
        <v/>
      </c>
      <c r="F544" s="29" t="str">
        <f>IFERROR(_xlfn.XLOOKUP(B544,map_headernames!N:N,map_headernames!N:N),"")</f>
        <v/>
      </c>
      <c r="G544" s="29" t="str">
        <f>IFERROR(_xlfn.XLOOKUP($B544,map_headernames!L:L,map_headernames!L:L),"")</f>
        <v/>
      </c>
      <c r="H544" cm="1">
        <f t="array" ref="H544">_xlfn.XLOOKUP(J544,map_headernames!Q:Q,map_headernames!O:O,map_headernames!O:O)</f>
        <v>0</v>
      </c>
      <c r="I544" s="24" t="str">
        <f>IFERROR(_xlfn.XLOOKUP(G544,map_headernames!L:L,map_headernames!O:O),"")</f>
        <v/>
      </c>
      <c r="K544" t="str">
        <f>IFERROR(_xlfn.XLOOKUP(G544,map_headernames!L:L,map_headernames!Q:Q),"")</f>
        <v/>
      </c>
      <c r="L544" t="str">
        <f>IFERROR(_xlfn.XLOOKUP(H544,map_headernames!O:O,map_headernames!Q:Q),"")</f>
        <v/>
      </c>
      <c r="N544" s="423" t="s">
        <v>6673</v>
      </c>
    </row>
    <row r="545" spans="1:14">
      <c r="A545">
        <v>525</v>
      </c>
      <c r="B545" t="s">
        <v>4435</v>
      </c>
      <c r="C545">
        <v>0</v>
      </c>
      <c r="D545" t="s">
        <v>6503</v>
      </c>
      <c r="E545" s="29" t="str">
        <f>IFERROR(_xlfn.XLOOKUP(B545,map_headernames!M:M,map_headernames!M:M),"")</f>
        <v/>
      </c>
      <c r="F545" s="29" t="str">
        <f>IFERROR(_xlfn.XLOOKUP(B545,map_headernames!N:N,map_headernames!N:N),"")</f>
        <v/>
      </c>
      <c r="G545" s="29" t="str">
        <f>IFERROR(_xlfn.XLOOKUP($B545,map_headernames!L:L,map_headernames!L:L),"")</f>
        <v/>
      </c>
      <c r="H545" cm="1">
        <f t="array" ref="H545">_xlfn.XLOOKUP(J545,map_headernames!Q:Q,map_headernames!O:O,map_headernames!O:O)</f>
        <v>0</v>
      </c>
      <c r="I545" s="24" t="str">
        <f>IFERROR(_xlfn.XLOOKUP(G545,map_headernames!L:L,map_headernames!O:O),"")</f>
        <v/>
      </c>
      <c r="K545" t="str">
        <f>IFERROR(_xlfn.XLOOKUP(G545,map_headernames!L:L,map_headernames!Q:Q),"")</f>
        <v/>
      </c>
      <c r="L545" t="str">
        <f>IFERROR(_xlfn.XLOOKUP(H545,map_headernames!O:O,map_headernames!Q:Q),"")</f>
        <v/>
      </c>
      <c r="N545" s="423" t="s">
        <v>6673</v>
      </c>
    </row>
    <row r="546" spans="1:14">
      <c r="A546">
        <v>526</v>
      </c>
      <c r="B546" t="s">
        <v>4437</v>
      </c>
      <c r="C546">
        <v>0</v>
      </c>
      <c r="D546" t="s">
        <v>6504</v>
      </c>
      <c r="E546" s="29" t="str">
        <f>IFERROR(_xlfn.XLOOKUP(B546,map_headernames!M:M,map_headernames!M:M),"")</f>
        <v/>
      </c>
      <c r="F546" s="29" t="str">
        <f>IFERROR(_xlfn.XLOOKUP(B546,map_headernames!N:N,map_headernames!N:N),"")</f>
        <v/>
      </c>
      <c r="G546" s="29" t="str">
        <f>IFERROR(_xlfn.XLOOKUP($B546,map_headernames!L:L,map_headernames!L:L),"")</f>
        <v/>
      </c>
      <c r="H546" cm="1">
        <f t="array" ref="H546">_xlfn.XLOOKUP(J546,map_headernames!Q:Q,map_headernames!O:O,map_headernames!O:O)</f>
        <v>0</v>
      </c>
      <c r="I546" s="24" t="str">
        <f>IFERROR(_xlfn.XLOOKUP(G546,map_headernames!L:L,map_headernames!O:O),"")</f>
        <v/>
      </c>
      <c r="K546" t="str">
        <f>IFERROR(_xlfn.XLOOKUP(G546,map_headernames!L:L,map_headernames!Q:Q),"")</f>
        <v/>
      </c>
      <c r="L546" t="str">
        <f>IFERROR(_xlfn.XLOOKUP(H546,map_headernames!O:O,map_headernames!Q:Q),"")</f>
        <v/>
      </c>
      <c r="N546" s="423" t="s">
        <v>6673</v>
      </c>
    </row>
    <row r="547" spans="1:14">
      <c r="A547">
        <v>527</v>
      </c>
      <c r="B547" t="s">
        <v>4440</v>
      </c>
      <c r="C547">
        <v>0</v>
      </c>
      <c r="D547" t="s">
        <v>6505</v>
      </c>
      <c r="E547" s="29" t="str">
        <f>IFERROR(_xlfn.XLOOKUP(B547,map_headernames!M:M,map_headernames!M:M),"")</f>
        <v/>
      </c>
      <c r="F547" s="29" t="str">
        <f>IFERROR(_xlfn.XLOOKUP(B547,map_headernames!N:N,map_headernames!N:N),"")</f>
        <v/>
      </c>
      <c r="G547" s="29" t="str">
        <f>IFERROR(_xlfn.XLOOKUP($B547,map_headernames!L:L,map_headernames!L:L),"")</f>
        <v/>
      </c>
      <c r="H547" cm="1">
        <f t="array" ref="H547">_xlfn.XLOOKUP(J547,map_headernames!Q:Q,map_headernames!O:O,map_headernames!O:O)</f>
        <v>0</v>
      </c>
      <c r="I547" s="24" t="str">
        <f>IFERROR(_xlfn.XLOOKUP(G547,map_headernames!L:L,map_headernames!O:O),"")</f>
        <v/>
      </c>
      <c r="K547" t="str">
        <f>IFERROR(_xlfn.XLOOKUP(G547,map_headernames!L:L,map_headernames!Q:Q),"")</f>
        <v/>
      </c>
      <c r="L547" t="str">
        <f>IFERROR(_xlfn.XLOOKUP(H547,map_headernames!O:O,map_headernames!Q:Q),"")</f>
        <v/>
      </c>
      <c r="N547" s="423" t="s">
        <v>6673</v>
      </c>
    </row>
    <row r="548" spans="1:14">
      <c r="A548">
        <v>528</v>
      </c>
      <c r="B548" t="s">
        <v>4442</v>
      </c>
      <c r="C548">
        <v>0</v>
      </c>
      <c r="D548" t="s">
        <v>6506</v>
      </c>
      <c r="E548" s="29" t="str">
        <f>IFERROR(_xlfn.XLOOKUP(B548,map_headernames!M:M,map_headernames!M:M),"")</f>
        <v/>
      </c>
      <c r="F548" s="29" t="str">
        <f>IFERROR(_xlfn.XLOOKUP(B548,map_headernames!N:N,map_headernames!N:N),"")</f>
        <v/>
      </c>
      <c r="G548" s="29" t="str">
        <f>IFERROR(_xlfn.XLOOKUP($B548,map_headernames!L:L,map_headernames!L:L),"")</f>
        <v/>
      </c>
      <c r="H548" cm="1">
        <f t="array" ref="H548">_xlfn.XLOOKUP(J548,map_headernames!Q:Q,map_headernames!O:O,map_headernames!O:O)</f>
        <v>0</v>
      </c>
      <c r="I548" s="24" t="str">
        <f>IFERROR(_xlfn.XLOOKUP(G548,map_headernames!L:L,map_headernames!O:O),"")</f>
        <v/>
      </c>
      <c r="K548" t="str">
        <f>IFERROR(_xlfn.XLOOKUP(G548,map_headernames!L:L,map_headernames!Q:Q),"")</f>
        <v/>
      </c>
      <c r="L548" t="str">
        <f>IFERROR(_xlfn.XLOOKUP(H548,map_headernames!O:O,map_headernames!Q:Q),"")</f>
        <v/>
      </c>
      <c r="N548" s="423" t="s">
        <v>6673</v>
      </c>
    </row>
    <row r="549" spans="1:14">
      <c r="A549">
        <v>529</v>
      </c>
      <c r="B549" t="s">
        <v>4445</v>
      </c>
      <c r="C549">
        <v>80</v>
      </c>
      <c r="D549" t="s">
        <v>6507</v>
      </c>
      <c r="E549" s="29" t="str">
        <f>IFERROR(_xlfn.XLOOKUP(B549,map_headernames!M:M,map_headernames!M:M),"")</f>
        <v/>
      </c>
      <c r="F549" s="29" t="str">
        <f>IFERROR(_xlfn.XLOOKUP(B549,map_headernames!N:N,map_headernames!N:N),"")</f>
        <v/>
      </c>
      <c r="G549" s="29" t="str">
        <f>IFERROR(_xlfn.XLOOKUP($B549,map_headernames!L:L,map_headernames!L:L),"")</f>
        <v/>
      </c>
      <c r="H549" cm="1">
        <f t="array" ref="H549">_xlfn.XLOOKUP(J549,map_headernames!Q:Q,map_headernames!O:O,map_headernames!O:O)</f>
        <v>0</v>
      </c>
      <c r="I549" s="24" t="str">
        <f>IFERROR(_xlfn.XLOOKUP(G549,map_headernames!L:L,map_headernames!O:O),"")</f>
        <v/>
      </c>
      <c r="K549" t="str">
        <f>IFERROR(_xlfn.XLOOKUP(G549,map_headernames!L:L,map_headernames!Q:Q),"")</f>
        <v/>
      </c>
      <c r="L549" t="str">
        <f>IFERROR(_xlfn.XLOOKUP(H549,map_headernames!O:O,map_headernames!Q:Q),"")</f>
        <v/>
      </c>
      <c r="N549" s="423" t="s">
        <v>6673</v>
      </c>
    </row>
    <row r="550" spans="1:14">
      <c r="A550">
        <v>530</v>
      </c>
      <c r="B550" t="s">
        <v>4447</v>
      </c>
      <c r="C550">
        <v>30.651340996168599</v>
      </c>
      <c r="D550" t="s">
        <v>6508</v>
      </c>
      <c r="E550" s="29" t="str">
        <f>IFERROR(_xlfn.XLOOKUP(B550,map_headernames!M:M,map_headernames!M:M),"")</f>
        <v/>
      </c>
      <c r="F550" s="29" t="str">
        <f>IFERROR(_xlfn.XLOOKUP(B550,map_headernames!N:N,map_headernames!N:N),"")</f>
        <v/>
      </c>
      <c r="G550" s="29" t="str">
        <f>IFERROR(_xlfn.XLOOKUP($B550,map_headernames!L:L,map_headernames!L:L),"")</f>
        <v/>
      </c>
      <c r="H550" cm="1">
        <f t="array" ref="H550">_xlfn.XLOOKUP(J550,map_headernames!Q:Q,map_headernames!O:O,map_headernames!O:O)</f>
        <v>0</v>
      </c>
      <c r="I550" s="24" t="str">
        <f>IFERROR(_xlfn.XLOOKUP(G550,map_headernames!L:L,map_headernames!O:O),"")</f>
        <v/>
      </c>
      <c r="K550" t="str">
        <f>IFERROR(_xlfn.XLOOKUP(G550,map_headernames!L:L,map_headernames!Q:Q),"")</f>
        <v/>
      </c>
      <c r="L550" t="str">
        <f>IFERROR(_xlfn.XLOOKUP(H550,map_headernames!O:O,map_headernames!Q:Q),"")</f>
        <v/>
      </c>
      <c r="N550" s="423" t="s">
        <v>6673</v>
      </c>
    </row>
    <row r="551" spans="1:14">
      <c r="A551">
        <v>531</v>
      </c>
      <c r="B551" t="s">
        <v>4450</v>
      </c>
      <c r="C551">
        <v>0</v>
      </c>
      <c r="D551" t="s">
        <v>6509</v>
      </c>
      <c r="E551" s="29" t="str">
        <f>IFERROR(_xlfn.XLOOKUP(B551,map_headernames!M:M,map_headernames!M:M),"")</f>
        <v/>
      </c>
      <c r="F551" s="29" t="str">
        <f>IFERROR(_xlfn.XLOOKUP(B551,map_headernames!N:N,map_headernames!N:N),"")</f>
        <v/>
      </c>
      <c r="G551" s="29" t="str">
        <f>IFERROR(_xlfn.XLOOKUP($B551,map_headernames!L:L,map_headernames!L:L),"")</f>
        <v/>
      </c>
      <c r="H551" cm="1">
        <f t="array" ref="H551">_xlfn.XLOOKUP(J551,map_headernames!Q:Q,map_headernames!O:O,map_headernames!O:O)</f>
        <v>0</v>
      </c>
      <c r="I551" s="24" t="str">
        <f>IFERROR(_xlfn.XLOOKUP(G551,map_headernames!L:L,map_headernames!O:O),"")</f>
        <v/>
      </c>
      <c r="K551" t="str">
        <f>IFERROR(_xlfn.XLOOKUP(G551,map_headernames!L:L,map_headernames!Q:Q),"")</f>
        <v/>
      </c>
      <c r="L551" t="str">
        <f>IFERROR(_xlfn.XLOOKUP(H551,map_headernames!O:O,map_headernames!Q:Q),"")</f>
        <v/>
      </c>
      <c r="N551" s="423" t="s">
        <v>6673</v>
      </c>
    </row>
    <row r="552" spans="1:14">
      <c r="A552">
        <v>532</v>
      </c>
      <c r="B552" t="s">
        <v>4452</v>
      </c>
      <c r="C552">
        <v>0</v>
      </c>
      <c r="D552" t="s">
        <v>6510</v>
      </c>
      <c r="E552" s="29" t="str">
        <f>IFERROR(_xlfn.XLOOKUP(B552,map_headernames!M:M,map_headernames!M:M),"")</f>
        <v/>
      </c>
      <c r="F552" s="29" t="str">
        <f>IFERROR(_xlfn.XLOOKUP(B552,map_headernames!N:N,map_headernames!N:N),"")</f>
        <v/>
      </c>
      <c r="G552" s="29" t="str">
        <f>IFERROR(_xlfn.XLOOKUP($B552,map_headernames!L:L,map_headernames!L:L),"")</f>
        <v/>
      </c>
      <c r="H552" cm="1">
        <f t="array" ref="H552">_xlfn.XLOOKUP(J552,map_headernames!Q:Q,map_headernames!O:O,map_headernames!O:O)</f>
        <v>0</v>
      </c>
      <c r="I552" s="24" t="str">
        <f>IFERROR(_xlfn.XLOOKUP(G552,map_headernames!L:L,map_headernames!O:O),"")</f>
        <v/>
      </c>
      <c r="K552" t="str">
        <f>IFERROR(_xlfn.XLOOKUP(G552,map_headernames!L:L,map_headernames!Q:Q),"")</f>
        <v/>
      </c>
      <c r="L552" t="str">
        <f>IFERROR(_xlfn.XLOOKUP(H552,map_headernames!O:O,map_headernames!Q:Q),"")</f>
        <v/>
      </c>
      <c r="N552" s="423" t="s">
        <v>6673</v>
      </c>
    </row>
    <row r="553" spans="1:14">
      <c r="A553">
        <v>533</v>
      </c>
      <c r="B553" t="s">
        <v>4455</v>
      </c>
      <c r="C553">
        <v>181</v>
      </c>
      <c r="D553" t="s">
        <v>4456</v>
      </c>
      <c r="E553" s="29" t="str">
        <f>IFERROR(_xlfn.XLOOKUP(B553,map_headernames!M:M,map_headernames!M:M),"")</f>
        <v/>
      </c>
      <c r="F553" s="29" t="str">
        <f>IFERROR(_xlfn.XLOOKUP(B553,map_headernames!N:N,map_headernames!N:N),"")</f>
        <v/>
      </c>
      <c r="G553" s="29" t="str">
        <f>IFERROR(_xlfn.XLOOKUP($B553,map_headernames!L:L,map_headernames!L:L),"")</f>
        <v/>
      </c>
      <c r="H553" cm="1">
        <f t="array" ref="H553">_xlfn.XLOOKUP(J553,map_headernames!Q:Q,map_headernames!O:O,map_headernames!O:O)</f>
        <v>0</v>
      </c>
      <c r="I553" s="24" t="str">
        <f>IFERROR(_xlfn.XLOOKUP(G553,map_headernames!L:L,map_headernames!O:O),"")</f>
        <v/>
      </c>
      <c r="K553" t="str">
        <f>IFERROR(_xlfn.XLOOKUP(G553,map_headernames!L:L,map_headernames!Q:Q),"")</f>
        <v/>
      </c>
      <c r="L553" t="str">
        <f>IFERROR(_xlfn.XLOOKUP(H553,map_headernames!O:O,map_headernames!Q:Q),"")</f>
        <v/>
      </c>
      <c r="N553" s="423" t="s">
        <v>6673</v>
      </c>
    </row>
    <row r="554" spans="1:14">
      <c r="A554">
        <v>534</v>
      </c>
      <c r="B554" t="s">
        <v>4457</v>
      </c>
      <c r="C554">
        <v>69.348659003831401</v>
      </c>
      <c r="D554" t="s">
        <v>6511</v>
      </c>
      <c r="E554" s="29" t="str">
        <f>IFERROR(_xlfn.XLOOKUP(B554,map_headernames!M:M,map_headernames!M:M),"")</f>
        <v/>
      </c>
      <c r="F554" s="29" t="str">
        <f>IFERROR(_xlfn.XLOOKUP(B554,map_headernames!N:N,map_headernames!N:N),"")</f>
        <v/>
      </c>
      <c r="G554" s="29" t="str">
        <f>IFERROR(_xlfn.XLOOKUP($B554,map_headernames!L:L,map_headernames!L:L),"")</f>
        <v/>
      </c>
      <c r="H554" cm="1">
        <f t="array" ref="H554">_xlfn.XLOOKUP(J554,map_headernames!Q:Q,map_headernames!O:O,map_headernames!O:O)</f>
        <v>0</v>
      </c>
      <c r="I554" s="24" t="str">
        <f>IFERROR(_xlfn.XLOOKUP(G554,map_headernames!L:L,map_headernames!O:O),"")</f>
        <v/>
      </c>
      <c r="K554" t="str">
        <f>IFERROR(_xlfn.XLOOKUP(G554,map_headernames!L:L,map_headernames!Q:Q),"")</f>
        <v/>
      </c>
      <c r="L554" t="str">
        <f>IFERROR(_xlfn.XLOOKUP(H554,map_headernames!O:O,map_headernames!Q:Q),"")</f>
        <v/>
      </c>
      <c r="N554" s="423" t="s">
        <v>6673</v>
      </c>
    </row>
    <row r="555" spans="1:14">
      <c r="A555">
        <v>535</v>
      </c>
      <c r="B555" t="s">
        <v>4460</v>
      </c>
      <c r="C555">
        <v>0</v>
      </c>
      <c r="D555" t="s">
        <v>6512</v>
      </c>
      <c r="E555" s="29" t="str">
        <f>IFERROR(_xlfn.XLOOKUP(B555,map_headernames!M:M,map_headernames!M:M),"")</f>
        <v/>
      </c>
      <c r="F555" s="29" t="str">
        <f>IFERROR(_xlfn.XLOOKUP(B555,map_headernames!N:N,map_headernames!N:N),"")</f>
        <v/>
      </c>
      <c r="G555" s="29" t="str">
        <f>IFERROR(_xlfn.XLOOKUP($B555,map_headernames!L:L,map_headernames!L:L),"")</f>
        <v/>
      </c>
      <c r="H555" cm="1">
        <f t="array" ref="H555">_xlfn.XLOOKUP(J555,map_headernames!Q:Q,map_headernames!O:O,map_headernames!O:O)</f>
        <v>0</v>
      </c>
      <c r="I555" s="24" t="str">
        <f>IFERROR(_xlfn.XLOOKUP(G555,map_headernames!L:L,map_headernames!O:O),"")</f>
        <v/>
      </c>
      <c r="K555" t="str">
        <f>IFERROR(_xlfn.XLOOKUP(G555,map_headernames!L:L,map_headernames!Q:Q),"")</f>
        <v/>
      </c>
      <c r="L555" t="str">
        <f>IFERROR(_xlfn.XLOOKUP(H555,map_headernames!O:O,map_headernames!Q:Q),"")</f>
        <v/>
      </c>
      <c r="N555" s="423" t="s">
        <v>6673</v>
      </c>
    </row>
    <row r="556" spans="1:14">
      <c r="A556">
        <v>536</v>
      </c>
      <c r="B556" t="s">
        <v>4462</v>
      </c>
      <c r="C556">
        <v>0</v>
      </c>
      <c r="D556" t="s">
        <v>6513</v>
      </c>
      <c r="E556" s="29" t="str">
        <f>IFERROR(_xlfn.XLOOKUP(B556,map_headernames!M:M,map_headernames!M:M),"")</f>
        <v/>
      </c>
      <c r="F556" s="29" t="str">
        <f>IFERROR(_xlfn.XLOOKUP(B556,map_headernames!N:N,map_headernames!N:N),"")</f>
        <v/>
      </c>
      <c r="G556" s="29" t="str">
        <f>IFERROR(_xlfn.XLOOKUP($B556,map_headernames!L:L,map_headernames!L:L),"")</f>
        <v/>
      </c>
      <c r="H556" cm="1">
        <f t="array" ref="H556">_xlfn.XLOOKUP(J556,map_headernames!Q:Q,map_headernames!O:O,map_headernames!O:O)</f>
        <v>0</v>
      </c>
      <c r="I556" s="24" t="str">
        <f>IFERROR(_xlfn.XLOOKUP(G556,map_headernames!L:L,map_headernames!O:O),"")</f>
        <v/>
      </c>
      <c r="K556" t="str">
        <f>IFERROR(_xlfn.XLOOKUP(G556,map_headernames!L:L,map_headernames!Q:Q),"")</f>
        <v/>
      </c>
      <c r="L556" t="str">
        <f>IFERROR(_xlfn.XLOOKUP(H556,map_headernames!O:O,map_headernames!Q:Q),"")</f>
        <v/>
      </c>
      <c r="N556" s="423" t="s">
        <v>6673</v>
      </c>
    </row>
    <row r="557" spans="1:14">
      <c r="A557">
        <v>537</v>
      </c>
      <c r="B557" t="s">
        <v>4465</v>
      </c>
      <c r="C557">
        <v>0</v>
      </c>
      <c r="D557" t="s">
        <v>6514</v>
      </c>
      <c r="E557" s="29" t="str">
        <f>IFERROR(_xlfn.XLOOKUP(B557,map_headernames!M:M,map_headernames!M:M),"")</f>
        <v/>
      </c>
      <c r="F557" s="29" t="str">
        <f>IFERROR(_xlfn.XLOOKUP(B557,map_headernames!N:N,map_headernames!N:N),"")</f>
        <v/>
      </c>
      <c r="G557" s="29" t="str">
        <f>IFERROR(_xlfn.XLOOKUP($B557,map_headernames!L:L,map_headernames!L:L),"")</f>
        <v/>
      </c>
      <c r="H557" cm="1">
        <f t="array" ref="H557">_xlfn.XLOOKUP(J557,map_headernames!Q:Q,map_headernames!O:O,map_headernames!O:O)</f>
        <v>0</v>
      </c>
      <c r="I557" s="24" t="str">
        <f>IFERROR(_xlfn.XLOOKUP(G557,map_headernames!L:L,map_headernames!O:O),"")</f>
        <v/>
      </c>
      <c r="K557" t="str">
        <f>IFERROR(_xlfn.XLOOKUP(G557,map_headernames!L:L,map_headernames!Q:Q),"")</f>
        <v/>
      </c>
      <c r="L557" t="str">
        <f>IFERROR(_xlfn.XLOOKUP(H557,map_headernames!O:O,map_headernames!Q:Q),"")</f>
        <v/>
      </c>
      <c r="N557" s="423" t="s">
        <v>6673</v>
      </c>
    </row>
    <row r="558" spans="1:14">
      <c r="A558">
        <v>538</v>
      </c>
      <c r="B558" t="s">
        <v>4467</v>
      </c>
      <c r="C558">
        <v>0</v>
      </c>
      <c r="D558" t="s">
        <v>6515</v>
      </c>
      <c r="E558" s="29" t="str">
        <f>IFERROR(_xlfn.XLOOKUP(B558,map_headernames!M:M,map_headernames!M:M),"")</f>
        <v/>
      </c>
      <c r="F558" s="29" t="str">
        <f>IFERROR(_xlfn.XLOOKUP(B558,map_headernames!N:N,map_headernames!N:N),"")</f>
        <v/>
      </c>
      <c r="G558" s="29" t="str">
        <f>IFERROR(_xlfn.XLOOKUP($B558,map_headernames!L:L,map_headernames!L:L),"")</f>
        <v/>
      </c>
      <c r="H558" cm="1">
        <f t="array" ref="H558">_xlfn.XLOOKUP(J558,map_headernames!Q:Q,map_headernames!O:O,map_headernames!O:O)</f>
        <v>0</v>
      </c>
      <c r="I558" s="24" t="str">
        <f>IFERROR(_xlfn.XLOOKUP(G558,map_headernames!L:L,map_headernames!O:O),"")</f>
        <v/>
      </c>
      <c r="K558" t="str">
        <f>IFERROR(_xlfn.XLOOKUP(G558,map_headernames!L:L,map_headernames!Q:Q),"")</f>
        <v/>
      </c>
      <c r="L558" t="str">
        <f>IFERROR(_xlfn.XLOOKUP(H558,map_headernames!O:O,map_headernames!Q:Q),"")</f>
        <v/>
      </c>
      <c r="N558" s="423" t="s">
        <v>6673</v>
      </c>
    </row>
    <row r="559" spans="1:14">
      <c r="A559">
        <v>539</v>
      </c>
      <c r="B559" t="s">
        <v>4470</v>
      </c>
      <c r="C559">
        <v>0</v>
      </c>
      <c r="D559" t="s">
        <v>4471</v>
      </c>
      <c r="E559" s="29" t="str">
        <f>IFERROR(_xlfn.XLOOKUP(B559,map_headernames!M:M,map_headernames!M:M),"")</f>
        <v/>
      </c>
      <c r="F559" s="29" t="str">
        <f>IFERROR(_xlfn.XLOOKUP(B559,map_headernames!N:N,map_headernames!N:N),"")</f>
        <v/>
      </c>
      <c r="G559" s="29" t="str">
        <f>IFERROR(_xlfn.XLOOKUP($B559,map_headernames!L:L,map_headernames!L:L),"")</f>
        <v/>
      </c>
      <c r="H559" cm="1">
        <f t="array" ref="H559">_xlfn.XLOOKUP(J559,map_headernames!Q:Q,map_headernames!O:O,map_headernames!O:O)</f>
        <v>0</v>
      </c>
      <c r="I559" s="24" t="str">
        <f>IFERROR(_xlfn.XLOOKUP(G559,map_headernames!L:L,map_headernames!O:O),"")</f>
        <v/>
      </c>
      <c r="K559" t="str">
        <f>IFERROR(_xlfn.XLOOKUP(G559,map_headernames!L:L,map_headernames!Q:Q),"")</f>
        <v/>
      </c>
      <c r="L559" t="str">
        <f>IFERROR(_xlfn.XLOOKUP(H559,map_headernames!O:O,map_headernames!Q:Q),"")</f>
        <v/>
      </c>
      <c r="N559" s="423" t="s">
        <v>6673</v>
      </c>
    </row>
    <row r="560" spans="1:14">
      <c r="A560">
        <v>540</v>
      </c>
      <c r="B560" t="s">
        <v>4472</v>
      </c>
      <c r="C560">
        <v>0</v>
      </c>
      <c r="D560" t="s">
        <v>6516</v>
      </c>
      <c r="E560" s="29" t="str">
        <f>IFERROR(_xlfn.XLOOKUP(B560,map_headernames!M:M,map_headernames!M:M),"")</f>
        <v/>
      </c>
      <c r="F560" s="29" t="str">
        <f>IFERROR(_xlfn.XLOOKUP(B560,map_headernames!N:N,map_headernames!N:N),"")</f>
        <v/>
      </c>
      <c r="G560" s="29" t="str">
        <f>IFERROR(_xlfn.XLOOKUP($B560,map_headernames!L:L,map_headernames!L:L),"")</f>
        <v/>
      </c>
      <c r="H560" cm="1">
        <f t="array" ref="H560">_xlfn.XLOOKUP(J560,map_headernames!Q:Q,map_headernames!O:O,map_headernames!O:O)</f>
        <v>0</v>
      </c>
      <c r="I560" s="24" t="str">
        <f>IFERROR(_xlfn.XLOOKUP(G560,map_headernames!L:L,map_headernames!O:O),"")</f>
        <v/>
      </c>
      <c r="K560" t="str">
        <f>IFERROR(_xlfn.XLOOKUP(G560,map_headernames!L:L,map_headernames!Q:Q),"")</f>
        <v/>
      </c>
      <c r="L560" t="str">
        <f>IFERROR(_xlfn.XLOOKUP(H560,map_headernames!O:O,map_headernames!Q:Q),"")</f>
        <v/>
      </c>
      <c r="N560" s="423" t="s">
        <v>6673</v>
      </c>
    </row>
    <row r="561" spans="1:14">
      <c r="A561">
        <v>541</v>
      </c>
      <c r="B561" t="s">
        <v>4475</v>
      </c>
      <c r="C561">
        <v>0</v>
      </c>
      <c r="D561" t="s">
        <v>6517</v>
      </c>
      <c r="E561" s="29" t="str">
        <f>IFERROR(_xlfn.XLOOKUP(B561,map_headernames!M:M,map_headernames!M:M),"")</f>
        <v/>
      </c>
      <c r="F561" s="29" t="str">
        <f>IFERROR(_xlfn.XLOOKUP(B561,map_headernames!N:N,map_headernames!N:N),"")</f>
        <v/>
      </c>
      <c r="G561" s="29" t="str">
        <f>IFERROR(_xlfn.XLOOKUP($B561,map_headernames!L:L,map_headernames!L:L),"")</f>
        <v/>
      </c>
      <c r="H561" cm="1">
        <f t="array" ref="H561">_xlfn.XLOOKUP(J561,map_headernames!Q:Q,map_headernames!O:O,map_headernames!O:O)</f>
        <v>0</v>
      </c>
      <c r="I561" s="24" t="str">
        <f>IFERROR(_xlfn.XLOOKUP(G561,map_headernames!L:L,map_headernames!O:O),"")</f>
        <v/>
      </c>
      <c r="K561" t="str">
        <f>IFERROR(_xlfn.XLOOKUP(G561,map_headernames!L:L,map_headernames!Q:Q),"")</f>
        <v/>
      </c>
      <c r="L561" t="str">
        <f>IFERROR(_xlfn.XLOOKUP(H561,map_headernames!O:O,map_headernames!Q:Q),"")</f>
        <v/>
      </c>
      <c r="N561" s="423" t="s">
        <v>6673</v>
      </c>
    </row>
    <row r="562" spans="1:14">
      <c r="A562">
        <v>542</v>
      </c>
      <c r="B562" t="s">
        <v>4477</v>
      </c>
      <c r="C562">
        <v>0</v>
      </c>
      <c r="D562" t="s">
        <v>6518</v>
      </c>
      <c r="E562" s="29" t="str">
        <f>IFERROR(_xlfn.XLOOKUP(B562,map_headernames!M:M,map_headernames!M:M),"")</f>
        <v/>
      </c>
      <c r="F562" s="29" t="str">
        <f>IFERROR(_xlfn.XLOOKUP(B562,map_headernames!N:N,map_headernames!N:N),"")</f>
        <v/>
      </c>
      <c r="G562" s="29" t="str">
        <f>IFERROR(_xlfn.XLOOKUP($B562,map_headernames!L:L,map_headernames!L:L),"")</f>
        <v/>
      </c>
      <c r="H562" cm="1">
        <f t="array" ref="H562">_xlfn.XLOOKUP(J562,map_headernames!Q:Q,map_headernames!O:O,map_headernames!O:O)</f>
        <v>0</v>
      </c>
      <c r="I562" s="24" t="str">
        <f>IFERROR(_xlfn.XLOOKUP(G562,map_headernames!L:L,map_headernames!O:O),"")</f>
        <v/>
      </c>
      <c r="K562" t="str">
        <f>IFERROR(_xlfn.XLOOKUP(G562,map_headernames!L:L,map_headernames!Q:Q),"")</f>
        <v/>
      </c>
      <c r="L562" t="str">
        <f>IFERROR(_xlfn.XLOOKUP(H562,map_headernames!O:O,map_headernames!Q:Q),"")</f>
        <v/>
      </c>
      <c r="N562" s="423" t="s">
        <v>6673</v>
      </c>
    </row>
    <row r="563" spans="1:14">
      <c r="A563">
        <v>543</v>
      </c>
      <c r="B563" t="s">
        <v>4480</v>
      </c>
      <c r="C563">
        <v>0</v>
      </c>
      <c r="D563" t="s">
        <v>6519</v>
      </c>
      <c r="E563" s="29" t="str">
        <f>IFERROR(_xlfn.XLOOKUP(B563,map_headernames!M:M,map_headernames!M:M),"")</f>
        <v/>
      </c>
      <c r="F563" s="29" t="str">
        <f>IFERROR(_xlfn.XLOOKUP(B563,map_headernames!N:N,map_headernames!N:N),"")</f>
        <v/>
      </c>
      <c r="G563" s="29" t="str">
        <f>IFERROR(_xlfn.XLOOKUP($B563,map_headernames!L:L,map_headernames!L:L),"")</f>
        <v/>
      </c>
      <c r="H563" cm="1">
        <f t="array" ref="H563">_xlfn.XLOOKUP(J563,map_headernames!Q:Q,map_headernames!O:O,map_headernames!O:O)</f>
        <v>0</v>
      </c>
      <c r="I563" s="24" t="str">
        <f>IFERROR(_xlfn.XLOOKUP(G563,map_headernames!L:L,map_headernames!O:O),"")</f>
        <v/>
      </c>
      <c r="K563" t="str">
        <f>IFERROR(_xlfn.XLOOKUP(G563,map_headernames!L:L,map_headernames!Q:Q),"")</f>
        <v/>
      </c>
      <c r="L563" t="str">
        <f>IFERROR(_xlfn.XLOOKUP(H563,map_headernames!O:O,map_headernames!Q:Q),"")</f>
        <v/>
      </c>
      <c r="N563" s="423" t="s">
        <v>6673</v>
      </c>
    </row>
    <row r="564" spans="1:14">
      <c r="A564">
        <v>544</v>
      </c>
      <c r="B564" t="s">
        <v>4482</v>
      </c>
      <c r="C564">
        <v>0</v>
      </c>
      <c r="D564" t="s">
        <v>6520</v>
      </c>
      <c r="E564" s="29" t="str">
        <f>IFERROR(_xlfn.XLOOKUP(B564,map_headernames!M:M,map_headernames!M:M),"")</f>
        <v/>
      </c>
      <c r="F564" s="29" t="str">
        <f>IFERROR(_xlfn.XLOOKUP(B564,map_headernames!N:N,map_headernames!N:N),"")</f>
        <v/>
      </c>
      <c r="G564" s="29" t="str">
        <f>IFERROR(_xlfn.XLOOKUP($B564,map_headernames!L:L,map_headernames!L:L),"")</f>
        <v/>
      </c>
      <c r="H564" cm="1">
        <f t="array" ref="H564">_xlfn.XLOOKUP(J564,map_headernames!Q:Q,map_headernames!O:O,map_headernames!O:O)</f>
        <v>0</v>
      </c>
      <c r="I564" s="24" t="str">
        <f>IFERROR(_xlfn.XLOOKUP(G564,map_headernames!L:L,map_headernames!O:O),"")</f>
        <v/>
      </c>
      <c r="K564" t="str">
        <f>IFERROR(_xlfn.XLOOKUP(G564,map_headernames!L:L,map_headernames!Q:Q),"")</f>
        <v/>
      </c>
      <c r="L564" t="str">
        <f>IFERROR(_xlfn.XLOOKUP(H564,map_headernames!O:O,map_headernames!Q:Q),"")</f>
        <v/>
      </c>
      <c r="N564" s="423" t="s">
        <v>6673</v>
      </c>
    </row>
    <row r="565" spans="1:14">
      <c r="A565">
        <v>545</v>
      </c>
      <c r="B565" t="s">
        <v>4485</v>
      </c>
      <c r="C565">
        <v>0</v>
      </c>
      <c r="D565" t="s">
        <v>6521</v>
      </c>
      <c r="E565" s="29" t="str">
        <f>IFERROR(_xlfn.XLOOKUP(B565,map_headernames!M:M,map_headernames!M:M),"")</f>
        <v/>
      </c>
      <c r="F565" s="29" t="str">
        <f>IFERROR(_xlfn.XLOOKUP(B565,map_headernames!N:N,map_headernames!N:N),"")</f>
        <v/>
      </c>
      <c r="G565" s="29" t="str">
        <f>IFERROR(_xlfn.XLOOKUP($B565,map_headernames!L:L,map_headernames!L:L),"")</f>
        <v/>
      </c>
      <c r="H565" cm="1">
        <f t="array" ref="H565">_xlfn.XLOOKUP(J565,map_headernames!Q:Q,map_headernames!O:O,map_headernames!O:O)</f>
        <v>0</v>
      </c>
      <c r="I565" s="24" t="str">
        <f>IFERROR(_xlfn.XLOOKUP(G565,map_headernames!L:L,map_headernames!O:O),"")</f>
        <v/>
      </c>
      <c r="K565" t="str">
        <f>IFERROR(_xlfn.XLOOKUP(G565,map_headernames!L:L,map_headernames!Q:Q),"")</f>
        <v/>
      </c>
      <c r="L565" t="str">
        <f>IFERROR(_xlfn.XLOOKUP(H565,map_headernames!O:O,map_headernames!Q:Q),"")</f>
        <v/>
      </c>
      <c r="N565" s="423" t="s">
        <v>6673</v>
      </c>
    </row>
    <row r="566" spans="1:14">
      <c r="A566">
        <v>546</v>
      </c>
      <c r="B566" t="s">
        <v>4487</v>
      </c>
      <c r="C566">
        <v>0</v>
      </c>
      <c r="D566" t="s">
        <v>6522</v>
      </c>
      <c r="E566" s="29" t="str">
        <f>IFERROR(_xlfn.XLOOKUP(B566,map_headernames!M:M,map_headernames!M:M),"")</f>
        <v/>
      </c>
      <c r="F566" s="29" t="str">
        <f>IFERROR(_xlfn.XLOOKUP(B566,map_headernames!N:N,map_headernames!N:N),"")</f>
        <v/>
      </c>
      <c r="G566" s="29" t="str">
        <f>IFERROR(_xlfn.XLOOKUP($B566,map_headernames!L:L,map_headernames!L:L),"")</f>
        <v/>
      </c>
      <c r="H566" cm="1">
        <f t="array" ref="H566">_xlfn.XLOOKUP(J566,map_headernames!Q:Q,map_headernames!O:O,map_headernames!O:O)</f>
        <v>0</v>
      </c>
      <c r="I566" s="24" t="str">
        <f>IFERROR(_xlfn.XLOOKUP(G566,map_headernames!L:L,map_headernames!O:O),"")</f>
        <v/>
      </c>
      <c r="K566" t="str">
        <f>IFERROR(_xlfn.XLOOKUP(G566,map_headernames!L:L,map_headernames!Q:Q),"")</f>
        <v/>
      </c>
      <c r="L566" t="str">
        <f>IFERROR(_xlfn.XLOOKUP(H566,map_headernames!O:O,map_headernames!Q:Q),"")</f>
        <v/>
      </c>
      <c r="N566" s="423" t="s">
        <v>6673</v>
      </c>
    </row>
    <row r="567" spans="1:14">
      <c r="A567">
        <v>547</v>
      </c>
      <c r="B567" t="s">
        <v>4490</v>
      </c>
      <c r="C567">
        <v>0</v>
      </c>
      <c r="D567" t="s">
        <v>6523</v>
      </c>
      <c r="E567" s="29" t="str">
        <f>IFERROR(_xlfn.XLOOKUP(B567,map_headernames!M:M,map_headernames!M:M),"")</f>
        <v/>
      </c>
      <c r="F567" s="29" t="str">
        <f>IFERROR(_xlfn.XLOOKUP(B567,map_headernames!N:N,map_headernames!N:N),"")</f>
        <v/>
      </c>
      <c r="G567" s="29" t="str">
        <f>IFERROR(_xlfn.XLOOKUP($B567,map_headernames!L:L,map_headernames!L:L),"")</f>
        <v/>
      </c>
      <c r="H567" cm="1">
        <f t="array" ref="H567">_xlfn.XLOOKUP(J567,map_headernames!Q:Q,map_headernames!O:O,map_headernames!O:O)</f>
        <v>0</v>
      </c>
      <c r="I567" s="24" t="str">
        <f>IFERROR(_xlfn.XLOOKUP(G567,map_headernames!L:L,map_headernames!O:O),"")</f>
        <v/>
      </c>
      <c r="K567" t="str">
        <f>IFERROR(_xlfn.XLOOKUP(G567,map_headernames!L:L,map_headernames!Q:Q),"")</f>
        <v/>
      </c>
      <c r="L567" t="str">
        <f>IFERROR(_xlfn.XLOOKUP(H567,map_headernames!O:O,map_headernames!Q:Q),"")</f>
        <v/>
      </c>
      <c r="N567" s="423" t="s">
        <v>6673</v>
      </c>
    </row>
    <row r="568" spans="1:14">
      <c r="A568">
        <v>548</v>
      </c>
      <c r="B568" t="s">
        <v>4492</v>
      </c>
      <c r="C568">
        <v>0</v>
      </c>
      <c r="D568" t="s">
        <v>6524</v>
      </c>
      <c r="E568" s="29" t="str">
        <f>IFERROR(_xlfn.XLOOKUP(B568,map_headernames!M:M,map_headernames!M:M),"")</f>
        <v/>
      </c>
      <c r="F568" s="29" t="str">
        <f>IFERROR(_xlfn.XLOOKUP(B568,map_headernames!N:N,map_headernames!N:N),"")</f>
        <v/>
      </c>
      <c r="G568" s="29" t="str">
        <f>IFERROR(_xlfn.XLOOKUP($B568,map_headernames!L:L,map_headernames!L:L),"")</f>
        <v/>
      </c>
      <c r="H568" cm="1">
        <f t="array" ref="H568">_xlfn.XLOOKUP(J568,map_headernames!Q:Q,map_headernames!O:O,map_headernames!O:O)</f>
        <v>0</v>
      </c>
      <c r="I568" s="24" t="str">
        <f>IFERROR(_xlfn.XLOOKUP(G568,map_headernames!L:L,map_headernames!O:O),"")</f>
        <v/>
      </c>
      <c r="K568" t="str">
        <f>IFERROR(_xlfn.XLOOKUP(G568,map_headernames!L:L,map_headernames!Q:Q),"")</f>
        <v/>
      </c>
      <c r="L568" t="str">
        <f>IFERROR(_xlfn.XLOOKUP(H568,map_headernames!O:O,map_headernames!Q:Q),"")</f>
        <v/>
      </c>
      <c r="N568" s="423" t="s">
        <v>6673</v>
      </c>
    </row>
    <row r="569" spans="1:14">
      <c r="A569">
        <v>549</v>
      </c>
      <c r="B569" t="s">
        <v>4495</v>
      </c>
      <c r="C569">
        <v>10</v>
      </c>
      <c r="D569" t="s">
        <v>6525</v>
      </c>
      <c r="E569" s="29" t="str">
        <f>IFERROR(_xlfn.XLOOKUP(B569,map_headernames!M:M,map_headernames!M:M),"")</f>
        <v/>
      </c>
      <c r="F569" s="29" t="str">
        <f>IFERROR(_xlfn.XLOOKUP(B569,map_headernames!N:N,map_headernames!N:N),"")</f>
        <v/>
      </c>
      <c r="G569" s="29" t="str">
        <f>IFERROR(_xlfn.XLOOKUP($B569,map_headernames!L:L,map_headernames!L:L),"")</f>
        <v/>
      </c>
      <c r="H569" cm="1">
        <f t="array" ref="H569">_xlfn.XLOOKUP(J569,map_headernames!Q:Q,map_headernames!O:O,map_headernames!O:O)</f>
        <v>0</v>
      </c>
      <c r="I569" s="24" t="str">
        <f>IFERROR(_xlfn.XLOOKUP(G569,map_headernames!L:L,map_headernames!O:O),"")</f>
        <v/>
      </c>
      <c r="K569" t="str">
        <f>IFERROR(_xlfn.XLOOKUP(G569,map_headernames!L:L,map_headernames!Q:Q),"")</f>
        <v/>
      </c>
      <c r="L569" t="str">
        <f>IFERROR(_xlfn.XLOOKUP(H569,map_headernames!O:O,map_headernames!Q:Q),"")</f>
        <v/>
      </c>
      <c r="N569" s="423" t="s">
        <v>6673</v>
      </c>
    </row>
    <row r="570" spans="1:14">
      <c r="A570">
        <v>550</v>
      </c>
      <c r="B570" t="s">
        <v>4497</v>
      </c>
      <c r="C570">
        <v>3.83141762452107</v>
      </c>
      <c r="D570" t="s">
        <v>6526</v>
      </c>
      <c r="E570" s="29" t="str">
        <f>IFERROR(_xlfn.XLOOKUP(B570,map_headernames!M:M,map_headernames!M:M),"")</f>
        <v/>
      </c>
      <c r="F570" s="29" t="str">
        <f>IFERROR(_xlfn.XLOOKUP(B570,map_headernames!N:N,map_headernames!N:N),"")</f>
        <v/>
      </c>
      <c r="G570" s="29" t="str">
        <f>IFERROR(_xlfn.XLOOKUP($B570,map_headernames!L:L,map_headernames!L:L),"")</f>
        <v/>
      </c>
      <c r="H570" cm="1">
        <f t="array" ref="H570">_xlfn.XLOOKUP(J570,map_headernames!Q:Q,map_headernames!O:O,map_headernames!O:O)</f>
        <v>0</v>
      </c>
      <c r="I570" s="24" t="str">
        <f>IFERROR(_xlfn.XLOOKUP(G570,map_headernames!L:L,map_headernames!O:O),"")</f>
        <v/>
      </c>
      <c r="K570" t="str">
        <f>IFERROR(_xlfn.XLOOKUP(G570,map_headernames!L:L,map_headernames!Q:Q),"")</f>
        <v/>
      </c>
      <c r="L570" t="str">
        <f>IFERROR(_xlfn.XLOOKUP(H570,map_headernames!O:O,map_headernames!Q:Q),"")</f>
        <v/>
      </c>
      <c r="N570" s="423" t="s">
        <v>6673</v>
      </c>
    </row>
    <row r="571" spans="1:14">
      <c r="A571">
        <v>551</v>
      </c>
      <c r="B571" t="s">
        <v>4500</v>
      </c>
      <c r="C571">
        <v>100</v>
      </c>
      <c r="D571" t="s">
        <v>6527</v>
      </c>
      <c r="E571" s="29" t="str">
        <f>IFERROR(_xlfn.XLOOKUP(B571,map_headernames!M:M,map_headernames!M:M),"")</f>
        <v/>
      </c>
      <c r="F571" s="29" t="str">
        <f>IFERROR(_xlfn.XLOOKUP(B571,map_headernames!N:N,map_headernames!N:N),"")</f>
        <v/>
      </c>
      <c r="G571" s="29" t="str">
        <f>IFERROR(_xlfn.XLOOKUP($B571,map_headernames!L:L,map_headernames!L:L),"")</f>
        <v/>
      </c>
      <c r="H571" cm="1">
        <f t="array" ref="H571">_xlfn.XLOOKUP(J571,map_headernames!Q:Q,map_headernames!O:O,map_headernames!O:O)</f>
        <v>0</v>
      </c>
      <c r="I571" s="24" t="str">
        <f>IFERROR(_xlfn.XLOOKUP(G571,map_headernames!L:L,map_headernames!O:O),"")</f>
        <v/>
      </c>
      <c r="K571" t="str">
        <f>IFERROR(_xlfn.XLOOKUP(G571,map_headernames!L:L,map_headernames!Q:Q),"")</f>
        <v/>
      </c>
      <c r="L571" t="str">
        <f>IFERROR(_xlfn.XLOOKUP(H571,map_headernames!O:O,map_headernames!Q:Q),"")</f>
        <v/>
      </c>
      <c r="N571" s="423" t="s">
        <v>6673</v>
      </c>
    </row>
    <row r="572" spans="1:14" s="42" customFormat="1">
      <c r="A572">
        <v>552</v>
      </c>
      <c r="B572" t="s">
        <v>4502</v>
      </c>
      <c r="C572">
        <v>38.314176245210703</v>
      </c>
      <c r="D572" t="s">
        <v>6528</v>
      </c>
      <c r="E572" s="29" t="str">
        <f>IFERROR(_xlfn.XLOOKUP(B572,map_headernames!M:M,map_headernames!M:M),"")</f>
        <v/>
      </c>
      <c r="F572" s="29" t="str">
        <f>IFERROR(_xlfn.XLOOKUP(B572,map_headernames!N:N,map_headernames!N:N),"")</f>
        <v/>
      </c>
      <c r="G572" s="29" t="str">
        <f>IFERROR(_xlfn.XLOOKUP($B572,map_headernames!L:L,map_headernames!L:L),"")</f>
        <v/>
      </c>
      <c r="H572" cm="1">
        <f t="array" ref="H572">_xlfn.XLOOKUP(J572,map_headernames!Q:Q,map_headernames!O:O,map_headernames!O:O)</f>
        <v>0</v>
      </c>
      <c r="I572" s="24" t="str">
        <f>IFERROR(_xlfn.XLOOKUP(G572,map_headernames!L:L,map_headernames!O:O),"")</f>
        <v/>
      </c>
      <c r="J572"/>
      <c r="K572" t="str">
        <f>IFERROR(_xlfn.XLOOKUP(G572,map_headernames!L:L,map_headernames!Q:Q),"")</f>
        <v/>
      </c>
      <c r="L572" t="str">
        <f>IFERROR(_xlfn.XLOOKUP(H572,map_headernames!O:O,map_headernames!Q:Q),"")</f>
        <v/>
      </c>
      <c r="M572" s="539"/>
      <c r="N572" s="423" t="s">
        <v>6673</v>
      </c>
    </row>
    <row r="573" spans="1:14">
      <c r="A573">
        <v>553</v>
      </c>
      <c r="B573" t="s">
        <v>4505</v>
      </c>
      <c r="C573">
        <v>24</v>
      </c>
      <c r="D573" t="s">
        <v>6529</v>
      </c>
      <c r="E573" s="29" t="str">
        <f>IFERROR(_xlfn.XLOOKUP(B573,map_headernames!M:M,map_headernames!M:M),"")</f>
        <v/>
      </c>
      <c r="F573" s="29" t="str">
        <f>IFERROR(_xlfn.XLOOKUP(B573,map_headernames!N:N,map_headernames!N:N),"")</f>
        <v/>
      </c>
      <c r="G573" s="29" t="str">
        <f>IFERROR(_xlfn.XLOOKUP($B573,map_headernames!L:L,map_headernames!L:L),"")</f>
        <v/>
      </c>
      <c r="H573" cm="1">
        <f t="array" ref="H573">_xlfn.XLOOKUP(J573,map_headernames!Q:Q,map_headernames!O:O,map_headernames!O:O)</f>
        <v>0</v>
      </c>
      <c r="I573" s="24" t="str">
        <f>IFERROR(_xlfn.XLOOKUP(G573,map_headernames!L:L,map_headernames!O:O),"")</f>
        <v/>
      </c>
      <c r="K573" t="str">
        <f>IFERROR(_xlfn.XLOOKUP(G573,map_headernames!L:L,map_headernames!Q:Q),"")</f>
        <v/>
      </c>
      <c r="L573" t="str">
        <f>IFERROR(_xlfn.XLOOKUP(H573,map_headernames!O:O,map_headernames!Q:Q),"")</f>
        <v/>
      </c>
      <c r="N573" s="423" t="s">
        <v>6673</v>
      </c>
    </row>
    <row r="574" spans="1:14">
      <c r="A574">
        <v>554</v>
      </c>
      <c r="B574" t="s">
        <v>4507</v>
      </c>
      <c r="C574">
        <v>9.1954022988505706</v>
      </c>
      <c r="D574" t="s">
        <v>6530</v>
      </c>
      <c r="E574" s="29" t="str">
        <f>IFERROR(_xlfn.XLOOKUP(B574,map_headernames!M:M,map_headernames!M:M),"")</f>
        <v/>
      </c>
      <c r="F574" s="29" t="str">
        <f>IFERROR(_xlfn.XLOOKUP(B574,map_headernames!N:N,map_headernames!N:N),"")</f>
        <v/>
      </c>
      <c r="G574" s="29" t="str">
        <f>IFERROR(_xlfn.XLOOKUP($B574,map_headernames!L:L,map_headernames!L:L),"")</f>
        <v/>
      </c>
      <c r="H574" cm="1">
        <f t="array" ref="H574">_xlfn.XLOOKUP(J574,map_headernames!Q:Q,map_headernames!O:O,map_headernames!O:O)</f>
        <v>0</v>
      </c>
      <c r="I574" s="24" t="str">
        <f>IFERROR(_xlfn.XLOOKUP(G574,map_headernames!L:L,map_headernames!O:O),"")</f>
        <v/>
      </c>
      <c r="K574" t="str">
        <f>IFERROR(_xlfn.XLOOKUP(G574,map_headernames!L:L,map_headernames!Q:Q),"")</f>
        <v/>
      </c>
      <c r="L574" t="str">
        <f>IFERROR(_xlfn.XLOOKUP(H574,map_headernames!O:O,map_headernames!Q:Q),"")</f>
        <v/>
      </c>
      <c r="N574" s="423" t="s">
        <v>6673</v>
      </c>
    </row>
    <row r="575" spans="1:14">
      <c r="A575">
        <v>555</v>
      </c>
      <c r="B575" t="s">
        <v>4510</v>
      </c>
      <c r="C575">
        <v>42</v>
      </c>
      <c r="D575" t="s">
        <v>6531</v>
      </c>
      <c r="E575" s="29" t="str">
        <f>IFERROR(_xlfn.XLOOKUP(B575,map_headernames!M:M,map_headernames!M:M),"")</f>
        <v/>
      </c>
      <c r="F575" s="29" t="str">
        <f>IFERROR(_xlfn.XLOOKUP(B575,map_headernames!N:N,map_headernames!N:N),"")</f>
        <v/>
      </c>
      <c r="G575" s="29" t="str">
        <f>IFERROR(_xlfn.XLOOKUP($B575,map_headernames!L:L,map_headernames!L:L),"")</f>
        <v/>
      </c>
      <c r="H575" cm="1">
        <f t="array" ref="H575">_xlfn.XLOOKUP(J575,map_headernames!Q:Q,map_headernames!O:O,map_headernames!O:O)</f>
        <v>0</v>
      </c>
      <c r="I575" s="24" t="str">
        <f>IFERROR(_xlfn.XLOOKUP(G575,map_headernames!L:L,map_headernames!O:O),"")</f>
        <v/>
      </c>
      <c r="K575" t="str">
        <f>IFERROR(_xlfn.XLOOKUP(G575,map_headernames!L:L,map_headernames!Q:Q),"")</f>
        <v/>
      </c>
      <c r="L575" t="str">
        <f>IFERROR(_xlfn.XLOOKUP(H575,map_headernames!O:O,map_headernames!Q:Q),"")</f>
        <v/>
      </c>
      <c r="N575" s="423" t="s">
        <v>6673</v>
      </c>
    </row>
    <row r="576" spans="1:14">
      <c r="A576">
        <v>556</v>
      </c>
      <c r="B576" t="s">
        <v>4512</v>
      </c>
      <c r="C576">
        <v>16.091954022988499</v>
      </c>
      <c r="D576" t="s">
        <v>6532</v>
      </c>
      <c r="E576" s="29" t="str">
        <f>IFERROR(_xlfn.XLOOKUP(B576,map_headernames!M:M,map_headernames!M:M),"")</f>
        <v/>
      </c>
      <c r="F576" s="29" t="str">
        <f>IFERROR(_xlfn.XLOOKUP(B576,map_headernames!N:N,map_headernames!N:N),"")</f>
        <v/>
      </c>
      <c r="G576" s="29" t="str">
        <f>IFERROR(_xlfn.XLOOKUP($B576,map_headernames!L:L,map_headernames!L:L),"")</f>
        <v/>
      </c>
      <c r="H576" cm="1">
        <f t="array" ref="H576">_xlfn.XLOOKUP(J576,map_headernames!Q:Q,map_headernames!O:O,map_headernames!O:O)</f>
        <v>0</v>
      </c>
      <c r="I576" s="24" t="str">
        <f>IFERROR(_xlfn.XLOOKUP(G576,map_headernames!L:L,map_headernames!O:O),"")</f>
        <v/>
      </c>
      <c r="K576" t="str">
        <f>IFERROR(_xlfn.XLOOKUP(G576,map_headernames!L:L,map_headernames!Q:Q),"")</f>
        <v/>
      </c>
      <c r="L576" t="str">
        <f>IFERROR(_xlfn.XLOOKUP(H576,map_headernames!O:O,map_headernames!Q:Q),"")</f>
        <v/>
      </c>
      <c r="N576" s="423" t="s">
        <v>6673</v>
      </c>
    </row>
    <row r="577" spans="1:14">
      <c r="A577">
        <v>557</v>
      </c>
      <c r="B577" t="s">
        <v>4515</v>
      </c>
      <c r="C577">
        <v>4</v>
      </c>
      <c r="D577" t="s">
        <v>6533</v>
      </c>
      <c r="E577" s="29" t="str">
        <f>IFERROR(_xlfn.XLOOKUP(B577,map_headernames!M:M,map_headernames!M:M),"")</f>
        <v/>
      </c>
      <c r="F577" s="29" t="str">
        <f>IFERROR(_xlfn.XLOOKUP(B577,map_headernames!N:N,map_headernames!N:N),"")</f>
        <v/>
      </c>
      <c r="G577" s="29" t="str">
        <f>IFERROR(_xlfn.XLOOKUP($B577,map_headernames!L:L,map_headernames!L:L),"")</f>
        <v/>
      </c>
      <c r="H577" cm="1">
        <f t="array" ref="H577">_xlfn.XLOOKUP(J577,map_headernames!Q:Q,map_headernames!O:O,map_headernames!O:O)</f>
        <v>0</v>
      </c>
      <c r="I577" s="24" t="str">
        <f>IFERROR(_xlfn.XLOOKUP(G577,map_headernames!L:L,map_headernames!O:O),"")</f>
        <v/>
      </c>
      <c r="K577" t="str">
        <f>IFERROR(_xlfn.XLOOKUP(G577,map_headernames!L:L,map_headernames!Q:Q),"")</f>
        <v/>
      </c>
      <c r="L577" t="str">
        <f>IFERROR(_xlfn.XLOOKUP(H577,map_headernames!O:O,map_headernames!Q:Q),"")</f>
        <v/>
      </c>
      <c r="N577" s="423" t="s">
        <v>6673</v>
      </c>
    </row>
    <row r="578" spans="1:14">
      <c r="A578">
        <v>558</v>
      </c>
      <c r="B578" t="s">
        <v>4517</v>
      </c>
      <c r="C578">
        <v>1.5325670498084301</v>
      </c>
      <c r="D578" t="s">
        <v>6534</v>
      </c>
      <c r="E578" s="29" t="str">
        <f>IFERROR(_xlfn.XLOOKUP(B578,map_headernames!M:M,map_headernames!M:M),"")</f>
        <v/>
      </c>
      <c r="F578" s="29" t="str">
        <f>IFERROR(_xlfn.XLOOKUP(B578,map_headernames!N:N,map_headernames!N:N),"")</f>
        <v/>
      </c>
      <c r="G578" s="29" t="str">
        <f>IFERROR(_xlfn.XLOOKUP($B578,map_headernames!L:L,map_headernames!L:L),"")</f>
        <v/>
      </c>
      <c r="H578" cm="1">
        <f t="array" ref="H578">_xlfn.XLOOKUP(J578,map_headernames!Q:Q,map_headernames!O:O,map_headernames!O:O)</f>
        <v>0</v>
      </c>
      <c r="I578" s="24" t="str">
        <f>IFERROR(_xlfn.XLOOKUP(G578,map_headernames!L:L,map_headernames!O:O),"")</f>
        <v/>
      </c>
      <c r="K578" t="str">
        <f>IFERROR(_xlfn.XLOOKUP(G578,map_headernames!L:L,map_headernames!Q:Q),"")</f>
        <v/>
      </c>
      <c r="L578" t="str">
        <f>IFERROR(_xlfn.XLOOKUP(H578,map_headernames!O:O,map_headernames!Q:Q),"")</f>
        <v/>
      </c>
      <c r="N578" s="423" t="s">
        <v>6673</v>
      </c>
    </row>
    <row r="579" spans="1:14">
      <c r="A579">
        <v>559</v>
      </c>
      <c r="B579" t="s">
        <v>4520</v>
      </c>
      <c r="C579">
        <v>0</v>
      </c>
      <c r="D579" t="s">
        <v>6535</v>
      </c>
      <c r="E579" s="29" t="str">
        <f>IFERROR(_xlfn.XLOOKUP(B579,map_headernames!M:M,map_headernames!M:M),"")</f>
        <v/>
      </c>
      <c r="F579" s="29" t="str">
        <f>IFERROR(_xlfn.XLOOKUP(B579,map_headernames!N:N,map_headernames!N:N),"")</f>
        <v/>
      </c>
      <c r="G579" s="29" t="str">
        <f>IFERROR(_xlfn.XLOOKUP($B579,map_headernames!L:L,map_headernames!L:L),"")</f>
        <v/>
      </c>
      <c r="H579" cm="1">
        <f t="array" ref="H579">_xlfn.XLOOKUP(J579,map_headernames!Q:Q,map_headernames!O:O,map_headernames!O:O)</f>
        <v>0</v>
      </c>
      <c r="I579" s="24" t="str">
        <f>IFERROR(_xlfn.XLOOKUP(G579,map_headernames!L:L,map_headernames!O:O),"")</f>
        <v/>
      </c>
      <c r="K579" t="str">
        <f>IFERROR(_xlfn.XLOOKUP(G579,map_headernames!L:L,map_headernames!Q:Q),"")</f>
        <v/>
      </c>
      <c r="L579" t="str">
        <f>IFERROR(_xlfn.XLOOKUP(H579,map_headernames!O:O,map_headernames!Q:Q),"")</f>
        <v/>
      </c>
      <c r="N579" s="423" t="s">
        <v>6673</v>
      </c>
    </row>
    <row r="580" spans="1:14">
      <c r="A580">
        <v>560</v>
      </c>
      <c r="B580" t="s">
        <v>4522</v>
      </c>
      <c r="C580">
        <v>0</v>
      </c>
      <c r="D580" t="s">
        <v>6536</v>
      </c>
      <c r="E580" s="29" t="str">
        <f>IFERROR(_xlfn.XLOOKUP(B580,map_headernames!M:M,map_headernames!M:M),"")</f>
        <v/>
      </c>
      <c r="F580" s="29" t="str">
        <f>IFERROR(_xlfn.XLOOKUP(B580,map_headernames!N:N,map_headernames!N:N),"")</f>
        <v/>
      </c>
      <c r="G580" s="29" t="str">
        <f>IFERROR(_xlfn.XLOOKUP($B580,map_headernames!L:L,map_headernames!L:L),"")</f>
        <v/>
      </c>
      <c r="H580" cm="1">
        <f t="array" ref="H580">_xlfn.XLOOKUP(J580,map_headernames!Q:Q,map_headernames!O:O,map_headernames!O:O)</f>
        <v>0</v>
      </c>
      <c r="I580" s="24" t="str">
        <f>IFERROR(_xlfn.XLOOKUP(G580,map_headernames!L:L,map_headernames!O:O),"")</f>
        <v/>
      </c>
      <c r="K580" t="str">
        <f>IFERROR(_xlfn.XLOOKUP(G580,map_headernames!L:L,map_headernames!Q:Q),"")</f>
        <v/>
      </c>
      <c r="L580" t="str">
        <f>IFERROR(_xlfn.XLOOKUP(H580,map_headernames!O:O,map_headernames!Q:Q),"")</f>
        <v/>
      </c>
      <c r="N580" s="423" t="s">
        <v>6673</v>
      </c>
    </row>
    <row r="581" spans="1:14">
      <c r="A581">
        <v>561</v>
      </c>
      <c r="B581" t="s">
        <v>4525</v>
      </c>
      <c r="C581">
        <v>62</v>
      </c>
      <c r="D581" t="s">
        <v>6537</v>
      </c>
      <c r="E581" s="29" t="str">
        <f>IFERROR(_xlfn.XLOOKUP(B581,map_headernames!M:M,map_headernames!M:M),"")</f>
        <v/>
      </c>
      <c r="F581" s="29" t="str">
        <f>IFERROR(_xlfn.XLOOKUP(B581,map_headernames!N:N,map_headernames!N:N),"")</f>
        <v/>
      </c>
      <c r="G581" s="29" t="str">
        <f>IFERROR(_xlfn.XLOOKUP($B581,map_headernames!L:L,map_headernames!L:L),"")</f>
        <v/>
      </c>
      <c r="H581" cm="1">
        <f t="array" ref="H581">_xlfn.XLOOKUP(J581,map_headernames!Q:Q,map_headernames!O:O,map_headernames!O:O)</f>
        <v>0</v>
      </c>
      <c r="I581" s="24" t="str">
        <f>IFERROR(_xlfn.XLOOKUP(G581,map_headernames!L:L,map_headernames!O:O),"")</f>
        <v/>
      </c>
      <c r="K581" t="str">
        <f>IFERROR(_xlfn.XLOOKUP(G581,map_headernames!L:L,map_headernames!Q:Q),"")</f>
        <v/>
      </c>
      <c r="L581" t="str">
        <f>IFERROR(_xlfn.XLOOKUP(H581,map_headernames!O:O,map_headernames!Q:Q),"")</f>
        <v/>
      </c>
      <c r="N581" s="423" t="s">
        <v>6673</v>
      </c>
    </row>
    <row r="582" spans="1:14">
      <c r="A582">
        <v>562</v>
      </c>
      <c r="B582" t="s">
        <v>4527</v>
      </c>
      <c r="C582">
        <v>23.754789272030699</v>
      </c>
      <c r="D582" t="s">
        <v>6538</v>
      </c>
      <c r="E582" s="29" t="str">
        <f>IFERROR(_xlfn.XLOOKUP(B582,map_headernames!M:M,map_headernames!M:M),"")</f>
        <v/>
      </c>
      <c r="F582" s="29" t="str">
        <f>IFERROR(_xlfn.XLOOKUP(B582,map_headernames!N:N,map_headernames!N:N),"")</f>
        <v/>
      </c>
      <c r="G582" s="29" t="str">
        <f>IFERROR(_xlfn.XLOOKUP($B582,map_headernames!L:L,map_headernames!L:L),"")</f>
        <v/>
      </c>
      <c r="H582" cm="1">
        <f t="array" ref="H582">_xlfn.XLOOKUP(J582,map_headernames!Q:Q,map_headernames!O:O,map_headernames!O:O)</f>
        <v>0</v>
      </c>
      <c r="I582" s="24" t="str">
        <f>IFERROR(_xlfn.XLOOKUP(G582,map_headernames!L:L,map_headernames!O:O),"")</f>
        <v/>
      </c>
      <c r="K582" t="str">
        <f>IFERROR(_xlfn.XLOOKUP(G582,map_headernames!L:L,map_headernames!Q:Q),"")</f>
        <v/>
      </c>
      <c r="L582" t="str">
        <f>IFERROR(_xlfn.XLOOKUP(H582,map_headernames!O:O,map_headernames!Q:Q),"")</f>
        <v/>
      </c>
      <c r="N582" s="423" t="s">
        <v>6673</v>
      </c>
    </row>
    <row r="583" spans="1:14">
      <c r="A583">
        <v>563</v>
      </c>
      <c r="B583" t="s">
        <v>4530</v>
      </c>
      <c r="C583">
        <v>0</v>
      </c>
      <c r="D583" t="s">
        <v>6539</v>
      </c>
      <c r="E583" s="29" t="str">
        <f>IFERROR(_xlfn.XLOOKUP(B583,map_headernames!M:M,map_headernames!M:M),"")</f>
        <v/>
      </c>
      <c r="F583" s="29" t="str">
        <f>IFERROR(_xlfn.XLOOKUP(B583,map_headernames!N:N,map_headernames!N:N),"")</f>
        <v/>
      </c>
      <c r="G583" s="29" t="str">
        <f>IFERROR(_xlfn.XLOOKUP($B583,map_headernames!L:L,map_headernames!L:L),"")</f>
        <v/>
      </c>
      <c r="H583" cm="1">
        <f t="array" ref="H583">_xlfn.XLOOKUP(J583,map_headernames!Q:Q,map_headernames!O:O,map_headernames!O:O)</f>
        <v>0</v>
      </c>
      <c r="I583" s="24" t="str">
        <f>IFERROR(_xlfn.XLOOKUP(G583,map_headernames!L:L,map_headernames!O:O),"")</f>
        <v/>
      </c>
      <c r="K583" t="str">
        <f>IFERROR(_xlfn.XLOOKUP(G583,map_headernames!L:L,map_headernames!Q:Q),"")</f>
        <v/>
      </c>
      <c r="L583" t="str">
        <f>IFERROR(_xlfn.XLOOKUP(H583,map_headernames!O:O,map_headernames!Q:Q),"")</f>
        <v/>
      </c>
      <c r="N583" s="423" t="s">
        <v>6673</v>
      </c>
    </row>
    <row r="584" spans="1:14">
      <c r="A584">
        <v>564</v>
      </c>
      <c r="B584" t="s">
        <v>4532</v>
      </c>
      <c r="C584">
        <v>0</v>
      </c>
      <c r="D584" t="s">
        <v>6540</v>
      </c>
      <c r="E584" s="29" t="str">
        <f>IFERROR(_xlfn.XLOOKUP(B584,map_headernames!M:M,map_headernames!M:M),"")</f>
        <v/>
      </c>
      <c r="F584" s="29" t="str">
        <f>IFERROR(_xlfn.XLOOKUP(B584,map_headernames!N:N,map_headernames!N:N),"")</f>
        <v/>
      </c>
      <c r="G584" s="29" t="str">
        <f>IFERROR(_xlfn.XLOOKUP($B584,map_headernames!L:L,map_headernames!L:L),"")</f>
        <v/>
      </c>
      <c r="H584" cm="1">
        <f t="array" ref="H584">_xlfn.XLOOKUP(J584,map_headernames!Q:Q,map_headernames!O:O,map_headernames!O:O)</f>
        <v>0</v>
      </c>
      <c r="I584" s="24" t="str">
        <f>IFERROR(_xlfn.XLOOKUP(G584,map_headernames!L:L,map_headernames!O:O),"")</f>
        <v/>
      </c>
      <c r="K584" t="str">
        <f>IFERROR(_xlfn.XLOOKUP(G584,map_headernames!L:L,map_headernames!Q:Q),"")</f>
        <v/>
      </c>
      <c r="L584" t="str">
        <f>IFERROR(_xlfn.XLOOKUP(H584,map_headernames!O:O,map_headernames!Q:Q),"")</f>
        <v/>
      </c>
      <c r="N584" s="423" t="s">
        <v>6673</v>
      </c>
    </row>
    <row r="585" spans="1:14">
      <c r="A585">
        <v>565</v>
      </c>
      <c r="B585" t="s">
        <v>4535</v>
      </c>
      <c r="C585">
        <v>19</v>
      </c>
      <c r="D585" t="s">
        <v>6541</v>
      </c>
      <c r="E585" s="29" t="str">
        <f>IFERROR(_xlfn.XLOOKUP(B585,map_headernames!M:M,map_headernames!M:M),"")</f>
        <v/>
      </c>
      <c r="F585" s="29" t="str">
        <f>IFERROR(_xlfn.XLOOKUP(B585,map_headernames!N:N,map_headernames!N:N),"")</f>
        <v/>
      </c>
      <c r="G585" s="29" t="str">
        <f>IFERROR(_xlfn.XLOOKUP($B585,map_headernames!L:L,map_headernames!L:L),"")</f>
        <v/>
      </c>
      <c r="H585" cm="1">
        <f t="array" ref="H585">_xlfn.XLOOKUP(J585,map_headernames!Q:Q,map_headernames!O:O,map_headernames!O:O)</f>
        <v>0</v>
      </c>
      <c r="I585" s="24" t="str">
        <f>IFERROR(_xlfn.XLOOKUP(G585,map_headernames!L:L,map_headernames!O:O),"")</f>
        <v/>
      </c>
      <c r="K585" t="str">
        <f>IFERROR(_xlfn.XLOOKUP(G585,map_headernames!L:L,map_headernames!Q:Q),"")</f>
        <v/>
      </c>
      <c r="L585" t="str">
        <f>IFERROR(_xlfn.XLOOKUP(H585,map_headernames!O:O,map_headernames!Q:Q),"")</f>
        <v/>
      </c>
      <c r="N585" s="423" t="s">
        <v>6673</v>
      </c>
    </row>
    <row r="586" spans="1:14">
      <c r="A586">
        <v>566</v>
      </c>
      <c r="B586" t="s">
        <v>4537</v>
      </c>
      <c r="C586">
        <v>7.2796934865900402</v>
      </c>
      <c r="D586" t="s">
        <v>6542</v>
      </c>
      <c r="E586" s="29" t="str">
        <f>IFERROR(_xlfn.XLOOKUP(B586,map_headernames!M:M,map_headernames!M:M),"")</f>
        <v/>
      </c>
      <c r="F586" s="29" t="str">
        <f>IFERROR(_xlfn.XLOOKUP(B586,map_headernames!N:N,map_headernames!N:N),"")</f>
        <v/>
      </c>
      <c r="G586" s="29" t="str">
        <f>IFERROR(_xlfn.XLOOKUP($B586,map_headernames!L:L,map_headernames!L:L),"")</f>
        <v/>
      </c>
      <c r="H586" cm="1">
        <f t="array" ref="H586">_xlfn.XLOOKUP(J586,map_headernames!Q:Q,map_headernames!O:O,map_headernames!O:O)</f>
        <v>0</v>
      </c>
      <c r="I586" s="24" t="str">
        <f>IFERROR(_xlfn.XLOOKUP(G586,map_headernames!L:L,map_headernames!O:O),"")</f>
        <v/>
      </c>
      <c r="K586" t="str">
        <f>IFERROR(_xlfn.XLOOKUP(G586,map_headernames!L:L,map_headernames!Q:Q),"")</f>
        <v/>
      </c>
      <c r="L586" t="str">
        <f>IFERROR(_xlfn.XLOOKUP(H586,map_headernames!O:O,map_headernames!Q:Q),"")</f>
        <v/>
      </c>
      <c r="N586" s="423" t="s">
        <v>6673</v>
      </c>
    </row>
    <row r="587" spans="1:14">
      <c r="A587">
        <v>567</v>
      </c>
      <c r="B587" t="s">
        <v>4540</v>
      </c>
      <c r="C587">
        <v>0</v>
      </c>
      <c r="D587" t="s">
        <v>6543</v>
      </c>
      <c r="E587" s="29" t="str">
        <f>IFERROR(_xlfn.XLOOKUP(B587,map_headernames!M:M,map_headernames!M:M),"")</f>
        <v/>
      </c>
      <c r="F587" s="29" t="str">
        <f>IFERROR(_xlfn.XLOOKUP(B587,map_headernames!N:N,map_headernames!N:N),"")</f>
        <v/>
      </c>
      <c r="G587" s="29" t="str">
        <f>IFERROR(_xlfn.XLOOKUP($B587,map_headernames!L:L,map_headernames!L:L),"")</f>
        <v/>
      </c>
      <c r="H587" cm="1">
        <f t="array" ref="H587">_xlfn.XLOOKUP(J587,map_headernames!Q:Q,map_headernames!O:O,map_headernames!O:O)</f>
        <v>0</v>
      </c>
      <c r="I587" s="24" t="str">
        <f>IFERROR(_xlfn.XLOOKUP(G587,map_headernames!L:L,map_headernames!O:O),"")</f>
        <v/>
      </c>
      <c r="K587" t="str">
        <f>IFERROR(_xlfn.XLOOKUP(G587,map_headernames!L:L,map_headernames!Q:Q),"")</f>
        <v/>
      </c>
      <c r="L587" t="str">
        <f>IFERROR(_xlfn.XLOOKUP(H587,map_headernames!O:O,map_headernames!Q:Q),"")</f>
        <v/>
      </c>
      <c r="N587" s="423" t="s">
        <v>6673</v>
      </c>
    </row>
    <row r="588" spans="1:14">
      <c r="A588">
        <v>568</v>
      </c>
      <c r="B588" t="s">
        <v>4542</v>
      </c>
      <c r="C588">
        <v>0</v>
      </c>
      <c r="D588" t="s">
        <v>6544</v>
      </c>
      <c r="E588" s="29" t="str">
        <f>IFERROR(_xlfn.XLOOKUP(B588,map_headernames!M:M,map_headernames!M:M),"")</f>
        <v/>
      </c>
      <c r="F588" s="29" t="str">
        <f>IFERROR(_xlfn.XLOOKUP(B588,map_headernames!N:N,map_headernames!N:N),"")</f>
        <v/>
      </c>
      <c r="G588" s="29" t="str">
        <f>IFERROR(_xlfn.XLOOKUP($B588,map_headernames!L:L,map_headernames!L:L),"")</f>
        <v/>
      </c>
      <c r="H588" cm="1">
        <f t="array" ref="H588">_xlfn.XLOOKUP(J588,map_headernames!Q:Q,map_headernames!O:O,map_headernames!O:O)</f>
        <v>0</v>
      </c>
      <c r="I588" s="24" t="str">
        <f>IFERROR(_xlfn.XLOOKUP(G588,map_headernames!L:L,map_headernames!O:O),"")</f>
        <v/>
      </c>
      <c r="K588" t="str">
        <f>IFERROR(_xlfn.XLOOKUP(G588,map_headernames!L:L,map_headernames!Q:Q),"")</f>
        <v/>
      </c>
      <c r="L588" t="str">
        <f>IFERROR(_xlfn.XLOOKUP(H588,map_headernames!O:O,map_headernames!Q:Q),"")</f>
        <v/>
      </c>
      <c r="N588" s="423" t="s">
        <v>6673</v>
      </c>
    </row>
    <row r="589" spans="1:14">
      <c r="A589">
        <v>569</v>
      </c>
      <c r="B589" t="s">
        <v>4545</v>
      </c>
      <c r="C589">
        <v>0</v>
      </c>
      <c r="D589" t="s">
        <v>6545</v>
      </c>
      <c r="E589" s="29" t="str">
        <f>IFERROR(_xlfn.XLOOKUP(B589,map_headernames!M:M,map_headernames!M:M),"")</f>
        <v/>
      </c>
      <c r="F589" s="29" t="str">
        <f>IFERROR(_xlfn.XLOOKUP(B589,map_headernames!N:N,map_headernames!N:N),"")</f>
        <v/>
      </c>
      <c r="G589" s="29" t="str">
        <f>IFERROR(_xlfn.XLOOKUP($B589,map_headernames!L:L,map_headernames!L:L),"")</f>
        <v/>
      </c>
      <c r="H589" cm="1">
        <f t="array" ref="H589">_xlfn.XLOOKUP(J589,map_headernames!Q:Q,map_headernames!O:O,map_headernames!O:O)</f>
        <v>0</v>
      </c>
      <c r="I589" s="24" t="str">
        <f>IFERROR(_xlfn.XLOOKUP(G589,map_headernames!L:L,map_headernames!O:O),"")</f>
        <v/>
      </c>
      <c r="K589" t="str">
        <f>IFERROR(_xlfn.XLOOKUP(G589,map_headernames!L:L,map_headernames!Q:Q),"")</f>
        <v/>
      </c>
      <c r="L589" t="str">
        <f>IFERROR(_xlfn.XLOOKUP(H589,map_headernames!O:O,map_headernames!Q:Q),"")</f>
        <v/>
      </c>
      <c r="N589" s="423" t="s">
        <v>6673</v>
      </c>
    </row>
    <row r="590" spans="1:14">
      <c r="A590">
        <v>570</v>
      </c>
      <c r="B590" t="s">
        <v>4547</v>
      </c>
      <c r="C590">
        <v>0</v>
      </c>
      <c r="D590" t="s">
        <v>6546</v>
      </c>
      <c r="E590" s="29" t="str">
        <f>IFERROR(_xlfn.XLOOKUP(B590,map_headernames!M:M,map_headernames!M:M),"")</f>
        <v/>
      </c>
      <c r="F590" s="29" t="str">
        <f>IFERROR(_xlfn.XLOOKUP(B590,map_headernames!N:N,map_headernames!N:N),"")</f>
        <v/>
      </c>
      <c r="G590" s="29" t="str">
        <f>IFERROR(_xlfn.XLOOKUP($B590,map_headernames!L:L,map_headernames!L:L),"")</f>
        <v/>
      </c>
      <c r="H590" cm="1">
        <f t="array" ref="H590">_xlfn.XLOOKUP(J590,map_headernames!Q:Q,map_headernames!O:O,map_headernames!O:O)</f>
        <v>0</v>
      </c>
      <c r="I590" s="24" t="str">
        <f>IFERROR(_xlfn.XLOOKUP(G590,map_headernames!L:L,map_headernames!O:O),"")</f>
        <v/>
      </c>
      <c r="K590" t="str">
        <f>IFERROR(_xlfn.XLOOKUP(G590,map_headernames!L:L,map_headernames!Q:Q),"")</f>
        <v/>
      </c>
      <c r="L590" t="str">
        <f>IFERROR(_xlfn.XLOOKUP(H590,map_headernames!O:O,map_headernames!Q:Q),"")</f>
        <v/>
      </c>
      <c r="N590" s="423" t="s">
        <v>6673</v>
      </c>
    </row>
    <row r="591" spans="1:14">
      <c r="A591">
        <v>572</v>
      </c>
      <c r="B591" t="s">
        <v>4553</v>
      </c>
      <c r="C591">
        <v>161</v>
      </c>
      <c r="D591" t="s">
        <v>6548</v>
      </c>
      <c r="E591" s="29" t="str">
        <f>IFERROR(_xlfn.XLOOKUP(B591,map_headernames!M:M,map_headernames!M:M),"")</f>
        <v/>
      </c>
      <c r="F591" s="29" t="str">
        <f>IFERROR(_xlfn.XLOOKUP(B591,map_headernames!N:N,map_headernames!N:N),"")</f>
        <v/>
      </c>
      <c r="G591" s="29" t="str">
        <f>IFERROR(_xlfn.XLOOKUP($B591,map_headernames!L:L,map_headernames!L:L),"")</f>
        <v/>
      </c>
      <c r="H591" cm="1">
        <f t="array" ref="H591">_xlfn.XLOOKUP(J591,map_headernames!Q:Q,map_headernames!O:O,map_headernames!O:O)</f>
        <v>0</v>
      </c>
      <c r="I591" s="24" t="str">
        <f>IFERROR(_xlfn.XLOOKUP(G591,map_headernames!L:L,map_headernames!O:O),"")</f>
        <v/>
      </c>
      <c r="K591" t="str">
        <f>IFERROR(_xlfn.XLOOKUP(G591,map_headernames!L:L,map_headernames!Q:Q),"")</f>
        <v/>
      </c>
      <c r="L591" t="str">
        <f>IFERROR(_xlfn.XLOOKUP(H591,map_headernames!O:O,map_headernames!Q:Q),"")</f>
        <v/>
      </c>
      <c r="N591" s="423" t="s">
        <v>6673</v>
      </c>
    </row>
    <row r="592" spans="1:14">
      <c r="A592">
        <v>573</v>
      </c>
      <c r="B592" t="s">
        <v>4555</v>
      </c>
      <c r="C592">
        <v>64.658634538152597</v>
      </c>
      <c r="D592" t="s">
        <v>6549</v>
      </c>
      <c r="E592" s="29" t="str">
        <f>IFERROR(_xlfn.XLOOKUP(B592,map_headernames!M:M,map_headernames!M:M),"")</f>
        <v/>
      </c>
      <c r="F592" s="29" t="str">
        <f>IFERROR(_xlfn.XLOOKUP(B592,map_headernames!N:N,map_headernames!N:N),"")</f>
        <v/>
      </c>
      <c r="G592" s="29" t="str">
        <f>IFERROR(_xlfn.XLOOKUP($B592,map_headernames!L:L,map_headernames!L:L),"")</f>
        <v/>
      </c>
      <c r="H592" cm="1">
        <f t="array" ref="H592">_xlfn.XLOOKUP(J592,map_headernames!Q:Q,map_headernames!O:O,map_headernames!O:O)</f>
        <v>0</v>
      </c>
      <c r="I592" s="24" t="str">
        <f>IFERROR(_xlfn.XLOOKUP(G592,map_headernames!L:L,map_headernames!O:O),"")</f>
        <v/>
      </c>
      <c r="K592" t="str">
        <f>IFERROR(_xlfn.XLOOKUP(G592,map_headernames!L:L,map_headernames!Q:Q),"")</f>
        <v/>
      </c>
      <c r="L592" t="str">
        <f>IFERROR(_xlfn.XLOOKUP(H592,map_headernames!O:O,map_headernames!Q:Q),"")</f>
        <v/>
      </c>
      <c r="N592" s="423" t="s">
        <v>6673</v>
      </c>
    </row>
    <row r="593" spans="1:14">
      <c r="A593">
        <v>574</v>
      </c>
      <c r="B593" t="s">
        <v>4558</v>
      </c>
      <c r="C593">
        <v>88</v>
      </c>
      <c r="D593" t="s">
        <v>6550</v>
      </c>
      <c r="E593" s="29" t="str">
        <f>IFERROR(_xlfn.XLOOKUP(B593,map_headernames!M:M,map_headernames!M:M),"")</f>
        <v/>
      </c>
      <c r="F593" s="29" t="str">
        <f>IFERROR(_xlfn.XLOOKUP(B593,map_headernames!N:N,map_headernames!N:N),"")</f>
        <v/>
      </c>
      <c r="G593" s="29" t="str">
        <f>IFERROR(_xlfn.XLOOKUP($B593,map_headernames!L:L,map_headernames!L:L),"")</f>
        <v/>
      </c>
      <c r="H593" cm="1">
        <f t="array" ref="H593">_xlfn.XLOOKUP(J593,map_headernames!Q:Q,map_headernames!O:O,map_headernames!O:O)</f>
        <v>0</v>
      </c>
      <c r="I593" s="24" t="str">
        <f>IFERROR(_xlfn.XLOOKUP(G593,map_headernames!L:L,map_headernames!O:O),"")</f>
        <v/>
      </c>
      <c r="K593" t="str">
        <f>IFERROR(_xlfn.XLOOKUP(G593,map_headernames!L:L,map_headernames!Q:Q),"")</f>
        <v/>
      </c>
      <c r="L593" t="str">
        <f>IFERROR(_xlfn.XLOOKUP(H593,map_headernames!O:O,map_headernames!Q:Q),"")</f>
        <v/>
      </c>
      <c r="N593" s="423" t="s">
        <v>6673</v>
      </c>
    </row>
    <row r="594" spans="1:14">
      <c r="A594">
        <v>575</v>
      </c>
      <c r="B594" t="s">
        <v>4560</v>
      </c>
      <c r="C594">
        <v>35.341365461847403</v>
      </c>
      <c r="D594" t="s">
        <v>6551</v>
      </c>
      <c r="E594" s="29" t="str">
        <f>IFERROR(_xlfn.XLOOKUP(B594,map_headernames!M:M,map_headernames!M:M),"")</f>
        <v/>
      </c>
      <c r="F594" s="29" t="str">
        <f>IFERROR(_xlfn.XLOOKUP(B594,map_headernames!N:N,map_headernames!N:N),"")</f>
        <v/>
      </c>
      <c r="G594" s="29" t="str">
        <f>IFERROR(_xlfn.XLOOKUP($B594,map_headernames!L:L,map_headernames!L:L),"")</f>
        <v/>
      </c>
      <c r="H594" cm="1">
        <f t="array" ref="H594">_xlfn.XLOOKUP(J594,map_headernames!Q:Q,map_headernames!O:O,map_headernames!O:O)</f>
        <v>0</v>
      </c>
      <c r="I594" s="24" t="str">
        <f>IFERROR(_xlfn.XLOOKUP(G594,map_headernames!L:L,map_headernames!O:O),"")</f>
        <v/>
      </c>
      <c r="K594" t="str">
        <f>IFERROR(_xlfn.XLOOKUP(G594,map_headernames!L:L,map_headernames!Q:Q),"")</f>
        <v/>
      </c>
      <c r="L594" t="str">
        <f>IFERROR(_xlfn.XLOOKUP(H594,map_headernames!O:O,map_headernames!Q:Q),"")</f>
        <v/>
      </c>
      <c r="N594" s="423" t="s">
        <v>6673</v>
      </c>
    </row>
    <row r="595" spans="1:14">
      <c r="A595">
        <v>576</v>
      </c>
      <c r="B595" t="s">
        <v>4563</v>
      </c>
      <c r="C595">
        <v>0</v>
      </c>
      <c r="D595" t="s">
        <v>6552</v>
      </c>
      <c r="E595" s="29" t="str">
        <f>IFERROR(_xlfn.XLOOKUP(B595,map_headernames!M:M,map_headernames!M:M),"")</f>
        <v/>
      </c>
      <c r="F595" s="29" t="str">
        <f>IFERROR(_xlfn.XLOOKUP(B595,map_headernames!N:N,map_headernames!N:N),"")</f>
        <v/>
      </c>
      <c r="G595" s="29" t="str">
        <f>IFERROR(_xlfn.XLOOKUP($B595,map_headernames!L:L,map_headernames!L:L),"")</f>
        <v/>
      </c>
      <c r="H595" cm="1">
        <f t="array" ref="H595">_xlfn.XLOOKUP(J595,map_headernames!Q:Q,map_headernames!O:O,map_headernames!O:O)</f>
        <v>0</v>
      </c>
      <c r="I595" s="24" t="str">
        <f>IFERROR(_xlfn.XLOOKUP(G595,map_headernames!L:L,map_headernames!O:O),"")</f>
        <v/>
      </c>
      <c r="K595" t="str">
        <f>IFERROR(_xlfn.XLOOKUP(G595,map_headernames!L:L,map_headernames!Q:Q),"")</f>
        <v/>
      </c>
      <c r="L595" t="str">
        <f>IFERROR(_xlfn.XLOOKUP(H595,map_headernames!O:O,map_headernames!Q:Q),"")</f>
        <v/>
      </c>
      <c r="N595" s="423" t="s">
        <v>6673</v>
      </c>
    </row>
    <row r="596" spans="1:14">
      <c r="A596">
        <v>577</v>
      </c>
      <c r="B596" t="s">
        <v>4565</v>
      </c>
      <c r="C596">
        <v>0</v>
      </c>
      <c r="D596" t="s">
        <v>6553</v>
      </c>
      <c r="E596" s="29" t="str">
        <f>IFERROR(_xlfn.XLOOKUP(B596,map_headernames!M:M,map_headernames!M:M),"")</f>
        <v/>
      </c>
      <c r="F596" s="29" t="str">
        <f>IFERROR(_xlfn.XLOOKUP(B596,map_headernames!N:N,map_headernames!N:N),"")</f>
        <v/>
      </c>
      <c r="G596" s="29" t="str">
        <f>IFERROR(_xlfn.XLOOKUP($B596,map_headernames!L:L,map_headernames!L:L),"")</f>
        <v/>
      </c>
      <c r="H596" cm="1">
        <f t="array" ref="H596">_xlfn.XLOOKUP(J596,map_headernames!Q:Q,map_headernames!O:O,map_headernames!O:O)</f>
        <v>0</v>
      </c>
      <c r="I596" s="24" t="str">
        <f>IFERROR(_xlfn.XLOOKUP(G596,map_headernames!L:L,map_headernames!O:O),"")</f>
        <v/>
      </c>
      <c r="K596" t="str">
        <f>IFERROR(_xlfn.XLOOKUP(G596,map_headernames!L:L,map_headernames!Q:Q),"")</f>
        <v/>
      </c>
      <c r="L596" t="str">
        <f>IFERROR(_xlfn.XLOOKUP(H596,map_headernames!O:O,map_headernames!Q:Q),"")</f>
        <v/>
      </c>
      <c r="N596" s="423" t="s">
        <v>6673</v>
      </c>
    </row>
    <row r="597" spans="1:14">
      <c r="A597">
        <v>578</v>
      </c>
      <c r="B597" t="s">
        <v>4568</v>
      </c>
      <c r="C597">
        <v>153</v>
      </c>
      <c r="D597" t="s">
        <v>6554</v>
      </c>
      <c r="E597" s="29" t="str">
        <f>IFERROR(_xlfn.XLOOKUP(B597,map_headernames!M:M,map_headernames!M:M),"")</f>
        <v/>
      </c>
      <c r="F597" s="29" t="str">
        <f>IFERROR(_xlfn.XLOOKUP(B597,map_headernames!N:N,map_headernames!N:N),"")</f>
        <v/>
      </c>
      <c r="G597" s="29" t="str">
        <f>IFERROR(_xlfn.XLOOKUP($B597,map_headernames!L:L,map_headernames!L:L),"")</f>
        <v/>
      </c>
      <c r="H597" cm="1">
        <f t="array" ref="H597">_xlfn.XLOOKUP(J597,map_headernames!Q:Q,map_headernames!O:O,map_headernames!O:O)</f>
        <v>0</v>
      </c>
      <c r="I597" s="24" t="str">
        <f>IFERROR(_xlfn.XLOOKUP(G597,map_headernames!L:L,map_headernames!O:O),"")</f>
        <v/>
      </c>
      <c r="K597" t="str">
        <f>IFERROR(_xlfn.XLOOKUP(G597,map_headernames!L:L,map_headernames!Q:Q),"")</f>
        <v/>
      </c>
      <c r="L597" t="str">
        <f>IFERROR(_xlfn.XLOOKUP(H597,map_headernames!O:O,map_headernames!Q:Q),"")</f>
        <v/>
      </c>
      <c r="N597" s="423" t="s">
        <v>6673</v>
      </c>
    </row>
    <row r="598" spans="1:14">
      <c r="A598">
        <v>579</v>
      </c>
      <c r="B598" t="s">
        <v>4570</v>
      </c>
      <c r="C598">
        <v>8</v>
      </c>
      <c r="D598" t="s">
        <v>6555</v>
      </c>
      <c r="E598" s="29" t="str">
        <f>IFERROR(_xlfn.XLOOKUP(B598,map_headernames!M:M,map_headernames!M:M),"")</f>
        <v/>
      </c>
      <c r="F598" s="29" t="str">
        <f>IFERROR(_xlfn.XLOOKUP(B598,map_headernames!N:N,map_headernames!N:N),"")</f>
        <v/>
      </c>
      <c r="G598" s="29" t="str">
        <f>IFERROR(_xlfn.XLOOKUP($B598,map_headernames!L:L,map_headernames!L:L),"")</f>
        <v/>
      </c>
      <c r="H598" cm="1">
        <f t="array" ref="H598">_xlfn.XLOOKUP(J598,map_headernames!Q:Q,map_headernames!O:O,map_headernames!O:O)</f>
        <v>0</v>
      </c>
      <c r="I598" s="24" t="str">
        <f>IFERROR(_xlfn.XLOOKUP(G598,map_headernames!L:L,map_headernames!O:O),"")</f>
        <v/>
      </c>
      <c r="K598" t="str">
        <f>IFERROR(_xlfn.XLOOKUP(G598,map_headernames!L:L,map_headernames!Q:Q),"")</f>
        <v/>
      </c>
      <c r="L598" t="str">
        <f>IFERROR(_xlfn.XLOOKUP(H598,map_headernames!O:O,map_headernames!Q:Q),"")</f>
        <v/>
      </c>
      <c r="N598" s="423" t="s">
        <v>6673</v>
      </c>
    </row>
    <row r="599" spans="1:14">
      <c r="A599">
        <v>580</v>
      </c>
      <c r="B599" t="s">
        <v>4572</v>
      </c>
      <c r="C599">
        <v>5.2287581699346397</v>
      </c>
      <c r="D599" t="s">
        <v>6556</v>
      </c>
      <c r="E599" s="29" t="str">
        <f>IFERROR(_xlfn.XLOOKUP(B599,map_headernames!M:M,map_headernames!M:M),"")</f>
        <v/>
      </c>
      <c r="F599" s="29" t="str">
        <f>IFERROR(_xlfn.XLOOKUP(B599,map_headernames!N:N,map_headernames!N:N),"")</f>
        <v/>
      </c>
      <c r="G599" s="29" t="str">
        <f>IFERROR(_xlfn.XLOOKUP($B599,map_headernames!L:L,map_headernames!L:L),"")</f>
        <v/>
      </c>
      <c r="H599" cm="1">
        <f t="array" ref="H599">_xlfn.XLOOKUP(J599,map_headernames!Q:Q,map_headernames!O:O,map_headernames!O:O)</f>
        <v>0</v>
      </c>
      <c r="I599" s="24" t="str">
        <f>IFERROR(_xlfn.XLOOKUP(G599,map_headernames!L:L,map_headernames!O:O),"")</f>
        <v/>
      </c>
      <c r="K599" t="str">
        <f>IFERROR(_xlfn.XLOOKUP(G599,map_headernames!L:L,map_headernames!Q:Q),"")</f>
        <v/>
      </c>
      <c r="L599" t="str">
        <f>IFERROR(_xlfn.XLOOKUP(H599,map_headernames!O:O,map_headernames!Q:Q),"")</f>
        <v/>
      </c>
      <c r="N599" s="423" t="s">
        <v>6673</v>
      </c>
    </row>
    <row r="600" spans="1:14">
      <c r="A600">
        <v>581</v>
      </c>
      <c r="B600" t="s">
        <v>4575</v>
      </c>
      <c r="C600">
        <v>8</v>
      </c>
      <c r="D600" t="s">
        <v>6557</v>
      </c>
      <c r="E600" s="29" t="str">
        <f>IFERROR(_xlfn.XLOOKUP(B600,map_headernames!M:M,map_headernames!M:M),"")</f>
        <v/>
      </c>
      <c r="F600" s="29" t="str">
        <f>IFERROR(_xlfn.XLOOKUP(B600,map_headernames!N:N,map_headernames!N:N),"")</f>
        <v/>
      </c>
      <c r="G600" s="29" t="str">
        <f>IFERROR(_xlfn.XLOOKUP($B600,map_headernames!L:L,map_headernames!L:L),"")</f>
        <v/>
      </c>
      <c r="H600" cm="1">
        <f t="array" ref="H600">_xlfn.XLOOKUP(J600,map_headernames!Q:Q,map_headernames!O:O,map_headernames!O:O)</f>
        <v>0</v>
      </c>
      <c r="I600" s="24" t="str">
        <f>IFERROR(_xlfn.XLOOKUP(G600,map_headernames!L:L,map_headernames!O:O),"")</f>
        <v/>
      </c>
      <c r="K600" t="str">
        <f>IFERROR(_xlfn.XLOOKUP(G600,map_headernames!L:L,map_headernames!Q:Q),"")</f>
        <v/>
      </c>
      <c r="L600" t="str">
        <f>IFERROR(_xlfn.XLOOKUP(H600,map_headernames!O:O,map_headernames!Q:Q),"")</f>
        <v/>
      </c>
      <c r="N600" s="423" t="s">
        <v>6673</v>
      </c>
    </row>
    <row r="601" spans="1:14">
      <c r="A601">
        <v>582</v>
      </c>
      <c r="B601" t="s">
        <v>4577</v>
      </c>
      <c r="C601">
        <v>5.2287581699346397</v>
      </c>
      <c r="D601" t="s">
        <v>6558</v>
      </c>
      <c r="E601" s="29" t="str">
        <f>IFERROR(_xlfn.XLOOKUP(B601,map_headernames!M:M,map_headernames!M:M),"")</f>
        <v/>
      </c>
      <c r="F601" s="29" t="str">
        <f>IFERROR(_xlfn.XLOOKUP(B601,map_headernames!N:N,map_headernames!N:N),"")</f>
        <v/>
      </c>
      <c r="G601" s="29" t="str">
        <f>IFERROR(_xlfn.XLOOKUP($B601,map_headernames!L:L,map_headernames!L:L),"")</f>
        <v/>
      </c>
      <c r="H601" cm="1">
        <f t="array" ref="H601">_xlfn.XLOOKUP(J601,map_headernames!Q:Q,map_headernames!O:O,map_headernames!O:O)</f>
        <v>0</v>
      </c>
      <c r="I601" s="24" t="str">
        <f>IFERROR(_xlfn.XLOOKUP(G601,map_headernames!L:L,map_headernames!O:O),"")</f>
        <v/>
      </c>
      <c r="K601" t="str">
        <f>IFERROR(_xlfn.XLOOKUP(G601,map_headernames!L:L,map_headernames!Q:Q),"")</f>
        <v/>
      </c>
      <c r="L601" t="str">
        <f>IFERROR(_xlfn.XLOOKUP(H601,map_headernames!O:O,map_headernames!Q:Q),"")</f>
        <v/>
      </c>
      <c r="N601" s="423" t="s">
        <v>6673</v>
      </c>
    </row>
    <row r="602" spans="1:14">
      <c r="A602">
        <v>583</v>
      </c>
      <c r="B602" t="s">
        <v>4580</v>
      </c>
      <c r="C602">
        <v>0</v>
      </c>
      <c r="D602" t="s">
        <v>6559</v>
      </c>
      <c r="E602" s="29" t="str">
        <f>IFERROR(_xlfn.XLOOKUP(B602,map_headernames!M:M,map_headernames!M:M),"")</f>
        <v/>
      </c>
      <c r="F602" s="29" t="str">
        <f>IFERROR(_xlfn.XLOOKUP(B602,map_headernames!N:N,map_headernames!N:N),"")</f>
        <v/>
      </c>
      <c r="G602" s="29" t="str">
        <f>IFERROR(_xlfn.XLOOKUP($B602,map_headernames!L:L,map_headernames!L:L),"")</f>
        <v/>
      </c>
      <c r="H602" cm="1">
        <f t="array" ref="H602">_xlfn.XLOOKUP(J602,map_headernames!Q:Q,map_headernames!O:O,map_headernames!O:O)</f>
        <v>0</v>
      </c>
      <c r="I602" s="24" t="str">
        <f>IFERROR(_xlfn.XLOOKUP(G602,map_headernames!L:L,map_headernames!O:O),"")</f>
        <v/>
      </c>
      <c r="K602" t="str">
        <f>IFERROR(_xlfn.XLOOKUP(G602,map_headernames!L:L,map_headernames!Q:Q),"")</f>
        <v/>
      </c>
      <c r="L602" t="str">
        <f>IFERROR(_xlfn.XLOOKUP(H602,map_headernames!O:O,map_headernames!Q:Q),"")</f>
        <v/>
      </c>
      <c r="N602" s="423" t="s">
        <v>6673</v>
      </c>
    </row>
    <row r="603" spans="1:14">
      <c r="A603">
        <v>584</v>
      </c>
      <c r="B603" t="s">
        <v>4582</v>
      </c>
      <c r="C603">
        <v>0</v>
      </c>
      <c r="D603" t="s">
        <v>6560</v>
      </c>
      <c r="E603" s="29" t="str">
        <f>IFERROR(_xlfn.XLOOKUP(B603,map_headernames!M:M,map_headernames!M:M),"")</f>
        <v/>
      </c>
      <c r="F603" s="29" t="str">
        <f>IFERROR(_xlfn.XLOOKUP(B603,map_headernames!N:N,map_headernames!N:N),"")</f>
        <v/>
      </c>
      <c r="G603" s="29" t="str">
        <f>IFERROR(_xlfn.XLOOKUP($B603,map_headernames!L:L,map_headernames!L:L),"")</f>
        <v/>
      </c>
      <c r="H603" cm="1">
        <f t="array" ref="H603">_xlfn.XLOOKUP(J603,map_headernames!Q:Q,map_headernames!O:O,map_headernames!O:O)</f>
        <v>0</v>
      </c>
      <c r="I603" s="24" t="str">
        <f>IFERROR(_xlfn.XLOOKUP(G603,map_headernames!L:L,map_headernames!O:O),"")</f>
        <v/>
      </c>
      <c r="K603" t="str">
        <f>IFERROR(_xlfn.XLOOKUP(G603,map_headernames!L:L,map_headernames!Q:Q),"")</f>
        <v/>
      </c>
      <c r="L603" t="str">
        <f>IFERROR(_xlfn.XLOOKUP(H603,map_headernames!O:O,map_headernames!Q:Q),"")</f>
        <v/>
      </c>
      <c r="N603" s="423" t="s">
        <v>6673</v>
      </c>
    </row>
    <row r="604" spans="1:14">
      <c r="A604">
        <v>585</v>
      </c>
      <c r="B604" t="s">
        <v>4585</v>
      </c>
      <c r="C604">
        <v>9</v>
      </c>
      <c r="D604" t="s">
        <v>6561</v>
      </c>
      <c r="E604" s="29" t="str">
        <f>IFERROR(_xlfn.XLOOKUP(B604,map_headernames!M:M,map_headernames!M:M),"")</f>
        <v/>
      </c>
      <c r="F604" s="29" t="str">
        <f>IFERROR(_xlfn.XLOOKUP(B604,map_headernames!N:N,map_headernames!N:N),"")</f>
        <v/>
      </c>
      <c r="G604" s="29" t="str">
        <f>IFERROR(_xlfn.XLOOKUP($B604,map_headernames!L:L,map_headernames!L:L),"")</f>
        <v/>
      </c>
      <c r="H604" cm="1">
        <f t="array" ref="H604">_xlfn.XLOOKUP(J604,map_headernames!Q:Q,map_headernames!O:O,map_headernames!O:O)</f>
        <v>0</v>
      </c>
      <c r="I604" s="24" t="str">
        <f>IFERROR(_xlfn.XLOOKUP(G604,map_headernames!L:L,map_headernames!O:O),"")</f>
        <v/>
      </c>
      <c r="K604" t="str">
        <f>IFERROR(_xlfn.XLOOKUP(G604,map_headernames!L:L,map_headernames!Q:Q),"")</f>
        <v/>
      </c>
      <c r="L604" t="str">
        <f>IFERROR(_xlfn.XLOOKUP(H604,map_headernames!O:O,map_headernames!Q:Q),"")</f>
        <v/>
      </c>
      <c r="N604" s="423" t="s">
        <v>6673</v>
      </c>
    </row>
    <row r="605" spans="1:14" s="42" customFormat="1">
      <c r="A605">
        <v>586</v>
      </c>
      <c r="B605" t="s">
        <v>4587</v>
      </c>
      <c r="C605">
        <v>5.8823529411764701</v>
      </c>
      <c r="D605" t="s">
        <v>6562</v>
      </c>
      <c r="E605" s="29" t="str">
        <f>IFERROR(_xlfn.XLOOKUP(B605,map_headernames!M:M,map_headernames!M:M),"")</f>
        <v/>
      </c>
      <c r="F605" s="29" t="str">
        <f>IFERROR(_xlfn.XLOOKUP(B605,map_headernames!N:N,map_headernames!N:N),"")</f>
        <v/>
      </c>
      <c r="G605" s="29" t="str">
        <f>IFERROR(_xlfn.XLOOKUP($B605,map_headernames!L:L,map_headernames!L:L),"")</f>
        <v/>
      </c>
      <c r="H605" cm="1">
        <f t="array" ref="H605">_xlfn.XLOOKUP(J605,map_headernames!Q:Q,map_headernames!O:O,map_headernames!O:O)</f>
        <v>0</v>
      </c>
      <c r="I605" s="24" t="str">
        <f>IFERROR(_xlfn.XLOOKUP(G605,map_headernames!L:L,map_headernames!O:O),"")</f>
        <v/>
      </c>
      <c r="J605"/>
      <c r="K605" t="str">
        <f>IFERROR(_xlfn.XLOOKUP(G605,map_headernames!L:L,map_headernames!Q:Q),"")</f>
        <v/>
      </c>
      <c r="L605" t="str">
        <f>IFERROR(_xlfn.XLOOKUP(H605,map_headernames!O:O,map_headernames!Q:Q),"")</f>
        <v/>
      </c>
      <c r="M605" s="539"/>
      <c r="N605" s="423" t="s">
        <v>6673</v>
      </c>
    </row>
    <row r="606" spans="1:14" s="42" customFormat="1">
      <c r="A606">
        <v>587</v>
      </c>
      <c r="B606" t="s">
        <v>4590</v>
      </c>
      <c r="C606">
        <v>9</v>
      </c>
      <c r="D606" t="s">
        <v>6563</v>
      </c>
      <c r="E606" s="29" t="str">
        <f>IFERROR(_xlfn.XLOOKUP(B606,map_headernames!M:M,map_headernames!M:M),"")</f>
        <v/>
      </c>
      <c r="F606" s="29" t="str">
        <f>IFERROR(_xlfn.XLOOKUP(B606,map_headernames!N:N,map_headernames!N:N),"")</f>
        <v/>
      </c>
      <c r="G606" s="29" t="str">
        <f>IFERROR(_xlfn.XLOOKUP($B606,map_headernames!L:L,map_headernames!L:L),"")</f>
        <v/>
      </c>
      <c r="H606" cm="1">
        <f t="array" ref="H606">_xlfn.XLOOKUP(J606,map_headernames!Q:Q,map_headernames!O:O,map_headernames!O:O)</f>
        <v>0</v>
      </c>
      <c r="I606" s="24" t="str">
        <f>IFERROR(_xlfn.XLOOKUP(G606,map_headernames!L:L,map_headernames!O:O),"")</f>
        <v/>
      </c>
      <c r="J606"/>
      <c r="K606" t="str">
        <f>IFERROR(_xlfn.XLOOKUP(G606,map_headernames!L:L,map_headernames!Q:Q),"")</f>
        <v/>
      </c>
      <c r="L606" t="str">
        <f>IFERROR(_xlfn.XLOOKUP(H606,map_headernames!O:O,map_headernames!Q:Q),"")</f>
        <v/>
      </c>
      <c r="M606" s="539"/>
      <c r="N606" s="423" t="s">
        <v>6673</v>
      </c>
    </row>
    <row r="607" spans="1:14">
      <c r="A607">
        <v>588</v>
      </c>
      <c r="B607" t="s">
        <v>4592</v>
      </c>
      <c r="C607">
        <v>5.8823529411764701</v>
      </c>
      <c r="D607" t="s">
        <v>6564</v>
      </c>
      <c r="E607" s="29" t="str">
        <f>IFERROR(_xlfn.XLOOKUP(B607,map_headernames!M:M,map_headernames!M:M),"")</f>
        <v/>
      </c>
      <c r="F607" s="29" t="str">
        <f>IFERROR(_xlfn.XLOOKUP(B607,map_headernames!N:N,map_headernames!N:N),"")</f>
        <v/>
      </c>
      <c r="G607" s="29" t="str">
        <f>IFERROR(_xlfn.XLOOKUP($B607,map_headernames!L:L,map_headernames!L:L),"")</f>
        <v/>
      </c>
      <c r="H607" cm="1">
        <f t="array" ref="H607">_xlfn.XLOOKUP(J607,map_headernames!Q:Q,map_headernames!O:O,map_headernames!O:O)</f>
        <v>0</v>
      </c>
      <c r="I607" s="24" t="str">
        <f>IFERROR(_xlfn.XLOOKUP(G607,map_headernames!L:L,map_headernames!O:O),"")</f>
        <v/>
      </c>
      <c r="K607" t="str">
        <f>IFERROR(_xlfn.XLOOKUP(G607,map_headernames!L:L,map_headernames!Q:Q),"")</f>
        <v/>
      </c>
      <c r="L607" t="str">
        <f>IFERROR(_xlfn.XLOOKUP(H607,map_headernames!O:O,map_headernames!Q:Q),"")</f>
        <v/>
      </c>
      <c r="N607" s="423" t="s">
        <v>6673</v>
      </c>
    </row>
    <row r="608" spans="1:14">
      <c r="A608">
        <v>589</v>
      </c>
      <c r="B608" t="s">
        <v>4595</v>
      </c>
      <c r="C608">
        <v>0</v>
      </c>
      <c r="D608" t="s">
        <v>6565</v>
      </c>
      <c r="E608" s="29" t="str">
        <f>IFERROR(_xlfn.XLOOKUP(B608,map_headernames!M:M,map_headernames!M:M),"")</f>
        <v/>
      </c>
      <c r="F608" s="29" t="str">
        <f>IFERROR(_xlfn.XLOOKUP(B608,map_headernames!N:N,map_headernames!N:N),"")</f>
        <v/>
      </c>
      <c r="G608" s="29" t="str">
        <f>IFERROR(_xlfn.XLOOKUP($B608,map_headernames!L:L,map_headernames!L:L),"")</f>
        <v/>
      </c>
      <c r="H608" cm="1">
        <f t="array" ref="H608">_xlfn.XLOOKUP(J608,map_headernames!Q:Q,map_headernames!O:O,map_headernames!O:O)</f>
        <v>0</v>
      </c>
      <c r="I608" s="24" t="str">
        <f>IFERROR(_xlfn.XLOOKUP(G608,map_headernames!L:L,map_headernames!O:O),"")</f>
        <v/>
      </c>
      <c r="K608" t="str">
        <f>IFERROR(_xlfn.XLOOKUP(G608,map_headernames!L:L,map_headernames!Q:Q),"")</f>
        <v/>
      </c>
      <c r="L608" t="str">
        <f>IFERROR(_xlfn.XLOOKUP(H608,map_headernames!O:O,map_headernames!Q:Q),"")</f>
        <v/>
      </c>
      <c r="N608" s="423" t="s">
        <v>6673</v>
      </c>
    </row>
    <row r="609" spans="1:14">
      <c r="A609">
        <v>590</v>
      </c>
      <c r="B609" t="s">
        <v>4597</v>
      </c>
      <c r="C609">
        <v>0</v>
      </c>
      <c r="D609" t="s">
        <v>6566</v>
      </c>
      <c r="E609" s="29" t="str">
        <f>IFERROR(_xlfn.XLOOKUP(B609,map_headernames!M:M,map_headernames!M:M),"")</f>
        <v/>
      </c>
      <c r="F609" s="29" t="str">
        <f>IFERROR(_xlfn.XLOOKUP(B609,map_headernames!N:N,map_headernames!N:N),"")</f>
        <v/>
      </c>
      <c r="G609" s="29" t="str">
        <f>IFERROR(_xlfn.XLOOKUP($B609,map_headernames!L:L,map_headernames!L:L),"")</f>
        <v/>
      </c>
      <c r="H609" cm="1">
        <f t="array" ref="H609">_xlfn.XLOOKUP(J609,map_headernames!Q:Q,map_headernames!O:O,map_headernames!O:O)</f>
        <v>0</v>
      </c>
      <c r="I609" s="24" t="str">
        <f>IFERROR(_xlfn.XLOOKUP(G609,map_headernames!L:L,map_headernames!O:O),"")</f>
        <v/>
      </c>
      <c r="K609" t="str">
        <f>IFERROR(_xlfn.XLOOKUP(G609,map_headernames!L:L,map_headernames!Q:Q),"")</f>
        <v/>
      </c>
      <c r="L609" t="str">
        <f>IFERROR(_xlfn.XLOOKUP(H609,map_headernames!O:O,map_headernames!Q:Q),"")</f>
        <v/>
      </c>
      <c r="N609" s="423" t="s">
        <v>6673</v>
      </c>
    </row>
    <row r="610" spans="1:14">
      <c r="A610">
        <v>591</v>
      </c>
      <c r="B610" t="s">
        <v>4600</v>
      </c>
      <c r="C610">
        <v>39</v>
      </c>
      <c r="D610" t="s">
        <v>6567</v>
      </c>
      <c r="E610" s="29" t="str">
        <f>IFERROR(_xlfn.XLOOKUP(B610,map_headernames!M:M,map_headernames!M:M),"")</f>
        <v/>
      </c>
      <c r="F610" s="29" t="str">
        <f>IFERROR(_xlfn.XLOOKUP(B610,map_headernames!N:N,map_headernames!N:N),"")</f>
        <v/>
      </c>
      <c r="G610" s="29" t="str">
        <f>IFERROR(_xlfn.XLOOKUP($B610,map_headernames!L:L,map_headernames!L:L),"")</f>
        <v/>
      </c>
      <c r="H610" cm="1">
        <f t="array" ref="H610">_xlfn.XLOOKUP(J610,map_headernames!Q:Q,map_headernames!O:O,map_headernames!O:O)</f>
        <v>0</v>
      </c>
      <c r="I610" s="24" t="str">
        <f>IFERROR(_xlfn.XLOOKUP(G610,map_headernames!L:L,map_headernames!O:O),"")</f>
        <v/>
      </c>
      <c r="K610" t="str">
        <f>IFERROR(_xlfn.XLOOKUP(G610,map_headernames!L:L,map_headernames!Q:Q),"")</f>
        <v/>
      </c>
      <c r="L610" t="str">
        <f>IFERROR(_xlfn.XLOOKUP(H610,map_headernames!O:O,map_headernames!Q:Q),"")</f>
        <v/>
      </c>
      <c r="N610" s="423" t="s">
        <v>6673</v>
      </c>
    </row>
    <row r="611" spans="1:14">
      <c r="A611">
        <v>592</v>
      </c>
      <c r="B611" t="s">
        <v>4602</v>
      </c>
      <c r="C611">
        <v>25.490196078431399</v>
      </c>
      <c r="D611" t="s">
        <v>6568</v>
      </c>
      <c r="E611" s="29" t="str">
        <f>IFERROR(_xlfn.XLOOKUP(B611,map_headernames!M:M,map_headernames!M:M),"")</f>
        <v/>
      </c>
      <c r="F611" s="29" t="str">
        <f>IFERROR(_xlfn.XLOOKUP(B611,map_headernames!N:N,map_headernames!N:N),"")</f>
        <v/>
      </c>
      <c r="G611" s="29" t="str">
        <f>IFERROR(_xlfn.XLOOKUP($B611,map_headernames!L:L,map_headernames!L:L),"")</f>
        <v/>
      </c>
      <c r="H611" cm="1">
        <f t="array" ref="H611">_xlfn.XLOOKUP(J611,map_headernames!Q:Q,map_headernames!O:O,map_headernames!O:O)</f>
        <v>0</v>
      </c>
      <c r="I611" s="24" t="str">
        <f>IFERROR(_xlfn.XLOOKUP(G611,map_headernames!L:L,map_headernames!O:O),"")</f>
        <v/>
      </c>
      <c r="K611" t="str">
        <f>IFERROR(_xlfn.XLOOKUP(G611,map_headernames!L:L,map_headernames!Q:Q),"")</f>
        <v/>
      </c>
      <c r="L611" t="str">
        <f>IFERROR(_xlfn.XLOOKUP(H611,map_headernames!O:O,map_headernames!Q:Q),"")</f>
        <v/>
      </c>
      <c r="N611" s="423" t="s">
        <v>6673</v>
      </c>
    </row>
    <row r="612" spans="1:14">
      <c r="A612">
        <v>593</v>
      </c>
      <c r="B612" t="s">
        <v>4605</v>
      </c>
      <c r="C612">
        <v>4</v>
      </c>
      <c r="D612" t="s">
        <v>6569</v>
      </c>
      <c r="E612" s="29" t="str">
        <f>IFERROR(_xlfn.XLOOKUP(B612,map_headernames!M:M,map_headernames!M:M),"")</f>
        <v/>
      </c>
      <c r="F612" s="29" t="str">
        <f>IFERROR(_xlfn.XLOOKUP(B612,map_headernames!N:N,map_headernames!N:N),"")</f>
        <v/>
      </c>
      <c r="G612" s="29" t="str">
        <f>IFERROR(_xlfn.XLOOKUP($B612,map_headernames!L:L,map_headernames!L:L),"")</f>
        <v/>
      </c>
      <c r="H612" cm="1">
        <f t="array" ref="H612">_xlfn.XLOOKUP(J612,map_headernames!Q:Q,map_headernames!O:O,map_headernames!O:O)</f>
        <v>0</v>
      </c>
      <c r="I612" s="24" t="str">
        <f>IFERROR(_xlfn.XLOOKUP(G612,map_headernames!L:L,map_headernames!O:O),"")</f>
        <v/>
      </c>
      <c r="K612" t="str">
        <f>IFERROR(_xlfn.XLOOKUP(G612,map_headernames!L:L,map_headernames!Q:Q),"")</f>
        <v/>
      </c>
      <c r="L612" t="str">
        <f>IFERROR(_xlfn.XLOOKUP(H612,map_headernames!O:O,map_headernames!Q:Q),"")</f>
        <v/>
      </c>
      <c r="N612" s="423" t="s">
        <v>6673</v>
      </c>
    </row>
    <row r="613" spans="1:14">
      <c r="A613">
        <v>594</v>
      </c>
      <c r="B613" t="s">
        <v>4607</v>
      </c>
      <c r="C613">
        <v>2.6143790849673199</v>
      </c>
      <c r="D613" t="s">
        <v>6570</v>
      </c>
      <c r="E613" s="29" t="str">
        <f>IFERROR(_xlfn.XLOOKUP(B613,map_headernames!M:M,map_headernames!M:M),"")</f>
        <v/>
      </c>
      <c r="F613" s="29" t="str">
        <f>IFERROR(_xlfn.XLOOKUP(B613,map_headernames!N:N,map_headernames!N:N),"")</f>
        <v/>
      </c>
      <c r="G613" s="29" t="str">
        <f>IFERROR(_xlfn.XLOOKUP($B613,map_headernames!L:L,map_headernames!L:L),"")</f>
        <v/>
      </c>
      <c r="H613" cm="1">
        <f t="array" ref="H613">_xlfn.XLOOKUP(J613,map_headernames!Q:Q,map_headernames!O:O,map_headernames!O:O)</f>
        <v>0</v>
      </c>
      <c r="I613" s="24" t="str">
        <f>IFERROR(_xlfn.XLOOKUP(G613,map_headernames!L:L,map_headernames!O:O),"")</f>
        <v/>
      </c>
      <c r="K613" t="str">
        <f>IFERROR(_xlfn.XLOOKUP(G613,map_headernames!L:L,map_headernames!Q:Q),"")</f>
        <v/>
      </c>
      <c r="L613" t="str">
        <f>IFERROR(_xlfn.XLOOKUP(H613,map_headernames!O:O,map_headernames!Q:Q),"")</f>
        <v/>
      </c>
      <c r="N613" s="423" t="s">
        <v>6673</v>
      </c>
    </row>
    <row r="614" spans="1:14">
      <c r="A614">
        <v>595</v>
      </c>
      <c r="B614" t="s">
        <v>4610</v>
      </c>
      <c r="C614">
        <v>35</v>
      </c>
      <c r="D614" t="s">
        <v>6571</v>
      </c>
      <c r="E614" s="29" t="str">
        <f>IFERROR(_xlfn.XLOOKUP(B614,map_headernames!M:M,map_headernames!M:M),"")</f>
        <v/>
      </c>
      <c r="F614" s="29" t="str">
        <f>IFERROR(_xlfn.XLOOKUP(B614,map_headernames!N:N,map_headernames!N:N),"")</f>
        <v/>
      </c>
      <c r="G614" s="29" t="str">
        <f>IFERROR(_xlfn.XLOOKUP($B614,map_headernames!L:L,map_headernames!L:L),"")</f>
        <v/>
      </c>
      <c r="H614" cm="1">
        <f t="array" ref="H614">_xlfn.XLOOKUP(J614,map_headernames!Q:Q,map_headernames!O:O,map_headernames!O:O)</f>
        <v>0</v>
      </c>
      <c r="I614" s="24" t="str">
        <f>IFERROR(_xlfn.XLOOKUP(G614,map_headernames!L:L,map_headernames!O:O),"")</f>
        <v/>
      </c>
      <c r="K614" t="str">
        <f>IFERROR(_xlfn.XLOOKUP(G614,map_headernames!L:L,map_headernames!Q:Q),"")</f>
        <v/>
      </c>
      <c r="L614" t="str">
        <f>IFERROR(_xlfn.XLOOKUP(H614,map_headernames!O:O,map_headernames!Q:Q),"")</f>
        <v/>
      </c>
      <c r="N614" s="423" t="s">
        <v>6673</v>
      </c>
    </row>
    <row r="615" spans="1:14">
      <c r="A615">
        <v>596</v>
      </c>
      <c r="B615" t="s">
        <v>4612</v>
      </c>
      <c r="C615">
        <v>22.875816993464099</v>
      </c>
      <c r="D615" t="s">
        <v>6572</v>
      </c>
      <c r="E615" s="29" t="str">
        <f>IFERROR(_xlfn.XLOOKUP(B615,map_headernames!M:M,map_headernames!M:M),"")</f>
        <v/>
      </c>
      <c r="F615" s="29" t="str">
        <f>IFERROR(_xlfn.XLOOKUP(B615,map_headernames!N:N,map_headernames!N:N),"")</f>
        <v/>
      </c>
      <c r="G615" s="29" t="str">
        <f>IFERROR(_xlfn.XLOOKUP($B615,map_headernames!L:L,map_headernames!L:L),"")</f>
        <v/>
      </c>
      <c r="H615" cm="1">
        <f t="array" ref="H615">_xlfn.XLOOKUP(J615,map_headernames!Q:Q,map_headernames!O:O,map_headernames!O:O)</f>
        <v>0</v>
      </c>
      <c r="I615" s="24" t="str">
        <f>IFERROR(_xlfn.XLOOKUP(G615,map_headernames!L:L,map_headernames!O:O),"")</f>
        <v/>
      </c>
      <c r="K615" t="str">
        <f>IFERROR(_xlfn.XLOOKUP(G615,map_headernames!L:L,map_headernames!Q:Q),"")</f>
        <v/>
      </c>
      <c r="L615" t="str">
        <f>IFERROR(_xlfn.XLOOKUP(H615,map_headernames!O:O,map_headernames!Q:Q),"")</f>
        <v/>
      </c>
      <c r="N615" s="423" t="s">
        <v>6673</v>
      </c>
    </row>
    <row r="616" spans="1:14">
      <c r="A616">
        <v>597</v>
      </c>
      <c r="B616" t="s">
        <v>4615</v>
      </c>
      <c r="C616">
        <v>97</v>
      </c>
      <c r="D616" t="s">
        <v>6573</v>
      </c>
      <c r="E616" s="29" t="str">
        <f>IFERROR(_xlfn.XLOOKUP(B616,map_headernames!M:M,map_headernames!M:M),"")</f>
        <v/>
      </c>
      <c r="F616" s="29" t="str">
        <f>IFERROR(_xlfn.XLOOKUP(B616,map_headernames!N:N,map_headernames!N:N),"")</f>
        <v/>
      </c>
      <c r="G616" s="29" t="str">
        <f>IFERROR(_xlfn.XLOOKUP($B616,map_headernames!L:L,map_headernames!L:L),"")</f>
        <v/>
      </c>
      <c r="H616" cm="1">
        <f t="array" ref="H616">_xlfn.XLOOKUP(J616,map_headernames!Q:Q,map_headernames!O:O,map_headernames!O:O)</f>
        <v>0</v>
      </c>
      <c r="I616" s="24" t="str">
        <f>IFERROR(_xlfn.XLOOKUP(G616,map_headernames!L:L,map_headernames!O:O),"")</f>
        <v/>
      </c>
      <c r="K616" t="str">
        <f>IFERROR(_xlfn.XLOOKUP(G616,map_headernames!L:L,map_headernames!Q:Q),"")</f>
        <v/>
      </c>
      <c r="L616" t="str">
        <f>IFERROR(_xlfn.XLOOKUP(H616,map_headernames!O:O,map_headernames!Q:Q),"")</f>
        <v/>
      </c>
      <c r="N616" s="423" t="s">
        <v>6673</v>
      </c>
    </row>
    <row r="617" spans="1:14">
      <c r="A617">
        <v>598</v>
      </c>
      <c r="B617" t="s">
        <v>4617</v>
      </c>
      <c r="C617">
        <v>63.398692810457497</v>
      </c>
      <c r="D617" t="s">
        <v>6574</v>
      </c>
      <c r="E617" s="29" t="str">
        <f>IFERROR(_xlfn.XLOOKUP(B617,map_headernames!M:M,map_headernames!M:M),"")</f>
        <v/>
      </c>
      <c r="F617" s="29" t="str">
        <f>IFERROR(_xlfn.XLOOKUP(B617,map_headernames!N:N,map_headernames!N:N),"")</f>
        <v/>
      </c>
      <c r="G617" s="29" t="str">
        <f>IFERROR(_xlfn.XLOOKUP($B617,map_headernames!L:L,map_headernames!L:L),"")</f>
        <v/>
      </c>
      <c r="H617" cm="1">
        <f t="array" ref="H617">_xlfn.XLOOKUP(J617,map_headernames!Q:Q,map_headernames!O:O,map_headernames!O:O)</f>
        <v>0</v>
      </c>
      <c r="I617" s="24" t="str">
        <f>IFERROR(_xlfn.XLOOKUP(G617,map_headernames!L:L,map_headernames!O:O),"")</f>
        <v/>
      </c>
      <c r="K617" t="str">
        <f>IFERROR(_xlfn.XLOOKUP(G617,map_headernames!L:L,map_headernames!Q:Q),"")</f>
        <v/>
      </c>
      <c r="L617" t="str">
        <f>IFERROR(_xlfn.XLOOKUP(H617,map_headernames!O:O,map_headernames!Q:Q),"")</f>
        <v/>
      </c>
      <c r="N617" s="423" t="s">
        <v>6673</v>
      </c>
    </row>
    <row r="618" spans="1:14" s="42" customFormat="1">
      <c r="A618">
        <v>599</v>
      </c>
      <c r="B618" t="s">
        <v>4620</v>
      </c>
      <c r="C618">
        <v>60</v>
      </c>
      <c r="D618" t="s">
        <v>6575</v>
      </c>
      <c r="E618" s="29" t="str">
        <f>IFERROR(_xlfn.XLOOKUP(B618,map_headernames!M:M,map_headernames!M:M),"")</f>
        <v/>
      </c>
      <c r="F618" s="29" t="str">
        <f>IFERROR(_xlfn.XLOOKUP(B618,map_headernames!N:N,map_headernames!N:N),"")</f>
        <v/>
      </c>
      <c r="G618" s="29" t="str">
        <f>IFERROR(_xlfn.XLOOKUP($B618,map_headernames!L:L,map_headernames!L:L),"")</f>
        <v/>
      </c>
      <c r="H618" cm="1">
        <f t="array" ref="H618">_xlfn.XLOOKUP(J618,map_headernames!Q:Q,map_headernames!O:O,map_headernames!O:O)</f>
        <v>0</v>
      </c>
      <c r="I618" s="24" t="str">
        <f>IFERROR(_xlfn.XLOOKUP(G618,map_headernames!L:L,map_headernames!O:O),"")</f>
        <v/>
      </c>
      <c r="J618"/>
      <c r="K618" t="str">
        <f>IFERROR(_xlfn.XLOOKUP(G618,map_headernames!L:L,map_headernames!Q:Q),"")</f>
        <v/>
      </c>
      <c r="L618" t="str">
        <f>IFERROR(_xlfn.XLOOKUP(H618,map_headernames!O:O,map_headernames!Q:Q),"")</f>
        <v/>
      </c>
      <c r="M618" s="539"/>
      <c r="N618" s="423" t="s">
        <v>6673</v>
      </c>
    </row>
    <row r="619" spans="1:14" s="42" customFormat="1">
      <c r="A619">
        <v>600</v>
      </c>
      <c r="B619" t="s">
        <v>4622</v>
      </c>
      <c r="C619">
        <v>39.2156862745098</v>
      </c>
      <c r="D619" t="s">
        <v>6576</v>
      </c>
      <c r="E619" s="29" t="str">
        <f>IFERROR(_xlfn.XLOOKUP(B619,map_headernames!M:M,map_headernames!M:M),"")</f>
        <v/>
      </c>
      <c r="F619" s="29" t="str">
        <f>IFERROR(_xlfn.XLOOKUP(B619,map_headernames!N:N,map_headernames!N:N),"")</f>
        <v/>
      </c>
      <c r="G619" s="29" t="str">
        <f>IFERROR(_xlfn.XLOOKUP($B619,map_headernames!L:L,map_headernames!L:L),"")</f>
        <v/>
      </c>
      <c r="H619" cm="1">
        <f t="array" ref="H619">_xlfn.XLOOKUP(J619,map_headernames!Q:Q,map_headernames!O:O,map_headernames!O:O)</f>
        <v>0</v>
      </c>
      <c r="I619" s="24" t="str">
        <f>IFERROR(_xlfn.XLOOKUP(G619,map_headernames!L:L,map_headernames!O:O),"")</f>
        <v/>
      </c>
      <c r="J619"/>
      <c r="K619" t="str">
        <f>IFERROR(_xlfn.XLOOKUP(G619,map_headernames!L:L,map_headernames!Q:Q),"")</f>
        <v/>
      </c>
      <c r="L619" t="str">
        <f>IFERROR(_xlfn.XLOOKUP(H619,map_headernames!O:O,map_headernames!Q:Q),"")</f>
        <v/>
      </c>
      <c r="M619" s="539"/>
      <c r="N619" s="423" t="s">
        <v>6673</v>
      </c>
    </row>
    <row r="620" spans="1:14">
      <c r="A620">
        <v>601</v>
      </c>
      <c r="B620" t="s">
        <v>4625</v>
      </c>
      <c r="C620">
        <v>37</v>
      </c>
      <c r="D620" t="s">
        <v>6577</v>
      </c>
      <c r="E620" s="29" t="str">
        <f>IFERROR(_xlfn.XLOOKUP(B620,map_headernames!M:M,map_headernames!M:M),"")</f>
        <v/>
      </c>
      <c r="F620" s="29" t="str">
        <f>IFERROR(_xlfn.XLOOKUP(B620,map_headernames!N:N,map_headernames!N:N),"")</f>
        <v/>
      </c>
      <c r="G620" s="29" t="str">
        <f>IFERROR(_xlfn.XLOOKUP($B620,map_headernames!L:L,map_headernames!L:L),"")</f>
        <v/>
      </c>
      <c r="H620" cm="1">
        <f t="array" ref="H620">_xlfn.XLOOKUP(J620,map_headernames!Q:Q,map_headernames!O:O,map_headernames!O:O)</f>
        <v>0</v>
      </c>
      <c r="I620" s="24" t="str">
        <f>IFERROR(_xlfn.XLOOKUP(G620,map_headernames!L:L,map_headernames!O:O),"")</f>
        <v/>
      </c>
      <c r="K620" t="str">
        <f>IFERROR(_xlfn.XLOOKUP(G620,map_headernames!L:L,map_headernames!Q:Q),"")</f>
        <v/>
      </c>
      <c r="L620" t="str">
        <f>IFERROR(_xlfn.XLOOKUP(H620,map_headernames!O:O,map_headernames!Q:Q),"")</f>
        <v/>
      </c>
      <c r="N620" s="423" t="s">
        <v>6673</v>
      </c>
    </row>
    <row r="621" spans="1:14">
      <c r="A621">
        <v>602</v>
      </c>
      <c r="B621" t="s">
        <v>4627</v>
      </c>
      <c r="C621">
        <v>24.183006535947701</v>
      </c>
      <c r="D621" t="s">
        <v>6578</v>
      </c>
      <c r="E621" s="29" t="str">
        <f>IFERROR(_xlfn.XLOOKUP(B621,map_headernames!M:M,map_headernames!M:M),"")</f>
        <v/>
      </c>
      <c r="F621" s="29" t="str">
        <f>IFERROR(_xlfn.XLOOKUP(B621,map_headernames!N:N,map_headernames!N:N),"")</f>
        <v/>
      </c>
      <c r="G621" s="29" t="str">
        <f>IFERROR(_xlfn.XLOOKUP($B621,map_headernames!L:L,map_headernames!L:L),"")</f>
        <v/>
      </c>
      <c r="H621" cm="1">
        <f t="array" ref="H621">_xlfn.XLOOKUP(J621,map_headernames!Q:Q,map_headernames!O:O,map_headernames!O:O)</f>
        <v>0</v>
      </c>
      <c r="I621" s="24" t="str">
        <f>IFERROR(_xlfn.XLOOKUP(G621,map_headernames!L:L,map_headernames!O:O),"")</f>
        <v/>
      </c>
      <c r="K621" t="str">
        <f>IFERROR(_xlfn.XLOOKUP(G621,map_headernames!L:L,map_headernames!Q:Q),"")</f>
        <v/>
      </c>
      <c r="L621" t="str">
        <f>IFERROR(_xlfn.XLOOKUP(H621,map_headernames!O:O,map_headernames!Q:Q),"")</f>
        <v/>
      </c>
      <c r="N621" s="423" t="s">
        <v>6673</v>
      </c>
    </row>
    <row r="622" spans="1:14">
      <c r="A622">
        <v>606</v>
      </c>
      <c r="B622" t="s">
        <v>4637</v>
      </c>
      <c r="C622">
        <v>256</v>
      </c>
      <c r="D622" t="s">
        <v>6582</v>
      </c>
      <c r="E622" s="29" t="str">
        <f>IFERROR(_xlfn.XLOOKUP(B622,map_headernames!M:M,map_headernames!M:M),"")</f>
        <v/>
      </c>
      <c r="F622" s="29" t="str">
        <f>IFERROR(_xlfn.XLOOKUP(B622,map_headernames!N:N,map_headernames!N:N),"")</f>
        <v/>
      </c>
      <c r="G622" s="29" t="str">
        <f>IFERROR(_xlfn.XLOOKUP($B622,map_headernames!L:L,map_headernames!L:L),"")</f>
        <v/>
      </c>
      <c r="H622" cm="1">
        <f t="array" ref="H622">_xlfn.XLOOKUP(J622,map_headernames!Q:Q,map_headernames!O:O,map_headernames!O:O)</f>
        <v>0</v>
      </c>
      <c r="I622" s="24" t="str">
        <f>IFERROR(_xlfn.XLOOKUP(G622,map_headernames!L:L,map_headernames!O:O),"")</f>
        <v/>
      </c>
      <c r="K622" t="str">
        <f>IFERROR(_xlfn.XLOOKUP(G622,map_headernames!L:L,map_headernames!Q:Q),"")</f>
        <v/>
      </c>
      <c r="L622" t="str">
        <f>IFERROR(_xlfn.XLOOKUP(H622,map_headernames!O:O,map_headernames!Q:Q),"")</f>
        <v/>
      </c>
      <c r="N622" s="423" t="s">
        <v>6673</v>
      </c>
    </row>
    <row r="623" spans="1:14">
      <c r="A623">
        <v>607</v>
      </c>
      <c r="B623" t="s">
        <v>4639</v>
      </c>
      <c r="C623">
        <v>100</v>
      </c>
      <c r="D623" t="s">
        <v>6583</v>
      </c>
      <c r="E623" s="29" t="str">
        <f>IFERROR(_xlfn.XLOOKUP(B623,map_headernames!M:M,map_headernames!M:M),"")</f>
        <v/>
      </c>
      <c r="F623" s="29" t="str">
        <f>IFERROR(_xlfn.XLOOKUP(B623,map_headernames!N:N,map_headernames!N:N),"")</f>
        <v/>
      </c>
      <c r="G623" s="29" t="str">
        <f>IFERROR(_xlfn.XLOOKUP($B623,map_headernames!L:L,map_headernames!L:L),"")</f>
        <v/>
      </c>
      <c r="H623" cm="1">
        <f t="array" ref="H623">_xlfn.XLOOKUP(J623,map_headernames!Q:Q,map_headernames!O:O,map_headernames!O:O)</f>
        <v>0</v>
      </c>
      <c r="I623" s="24" t="str">
        <f>IFERROR(_xlfn.XLOOKUP(G623,map_headernames!L:L,map_headernames!O:O),"")</f>
        <v/>
      </c>
      <c r="K623" t="str">
        <f>IFERROR(_xlfn.XLOOKUP(G623,map_headernames!L:L,map_headernames!Q:Q),"")</f>
        <v/>
      </c>
      <c r="L623" t="str">
        <f>IFERROR(_xlfn.XLOOKUP(H623,map_headernames!O:O,map_headernames!Q:Q),"")</f>
        <v/>
      </c>
      <c r="N623" s="423" t="s">
        <v>6673</v>
      </c>
    </row>
    <row r="624" spans="1:14">
      <c r="A624">
        <v>608</v>
      </c>
      <c r="B624" t="s">
        <v>4642</v>
      </c>
      <c r="C624">
        <v>249</v>
      </c>
      <c r="D624" t="s">
        <v>6584</v>
      </c>
      <c r="E624" s="29" t="str">
        <f>IFERROR(_xlfn.XLOOKUP(B624,map_headernames!M:M,map_headernames!M:M),"")</f>
        <v/>
      </c>
      <c r="F624" s="29" t="str">
        <f>IFERROR(_xlfn.XLOOKUP(B624,map_headernames!N:N,map_headernames!N:N),"")</f>
        <v/>
      </c>
      <c r="G624" s="29" t="str">
        <f>IFERROR(_xlfn.XLOOKUP($B624,map_headernames!L:L,map_headernames!L:L),"")</f>
        <v/>
      </c>
      <c r="H624" cm="1">
        <f t="array" ref="H624">_xlfn.XLOOKUP(J624,map_headernames!Q:Q,map_headernames!O:O,map_headernames!O:O)</f>
        <v>0</v>
      </c>
      <c r="I624" s="24" t="str">
        <f>IFERROR(_xlfn.XLOOKUP(G624,map_headernames!L:L,map_headernames!O:O),"")</f>
        <v/>
      </c>
      <c r="K624" t="str">
        <f>IFERROR(_xlfn.XLOOKUP(G624,map_headernames!L:L,map_headernames!Q:Q),"")</f>
        <v/>
      </c>
      <c r="L624" t="str">
        <f>IFERROR(_xlfn.XLOOKUP(H624,map_headernames!O:O,map_headernames!Q:Q),"")</f>
        <v/>
      </c>
      <c r="N624" s="423" t="s">
        <v>6673</v>
      </c>
    </row>
    <row r="625" spans="1:14">
      <c r="A625">
        <v>609</v>
      </c>
      <c r="B625" t="s">
        <v>4644</v>
      </c>
      <c r="C625">
        <v>97.265625</v>
      </c>
      <c r="D625" t="s">
        <v>6585</v>
      </c>
      <c r="E625" s="29" t="str">
        <f>IFERROR(_xlfn.XLOOKUP(B625,map_headernames!M:M,map_headernames!M:M),"")</f>
        <v/>
      </c>
      <c r="F625" s="29" t="str">
        <f>IFERROR(_xlfn.XLOOKUP(B625,map_headernames!N:N,map_headernames!N:N),"")</f>
        <v/>
      </c>
      <c r="G625" s="29" t="str">
        <f>IFERROR(_xlfn.XLOOKUP($B625,map_headernames!L:L,map_headernames!L:L),"")</f>
        <v/>
      </c>
      <c r="H625" cm="1">
        <f t="array" ref="H625">_xlfn.XLOOKUP(J625,map_headernames!Q:Q,map_headernames!O:O,map_headernames!O:O)</f>
        <v>0</v>
      </c>
      <c r="I625" s="24" t="str">
        <f>IFERROR(_xlfn.XLOOKUP(G625,map_headernames!L:L,map_headernames!O:O),"")</f>
        <v/>
      </c>
      <c r="K625" t="str">
        <f>IFERROR(_xlfn.XLOOKUP(G625,map_headernames!L:L,map_headernames!Q:Q),"")</f>
        <v/>
      </c>
      <c r="L625" t="str">
        <f>IFERROR(_xlfn.XLOOKUP(H625,map_headernames!O:O,map_headernames!Q:Q),"")</f>
        <v/>
      </c>
      <c r="N625" s="423" t="s">
        <v>6673</v>
      </c>
    </row>
    <row r="626" spans="1:14">
      <c r="A626">
        <v>610</v>
      </c>
      <c r="B626" t="s">
        <v>4646</v>
      </c>
      <c r="C626">
        <v>7</v>
      </c>
      <c r="D626" t="s">
        <v>6586</v>
      </c>
      <c r="E626" s="29" t="str">
        <f>IFERROR(_xlfn.XLOOKUP(B626,map_headernames!M:M,map_headernames!M:M),"")</f>
        <v/>
      </c>
      <c r="F626" s="29" t="str">
        <f>IFERROR(_xlfn.XLOOKUP(B626,map_headernames!N:N,map_headernames!N:N),"")</f>
        <v/>
      </c>
      <c r="G626" s="29" t="str">
        <f>IFERROR(_xlfn.XLOOKUP($B626,map_headernames!L:L,map_headernames!L:L),"")</f>
        <v/>
      </c>
      <c r="H626" cm="1">
        <f t="array" ref="H626">_xlfn.XLOOKUP(J626,map_headernames!Q:Q,map_headernames!O:O,map_headernames!O:O)</f>
        <v>0</v>
      </c>
      <c r="I626" s="24" t="str">
        <f>IFERROR(_xlfn.XLOOKUP(G626,map_headernames!L:L,map_headernames!O:O),"")</f>
        <v/>
      </c>
      <c r="K626" t="str">
        <f>IFERROR(_xlfn.XLOOKUP(G626,map_headernames!L:L,map_headernames!Q:Q),"")</f>
        <v/>
      </c>
      <c r="L626" t="str">
        <f>IFERROR(_xlfn.XLOOKUP(H626,map_headernames!O:O,map_headernames!Q:Q),"")</f>
        <v/>
      </c>
      <c r="N626" s="423" t="s">
        <v>6673</v>
      </c>
    </row>
    <row r="627" spans="1:14">
      <c r="A627">
        <v>611</v>
      </c>
      <c r="B627" t="s">
        <v>4648</v>
      </c>
      <c r="C627">
        <v>2.734375</v>
      </c>
      <c r="D627" t="s">
        <v>6587</v>
      </c>
      <c r="E627" s="29" t="str">
        <f>IFERROR(_xlfn.XLOOKUP(B627,map_headernames!M:M,map_headernames!M:M),"")</f>
        <v/>
      </c>
      <c r="F627" s="29" t="str">
        <f>IFERROR(_xlfn.XLOOKUP(B627,map_headernames!N:N,map_headernames!N:N),"")</f>
        <v/>
      </c>
      <c r="G627" s="29" t="str">
        <f>IFERROR(_xlfn.XLOOKUP($B627,map_headernames!L:L,map_headernames!L:L),"")</f>
        <v/>
      </c>
      <c r="H627" cm="1">
        <f t="array" ref="H627">_xlfn.XLOOKUP(J627,map_headernames!Q:Q,map_headernames!O:O,map_headernames!O:O)</f>
        <v>0</v>
      </c>
      <c r="I627" s="24" t="str">
        <f>IFERROR(_xlfn.XLOOKUP(G627,map_headernames!L:L,map_headernames!O:O),"")</f>
        <v/>
      </c>
      <c r="K627" t="str">
        <f>IFERROR(_xlfn.XLOOKUP(G627,map_headernames!L:L,map_headernames!Q:Q),"")</f>
        <v/>
      </c>
      <c r="L627" t="str">
        <f>IFERROR(_xlfn.XLOOKUP(H627,map_headernames!O:O,map_headernames!Q:Q),"")</f>
        <v/>
      </c>
      <c r="N627" s="423" t="s">
        <v>6673</v>
      </c>
    </row>
    <row r="628" spans="1:14">
      <c r="A628">
        <v>612</v>
      </c>
      <c r="B628" t="s">
        <v>4650</v>
      </c>
      <c r="C628">
        <v>0</v>
      </c>
      <c r="D628" t="s">
        <v>6588</v>
      </c>
      <c r="E628" s="29" t="str">
        <f>IFERROR(_xlfn.XLOOKUP(B628,map_headernames!M:M,map_headernames!M:M),"")</f>
        <v/>
      </c>
      <c r="F628" s="29" t="str">
        <f>IFERROR(_xlfn.XLOOKUP(B628,map_headernames!N:N,map_headernames!N:N),"")</f>
        <v/>
      </c>
      <c r="G628" s="29" t="str">
        <f>IFERROR(_xlfn.XLOOKUP($B628,map_headernames!L:L,map_headernames!L:L),"")</f>
        <v/>
      </c>
      <c r="H628" cm="1">
        <f t="array" ref="H628">_xlfn.XLOOKUP(J628,map_headernames!Q:Q,map_headernames!O:O,map_headernames!O:O)</f>
        <v>0</v>
      </c>
      <c r="I628" s="24" t="str">
        <f>IFERROR(_xlfn.XLOOKUP(G628,map_headernames!L:L,map_headernames!O:O),"")</f>
        <v/>
      </c>
      <c r="K628" t="str">
        <f>IFERROR(_xlfn.XLOOKUP(G628,map_headernames!L:L,map_headernames!Q:Q),"")</f>
        <v/>
      </c>
      <c r="L628" t="str">
        <f>IFERROR(_xlfn.XLOOKUP(H628,map_headernames!O:O,map_headernames!Q:Q),"")</f>
        <v/>
      </c>
      <c r="N628" s="423" t="s">
        <v>6673</v>
      </c>
    </row>
    <row r="629" spans="1:14">
      <c r="A629">
        <v>613</v>
      </c>
      <c r="B629" t="s">
        <v>4652</v>
      </c>
      <c r="C629">
        <v>0</v>
      </c>
      <c r="D629" t="s">
        <v>6589</v>
      </c>
      <c r="E629" s="29" t="str">
        <f>IFERROR(_xlfn.XLOOKUP(B629,map_headernames!M:M,map_headernames!M:M),"")</f>
        <v/>
      </c>
      <c r="F629" s="29" t="str">
        <f>IFERROR(_xlfn.XLOOKUP(B629,map_headernames!N:N,map_headernames!N:N),"")</f>
        <v/>
      </c>
      <c r="G629" s="29" t="str">
        <f>IFERROR(_xlfn.XLOOKUP($B629,map_headernames!L:L,map_headernames!L:L),"")</f>
        <v/>
      </c>
      <c r="H629" cm="1">
        <f t="array" ref="H629">_xlfn.XLOOKUP(J629,map_headernames!Q:Q,map_headernames!O:O,map_headernames!O:O)</f>
        <v>0</v>
      </c>
      <c r="I629" s="24" t="str">
        <f>IFERROR(_xlfn.XLOOKUP(G629,map_headernames!L:L,map_headernames!O:O),"")</f>
        <v/>
      </c>
      <c r="K629" t="str">
        <f>IFERROR(_xlfn.XLOOKUP(G629,map_headernames!L:L,map_headernames!Q:Q),"")</f>
        <v/>
      </c>
      <c r="L629" t="str">
        <f>IFERROR(_xlfn.XLOOKUP(H629,map_headernames!O:O,map_headernames!Q:Q),"")</f>
        <v/>
      </c>
      <c r="N629" s="423" t="s">
        <v>6673</v>
      </c>
    </row>
    <row r="630" spans="1:14">
      <c r="A630">
        <v>614</v>
      </c>
      <c r="B630" t="s">
        <v>4654</v>
      </c>
      <c r="C630">
        <v>212</v>
      </c>
      <c r="D630" t="s">
        <v>6590</v>
      </c>
      <c r="E630" s="29" t="str">
        <f>IFERROR(_xlfn.XLOOKUP(B630,map_headernames!M:M,map_headernames!M:M),"")</f>
        <v/>
      </c>
      <c r="F630" s="29" t="str">
        <f>IFERROR(_xlfn.XLOOKUP(B630,map_headernames!N:N,map_headernames!N:N),"")</f>
        <v/>
      </c>
      <c r="G630" s="29" t="str">
        <f>IFERROR(_xlfn.XLOOKUP($B630,map_headernames!L:L,map_headernames!L:L),"")</f>
        <v/>
      </c>
      <c r="H630" cm="1">
        <f t="array" ref="H630">_xlfn.XLOOKUP(J630,map_headernames!Q:Q,map_headernames!O:O,map_headernames!O:O)</f>
        <v>0</v>
      </c>
      <c r="I630" s="24" t="str">
        <f>IFERROR(_xlfn.XLOOKUP(G630,map_headernames!L:L,map_headernames!O:O),"")</f>
        <v/>
      </c>
      <c r="K630" t="str">
        <f>IFERROR(_xlfn.XLOOKUP(G630,map_headernames!L:L,map_headernames!Q:Q),"")</f>
        <v/>
      </c>
      <c r="L630" t="str">
        <f>IFERROR(_xlfn.XLOOKUP(H630,map_headernames!O:O,map_headernames!Q:Q),"")</f>
        <v/>
      </c>
      <c r="N630" s="423" t="s">
        <v>6673</v>
      </c>
    </row>
    <row r="631" spans="1:14">
      <c r="A631">
        <v>615</v>
      </c>
      <c r="B631" t="s">
        <v>4656</v>
      </c>
      <c r="C631">
        <v>45.299145299145302</v>
      </c>
      <c r="D631" t="s">
        <v>6591</v>
      </c>
      <c r="E631" s="29" t="str">
        <f>IFERROR(_xlfn.XLOOKUP(B631,map_headernames!M:M,map_headernames!M:M),"")</f>
        <v/>
      </c>
      <c r="F631" s="29" t="str">
        <f>IFERROR(_xlfn.XLOOKUP(B631,map_headernames!N:N,map_headernames!N:N),"")</f>
        <v/>
      </c>
      <c r="G631" s="29" t="str">
        <f>IFERROR(_xlfn.XLOOKUP($B631,map_headernames!L:L,map_headernames!L:L),"")</f>
        <v/>
      </c>
      <c r="H631" cm="1">
        <f t="array" ref="H631">_xlfn.XLOOKUP(J631,map_headernames!Q:Q,map_headernames!O:O,map_headernames!O:O)</f>
        <v>0</v>
      </c>
      <c r="I631" s="24" t="str">
        <f>IFERROR(_xlfn.XLOOKUP(G631,map_headernames!L:L,map_headernames!O:O),"")</f>
        <v/>
      </c>
      <c r="K631" t="str">
        <f>IFERROR(_xlfn.XLOOKUP(G631,map_headernames!L:L,map_headernames!Q:Q),"")</f>
        <v/>
      </c>
      <c r="L631" t="str">
        <f>IFERROR(_xlfn.XLOOKUP(H631,map_headernames!O:O,map_headernames!Q:Q),"")</f>
        <v/>
      </c>
      <c r="N631" s="423" t="s">
        <v>6673</v>
      </c>
    </row>
    <row r="632" spans="1:14">
      <c r="A632">
        <v>616</v>
      </c>
      <c r="B632" t="s">
        <v>4658</v>
      </c>
      <c r="C632">
        <v>261</v>
      </c>
      <c r="D632" t="s">
        <v>6592</v>
      </c>
      <c r="E632" s="29" t="str">
        <f>IFERROR(_xlfn.XLOOKUP(B632,map_headernames!M:M,map_headernames!M:M),"")</f>
        <v/>
      </c>
      <c r="F632" s="29" t="str">
        <f>IFERROR(_xlfn.XLOOKUP(B632,map_headernames!N:N,map_headernames!N:N),"")</f>
        <v/>
      </c>
      <c r="G632" s="29" t="str">
        <f>IFERROR(_xlfn.XLOOKUP($B632,map_headernames!L:L,map_headernames!L:L),"")</f>
        <v/>
      </c>
      <c r="H632" cm="1">
        <f t="array" ref="H632">_xlfn.XLOOKUP(J632,map_headernames!Q:Q,map_headernames!O:O,map_headernames!O:O)</f>
        <v>0</v>
      </c>
      <c r="I632" s="24" t="str">
        <f>IFERROR(_xlfn.XLOOKUP(G632,map_headernames!L:L,map_headernames!O:O),"")</f>
        <v/>
      </c>
      <c r="K632" t="str">
        <f>IFERROR(_xlfn.XLOOKUP(G632,map_headernames!L:L,map_headernames!Q:Q),"")</f>
        <v/>
      </c>
      <c r="L632" t="str">
        <f>IFERROR(_xlfn.XLOOKUP(H632,map_headernames!O:O,map_headernames!Q:Q),"")</f>
        <v/>
      </c>
      <c r="N632" s="423" t="s">
        <v>6673</v>
      </c>
    </row>
    <row r="633" spans="1:14">
      <c r="A633">
        <v>619</v>
      </c>
      <c r="B633" t="s">
        <v>4666</v>
      </c>
      <c r="C633">
        <v>248</v>
      </c>
      <c r="D633" t="s">
        <v>6595</v>
      </c>
      <c r="E633" s="29" t="str">
        <f>IFERROR(_xlfn.XLOOKUP(B633,map_headernames!M:M,map_headernames!M:M),"")</f>
        <v/>
      </c>
      <c r="F633" s="29" t="str">
        <f>IFERROR(_xlfn.XLOOKUP(B633,map_headernames!N:N,map_headernames!N:N),"")</f>
        <v/>
      </c>
      <c r="G633" s="29" t="str">
        <f>IFERROR(_xlfn.XLOOKUP($B633,map_headernames!L:L,map_headernames!L:L),"")</f>
        <v/>
      </c>
      <c r="H633" cm="1">
        <f t="array" ref="H633">_xlfn.XLOOKUP(J633,map_headernames!Q:Q,map_headernames!O:O,map_headernames!O:O)</f>
        <v>0</v>
      </c>
      <c r="I633" s="24" t="str">
        <f>IFERROR(_xlfn.XLOOKUP(G633,map_headernames!L:L,map_headernames!O:O),"")</f>
        <v/>
      </c>
      <c r="K633" t="str">
        <f>IFERROR(_xlfn.XLOOKUP(G633,map_headernames!L:L,map_headernames!Q:Q),"")</f>
        <v/>
      </c>
      <c r="L633" t="str">
        <f>IFERROR(_xlfn.XLOOKUP(H633,map_headernames!O:O,map_headernames!Q:Q),"")</f>
        <v/>
      </c>
      <c r="N633" s="423" t="s">
        <v>6673</v>
      </c>
    </row>
    <row r="634" spans="1:14">
      <c r="A634">
        <v>620</v>
      </c>
      <c r="B634" t="s">
        <v>4668</v>
      </c>
      <c r="C634">
        <v>95.019157088122597</v>
      </c>
      <c r="D634" t="s">
        <v>6596</v>
      </c>
      <c r="E634" s="29" t="str">
        <f>IFERROR(_xlfn.XLOOKUP(B634,map_headernames!M:M,map_headernames!M:M),"")</f>
        <v/>
      </c>
      <c r="F634" s="29" t="str">
        <f>IFERROR(_xlfn.XLOOKUP(B634,map_headernames!N:N,map_headernames!N:N),"")</f>
        <v/>
      </c>
      <c r="G634" s="29" t="str">
        <f>IFERROR(_xlfn.XLOOKUP($B634,map_headernames!L:L,map_headernames!L:L),"")</f>
        <v/>
      </c>
      <c r="H634" cm="1">
        <f t="array" ref="H634">_xlfn.XLOOKUP(J634,map_headernames!Q:Q,map_headernames!O:O,map_headernames!O:O)</f>
        <v>0</v>
      </c>
      <c r="I634" s="24" t="str">
        <f>IFERROR(_xlfn.XLOOKUP(G634,map_headernames!L:L,map_headernames!O:O),"")</f>
        <v/>
      </c>
      <c r="K634" t="str">
        <f>IFERROR(_xlfn.XLOOKUP(G634,map_headernames!L:L,map_headernames!Q:Q),"")</f>
        <v/>
      </c>
      <c r="L634" t="str">
        <f>IFERROR(_xlfn.XLOOKUP(H634,map_headernames!O:O,map_headernames!Q:Q),"")</f>
        <v/>
      </c>
      <c r="N634" s="423" t="s">
        <v>6673</v>
      </c>
    </row>
    <row r="635" spans="1:14">
      <c r="A635">
        <v>621</v>
      </c>
      <c r="B635" t="s">
        <v>4671</v>
      </c>
      <c r="C635">
        <v>0</v>
      </c>
      <c r="D635" t="s">
        <v>6597</v>
      </c>
      <c r="E635" s="29" t="str">
        <f>IFERROR(_xlfn.XLOOKUP(B635,map_headernames!M:M,map_headernames!M:M),"")</f>
        <v/>
      </c>
      <c r="F635" s="29" t="str">
        <f>IFERROR(_xlfn.XLOOKUP(B635,map_headernames!N:N,map_headernames!N:N),"")</f>
        <v/>
      </c>
      <c r="G635" s="29" t="str">
        <f>IFERROR(_xlfn.XLOOKUP($B635,map_headernames!L:L,map_headernames!L:L),"")</f>
        <v/>
      </c>
      <c r="H635" cm="1">
        <f t="array" ref="H635">_xlfn.XLOOKUP(J635,map_headernames!Q:Q,map_headernames!O:O,map_headernames!O:O)</f>
        <v>0</v>
      </c>
      <c r="I635" s="24" t="str">
        <f>IFERROR(_xlfn.XLOOKUP(G635,map_headernames!L:L,map_headernames!O:O),"")</f>
        <v/>
      </c>
      <c r="K635" t="str">
        <f>IFERROR(_xlfn.XLOOKUP(G635,map_headernames!L:L,map_headernames!Q:Q),"")</f>
        <v/>
      </c>
      <c r="L635" t="str">
        <f>IFERROR(_xlfn.XLOOKUP(H635,map_headernames!O:O,map_headernames!Q:Q),"")</f>
        <v/>
      </c>
      <c r="N635" s="423" t="s">
        <v>6673</v>
      </c>
    </row>
    <row r="636" spans="1:14">
      <c r="A636">
        <v>622</v>
      </c>
      <c r="B636" t="s">
        <v>4673</v>
      </c>
      <c r="C636">
        <v>0</v>
      </c>
      <c r="D636" t="s">
        <v>6598</v>
      </c>
      <c r="E636" s="29" t="str">
        <f>IFERROR(_xlfn.XLOOKUP(B636,map_headernames!M:M,map_headernames!M:M),"")</f>
        <v/>
      </c>
      <c r="F636" s="29" t="str">
        <f>IFERROR(_xlfn.XLOOKUP(B636,map_headernames!N:N,map_headernames!N:N),"")</f>
        <v/>
      </c>
      <c r="G636" s="29" t="str">
        <f>IFERROR(_xlfn.XLOOKUP($B636,map_headernames!L:L,map_headernames!L:L),"")</f>
        <v/>
      </c>
      <c r="H636" cm="1">
        <f t="array" ref="H636">_xlfn.XLOOKUP(J636,map_headernames!Q:Q,map_headernames!O:O,map_headernames!O:O)</f>
        <v>0</v>
      </c>
      <c r="I636" s="24" t="str">
        <f>IFERROR(_xlfn.XLOOKUP(G636,map_headernames!L:L,map_headernames!O:O),"")</f>
        <v/>
      </c>
      <c r="K636" t="str">
        <f>IFERROR(_xlfn.XLOOKUP(G636,map_headernames!L:L,map_headernames!Q:Q),"")</f>
        <v/>
      </c>
      <c r="L636" t="str">
        <f>IFERROR(_xlfn.XLOOKUP(H636,map_headernames!O:O,map_headernames!Q:Q),"")</f>
        <v/>
      </c>
      <c r="N636" s="423" t="s">
        <v>6673</v>
      </c>
    </row>
    <row r="637" spans="1:14">
      <c r="A637">
        <v>623</v>
      </c>
      <c r="B637" t="s">
        <v>4676</v>
      </c>
      <c r="C637">
        <v>248</v>
      </c>
      <c r="D637" t="s">
        <v>6599</v>
      </c>
      <c r="E637" s="29" t="str">
        <f>IFERROR(_xlfn.XLOOKUP(B637,map_headernames!M:M,map_headernames!M:M),"")</f>
        <v/>
      </c>
      <c r="F637" s="29" t="str">
        <f>IFERROR(_xlfn.XLOOKUP(B637,map_headernames!N:N,map_headernames!N:N),"")</f>
        <v/>
      </c>
      <c r="G637" s="29" t="str">
        <f>IFERROR(_xlfn.XLOOKUP($B637,map_headernames!L:L,map_headernames!L:L),"")</f>
        <v/>
      </c>
      <c r="H637" cm="1">
        <f t="array" ref="H637">_xlfn.XLOOKUP(J637,map_headernames!Q:Q,map_headernames!O:O,map_headernames!O:O)</f>
        <v>0</v>
      </c>
      <c r="I637" s="24" t="str">
        <f>IFERROR(_xlfn.XLOOKUP(G637,map_headernames!L:L,map_headernames!O:O),"")</f>
        <v/>
      </c>
      <c r="K637" t="str">
        <f>IFERROR(_xlfn.XLOOKUP(G637,map_headernames!L:L,map_headernames!Q:Q),"")</f>
        <v/>
      </c>
      <c r="L637" t="str">
        <f>IFERROR(_xlfn.XLOOKUP(H637,map_headernames!O:O,map_headernames!Q:Q),"")</f>
        <v/>
      </c>
      <c r="N637" s="423" t="s">
        <v>6673</v>
      </c>
    </row>
    <row r="638" spans="1:14">
      <c r="A638">
        <v>624</v>
      </c>
      <c r="B638" t="s">
        <v>4678</v>
      </c>
      <c r="C638">
        <v>95.019157088122597</v>
      </c>
      <c r="D638" t="s">
        <v>6600</v>
      </c>
      <c r="E638" s="29" t="str">
        <f>IFERROR(_xlfn.XLOOKUP(B638,map_headernames!M:M,map_headernames!M:M),"")</f>
        <v/>
      </c>
      <c r="F638" s="29" t="str">
        <f>IFERROR(_xlfn.XLOOKUP(B638,map_headernames!N:N,map_headernames!N:N),"")</f>
        <v/>
      </c>
      <c r="G638" s="29" t="str">
        <f>IFERROR(_xlfn.XLOOKUP($B638,map_headernames!L:L,map_headernames!L:L),"")</f>
        <v/>
      </c>
      <c r="H638" cm="1">
        <f t="array" ref="H638">_xlfn.XLOOKUP(J638,map_headernames!Q:Q,map_headernames!O:O,map_headernames!O:O)</f>
        <v>0</v>
      </c>
      <c r="I638" s="24" t="str">
        <f>IFERROR(_xlfn.XLOOKUP(G638,map_headernames!L:L,map_headernames!O:O),"")</f>
        <v/>
      </c>
      <c r="K638" t="str">
        <f>IFERROR(_xlfn.XLOOKUP(G638,map_headernames!L:L,map_headernames!Q:Q),"")</f>
        <v/>
      </c>
      <c r="L638" t="str">
        <f>IFERROR(_xlfn.XLOOKUP(H638,map_headernames!O:O,map_headernames!Q:Q),"")</f>
        <v/>
      </c>
      <c r="N638" s="423" t="s">
        <v>6673</v>
      </c>
    </row>
    <row r="639" spans="1:14">
      <c r="A639">
        <v>625</v>
      </c>
      <c r="B639" t="s">
        <v>4681</v>
      </c>
      <c r="C639">
        <v>220</v>
      </c>
      <c r="D639" t="s">
        <v>6601</v>
      </c>
      <c r="E639" s="29" t="str">
        <f>IFERROR(_xlfn.XLOOKUP(B639,map_headernames!M:M,map_headernames!M:M),"")</f>
        <v/>
      </c>
      <c r="F639" s="29" t="str">
        <f>IFERROR(_xlfn.XLOOKUP(B639,map_headernames!N:N,map_headernames!N:N),"")</f>
        <v/>
      </c>
      <c r="G639" s="29" t="str">
        <f>IFERROR(_xlfn.XLOOKUP($B639,map_headernames!L:L,map_headernames!L:L),"")</f>
        <v/>
      </c>
      <c r="H639" cm="1">
        <f t="array" ref="H639">_xlfn.XLOOKUP(J639,map_headernames!Q:Q,map_headernames!O:O,map_headernames!O:O)</f>
        <v>0</v>
      </c>
      <c r="I639" s="24" t="str">
        <f>IFERROR(_xlfn.XLOOKUP(G639,map_headernames!L:L,map_headernames!O:O),"")</f>
        <v/>
      </c>
      <c r="K639" t="str">
        <f>IFERROR(_xlfn.XLOOKUP(G639,map_headernames!L:L,map_headernames!Q:Q),"")</f>
        <v/>
      </c>
      <c r="L639" t="str">
        <f>IFERROR(_xlfn.XLOOKUP(H639,map_headernames!O:O,map_headernames!Q:Q),"")</f>
        <v/>
      </c>
      <c r="N639" s="423" t="s">
        <v>6673</v>
      </c>
    </row>
    <row r="640" spans="1:14">
      <c r="A640">
        <v>626</v>
      </c>
      <c r="B640" t="s">
        <v>4683</v>
      </c>
      <c r="C640">
        <v>84.291187739463595</v>
      </c>
      <c r="D640" t="s">
        <v>6602</v>
      </c>
      <c r="E640" s="29" t="str">
        <f>IFERROR(_xlfn.XLOOKUP(B640,map_headernames!M:M,map_headernames!M:M),"")</f>
        <v/>
      </c>
      <c r="F640" s="29" t="str">
        <f>IFERROR(_xlfn.XLOOKUP(B640,map_headernames!N:N,map_headernames!N:N),"")</f>
        <v/>
      </c>
      <c r="G640" s="29" t="str">
        <f>IFERROR(_xlfn.XLOOKUP($B640,map_headernames!L:L,map_headernames!L:L),"")</f>
        <v/>
      </c>
      <c r="H640" cm="1">
        <f t="array" ref="H640">_xlfn.XLOOKUP(J640,map_headernames!Q:Q,map_headernames!O:O,map_headernames!O:O)</f>
        <v>0</v>
      </c>
      <c r="I640" s="24" t="str">
        <f>IFERROR(_xlfn.XLOOKUP(G640,map_headernames!L:L,map_headernames!O:O),"")</f>
        <v/>
      </c>
      <c r="K640" t="str">
        <f>IFERROR(_xlfn.XLOOKUP(G640,map_headernames!L:L,map_headernames!Q:Q),"")</f>
        <v/>
      </c>
      <c r="L640" t="str">
        <f>IFERROR(_xlfn.XLOOKUP(H640,map_headernames!O:O,map_headernames!Q:Q),"")</f>
        <v/>
      </c>
      <c r="N640" s="423" t="s">
        <v>6673</v>
      </c>
    </row>
    <row r="641" spans="1:14">
      <c r="A641">
        <v>627</v>
      </c>
      <c r="B641" t="s">
        <v>4686</v>
      </c>
      <c r="C641">
        <v>34</v>
      </c>
      <c r="D641" t="s">
        <v>6603</v>
      </c>
      <c r="E641" s="29" t="str">
        <f>IFERROR(_xlfn.XLOOKUP(B641,map_headernames!M:M,map_headernames!M:M),"")</f>
        <v/>
      </c>
      <c r="F641" s="29" t="str">
        <f>IFERROR(_xlfn.XLOOKUP(B641,map_headernames!N:N,map_headernames!N:N),"")</f>
        <v/>
      </c>
      <c r="G641" s="29" t="str">
        <f>IFERROR(_xlfn.XLOOKUP($B641,map_headernames!L:L,map_headernames!L:L),"")</f>
        <v/>
      </c>
      <c r="H641" cm="1">
        <f t="array" ref="H641">_xlfn.XLOOKUP(J641,map_headernames!Q:Q,map_headernames!O:O,map_headernames!O:O)</f>
        <v>0</v>
      </c>
      <c r="I641" s="24" t="str">
        <f>IFERROR(_xlfn.XLOOKUP(G641,map_headernames!L:L,map_headernames!O:O),"")</f>
        <v/>
      </c>
      <c r="K641" t="str">
        <f>IFERROR(_xlfn.XLOOKUP(G641,map_headernames!L:L,map_headernames!Q:Q),"")</f>
        <v/>
      </c>
      <c r="L641" t="str">
        <f>IFERROR(_xlfn.XLOOKUP(H641,map_headernames!O:O,map_headernames!Q:Q),"")</f>
        <v/>
      </c>
      <c r="N641" s="423" t="s">
        <v>6673</v>
      </c>
    </row>
    <row r="642" spans="1:14">
      <c r="A642">
        <v>628</v>
      </c>
      <c r="B642" t="s">
        <v>4688</v>
      </c>
      <c r="C642">
        <v>13.026819923371599</v>
      </c>
      <c r="D642" t="s">
        <v>6604</v>
      </c>
      <c r="E642" s="29" t="str">
        <f>IFERROR(_xlfn.XLOOKUP(B642,map_headernames!M:M,map_headernames!M:M),"")</f>
        <v/>
      </c>
      <c r="F642" s="29" t="str">
        <f>IFERROR(_xlfn.XLOOKUP(B642,map_headernames!N:N,map_headernames!N:N),"")</f>
        <v/>
      </c>
      <c r="G642" s="29" t="str">
        <f>IFERROR(_xlfn.XLOOKUP($B642,map_headernames!L:L,map_headernames!L:L),"")</f>
        <v/>
      </c>
      <c r="H642" cm="1">
        <f t="array" ref="H642">_xlfn.XLOOKUP(J642,map_headernames!Q:Q,map_headernames!O:O,map_headernames!O:O)</f>
        <v>0</v>
      </c>
      <c r="I642" s="24" t="str">
        <f>IFERROR(_xlfn.XLOOKUP(G642,map_headernames!L:L,map_headernames!O:O),"")</f>
        <v/>
      </c>
      <c r="K642" t="str">
        <f>IFERROR(_xlfn.XLOOKUP(G642,map_headernames!L:L,map_headernames!Q:Q),"")</f>
        <v/>
      </c>
      <c r="L642" t="str">
        <f>IFERROR(_xlfn.XLOOKUP(H642,map_headernames!O:O,map_headernames!Q:Q),"")</f>
        <v/>
      </c>
      <c r="N642" s="423" t="s">
        <v>6673</v>
      </c>
    </row>
    <row r="643" spans="1:14">
      <c r="A643">
        <v>629</v>
      </c>
      <c r="B643" t="s">
        <v>4691</v>
      </c>
      <c r="C643">
        <v>192</v>
      </c>
      <c r="D643" t="s">
        <v>6605</v>
      </c>
      <c r="E643" s="29" t="str">
        <f>IFERROR(_xlfn.XLOOKUP(B643,map_headernames!M:M,map_headernames!M:M),"")</f>
        <v/>
      </c>
      <c r="F643" s="29" t="str">
        <f>IFERROR(_xlfn.XLOOKUP(B643,map_headernames!N:N,map_headernames!N:N),"")</f>
        <v/>
      </c>
      <c r="G643" s="29" t="str">
        <f>IFERROR(_xlfn.XLOOKUP($B643,map_headernames!L:L,map_headernames!L:L),"")</f>
        <v/>
      </c>
      <c r="H643" cm="1">
        <f t="array" ref="H643">_xlfn.XLOOKUP(J643,map_headernames!Q:Q,map_headernames!O:O,map_headernames!O:O)</f>
        <v>0</v>
      </c>
      <c r="I643" s="24" t="str">
        <f>IFERROR(_xlfn.XLOOKUP(G643,map_headernames!L:L,map_headernames!O:O),"")</f>
        <v/>
      </c>
      <c r="K643" t="str">
        <f>IFERROR(_xlfn.XLOOKUP(G643,map_headernames!L:L,map_headernames!Q:Q),"")</f>
        <v/>
      </c>
      <c r="L643" t="str">
        <f>IFERROR(_xlfn.XLOOKUP(H643,map_headernames!O:O,map_headernames!Q:Q),"")</f>
        <v/>
      </c>
      <c r="N643" s="423" t="s">
        <v>6673</v>
      </c>
    </row>
    <row r="644" spans="1:14">
      <c r="A644">
        <v>630</v>
      </c>
      <c r="B644" t="s">
        <v>4693</v>
      </c>
      <c r="C644">
        <v>73.563218390804593</v>
      </c>
      <c r="D644" t="s">
        <v>6606</v>
      </c>
      <c r="E644" s="29" t="str">
        <f>IFERROR(_xlfn.XLOOKUP(B644,map_headernames!M:M,map_headernames!M:M),"")</f>
        <v/>
      </c>
      <c r="F644" s="29" t="str">
        <f>IFERROR(_xlfn.XLOOKUP(B644,map_headernames!N:N,map_headernames!N:N),"")</f>
        <v/>
      </c>
      <c r="G644" s="29" t="str">
        <f>IFERROR(_xlfn.XLOOKUP($B644,map_headernames!L:L,map_headernames!L:L),"")</f>
        <v/>
      </c>
      <c r="H644" cm="1">
        <f t="array" ref="H644">_xlfn.XLOOKUP(J644,map_headernames!Q:Q,map_headernames!O:O,map_headernames!O:O)</f>
        <v>0</v>
      </c>
      <c r="I644" s="24" t="str">
        <f>IFERROR(_xlfn.XLOOKUP(G644,map_headernames!L:L,map_headernames!O:O),"")</f>
        <v/>
      </c>
      <c r="K644" t="str">
        <f>IFERROR(_xlfn.XLOOKUP(G644,map_headernames!L:L,map_headernames!Q:Q),"")</f>
        <v/>
      </c>
      <c r="L644" t="str">
        <f>IFERROR(_xlfn.XLOOKUP(H644,map_headernames!O:O,map_headernames!Q:Q),"")</f>
        <v/>
      </c>
      <c r="N644" s="423" t="s">
        <v>6673</v>
      </c>
    </row>
    <row r="645" spans="1:14">
      <c r="A645">
        <v>631</v>
      </c>
      <c r="B645" t="s">
        <v>4696</v>
      </c>
      <c r="C645">
        <v>28</v>
      </c>
      <c r="D645" t="s">
        <v>6607</v>
      </c>
      <c r="E645" s="29" t="str">
        <f>IFERROR(_xlfn.XLOOKUP(B645,map_headernames!M:M,map_headernames!M:M),"")</f>
        <v/>
      </c>
      <c r="F645" s="29" t="str">
        <f>IFERROR(_xlfn.XLOOKUP(B645,map_headernames!N:N,map_headernames!N:N),"")</f>
        <v/>
      </c>
      <c r="G645" s="29" t="str">
        <f>IFERROR(_xlfn.XLOOKUP($B645,map_headernames!L:L,map_headernames!L:L),"")</f>
        <v/>
      </c>
      <c r="H645" cm="1">
        <f t="array" ref="H645">_xlfn.XLOOKUP(J645,map_headernames!Q:Q,map_headernames!O:O,map_headernames!O:O)</f>
        <v>0</v>
      </c>
      <c r="I645" s="24" t="str">
        <f>IFERROR(_xlfn.XLOOKUP(G645,map_headernames!L:L,map_headernames!O:O),"")</f>
        <v/>
      </c>
      <c r="K645" t="str">
        <f>IFERROR(_xlfn.XLOOKUP(G645,map_headernames!L:L,map_headernames!Q:Q),"")</f>
        <v/>
      </c>
      <c r="L645" t="str">
        <f>IFERROR(_xlfn.XLOOKUP(H645,map_headernames!O:O,map_headernames!Q:Q),"")</f>
        <v/>
      </c>
      <c r="N645" s="423" t="s">
        <v>6673</v>
      </c>
    </row>
    <row r="646" spans="1:14">
      <c r="A646">
        <v>632</v>
      </c>
      <c r="B646" t="s">
        <v>4698</v>
      </c>
      <c r="C646">
        <v>10.727969348659</v>
      </c>
      <c r="D646" t="s">
        <v>6608</v>
      </c>
      <c r="E646" s="29" t="str">
        <f>IFERROR(_xlfn.XLOOKUP(B646,map_headernames!M:M,map_headernames!M:M),"")</f>
        <v/>
      </c>
      <c r="F646" s="29" t="str">
        <f>IFERROR(_xlfn.XLOOKUP(B646,map_headernames!N:N,map_headernames!N:N),"")</f>
        <v/>
      </c>
      <c r="G646" s="29" t="str">
        <f>IFERROR(_xlfn.XLOOKUP($B646,map_headernames!L:L,map_headernames!L:L),"")</f>
        <v/>
      </c>
      <c r="H646" cm="1">
        <f t="array" ref="H646">_xlfn.XLOOKUP(J646,map_headernames!Q:Q,map_headernames!O:O,map_headernames!O:O)</f>
        <v>0</v>
      </c>
      <c r="I646" s="24" t="str">
        <f>IFERROR(_xlfn.XLOOKUP(G646,map_headernames!L:L,map_headernames!O:O),"")</f>
        <v/>
      </c>
      <c r="K646" t="str">
        <f>IFERROR(_xlfn.XLOOKUP(G646,map_headernames!L:L,map_headernames!Q:Q),"")</f>
        <v/>
      </c>
      <c r="L646" t="str">
        <f>IFERROR(_xlfn.XLOOKUP(H646,map_headernames!O:O,map_headernames!Q:Q),"")</f>
        <v/>
      </c>
      <c r="N646" s="423" t="s">
        <v>6673</v>
      </c>
    </row>
    <row r="647" spans="1:14">
      <c r="A647">
        <v>633</v>
      </c>
      <c r="B647" t="s">
        <v>4701</v>
      </c>
      <c r="C647">
        <v>7</v>
      </c>
      <c r="D647" t="s">
        <v>6609</v>
      </c>
      <c r="E647" s="29" t="str">
        <f>IFERROR(_xlfn.XLOOKUP(B647,map_headernames!M:M,map_headernames!M:M),"")</f>
        <v/>
      </c>
      <c r="F647" s="29" t="str">
        <f>IFERROR(_xlfn.XLOOKUP(B647,map_headernames!N:N,map_headernames!N:N),"")</f>
        <v/>
      </c>
      <c r="G647" s="29" t="str">
        <f>IFERROR(_xlfn.XLOOKUP($B647,map_headernames!L:L,map_headernames!L:L),"")</f>
        <v/>
      </c>
      <c r="H647" cm="1">
        <f t="array" ref="H647">_xlfn.XLOOKUP(J647,map_headernames!Q:Q,map_headernames!O:O,map_headernames!O:O)</f>
        <v>0</v>
      </c>
      <c r="I647" s="24" t="str">
        <f>IFERROR(_xlfn.XLOOKUP(G647,map_headernames!L:L,map_headernames!O:O),"")</f>
        <v/>
      </c>
      <c r="K647" t="str">
        <f>IFERROR(_xlfn.XLOOKUP(G647,map_headernames!L:L,map_headernames!Q:Q),"")</f>
        <v/>
      </c>
      <c r="L647" t="str">
        <f>IFERROR(_xlfn.XLOOKUP(H647,map_headernames!O:O,map_headernames!Q:Q),"")</f>
        <v/>
      </c>
      <c r="N647" s="423" t="s">
        <v>6673</v>
      </c>
    </row>
    <row r="648" spans="1:14">
      <c r="A648">
        <v>634</v>
      </c>
      <c r="B648" t="s">
        <v>4703</v>
      </c>
      <c r="C648">
        <v>2.6819923371647501</v>
      </c>
      <c r="D648" t="s">
        <v>6610</v>
      </c>
      <c r="E648" s="29" t="str">
        <f>IFERROR(_xlfn.XLOOKUP(B648,map_headernames!M:M,map_headernames!M:M),"")</f>
        <v/>
      </c>
      <c r="F648" s="29" t="str">
        <f>IFERROR(_xlfn.XLOOKUP(B648,map_headernames!N:N,map_headernames!N:N),"")</f>
        <v/>
      </c>
      <c r="G648" s="29" t="str">
        <f>IFERROR(_xlfn.XLOOKUP($B648,map_headernames!L:L,map_headernames!L:L),"")</f>
        <v/>
      </c>
      <c r="H648" cm="1">
        <f t="array" ref="H648">_xlfn.XLOOKUP(J648,map_headernames!Q:Q,map_headernames!O:O,map_headernames!O:O)</f>
        <v>0</v>
      </c>
      <c r="I648" s="24" t="str">
        <f>IFERROR(_xlfn.XLOOKUP(G648,map_headernames!L:L,map_headernames!O:O),"")</f>
        <v/>
      </c>
      <c r="K648" t="str">
        <f>IFERROR(_xlfn.XLOOKUP(G648,map_headernames!L:L,map_headernames!Q:Q),"")</f>
        <v/>
      </c>
      <c r="L648" t="str">
        <f>IFERROR(_xlfn.XLOOKUP(H648,map_headernames!O:O,map_headernames!Q:Q),"")</f>
        <v/>
      </c>
      <c r="N648" s="423" t="s">
        <v>6673</v>
      </c>
    </row>
    <row r="649" spans="1:14">
      <c r="A649">
        <v>635</v>
      </c>
      <c r="B649" t="s">
        <v>4706</v>
      </c>
      <c r="C649">
        <v>261</v>
      </c>
      <c r="D649" t="s">
        <v>6611</v>
      </c>
      <c r="E649" s="29" t="str">
        <f>IFERROR(_xlfn.XLOOKUP(B649,map_headernames!M:M,map_headernames!M:M),"")</f>
        <v/>
      </c>
      <c r="F649" s="29" t="str">
        <f>IFERROR(_xlfn.XLOOKUP(B649,map_headernames!N:N,map_headernames!N:N),"")</f>
        <v/>
      </c>
      <c r="G649" s="29" t="str">
        <f>IFERROR(_xlfn.XLOOKUP($B649,map_headernames!L:L,map_headernames!L:L),"")</f>
        <v/>
      </c>
      <c r="H649" cm="1">
        <f t="array" ref="H649">_xlfn.XLOOKUP(J649,map_headernames!Q:Q,map_headernames!O:O,map_headernames!O:O)</f>
        <v>0</v>
      </c>
      <c r="I649" s="24" t="str">
        <f>IFERROR(_xlfn.XLOOKUP(G649,map_headernames!L:L,map_headernames!O:O),"")</f>
        <v/>
      </c>
      <c r="K649" t="str">
        <f>IFERROR(_xlfn.XLOOKUP(G649,map_headernames!L:L,map_headernames!Q:Q),"")</f>
        <v/>
      </c>
      <c r="L649" t="str">
        <f>IFERROR(_xlfn.XLOOKUP(H649,map_headernames!O:O,map_headernames!Q:Q),"")</f>
        <v/>
      </c>
      <c r="N649" s="423" t="s">
        <v>6673</v>
      </c>
    </row>
    <row r="650" spans="1:14">
      <c r="A650">
        <v>636</v>
      </c>
      <c r="B650" t="s">
        <v>4708</v>
      </c>
      <c r="C650">
        <v>255</v>
      </c>
      <c r="D650" t="s">
        <v>6612</v>
      </c>
      <c r="E650" s="29" t="str">
        <f>IFERROR(_xlfn.XLOOKUP(B650,map_headernames!M:M,map_headernames!M:M),"")</f>
        <v/>
      </c>
      <c r="F650" s="29" t="str">
        <f>IFERROR(_xlfn.XLOOKUP(B650,map_headernames!N:N,map_headernames!N:N),"")</f>
        <v/>
      </c>
      <c r="G650" s="29" t="str">
        <f>IFERROR(_xlfn.XLOOKUP($B650,map_headernames!L:L,map_headernames!L:L),"")</f>
        <v/>
      </c>
      <c r="H650" cm="1">
        <f t="array" ref="H650">_xlfn.XLOOKUP(J650,map_headernames!Q:Q,map_headernames!O:O,map_headernames!O:O)</f>
        <v>0</v>
      </c>
      <c r="I650" s="24" t="str">
        <f>IFERROR(_xlfn.XLOOKUP(G650,map_headernames!L:L,map_headernames!O:O),"")</f>
        <v/>
      </c>
      <c r="K650" t="str">
        <f>IFERROR(_xlfn.XLOOKUP(G650,map_headernames!L:L,map_headernames!Q:Q),"")</f>
        <v/>
      </c>
      <c r="L650" t="str">
        <f>IFERROR(_xlfn.XLOOKUP(H650,map_headernames!O:O,map_headernames!Q:Q),"")</f>
        <v/>
      </c>
      <c r="N650" s="423" t="s">
        <v>6673</v>
      </c>
    </row>
    <row r="651" spans="1:14">
      <c r="A651">
        <v>637</v>
      </c>
      <c r="B651" t="s">
        <v>4710</v>
      </c>
      <c r="C651">
        <v>97.701149425287397</v>
      </c>
      <c r="D651" t="s">
        <v>6613</v>
      </c>
      <c r="E651" s="29" t="str">
        <f>IFERROR(_xlfn.XLOOKUP(B651,map_headernames!M:M,map_headernames!M:M),"")</f>
        <v/>
      </c>
      <c r="F651" s="29" t="str">
        <f>IFERROR(_xlfn.XLOOKUP(B651,map_headernames!N:N,map_headernames!N:N),"")</f>
        <v/>
      </c>
      <c r="G651" s="29" t="str">
        <f>IFERROR(_xlfn.XLOOKUP($B651,map_headernames!L:L,map_headernames!L:L),"")</f>
        <v/>
      </c>
      <c r="H651" cm="1">
        <f t="array" ref="H651">_xlfn.XLOOKUP(J651,map_headernames!Q:Q,map_headernames!O:O,map_headernames!O:O)</f>
        <v>0</v>
      </c>
      <c r="I651" s="24" t="str">
        <f>IFERROR(_xlfn.XLOOKUP(G651,map_headernames!L:L,map_headernames!O:O),"")</f>
        <v/>
      </c>
      <c r="K651" t="str">
        <f>IFERROR(_xlfn.XLOOKUP(G651,map_headernames!L:L,map_headernames!Q:Q),"")</f>
        <v/>
      </c>
      <c r="L651" t="str">
        <f>IFERROR(_xlfn.XLOOKUP(H651,map_headernames!O:O,map_headernames!Q:Q),"")</f>
        <v/>
      </c>
      <c r="N651" s="423" t="s">
        <v>6673</v>
      </c>
    </row>
    <row r="652" spans="1:14">
      <c r="A652">
        <v>638</v>
      </c>
      <c r="B652" t="s">
        <v>4713</v>
      </c>
      <c r="C652">
        <v>188</v>
      </c>
      <c r="D652" t="s">
        <v>6614</v>
      </c>
      <c r="E652" s="29" t="str">
        <f>IFERROR(_xlfn.XLOOKUP(B652,map_headernames!M:M,map_headernames!M:M),"")</f>
        <v/>
      </c>
      <c r="F652" s="29" t="str">
        <f>IFERROR(_xlfn.XLOOKUP(B652,map_headernames!N:N,map_headernames!N:N),"")</f>
        <v/>
      </c>
      <c r="G652" s="29" t="str">
        <f>IFERROR(_xlfn.XLOOKUP($B652,map_headernames!L:L,map_headernames!L:L),"")</f>
        <v/>
      </c>
      <c r="H652" cm="1">
        <f t="array" ref="H652">_xlfn.XLOOKUP(J652,map_headernames!Q:Q,map_headernames!O:O,map_headernames!O:O)</f>
        <v>0</v>
      </c>
      <c r="I652" s="24" t="str">
        <f>IFERROR(_xlfn.XLOOKUP(G652,map_headernames!L:L,map_headernames!O:O),"")</f>
        <v/>
      </c>
      <c r="K652" t="str">
        <f>IFERROR(_xlfn.XLOOKUP(G652,map_headernames!L:L,map_headernames!Q:Q),"")</f>
        <v/>
      </c>
      <c r="L652" t="str">
        <f>IFERROR(_xlfn.XLOOKUP(H652,map_headernames!O:O,map_headernames!Q:Q),"")</f>
        <v/>
      </c>
      <c r="N652" s="423" t="s">
        <v>6673</v>
      </c>
    </row>
    <row r="653" spans="1:14">
      <c r="A653">
        <v>639</v>
      </c>
      <c r="B653" t="s">
        <v>4715</v>
      </c>
      <c r="C653">
        <v>72.030651340996201</v>
      </c>
      <c r="D653" t="s">
        <v>6615</v>
      </c>
      <c r="E653" s="29" t="str">
        <f>IFERROR(_xlfn.XLOOKUP(B653,map_headernames!M:M,map_headernames!M:M),"")</f>
        <v/>
      </c>
      <c r="F653" s="29" t="str">
        <f>IFERROR(_xlfn.XLOOKUP(B653,map_headernames!N:N,map_headernames!N:N),"")</f>
        <v/>
      </c>
      <c r="G653" s="29" t="str">
        <f>IFERROR(_xlfn.XLOOKUP($B653,map_headernames!L:L,map_headernames!L:L),"")</f>
        <v/>
      </c>
      <c r="H653" cm="1">
        <f t="array" ref="H653">_xlfn.XLOOKUP(J653,map_headernames!Q:Q,map_headernames!O:O,map_headernames!O:O)</f>
        <v>0</v>
      </c>
      <c r="I653" s="24" t="str">
        <f>IFERROR(_xlfn.XLOOKUP(G653,map_headernames!L:L,map_headernames!O:O),"")</f>
        <v/>
      </c>
      <c r="K653" t="str">
        <f>IFERROR(_xlfn.XLOOKUP(G653,map_headernames!L:L,map_headernames!Q:Q),"")</f>
        <v/>
      </c>
      <c r="L653" t="str">
        <f>IFERROR(_xlfn.XLOOKUP(H653,map_headernames!O:O,map_headernames!Q:Q),"")</f>
        <v/>
      </c>
      <c r="N653" s="423" t="s">
        <v>6673</v>
      </c>
    </row>
    <row r="654" spans="1:14">
      <c r="A654">
        <v>640</v>
      </c>
      <c r="B654" t="s">
        <v>4717</v>
      </c>
      <c r="C654">
        <v>8</v>
      </c>
      <c r="D654" t="s">
        <v>6616</v>
      </c>
      <c r="E654" s="29" t="str">
        <f>IFERROR(_xlfn.XLOOKUP(B654,map_headernames!M:M,map_headernames!M:M),"")</f>
        <v/>
      </c>
      <c r="F654" s="29" t="str">
        <f>IFERROR(_xlfn.XLOOKUP(B654,map_headernames!N:N,map_headernames!N:N),"")</f>
        <v/>
      </c>
      <c r="G654" s="29" t="str">
        <f>IFERROR(_xlfn.XLOOKUP($B654,map_headernames!L:L,map_headernames!L:L),"")</f>
        <v/>
      </c>
      <c r="H654" cm="1">
        <f t="array" ref="H654">_xlfn.XLOOKUP(J654,map_headernames!Q:Q,map_headernames!O:O,map_headernames!O:O)</f>
        <v>0</v>
      </c>
      <c r="I654" s="24" t="str">
        <f>IFERROR(_xlfn.XLOOKUP(G654,map_headernames!L:L,map_headernames!O:O),"")</f>
        <v/>
      </c>
      <c r="K654" t="str">
        <f>IFERROR(_xlfn.XLOOKUP(G654,map_headernames!L:L,map_headernames!Q:Q),"")</f>
        <v/>
      </c>
      <c r="L654" t="str">
        <f>IFERROR(_xlfn.XLOOKUP(H654,map_headernames!O:O,map_headernames!Q:Q),"")</f>
        <v/>
      </c>
      <c r="N654" s="423" t="s">
        <v>6673</v>
      </c>
    </row>
    <row r="655" spans="1:14">
      <c r="A655">
        <v>641</v>
      </c>
      <c r="B655" t="s">
        <v>4719</v>
      </c>
      <c r="C655">
        <v>3.0651340996168601</v>
      </c>
      <c r="D655" t="s">
        <v>6617</v>
      </c>
      <c r="E655" s="29" t="str">
        <f>IFERROR(_xlfn.XLOOKUP(B655,map_headernames!M:M,map_headernames!M:M),"")</f>
        <v/>
      </c>
      <c r="F655" s="29" t="str">
        <f>IFERROR(_xlfn.XLOOKUP(B655,map_headernames!N:N,map_headernames!N:N),"")</f>
        <v/>
      </c>
      <c r="G655" s="29" t="str">
        <f>IFERROR(_xlfn.XLOOKUP($B655,map_headernames!L:L,map_headernames!L:L),"")</f>
        <v/>
      </c>
      <c r="H655" cm="1">
        <f t="array" ref="H655">_xlfn.XLOOKUP(J655,map_headernames!Q:Q,map_headernames!O:O,map_headernames!O:O)</f>
        <v>0</v>
      </c>
      <c r="I655" s="24" t="str">
        <f>IFERROR(_xlfn.XLOOKUP(G655,map_headernames!L:L,map_headernames!O:O),"")</f>
        <v/>
      </c>
      <c r="K655" t="str">
        <f>IFERROR(_xlfn.XLOOKUP(G655,map_headernames!L:L,map_headernames!Q:Q),"")</f>
        <v/>
      </c>
      <c r="L655" t="str">
        <f>IFERROR(_xlfn.XLOOKUP(H655,map_headernames!O:O,map_headernames!Q:Q),"")</f>
        <v/>
      </c>
      <c r="N655" s="423" t="s">
        <v>6673</v>
      </c>
    </row>
    <row r="656" spans="1:14">
      <c r="A656">
        <v>642</v>
      </c>
      <c r="B656" t="s">
        <v>4722</v>
      </c>
      <c r="C656">
        <v>235</v>
      </c>
      <c r="D656" t="s">
        <v>4724</v>
      </c>
      <c r="E656" s="29" t="str">
        <f>IFERROR(_xlfn.XLOOKUP(B656,map_headernames!M:M,map_headernames!M:M),"")</f>
        <v/>
      </c>
      <c r="F656" s="29" t="str">
        <f>IFERROR(_xlfn.XLOOKUP(B656,map_headernames!N:N,map_headernames!N:N),"")</f>
        <v/>
      </c>
      <c r="G656" s="29" t="str">
        <f>IFERROR(_xlfn.XLOOKUP($B656,map_headernames!L:L,map_headernames!L:L),"")</f>
        <v/>
      </c>
      <c r="H656" cm="1">
        <f t="array" ref="H656">_xlfn.XLOOKUP(J656,map_headernames!Q:Q,map_headernames!O:O,map_headernames!O:O)</f>
        <v>0</v>
      </c>
      <c r="I656" s="24" t="str">
        <f>IFERROR(_xlfn.XLOOKUP(G656,map_headernames!L:L,map_headernames!O:O),"")</f>
        <v/>
      </c>
      <c r="K656" t="str">
        <f>IFERROR(_xlfn.XLOOKUP(G656,map_headernames!L:L,map_headernames!Q:Q),"")</f>
        <v/>
      </c>
      <c r="L656" t="str">
        <f>IFERROR(_xlfn.XLOOKUP(H656,map_headernames!O:O,map_headernames!Q:Q),"")</f>
        <v/>
      </c>
      <c r="N656" s="423" t="s">
        <v>6673</v>
      </c>
    </row>
    <row r="657" spans="1:14">
      <c r="A657">
        <v>643</v>
      </c>
      <c r="B657" t="s">
        <v>4725</v>
      </c>
      <c r="C657">
        <v>90.038314176245194</v>
      </c>
      <c r="D657" t="s">
        <v>6618</v>
      </c>
      <c r="E657" s="29" t="str">
        <f>IFERROR(_xlfn.XLOOKUP(B657,map_headernames!M:M,map_headernames!M:M),"")</f>
        <v/>
      </c>
      <c r="F657" s="29" t="str">
        <f>IFERROR(_xlfn.XLOOKUP(B657,map_headernames!N:N,map_headernames!N:N),"")</f>
        <v/>
      </c>
      <c r="G657" s="29" t="str">
        <f>IFERROR(_xlfn.XLOOKUP($B657,map_headernames!L:L,map_headernames!L:L),"")</f>
        <v/>
      </c>
      <c r="H657" cm="1">
        <f t="array" ref="H657">_xlfn.XLOOKUP(J657,map_headernames!Q:Q,map_headernames!O:O,map_headernames!O:O)</f>
        <v>0</v>
      </c>
      <c r="I657" s="24" t="str">
        <f>IFERROR(_xlfn.XLOOKUP(G657,map_headernames!L:L,map_headernames!O:O),"")</f>
        <v/>
      </c>
      <c r="K657" t="str">
        <f>IFERROR(_xlfn.XLOOKUP(G657,map_headernames!L:L,map_headernames!Q:Q),"")</f>
        <v/>
      </c>
      <c r="L657" t="str">
        <f>IFERROR(_xlfn.XLOOKUP(H657,map_headernames!O:O,map_headernames!Q:Q),"")</f>
        <v/>
      </c>
      <c r="N657" s="423" t="s">
        <v>6673</v>
      </c>
    </row>
    <row r="658" spans="1:14">
      <c r="A658">
        <v>644</v>
      </c>
      <c r="B658" t="s">
        <v>4728</v>
      </c>
      <c r="C658">
        <v>26</v>
      </c>
      <c r="D658" t="s">
        <v>6619</v>
      </c>
      <c r="E658" s="29" t="str">
        <f>IFERROR(_xlfn.XLOOKUP(B658,map_headernames!M:M,map_headernames!M:M),"")</f>
        <v/>
      </c>
      <c r="F658" s="29" t="str">
        <f>IFERROR(_xlfn.XLOOKUP(B658,map_headernames!N:N,map_headernames!N:N),"")</f>
        <v/>
      </c>
      <c r="G658" s="29" t="str">
        <f>IFERROR(_xlfn.XLOOKUP($B658,map_headernames!L:L,map_headernames!L:L),"")</f>
        <v/>
      </c>
      <c r="H658" cm="1">
        <f t="array" ref="H658">_xlfn.XLOOKUP(J658,map_headernames!Q:Q,map_headernames!O:O,map_headernames!O:O)</f>
        <v>0</v>
      </c>
      <c r="I658" s="24" t="str">
        <f>IFERROR(_xlfn.XLOOKUP(G658,map_headernames!L:L,map_headernames!O:O),"")</f>
        <v/>
      </c>
      <c r="K658" t="str">
        <f>IFERROR(_xlfn.XLOOKUP(G658,map_headernames!L:L,map_headernames!Q:Q),"")</f>
        <v/>
      </c>
      <c r="L658" t="str">
        <f>IFERROR(_xlfn.XLOOKUP(H658,map_headernames!O:O,map_headernames!Q:Q),"")</f>
        <v/>
      </c>
      <c r="N658" s="423" t="s">
        <v>6673</v>
      </c>
    </row>
    <row r="659" spans="1:14">
      <c r="A659">
        <v>645</v>
      </c>
      <c r="B659" t="s">
        <v>4730</v>
      </c>
      <c r="C659">
        <v>9.9616858237547898</v>
      </c>
      <c r="D659" t="s">
        <v>6620</v>
      </c>
      <c r="E659" s="29" t="str">
        <f>IFERROR(_xlfn.XLOOKUP(B659,map_headernames!M:M,map_headernames!M:M),"")</f>
        <v/>
      </c>
      <c r="F659" s="29" t="str">
        <f>IFERROR(_xlfn.XLOOKUP(B659,map_headernames!N:N,map_headernames!N:N),"")</f>
        <v/>
      </c>
      <c r="G659" s="29" t="str">
        <f>IFERROR(_xlfn.XLOOKUP($B659,map_headernames!L:L,map_headernames!L:L),"")</f>
        <v/>
      </c>
      <c r="H659" cm="1">
        <f t="array" ref="H659">_xlfn.XLOOKUP(J659,map_headernames!Q:Q,map_headernames!O:O,map_headernames!O:O)</f>
        <v>0</v>
      </c>
      <c r="I659" s="24" t="str">
        <f>IFERROR(_xlfn.XLOOKUP(G659,map_headernames!L:L,map_headernames!O:O),"")</f>
        <v/>
      </c>
      <c r="K659" t="str">
        <f>IFERROR(_xlfn.XLOOKUP(G659,map_headernames!L:L,map_headernames!Q:Q),"")</f>
        <v/>
      </c>
      <c r="L659" t="str">
        <f>IFERROR(_xlfn.XLOOKUP(H659,map_headernames!O:O,map_headernames!Q:Q),"")</f>
        <v/>
      </c>
      <c r="N659" s="423" t="s">
        <v>6673</v>
      </c>
    </row>
    <row r="660" spans="1:14">
      <c r="A660">
        <v>646</v>
      </c>
      <c r="B660" t="s">
        <v>4733</v>
      </c>
      <c r="C660">
        <v>36</v>
      </c>
      <c r="D660" t="s">
        <v>6621</v>
      </c>
      <c r="E660" s="29" t="str">
        <f>IFERROR(_xlfn.XLOOKUP(B660,map_headernames!M:M,map_headernames!M:M),"")</f>
        <v/>
      </c>
      <c r="F660" s="29" t="str">
        <f>IFERROR(_xlfn.XLOOKUP(B660,map_headernames!N:N,map_headernames!N:N),"")</f>
        <v/>
      </c>
      <c r="G660" s="29" t="str">
        <f>IFERROR(_xlfn.XLOOKUP($B660,map_headernames!L:L,map_headernames!L:L),"")</f>
        <v/>
      </c>
      <c r="H660" cm="1">
        <f t="array" ref="H660">_xlfn.XLOOKUP(J660,map_headernames!Q:Q,map_headernames!O:O,map_headernames!O:O)</f>
        <v>0</v>
      </c>
      <c r="I660" s="24" t="str">
        <f>IFERROR(_xlfn.XLOOKUP(G660,map_headernames!L:L,map_headernames!O:O),"")</f>
        <v/>
      </c>
      <c r="K660" t="str">
        <f>IFERROR(_xlfn.XLOOKUP(G660,map_headernames!L:L,map_headernames!Q:Q),"")</f>
        <v/>
      </c>
      <c r="L660" t="str">
        <f>IFERROR(_xlfn.XLOOKUP(H660,map_headernames!O:O,map_headernames!Q:Q),"")</f>
        <v/>
      </c>
      <c r="N660" s="423" t="s">
        <v>6673</v>
      </c>
    </row>
    <row r="661" spans="1:14">
      <c r="A661">
        <v>647</v>
      </c>
      <c r="B661" t="s">
        <v>4735</v>
      </c>
      <c r="C661">
        <v>13.7931034482759</v>
      </c>
      <c r="D661" t="s">
        <v>6622</v>
      </c>
      <c r="E661" s="29" t="str">
        <f>IFERROR(_xlfn.XLOOKUP(B661,map_headernames!M:M,map_headernames!M:M),"")</f>
        <v/>
      </c>
      <c r="F661" s="29" t="str">
        <f>IFERROR(_xlfn.XLOOKUP(B661,map_headernames!N:N,map_headernames!N:N),"")</f>
        <v/>
      </c>
      <c r="G661" s="29" t="str">
        <f>IFERROR(_xlfn.XLOOKUP($B661,map_headernames!L:L,map_headernames!L:L),"")</f>
        <v/>
      </c>
      <c r="H661" cm="1">
        <f t="array" ref="H661">_xlfn.XLOOKUP(J661,map_headernames!Q:Q,map_headernames!O:O,map_headernames!O:O)</f>
        <v>0</v>
      </c>
      <c r="I661" s="24" t="str">
        <f>IFERROR(_xlfn.XLOOKUP(G661,map_headernames!L:L,map_headernames!O:O),"")</f>
        <v/>
      </c>
      <c r="K661" t="str">
        <f>IFERROR(_xlfn.XLOOKUP(G661,map_headernames!L:L,map_headernames!Q:Q),"")</f>
        <v/>
      </c>
      <c r="L661" t="str">
        <f>IFERROR(_xlfn.XLOOKUP(H661,map_headernames!O:O,map_headernames!Q:Q),"")</f>
        <v/>
      </c>
      <c r="N661" s="423" t="s">
        <v>6673</v>
      </c>
    </row>
    <row r="662" spans="1:14">
      <c r="A662">
        <v>648</v>
      </c>
      <c r="B662" t="s">
        <v>4738</v>
      </c>
      <c r="C662">
        <v>183</v>
      </c>
      <c r="D662" t="s">
        <v>6623</v>
      </c>
      <c r="E662" s="29" t="str">
        <f>IFERROR(_xlfn.XLOOKUP(B662,map_headernames!M:M,map_headernames!M:M),"")</f>
        <v/>
      </c>
      <c r="F662" s="29" t="str">
        <f>IFERROR(_xlfn.XLOOKUP(B662,map_headernames!N:N,map_headernames!N:N),"")</f>
        <v/>
      </c>
      <c r="G662" s="29" t="str">
        <f>IFERROR(_xlfn.XLOOKUP($B662,map_headernames!L:L,map_headernames!L:L),"")</f>
        <v/>
      </c>
      <c r="H662" cm="1">
        <f t="array" ref="H662">_xlfn.XLOOKUP(J662,map_headernames!Q:Q,map_headernames!O:O,map_headernames!O:O)</f>
        <v>0</v>
      </c>
      <c r="I662" s="24" t="str">
        <f>IFERROR(_xlfn.XLOOKUP(G662,map_headernames!L:L,map_headernames!O:O),"")</f>
        <v/>
      </c>
      <c r="K662" t="str">
        <f>IFERROR(_xlfn.XLOOKUP(G662,map_headernames!L:L,map_headernames!Q:Q),"")</f>
        <v/>
      </c>
      <c r="L662" t="str">
        <f>IFERROR(_xlfn.XLOOKUP(H662,map_headernames!O:O,map_headernames!Q:Q),"")</f>
        <v/>
      </c>
      <c r="N662" s="423" t="s">
        <v>6673</v>
      </c>
    </row>
    <row r="663" spans="1:14">
      <c r="A663">
        <v>649</v>
      </c>
      <c r="B663" t="s">
        <v>4740</v>
      </c>
      <c r="C663">
        <v>70.114942528735597</v>
      </c>
      <c r="D663" t="s">
        <v>6624</v>
      </c>
      <c r="E663" s="29" t="str">
        <f>IFERROR(_xlfn.XLOOKUP(B663,map_headernames!M:M,map_headernames!M:M),"")</f>
        <v/>
      </c>
      <c r="F663" s="29" t="str">
        <f>IFERROR(_xlfn.XLOOKUP(B663,map_headernames!N:N,map_headernames!N:N),"")</f>
        <v/>
      </c>
      <c r="G663" s="29" t="str">
        <f>IFERROR(_xlfn.XLOOKUP($B663,map_headernames!L:L,map_headernames!L:L),"")</f>
        <v/>
      </c>
      <c r="H663" cm="1">
        <f t="array" ref="H663">_xlfn.XLOOKUP(J663,map_headernames!Q:Q,map_headernames!O:O,map_headernames!O:O)</f>
        <v>0</v>
      </c>
      <c r="I663" s="24" t="str">
        <f>IFERROR(_xlfn.XLOOKUP(G663,map_headernames!L:L,map_headernames!O:O),"")</f>
        <v/>
      </c>
      <c r="K663" t="str">
        <f>IFERROR(_xlfn.XLOOKUP(G663,map_headernames!L:L,map_headernames!Q:Q),"")</f>
        <v/>
      </c>
      <c r="L663" t="str">
        <f>IFERROR(_xlfn.XLOOKUP(H663,map_headernames!O:O,map_headernames!Q:Q),"")</f>
        <v/>
      </c>
      <c r="N663" s="423" t="s">
        <v>6673</v>
      </c>
    </row>
    <row r="664" spans="1:14">
      <c r="A664">
        <v>650</v>
      </c>
      <c r="B664" t="s">
        <v>4743</v>
      </c>
      <c r="C664">
        <v>4</v>
      </c>
      <c r="D664" t="s">
        <v>6625</v>
      </c>
      <c r="E664" s="29" t="str">
        <f>IFERROR(_xlfn.XLOOKUP(B664,map_headernames!M:M,map_headernames!M:M),"")</f>
        <v/>
      </c>
      <c r="F664" s="29" t="str">
        <f>IFERROR(_xlfn.XLOOKUP(B664,map_headernames!N:N,map_headernames!N:N),"")</f>
        <v/>
      </c>
      <c r="G664" s="29" t="str">
        <f>IFERROR(_xlfn.XLOOKUP($B664,map_headernames!L:L,map_headernames!L:L),"")</f>
        <v/>
      </c>
      <c r="H664" cm="1">
        <f t="array" ref="H664">_xlfn.XLOOKUP(J664,map_headernames!Q:Q,map_headernames!O:O,map_headernames!O:O)</f>
        <v>0</v>
      </c>
      <c r="I664" s="24" t="str">
        <f>IFERROR(_xlfn.XLOOKUP(G664,map_headernames!L:L,map_headernames!O:O),"")</f>
        <v/>
      </c>
      <c r="K664" t="str">
        <f>IFERROR(_xlfn.XLOOKUP(G664,map_headernames!L:L,map_headernames!Q:Q),"")</f>
        <v/>
      </c>
      <c r="L664" t="str">
        <f>IFERROR(_xlfn.XLOOKUP(H664,map_headernames!O:O,map_headernames!Q:Q),"")</f>
        <v/>
      </c>
      <c r="N664" s="423" t="s">
        <v>6673</v>
      </c>
    </row>
    <row r="665" spans="1:14">
      <c r="A665">
        <v>651</v>
      </c>
      <c r="B665" t="s">
        <v>4745</v>
      </c>
      <c r="C665">
        <v>1.5325670498084301</v>
      </c>
      <c r="D665" t="s">
        <v>6626</v>
      </c>
      <c r="E665" s="29" t="str">
        <f>IFERROR(_xlfn.XLOOKUP(B665,map_headernames!M:M,map_headernames!M:M),"")</f>
        <v/>
      </c>
      <c r="F665" s="29" t="str">
        <f>IFERROR(_xlfn.XLOOKUP(B665,map_headernames!N:N,map_headernames!N:N),"")</f>
        <v/>
      </c>
      <c r="G665" s="29" t="str">
        <f>IFERROR(_xlfn.XLOOKUP($B665,map_headernames!L:L,map_headernames!L:L),"")</f>
        <v/>
      </c>
      <c r="H665" cm="1">
        <f t="array" ref="H665">_xlfn.XLOOKUP(J665,map_headernames!Q:Q,map_headernames!O:O,map_headernames!O:O)</f>
        <v>0</v>
      </c>
      <c r="I665" s="24" t="str">
        <f>IFERROR(_xlfn.XLOOKUP(G665,map_headernames!L:L,map_headernames!O:O),"")</f>
        <v/>
      </c>
      <c r="K665" t="str">
        <f>IFERROR(_xlfn.XLOOKUP(G665,map_headernames!L:L,map_headernames!Q:Q),"")</f>
        <v/>
      </c>
      <c r="L665" t="str">
        <f>IFERROR(_xlfn.XLOOKUP(H665,map_headernames!O:O,map_headernames!Q:Q),"")</f>
        <v/>
      </c>
      <c r="N665" s="423" t="s">
        <v>6673</v>
      </c>
    </row>
    <row r="666" spans="1:14">
      <c r="A666">
        <v>652</v>
      </c>
      <c r="B666" t="s">
        <v>4748</v>
      </c>
      <c r="C666">
        <v>0</v>
      </c>
      <c r="D666" t="s">
        <v>6627</v>
      </c>
      <c r="E666" s="29" t="str">
        <f>IFERROR(_xlfn.XLOOKUP(B666,map_headernames!M:M,map_headernames!M:M),"")</f>
        <v/>
      </c>
      <c r="F666" s="29" t="str">
        <f>IFERROR(_xlfn.XLOOKUP(B666,map_headernames!N:N,map_headernames!N:N),"")</f>
        <v/>
      </c>
      <c r="G666" s="29" t="str">
        <f>IFERROR(_xlfn.XLOOKUP($B666,map_headernames!L:L,map_headernames!L:L),"")</f>
        <v/>
      </c>
      <c r="H666" cm="1">
        <f t="array" ref="H666">_xlfn.XLOOKUP(J666,map_headernames!Q:Q,map_headernames!O:O,map_headernames!O:O)</f>
        <v>0</v>
      </c>
      <c r="I666" s="24" t="str">
        <f>IFERROR(_xlfn.XLOOKUP(G666,map_headernames!L:L,map_headernames!O:O),"")</f>
        <v/>
      </c>
      <c r="K666" t="str">
        <f>IFERROR(_xlfn.XLOOKUP(G666,map_headernames!L:L,map_headernames!Q:Q),"")</f>
        <v/>
      </c>
      <c r="L666" t="str">
        <f>IFERROR(_xlfn.XLOOKUP(H666,map_headernames!O:O,map_headernames!Q:Q),"")</f>
        <v/>
      </c>
      <c r="N666" s="423" t="s">
        <v>6673</v>
      </c>
    </row>
    <row r="667" spans="1:14">
      <c r="A667">
        <v>653</v>
      </c>
      <c r="B667" t="s">
        <v>4750</v>
      </c>
      <c r="C667">
        <v>0</v>
      </c>
      <c r="D667" t="s">
        <v>6628</v>
      </c>
      <c r="E667" s="29" t="str">
        <f>IFERROR(_xlfn.XLOOKUP(B667,map_headernames!M:M,map_headernames!M:M),"")</f>
        <v/>
      </c>
      <c r="F667" s="29" t="str">
        <f>IFERROR(_xlfn.XLOOKUP(B667,map_headernames!N:N,map_headernames!N:N),"")</f>
        <v/>
      </c>
      <c r="G667" s="29" t="str">
        <f>IFERROR(_xlfn.XLOOKUP($B667,map_headernames!L:L,map_headernames!L:L),"")</f>
        <v/>
      </c>
      <c r="H667" cm="1">
        <f t="array" ref="H667">_xlfn.XLOOKUP(J667,map_headernames!Q:Q,map_headernames!O:O,map_headernames!O:O)</f>
        <v>0</v>
      </c>
      <c r="I667" s="24" t="str">
        <f>IFERROR(_xlfn.XLOOKUP(G667,map_headernames!L:L,map_headernames!O:O),"")</f>
        <v/>
      </c>
      <c r="K667" t="str">
        <f>IFERROR(_xlfn.XLOOKUP(G667,map_headernames!L:L,map_headernames!Q:Q),"")</f>
        <v/>
      </c>
      <c r="L667" t="str">
        <f>IFERROR(_xlfn.XLOOKUP(H667,map_headernames!O:O,map_headernames!Q:Q),"")</f>
        <v/>
      </c>
      <c r="N667" s="423" t="s">
        <v>6673</v>
      </c>
    </row>
    <row r="668" spans="1:14">
      <c r="A668">
        <v>654</v>
      </c>
      <c r="B668" t="s">
        <v>4753</v>
      </c>
      <c r="C668">
        <v>0</v>
      </c>
      <c r="D668" t="s">
        <v>6629</v>
      </c>
      <c r="E668" s="29" t="str">
        <f>IFERROR(_xlfn.XLOOKUP(B668,map_headernames!M:M,map_headernames!M:M),"")</f>
        <v/>
      </c>
      <c r="F668" s="29" t="str">
        <f>IFERROR(_xlfn.XLOOKUP(B668,map_headernames!N:N,map_headernames!N:N),"")</f>
        <v/>
      </c>
      <c r="G668" s="29" t="str">
        <f>IFERROR(_xlfn.XLOOKUP($B668,map_headernames!L:L,map_headernames!L:L),"")</f>
        <v/>
      </c>
      <c r="H668" cm="1">
        <f t="array" ref="H668">_xlfn.XLOOKUP(J668,map_headernames!Q:Q,map_headernames!O:O,map_headernames!O:O)</f>
        <v>0</v>
      </c>
      <c r="I668" s="24" t="str">
        <f>IFERROR(_xlfn.XLOOKUP(G668,map_headernames!L:L,map_headernames!O:O),"")</f>
        <v/>
      </c>
      <c r="K668" t="str">
        <f>IFERROR(_xlfn.XLOOKUP(G668,map_headernames!L:L,map_headernames!Q:Q),"")</f>
        <v/>
      </c>
      <c r="L668" t="str">
        <f>IFERROR(_xlfn.XLOOKUP(H668,map_headernames!O:O,map_headernames!Q:Q),"")</f>
        <v/>
      </c>
      <c r="N668" s="423" t="s">
        <v>6673</v>
      </c>
    </row>
    <row r="669" spans="1:14" s="42" customFormat="1">
      <c r="A669">
        <v>655</v>
      </c>
      <c r="B669" t="s">
        <v>4755</v>
      </c>
      <c r="C669">
        <v>0</v>
      </c>
      <c r="D669" t="s">
        <v>6630</v>
      </c>
      <c r="E669" s="29" t="str">
        <f>IFERROR(_xlfn.XLOOKUP(B669,map_headernames!M:M,map_headernames!M:M),"")</f>
        <v/>
      </c>
      <c r="F669" s="29" t="str">
        <f>IFERROR(_xlfn.XLOOKUP(B669,map_headernames!N:N,map_headernames!N:N),"")</f>
        <v/>
      </c>
      <c r="G669" s="29" t="str">
        <f>IFERROR(_xlfn.XLOOKUP($B669,map_headernames!L:L,map_headernames!L:L),"")</f>
        <v/>
      </c>
      <c r="H669" cm="1">
        <f t="array" ref="H669">_xlfn.XLOOKUP(J669,map_headernames!Q:Q,map_headernames!O:O,map_headernames!O:O)</f>
        <v>0</v>
      </c>
      <c r="I669" s="24" t="str">
        <f>IFERROR(_xlfn.XLOOKUP(G669,map_headernames!L:L,map_headernames!O:O),"")</f>
        <v/>
      </c>
      <c r="J669"/>
      <c r="K669" t="str">
        <f>IFERROR(_xlfn.XLOOKUP(G669,map_headernames!L:L,map_headernames!Q:Q),"")</f>
        <v/>
      </c>
      <c r="L669" t="str">
        <f>IFERROR(_xlfn.XLOOKUP(H669,map_headernames!O:O,map_headernames!Q:Q),"")</f>
        <v/>
      </c>
      <c r="M669" s="539"/>
      <c r="N669" s="423" t="s">
        <v>6673</v>
      </c>
    </row>
    <row r="670" spans="1:14" s="42" customFormat="1">
      <c r="A670">
        <v>656</v>
      </c>
      <c r="B670" t="s">
        <v>4758</v>
      </c>
      <c r="C670">
        <v>6</v>
      </c>
      <c r="D670" t="s">
        <v>6631</v>
      </c>
      <c r="E670" s="29" t="str">
        <f>IFERROR(_xlfn.XLOOKUP(B670,map_headernames!M:M,map_headernames!M:M),"")</f>
        <v/>
      </c>
      <c r="F670" s="29" t="str">
        <f>IFERROR(_xlfn.XLOOKUP(B670,map_headernames!N:N,map_headernames!N:N),"")</f>
        <v/>
      </c>
      <c r="G670" s="29" t="str">
        <f>IFERROR(_xlfn.XLOOKUP($B670,map_headernames!L:L,map_headernames!L:L),"")</f>
        <v/>
      </c>
      <c r="H670" cm="1">
        <f t="array" ref="H670">_xlfn.XLOOKUP(J670,map_headernames!Q:Q,map_headernames!O:O,map_headernames!O:O)</f>
        <v>0</v>
      </c>
      <c r="I670" s="24" t="str">
        <f>IFERROR(_xlfn.XLOOKUP(G670,map_headernames!L:L,map_headernames!O:O),"")</f>
        <v/>
      </c>
      <c r="J670"/>
      <c r="K670" t="str">
        <f>IFERROR(_xlfn.XLOOKUP(G670,map_headernames!L:L,map_headernames!Q:Q),"")</f>
        <v/>
      </c>
      <c r="L670" t="str">
        <f>IFERROR(_xlfn.XLOOKUP(H670,map_headernames!O:O,map_headernames!Q:Q),"")</f>
        <v/>
      </c>
      <c r="M670" s="539"/>
      <c r="N670" s="423" t="s">
        <v>6673</v>
      </c>
    </row>
    <row r="671" spans="1:14" s="42" customFormat="1">
      <c r="A671">
        <v>657</v>
      </c>
      <c r="B671" t="s">
        <v>4760</v>
      </c>
      <c r="C671">
        <v>2.29885057471264</v>
      </c>
      <c r="D671" t="s">
        <v>6632</v>
      </c>
      <c r="E671" s="29" t="str">
        <f>IFERROR(_xlfn.XLOOKUP(B671,map_headernames!M:M,map_headernames!M:M),"")</f>
        <v/>
      </c>
      <c r="F671" s="29" t="str">
        <f>IFERROR(_xlfn.XLOOKUP(B671,map_headernames!N:N,map_headernames!N:N),"")</f>
        <v/>
      </c>
      <c r="G671" s="29" t="str">
        <f>IFERROR(_xlfn.XLOOKUP($B671,map_headernames!L:L,map_headernames!L:L),"")</f>
        <v/>
      </c>
      <c r="H671" cm="1">
        <f t="array" ref="H671">_xlfn.XLOOKUP(J671,map_headernames!Q:Q,map_headernames!O:O,map_headernames!O:O)</f>
        <v>0</v>
      </c>
      <c r="I671" s="24" t="str">
        <f>IFERROR(_xlfn.XLOOKUP(G671,map_headernames!L:L,map_headernames!O:O),"")</f>
        <v/>
      </c>
      <c r="J671"/>
      <c r="K671" t="str">
        <f>IFERROR(_xlfn.XLOOKUP(G671,map_headernames!L:L,map_headernames!Q:Q),"")</f>
        <v/>
      </c>
      <c r="L671" t="str">
        <f>IFERROR(_xlfn.XLOOKUP(H671,map_headernames!O:O,map_headernames!Q:Q),"")</f>
        <v/>
      </c>
      <c r="M671" s="539"/>
      <c r="N671" s="423" t="s">
        <v>6673</v>
      </c>
    </row>
    <row r="672" spans="1:14" s="42" customFormat="1">
      <c r="A672">
        <v>658</v>
      </c>
      <c r="B672" t="s">
        <v>4763</v>
      </c>
      <c r="C672">
        <v>261</v>
      </c>
      <c r="D672" t="s">
        <v>6633</v>
      </c>
      <c r="E672" s="29" t="str">
        <f>IFERROR(_xlfn.XLOOKUP(B672,map_headernames!M:M,map_headernames!M:M),"")</f>
        <v/>
      </c>
      <c r="F672" s="29" t="str">
        <f>IFERROR(_xlfn.XLOOKUP(B672,map_headernames!N:N,map_headernames!N:N),"")</f>
        <v/>
      </c>
      <c r="G672" s="29" t="str">
        <f>IFERROR(_xlfn.XLOOKUP($B672,map_headernames!L:L,map_headernames!L:L),"")</f>
        <v/>
      </c>
      <c r="H672" cm="1">
        <f t="array" ref="H672">_xlfn.XLOOKUP(J672,map_headernames!Q:Q,map_headernames!O:O,map_headernames!O:O)</f>
        <v>0</v>
      </c>
      <c r="I672" s="24" t="str">
        <f>IFERROR(_xlfn.XLOOKUP(G672,map_headernames!L:L,map_headernames!O:O),"")</f>
        <v/>
      </c>
      <c r="J672"/>
      <c r="K672" t="str">
        <f>IFERROR(_xlfn.XLOOKUP(G672,map_headernames!L:L,map_headernames!Q:Q),"")</f>
        <v/>
      </c>
      <c r="L672" t="str">
        <f>IFERROR(_xlfn.XLOOKUP(H672,map_headernames!O:O,map_headernames!Q:Q),"")</f>
        <v/>
      </c>
      <c r="M672" s="539"/>
      <c r="N672" s="423" t="s">
        <v>6673</v>
      </c>
    </row>
    <row r="673" spans="1:14" s="42" customFormat="1">
      <c r="A673">
        <v>659</v>
      </c>
      <c r="B673" t="s">
        <v>4765</v>
      </c>
      <c r="C673">
        <v>25</v>
      </c>
      <c r="D673" t="s">
        <v>6634</v>
      </c>
      <c r="E673" s="29" t="str">
        <f>IFERROR(_xlfn.XLOOKUP(B673,map_headernames!M:M,map_headernames!M:M),"")</f>
        <v/>
      </c>
      <c r="F673" s="29" t="str">
        <f>IFERROR(_xlfn.XLOOKUP(B673,map_headernames!N:N,map_headernames!N:N),"")</f>
        <v/>
      </c>
      <c r="G673" s="29" t="str">
        <f>IFERROR(_xlfn.XLOOKUP($B673,map_headernames!L:L,map_headernames!L:L),"")</f>
        <v/>
      </c>
      <c r="H673" cm="1">
        <f t="array" ref="H673">_xlfn.XLOOKUP(J673,map_headernames!Q:Q,map_headernames!O:O,map_headernames!O:O)</f>
        <v>0</v>
      </c>
      <c r="I673" s="24" t="str">
        <f>IFERROR(_xlfn.XLOOKUP(G673,map_headernames!L:L,map_headernames!O:O),"")</f>
        <v/>
      </c>
      <c r="J673"/>
      <c r="K673" t="str">
        <f>IFERROR(_xlfn.XLOOKUP(G673,map_headernames!L:L,map_headernames!Q:Q),"")</f>
        <v/>
      </c>
      <c r="L673" t="str">
        <f>IFERROR(_xlfn.XLOOKUP(H673,map_headernames!O:O,map_headernames!Q:Q),"")</f>
        <v/>
      </c>
      <c r="M673" s="539"/>
      <c r="N673" s="423" t="s">
        <v>6673</v>
      </c>
    </row>
    <row r="674" spans="1:14">
      <c r="A674">
        <v>660</v>
      </c>
      <c r="B674" t="s">
        <v>4767</v>
      </c>
      <c r="C674">
        <v>9.5785440613026793</v>
      </c>
      <c r="D674" t="s">
        <v>6635</v>
      </c>
      <c r="E674" s="29" t="str">
        <f>IFERROR(_xlfn.XLOOKUP(B674,map_headernames!M:M,map_headernames!M:M),"")</f>
        <v/>
      </c>
      <c r="F674" s="29" t="str">
        <f>IFERROR(_xlfn.XLOOKUP(B674,map_headernames!N:N,map_headernames!N:N),"")</f>
        <v/>
      </c>
      <c r="G674" s="29" t="str">
        <f>IFERROR(_xlfn.XLOOKUP($B674,map_headernames!L:L,map_headernames!L:L),"")</f>
        <v/>
      </c>
      <c r="H674" cm="1">
        <f t="array" ref="H674">_xlfn.XLOOKUP(J674,map_headernames!Q:Q,map_headernames!O:O,map_headernames!O:O)</f>
        <v>0</v>
      </c>
      <c r="I674" s="24" t="str">
        <f>IFERROR(_xlfn.XLOOKUP(G674,map_headernames!L:L,map_headernames!O:O),"")</f>
        <v/>
      </c>
      <c r="K674" t="str">
        <f>IFERROR(_xlfn.XLOOKUP(G674,map_headernames!L:L,map_headernames!Q:Q),"")</f>
        <v/>
      </c>
      <c r="L674" t="str">
        <f>IFERROR(_xlfn.XLOOKUP(H674,map_headernames!O:O,map_headernames!Q:Q),"")</f>
        <v/>
      </c>
      <c r="N674" s="423" t="s">
        <v>6673</v>
      </c>
    </row>
    <row r="675" spans="1:14">
      <c r="A675">
        <v>661</v>
      </c>
      <c r="B675" t="s">
        <v>4770</v>
      </c>
      <c r="C675">
        <v>236</v>
      </c>
      <c r="D675" t="s">
        <v>6636</v>
      </c>
      <c r="E675" s="29" t="str">
        <f>IFERROR(_xlfn.XLOOKUP(B675,map_headernames!M:M,map_headernames!M:M),"")</f>
        <v/>
      </c>
      <c r="F675" s="29" t="str">
        <f>IFERROR(_xlfn.XLOOKUP(B675,map_headernames!N:N,map_headernames!N:N),"")</f>
        <v/>
      </c>
      <c r="G675" s="29" t="str">
        <f>IFERROR(_xlfn.XLOOKUP($B675,map_headernames!L:L,map_headernames!L:L),"")</f>
        <v/>
      </c>
      <c r="H675" cm="1">
        <f t="array" ref="H675">_xlfn.XLOOKUP(J675,map_headernames!Q:Q,map_headernames!O:O,map_headernames!O:O)</f>
        <v>0</v>
      </c>
      <c r="I675" s="24" t="str">
        <f>IFERROR(_xlfn.XLOOKUP(G675,map_headernames!L:L,map_headernames!O:O),"")</f>
        <v/>
      </c>
      <c r="K675" t="str">
        <f>IFERROR(_xlfn.XLOOKUP(G675,map_headernames!L:L,map_headernames!Q:Q),"")</f>
        <v/>
      </c>
      <c r="L675" t="str">
        <f>IFERROR(_xlfn.XLOOKUP(H675,map_headernames!O:O,map_headernames!Q:Q),"")</f>
        <v/>
      </c>
      <c r="N675" s="423" t="s">
        <v>6673</v>
      </c>
    </row>
    <row r="676" spans="1:14">
      <c r="A676">
        <v>662</v>
      </c>
      <c r="B676" t="s">
        <v>4772</v>
      </c>
      <c r="C676">
        <v>90.421455938697306</v>
      </c>
      <c r="D676" t="s">
        <v>6637</v>
      </c>
      <c r="E676" s="29" t="str">
        <f>IFERROR(_xlfn.XLOOKUP(B676,map_headernames!M:M,map_headernames!M:M),"")</f>
        <v/>
      </c>
      <c r="F676" s="29" t="str">
        <f>IFERROR(_xlfn.XLOOKUP(B676,map_headernames!N:N,map_headernames!N:N),"")</f>
        <v/>
      </c>
      <c r="G676" s="29" t="str">
        <f>IFERROR(_xlfn.XLOOKUP($B676,map_headernames!L:L,map_headernames!L:L),"")</f>
        <v/>
      </c>
      <c r="H676" cm="1">
        <f t="array" ref="H676">_xlfn.XLOOKUP(J676,map_headernames!Q:Q,map_headernames!O:O,map_headernames!O:O)</f>
        <v>0</v>
      </c>
      <c r="I676" s="24" t="str">
        <f>IFERROR(_xlfn.XLOOKUP(G676,map_headernames!L:L,map_headernames!O:O),"")</f>
        <v/>
      </c>
      <c r="K676" t="str">
        <f>IFERROR(_xlfn.XLOOKUP(G676,map_headernames!L:L,map_headernames!Q:Q),"")</f>
        <v/>
      </c>
      <c r="L676" t="str">
        <f>IFERROR(_xlfn.XLOOKUP(H676,map_headernames!O:O,map_headernames!Q:Q),"")</f>
        <v/>
      </c>
      <c r="N676" s="423" t="s">
        <v>6673</v>
      </c>
    </row>
  </sheetData>
  <autoFilter ref="B1:N676" xr:uid="{E6A213D6-8907-48F4-9049-354A05DB5DE4}"/>
  <sortState xmlns:xlrd2="http://schemas.microsoft.com/office/spreadsheetml/2017/richdata2" ref="A2:N676">
    <sortCondition ref="M2:M676"/>
    <sortCondition ref="A2:A676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4.5"/>
  <cols>
    <col min="1" max="1" width="23.90625" customWidth="1"/>
    <col min="2" max="2" width="15.81640625" customWidth="1"/>
    <col min="3" max="3" width="32.54296875" bestFit="1" customWidth="1"/>
    <col min="4" max="4" width="16" bestFit="1" customWidth="1"/>
    <col min="5" max="5" width="25.54296875" bestFit="1" customWidth="1"/>
    <col min="6" max="6" width="29.36328125" customWidth="1"/>
    <col min="7" max="7" width="15.36328125" bestFit="1" customWidth="1"/>
    <col min="8" max="8" width="19.6328125" bestFit="1" customWidth="1"/>
    <col min="9" max="9" width="19.90625" customWidth="1"/>
    <col min="10" max="10" width="34" bestFit="1" customWidth="1"/>
    <col min="11" max="11" width="31.90625" customWidth="1"/>
    <col min="12" max="12" width="29.7265625" customWidth="1"/>
    <col min="13" max="13" width="25.7265625" bestFit="1" customWidth="1"/>
    <col min="14" max="14" width="9.08984375" bestFit="1" customWidth="1"/>
    <col min="15" max="15" width="12.7265625" customWidth="1"/>
  </cols>
  <sheetData>
    <row r="1" spans="1:13" ht="33.5" customHeight="1">
      <c r="A1" s="124" t="s">
        <v>6689</v>
      </c>
      <c r="D1" s="29"/>
    </row>
    <row r="2" spans="1:13" ht="15" thickBot="1">
      <c r="D2" s="29"/>
      <c r="J2" t="s">
        <v>6738</v>
      </c>
    </row>
    <row r="3" spans="1:13" ht="56" thickBot="1">
      <c r="A3" s="591" t="s">
        <v>6688</v>
      </c>
      <c r="B3" s="592" t="s">
        <v>6701</v>
      </c>
      <c r="C3" s="599" t="s">
        <v>6728</v>
      </c>
      <c r="D3" s="593" t="s">
        <v>6690</v>
      </c>
      <c r="E3" s="594" t="s">
        <v>6700</v>
      </c>
      <c r="F3" s="595" t="s">
        <v>8</v>
      </c>
      <c r="G3" t="s">
        <v>6731</v>
      </c>
    </row>
    <row r="4" spans="1:13">
      <c r="A4" s="171"/>
      <c r="B4" s="122"/>
      <c r="C4" s="122"/>
      <c r="D4" s="251"/>
      <c r="E4" s="122"/>
      <c r="F4" s="176"/>
    </row>
    <row r="5" spans="1:13">
      <c r="A5" s="581" t="s">
        <v>3746</v>
      </c>
      <c r="B5" s="238">
        <v>13</v>
      </c>
      <c r="C5" s="238" t="s">
        <v>3747</v>
      </c>
      <c r="D5" t="s">
        <v>6743</v>
      </c>
      <c r="E5" s="603" t="s">
        <v>5472</v>
      </c>
      <c r="F5" s="604" t="s">
        <v>6702</v>
      </c>
      <c r="G5" t="s">
        <v>6733</v>
      </c>
      <c r="H5" t="s">
        <v>6735</v>
      </c>
      <c r="I5" t="s">
        <v>6757</v>
      </c>
      <c r="J5" s="606" t="s">
        <v>3746</v>
      </c>
      <c r="K5" s="114" t="s">
        <v>3771</v>
      </c>
      <c r="L5" s="114" t="s">
        <v>3796</v>
      </c>
    </row>
    <row r="6" spans="1:13">
      <c r="A6" s="581" t="s">
        <v>3748</v>
      </c>
      <c r="B6" s="238">
        <v>2.4528301886792501</v>
      </c>
      <c r="C6" s="238" t="s">
        <v>6687</v>
      </c>
      <c r="D6" s="583" t="s">
        <v>2581</v>
      </c>
      <c r="E6" s="603" t="s">
        <v>6686</v>
      </c>
      <c r="F6" s="604" t="s">
        <v>6703</v>
      </c>
      <c r="G6" t="s">
        <v>6732</v>
      </c>
      <c r="H6" s="124" t="s">
        <v>6739</v>
      </c>
      <c r="I6" t="s">
        <v>6757</v>
      </c>
      <c r="J6" s="1" t="s">
        <v>3034</v>
      </c>
      <c r="K6" s="1" t="s">
        <v>3034</v>
      </c>
      <c r="L6" s="1" t="s">
        <v>3034</v>
      </c>
    </row>
    <row r="7" spans="1:13" ht="23" customHeight="1">
      <c r="A7" s="171"/>
      <c r="B7" s="122"/>
      <c r="C7" s="122"/>
      <c r="D7" s="251"/>
      <c r="E7" s="582"/>
      <c r="F7" s="176"/>
    </row>
    <row r="8" spans="1:13">
      <c r="A8" s="584" t="s">
        <v>3856</v>
      </c>
      <c r="B8" s="138">
        <v>9</v>
      </c>
      <c r="C8" s="138" t="s">
        <v>6722</v>
      </c>
      <c r="D8" t="s">
        <v>6743</v>
      </c>
      <c r="E8" s="582" t="s">
        <v>6766</v>
      </c>
      <c r="F8" s="176" t="s">
        <v>6729</v>
      </c>
      <c r="G8" t="s">
        <v>6734</v>
      </c>
    </row>
    <row r="9" spans="1:13">
      <c r="A9" s="584" t="s">
        <v>3857</v>
      </c>
      <c r="B9" s="138">
        <v>3.4482758620689702</v>
      </c>
      <c r="C9" s="138" t="s">
        <v>6723</v>
      </c>
      <c r="D9" t="s">
        <v>6743</v>
      </c>
      <c r="E9" s="582" t="s">
        <v>6767</v>
      </c>
      <c r="F9" s="176" t="s">
        <v>6730</v>
      </c>
      <c r="G9" t="s">
        <v>6734</v>
      </c>
    </row>
    <row r="10" spans="1:13" s="24" customFormat="1">
      <c r="A10" s="585"/>
      <c r="B10" s="203"/>
      <c r="C10" s="203"/>
      <c r="D10" s="586"/>
      <c r="E10" s="587"/>
      <c r="F10" s="588"/>
    </row>
    <row r="11" spans="1:13">
      <c r="A11" s="562" t="s">
        <v>3860</v>
      </c>
      <c r="B11" s="194">
        <v>0</v>
      </c>
      <c r="C11" s="194" t="s">
        <v>6724</v>
      </c>
      <c r="D11" t="s">
        <v>6743</v>
      </c>
      <c r="E11" s="601" t="s">
        <v>6768</v>
      </c>
      <c r="F11" s="602" t="s">
        <v>6705</v>
      </c>
      <c r="G11" t="s">
        <v>6733</v>
      </c>
      <c r="H11" t="s">
        <v>6735</v>
      </c>
      <c r="J11" s="611" t="s">
        <v>3860</v>
      </c>
      <c r="K11" s="404" t="s">
        <v>3877</v>
      </c>
      <c r="L11" s="404" t="s">
        <v>3894</v>
      </c>
      <c r="M11" s="404" t="s">
        <v>3911</v>
      </c>
    </row>
    <row r="12" spans="1:13">
      <c r="A12" s="562" t="s">
        <v>3863</v>
      </c>
      <c r="B12" s="194">
        <v>0</v>
      </c>
      <c r="C12" s="600" t="s">
        <v>6725</v>
      </c>
      <c r="D12" s="589" t="s">
        <v>2567</v>
      </c>
      <c r="E12" s="601" t="s">
        <v>6769</v>
      </c>
      <c r="F12" s="602" t="s">
        <v>6704</v>
      </c>
      <c r="G12" t="s">
        <v>6732</v>
      </c>
      <c r="H12" s="124" t="s">
        <v>6741</v>
      </c>
      <c r="J12" s="563" t="s">
        <v>3863</v>
      </c>
      <c r="K12" s="194" t="s">
        <v>3880</v>
      </c>
      <c r="L12" s="194" t="s">
        <v>3897</v>
      </c>
      <c r="M12" s="42" t="s">
        <v>3914</v>
      </c>
    </row>
    <row r="13" spans="1:13" s="24" customFormat="1">
      <c r="A13" s="585"/>
      <c r="B13" s="203"/>
      <c r="C13" s="203"/>
      <c r="D13" s="586"/>
      <c r="E13" s="587"/>
      <c r="F13" s="588"/>
    </row>
    <row r="14" spans="1:13">
      <c r="A14" s="590" t="s">
        <v>3866</v>
      </c>
      <c r="B14" s="427">
        <v>9</v>
      </c>
      <c r="C14" s="427" t="s">
        <v>6727</v>
      </c>
      <c r="D14" t="s">
        <v>6743</v>
      </c>
      <c r="E14" s="582" t="s">
        <v>6770</v>
      </c>
      <c r="F14" s="176" t="s">
        <v>6729</v>
      </c>
      <c r="G14" t="s">
        <v>6734</v>
      </c>
    </row>
    <row r="15" spans="1:13" ht="15" thickBot="1">
      <c r="A15" s="590" t="s">
        <v>3869</v>
      </c>
      <c r="B15" s="427">
        <v>3.4482758620689702</v>
      </c>
      <c r="C15" s="427" t="s">
        <v>6726</v>
      </c>
      <c r="D15" t="s">
        <v>6743</v>
      </c>
      <c r="E15" s="582" t="s">
        <v>6771</v>
      </c>
      <c r="F15" s="176" t="s">
        <v>6730</v>
      </c>
      <c r="G15" t="s">
        <v>6734</v>
      </c>
    </row>
    <row r="16" spans="1:13">
      <c r="A16" s="580" t="s">
        <v>3702</v>
      </c>
      <c r="B16" s="173">
        <v>1200</v>
      </c>
      <c r="C16" s="173" t="s">
        <v>6744</v>
      </c>
      <c r="D16" s="173" t="s">
        <v>6743</v>
      </c>
      <c r="E16" t="str">
        <f>IFERROR(_xlfn.XLOOKUP(A16,map_headernames!#REF!,map_headernames!K:K),"")</f>
        <v/>
      </c>
      <c r="F16" s="607" t="s">
        <v>6702</v>
      </c>
      <c r="G16" s="203" t="s">
        <v>6748</v>
      </c>
      <c r="H16" s="530" t="s">
        <v>6736</v>
      </c>
      <c r="J16" s="113" t="s">
        <v>3702</v>
      </c>
    </row>
    <row r="17" spans="1:12" ht="15" thickBot="1">
      <c r="A17" s="608" t="s">
        <v>1081</v>
      </c>
      <c r="B17" s="174">
        <v>825</v>
      </c>
      <c r="C17" s="174" t="s">
        <v>5463</v>
      </c>
      <c r="D17" s="174" t="s">
        <v>3034</v>
      </c>
      <c r="E17" s="609" t="s">
        <v>1080</v>
      </c>
      <c r="F17" s="610" t="s">
        <v>6742</v>
      </c>
      <c r="H17" s="38" t="s">
        <v>6737</v>
      </c>
      <c r="J17" t="s">
        <v>1081</v>
      </c>
    </row>
    <row r="19" spans="1:12">
      <c r="J19" s="137" t="s">
        <v>3731</v>
      </c>
      <c r="K19" t="s">
        <v>6749</v>
      </c>
    </row>
    <row r="20" spans="1:12">
      <c r="A20" s="567" t="s">
        <v>6691</v>
      </c>
      <c r="B20" s="568"/>
      <c r="C20" s="568"/>
      <c r="D20" s="568"/>
      <c r="E20" s="568"/>
    </row>
    <row r="21" spans="1:12">
      <c r="A21" s="567"/>
      <c r="B21" s="568"/>
      <c r="C21" s="568"/>
      <c r="D21" s="568"/>
      <c r="E21" s="568"/>
    </row>
    <row r="22" spans="1:12">
      <c r="A22" s="570" t="s">
        <v>3746</v>
      </c>
      <c r="B22" s="569" t="s">
        <v>3748</v>
      </c>
      <c r="C22" s="570" t="s">
        <v>3856</v>
      </c>
      <c r="D22" s="569" t="s">
        <v>3857</v>
      </c>
      <c r="E22" s="572" t="s">
        <v>3860</v>
      </c>
      <c r="F22" s="531" t="s">
        <v>3863</v>
      </c>
      <c r="G22" s="572" t="s">
        <v>3866</v>
      </c>
      <c r="H22" s="531" t="s">
        <v>3869</v>
      </c>
      <c r="I22" t="s">
        <v>6692</v>
      </c>
      <c r="J22" s="124" t="s">
        <v>6693</v>
      </c>
      <c r="K22" s="124" t="s">
        <v>6694</v>
      </c>
      <c r="L22" s="124" t="s">
        <v>6695</v>
      </c>
    </row>
    <row r="23" spans="1:12">
      <c r="A23" s="571">
        <v>609</v>
      </c>
      <c r="B23" s="568">
        <v>36.142433199999999</v>
      </c>
      <c r="C23" s="573">
        <v>234</v>
      </c>
      <c r="D23" s="568">
        <v>38.677686000000001</v>
      </c>
      <c r="E23" s="44">
        <v>0</v>
      </c>
      <c r="F23">
        <v>0</v>
      </c>
      <c r="G23" s="44">
        <v>234</v>
      </c>
      <c r="H23">
        <v>38.677686000000001</v>
      </c>
      <c r="I23" s="124">
        <f>E23+G23</f>
        <v>234</v>
      </c>
      <c r="J23" s="575">
        <f>A23/(B23/100)</f>
        <v>1685.0000016047618</v>
      </c>
      <c r="K23" s="575">
        <f>C23/(D23/100)</f>
        <v>604.99999922435893</v>
      </c>
      <c r="L23" s="576">
        <f>C23/A23</f>
        <v>0.38423645320197042</v>
      </c>
    </row>
    <row r="24" spans="1:12">
      <c r="A24" s="571">
        <v>0</v>
      </c>
      <c r="B24" s="568">
        <v>0</v>
      </c>
      <c r="C24" s="573">
        <v>0</v>
      </c>
      <c r="D24" s="568">
        <v>0</v>
      </c>
      <c r="E24" s="44">
        <v>0</v>
      </c>
      <c r="F24">
        <v>0</v>
      </c>
      <c r="G24" s="44">
        <v>0</v>
      </c>
      <c r="H24">
        <v>0</v>
      </c>
      <c r="I24" s="124">
        <f t="shared" ref="I24:I32" si="0">E24+G24</f>
        <v>0</v>
      </c>
      <c r="J24" s="575" t="e">
        <f t="shared" ref="J24:J32" si="1">A24/(B24/100)</f>
        <v>#DIV/0!</v>
      </c>
      <c r="K24" s="575" t="e">
        <f t="shared" ref="K24:K32" si="2">C24/(D24/100)</f>
        <v>#DIV/0!</v>
      </c>
      <c r="L24" s="576" t="e">
        <f t="shared" ref="L24:L32" si="3">C24/A24</f>
        <v>#DIV/0!</v>
      </c>
    </row>
    <row r="25" spans="1:12">
      <c r="A25" s="571">
        <v>171</v>
      </c>
      <c r="B25" s="568">
        <v>19.235095600000001</v>
      </c>
      <c r="C25" s="573">
        <v>108</v>
      </c>
      <c r="D25" s="568">
        <v>20.224719</v>
      </c>
      <c r="E25" s="44">
        <v>0</v>
      </c>
      <c r="F25">
        <v>0</v>
      </c>
      <c r="G25" s="44">
        <v>108</v>
      </c>
      <c r="H25">
        <v>20.224719</v>
      </c>
      <c r="I25" s="124">
        <f t="shared" si="0"/>
        <v>108</v>
      </c>
      <c r="J25" s="575">
        <f t="shared" si="1"/>
        <v>889.00000060306422</v>
      </c>
      <c r="K25" s="575">
        <f t="shared" si="2"/>
        <v>534.00000267000007</v>
      </c>
      <c r="L25" s="576">
        <f t="shared" si="3"/>
        <v>0.63157894736842102</v>
      </c>
    </row>
    <row r="26" spans="1:12">
      <c r="A26" s="571">
        <v>56</v>
      </c>
      <c r="B26" s="568">
        <v>4.7822373999999996</v>
      </c>
      <c r="C26" s="573">
        <v>49</v>
      </c>
      <c r="D26" s="568">
        <v>11.212815000000001</v>
      </c>
      <c r="E26" s="44">
        <v>0</v>
      </c>
      <c r="F26">
        <v>0</v>
      </c>
      <c r="G26" s="44">
        <v>49</v>
      </c>
      <c r="H26">
        <v>11.212815000000001</v>
      </c>
      <c r="I26" s="124">
        <f t="shared" si="0"/>
        <v>49</v>
      </c>
      <c r="J26" s="575">
        <f t="shared" si="1"/>
        <v>1171.000000961893</v>
      </c>
      <c r="K26" s="575">
        <f t="shared" si="2"/>
        <v>436.99998617653102</v>
      </c>
      <c r="L26" s="576">
        <f t="shared" si="3"/>
        <v>0.875</v>
      </c>
    </row>
    <row r="27" spans="1:12">
      <c r="A27" s="571">
        <v>63</v>
      </c>
      <c r="B27" s="568">
        <v>3.8204973</v>
      </c>
      <c r="C27" s="573">
        <v>35</v>
      </c>
      <c r="D27" s="568">
        <v>5.7377050000000001</v>
      </c>
      <c r="E27" s="44">
        <v>0</v>
      </c>
      <c r="F27">
        <v>0</v>
      </c>
      <c r="G27" s="44">
        <v>35</v>
      </c>
      <c r="H27">
        <v>5.7377050000000001</v>
      </c>
      <c r="I27" s="124">
        <f t="shared" si="0"/>
        <v>35</v>
      </c>
      <c r="J27" s="575">
        <f t="shared" si="1"/>
        <v>1648.9999875147143</v>
      </c>
      <c r="K27" s="575">
        <f t="shared" si="2"/>
        <v>609.99999128571437</v>
      </c>
      <c r="L27" s="576">
        <f t="shared" si="3"/>
        <v>0.55555555555555558</v>
      </c>
    </row>
    <row r="28" spans="1:12">
      <c r="A28" s="571">
        <v>4</v>
      </c>
      <c r="B28" s="568">
        <v>0.22962109999999999</v>
      </c>
      <c r="C28" s="573">
        <v>0</v>
      </c>
      <c r="D28" s="568">
        <v>0</v>
      </c>
      <c r="E28" s="44">
        <v>0</v>
      </c>
      <c r="F28">
        <v>0</v>
      </c>
      <c r="G28" s="44">
        <v>0</v>
      </c>
      <c r="H28">
        <v>0</v>
      </c>
      <c r="I28" s="124">
        <f t="shared" si="0"/>
        <v>0</v>
      </c>
      <c r="J28" s="575">
        <f t="shared" si="1"/>
        <v>1742.0001907490209</v>
      </c>
      <c r="K28" s="575" t="e">
        <f t="shared" si="2"/>
        <v>#DIV/0!</v>
      </c>
      <c r="L28" s="576">
        <f t="shared" si="3"/>
        <v>0</v>
      </c>
    </row>
    <row r="29" spans="1:12">
      <c r="A29" s="571">
        <v>598</v>
      </c>
      <c r="B29" s="568">
        <v>61.1451943</v>
      </c>
      <c r="C29" s="573">
        <v>340</v>
      </c>
      <c r="D29" s="568">
        <v>72.649573000000004</v>
      </c>
      <c r="E29" s="44">
        <v>26</v>
      </c>
      <c r="F29">
        <v>5.5555560000000002</v>
      </c>
      <c r="G29" s="44">
        <v>314</v>
      </c>
      <c r="H29">
        <v>67.094016999999994</v>
      </c>
      <c r="I29" s="124">
        <f t="shared" si="0"/>
        <v>340</v>
      </c>
      <c r="J29" s="575">
        <f t="shared" si="1"/>
        <v>977.99999958459523</v>
      </c>
      <c r="K29" s="575">
        <f t="shared" si="2"/>
        <v>467.99999774258822</v>
      </c>
      <c r="L29" s="576">
        <f t="shared" si="3"/>
        <v>0.56856187290969895</v>
      </c>
    </row>
    <row r="30" spans="1:12">
      <c r="A30" s="571">
        <v>19</v>
      </c>
      <c r="B30" s="568">
        <v>4.0254237000000002</v>
      </c>
      <c r="C30" s="573">
        <v>27</v>
      </c>
      <c r="D30" s="568">
        <v>11.344538</v>
      </c>
      <c r="E30" s="44">
        <v>0</v>
      </c>
      <c r="F30">
        <v>0</v>
      </c>
      <c r="G30" s="44">
        <v>27</v>
      </c>
      <c r="H30">
        <v>11.344538</v>
      </c>
      <c r="I30" s="124">
        <f t="shared" si="0"/>
        <v>27</v>
      </c>
      <c r="J30" s="575">
        <f t="shared" si="1"/>
        <v>472.00000337852634</v>
      </c>
      <c r="K30" s="575">
        <f t="shared" si="2"/>
        <v>237.99999612148156</v>
      </c>
      <c r="L30" s="577">
        <f t="shared" si="3"/>
        <v>1.4210526315789473</v>
      </c>
    </row>
    <row r="31" spans="1:12">
      <c r="A31" s="571">
        <v>1189</v>
      </c>
      <c r="B31" s="568">
        <v>79.161118500000001</v>
      </c>
      <c r="C31" s="573">
        <v>311</v>
      </c>
      <c r="D31" s="568">
        <v>78.535353999999998</v>
      </c>
      <c r="E31" s="44">
        <v>98</v>
      </c>
      <c r="F31">
        <v>24.747475000000001</v>
      </c>
      <c r="G31" s="44">
        <v>213</v>
      </c>
      <c r="H31">
        <v>53.787878999999997</v>
      </c>
      <c r="I31" s="124">
        <f t="shared" si="0"/>
        <v>311</v>
      </c>
      <c r="J31" s="575">
        <f t="shared" si="1"/>
        <v>1502.000000164222</v>
      </c>
      <c r="K31" s="575">
        <f t="shared" si="2"/>
        <v>395.99999765710612</v>
      </c>
      <c r="L31" s="576">
        <f t="shared" si="3"/>
        <v>0.26156433978132887</v>
      </c>
    </row>
    <row r="32" spans="1:12">
      <c r="A32" s="571">
        <v>85</v>
      </c>
      <c r="B32" s="568">
        <v>3.319016</v>
      </c>
      <c r="C32" s="573">
        <v>85</v>
      </c>
      <c r="D32" s="568">
        <v>9.8379630000000002</v>
      </c>
      <c r="E32" s="44">
        <v>0</v>
      </c>
      <c r="F32">
        <v>0</v>
      </c>
      <c r="G32" s="44">
        <v>85</v>
      </c>
      <c r="H32">
        <v>9.8379630000000002</v>
      </c>
      <c r="I32" s="124">
        <f t="shared" si="0"/>
        <v>85</v>
      </c>
      <c r="J32" s="575">
        <f t="shared" si="1"/>
        <v>2561.000007231059</v>
      </c>
      <c r="K32" s="575">
        <f t="shared" si="2"/>
        <v>863.99999674729418</v>
      </c>
      <c r="L32" s="576">
        <f t="shared" si="3"/>
        <v>1</v>
      </c>
    </row>
    <row r="34" spans="1:10">
      <c r="C34" t="s">
        <v>6698</v>
      </c>
    </row>
    <row r="35" spans="1:10">
      <c r="C35" t="s">
        <v>6720</v>
      </c>
    </row>
    <row r="36" spans="1:10">
      <c r="C36" t="s">
        <v>6697</v>
      </c>
    </row>
    <row r="37" spans="1:10">
      <c r="C37" t="s">
        <v>6696</v>
      </c>
    </row>
    <row r="38" spans="1:10">
      <c r="C38" t="s">
        <v>6699</v>
      </c>
    </row>
    <row r="39" spans="1:10">
      <c r="C39" s="579" t="s">
        <v>6721</v>
      </c>
    </row>
    <row r="40" spans="1:10">
      <c r="C40" s="579" t="s">
        <v>6740</v>
      </c>
    </row>
    <row r="44" spans="1:10">
      <c r="A44" s="530" t="s">
        <v>6706</v>
      </c>
    </row>
    <row r="45" spans="1:10">
      <c r="A45" s="19" t="s">
        <v>3746</v>
      </c>
      <c r="B45" t="s">
        <v>3748</v>
      </c>
      <c r="C45" s="19" t="s">
        <v>3856</v>
      </c>
      <c r="D45" t="s">
        <v>3857</v>
      </c>
      <c r="E45" t="s">
        <v>3860</v>
      </c>
      <c r="F45" t="s">
        <v>3863</v>
      </c>
      <c r="G45" t="s">
        <v>3866</v>
      </c>
      <c r="H45" t="s">
        <v>3869</v>
      </c>
      <c r="I45" s="19" t="s">
        <v>571</v>
      </c>
      <c r="J45" t="s">
        <v>3848</v>
      </c>
    </row>
    <row r="46" spans="1:10">
      <c r="A46" s="19">
        <v>46</v>
      </c>
      <c r="B46">
        <v>3.4431137999999999</v>
      </c>
      <c r="C46" s="19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9">
        <v>5</v>
      </c>
      <c r="J46">
        <v>0.77639749999999996</v>
      </c>
    </row>
    <row r="47" spans="1:10">
      <c r="A47" s="19">
        <v>1054</v>
      </c>
      <c r="B47">
        <v>100</v>
      </c>
      <c r="C47" s="19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9">
        <v>345</v>
      </c>
      <c r="J47">
        <v>79.493087599999996</v>
      </c>
    </row>
    <row r="48" spans="1:10">
      <c r="A48" s="19">
        <v>309</v>
      </c>
      <c r="B48">
        <v>22.6705796</v>
      </c>
      <c r="C48" s="19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9">
        <v>47</v>
      </c>
      <c r="J48">
        <v>11.2709832</v>
      </c>
    </row>
    <row r="49" spans="1:15">
      <c r="A49" s="19">
        <v>0</v>
      </c>
      <c r="B49">
        <v>0</v>
      </c>
      <c r="C49" s="1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9">
        <v>12</v>
      </c>
      <c r="J49">
        <v>1.8072288999999999</v>
      </c>
    </row>
    <row r="50" spans="1:15">
      <c r="A50" s="19">
        <v>15</v>
      </c>
      <c r="B50">
        <v>0.67506750000000004</v>
      </c>
      <c r="C50" s="19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9">
        <v>0</v>
      </c>
      <c r="J50">
        <v>0</v>
      </c>
    </row>
    <row r="51" spans="1:15">
      <c r="A51" s="19">
        <v>0</v>
      </c>
      <c r="B51">
        <v>0</v>
      </c>
      <c r="C51" s="19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9">
        <v>0</v>
      </c>
      <c r="J51">
        <v>0</v>
      </c>
    </row>
    <row r="52" spans="1:15">
      <c r="A52" s="19">
        <v>145</v>
      </c>
      <c r="B52">
        <v>10.9848485</v>
      </c>
      <c r="C52" s="19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9">
        <v>3</v>
      </c>
      <c r="J52">
        <v>0.56179780000000001</v>
      </c>
    </row>
    <row r="53" spans="1:15">
      <c r="A53" s="19">
        <v>0</v>
      </c>
      <c r="B53">
        <v>0</v>
      </c>
      <c r="C53" s="19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9">
        <v>0</v>
      </c>
      <c r="J53">
        <v>0</v>
      </c>
    </row>
    <row r="54" spans="1:15">
      <c r="A54" s="19">
        <v>70</v>
      </c>
      <c r="B54">
        <v>4.7074647000000001</v>
      </c>
      <c r="C54" s="19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9">
        <v>70</v>
      </c>
      <c r="J54">
        <v>9.5108695999999995</v>
      </c>
    </row>
    <row r="55" spans="1:15">
      <c r="A55" s="19">
        <v>0</v>
      </c>
      <c r="B55">
        <v>0</v>
      </c>
      <c r="C55" s="19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9">
        <v>0</v>
      </c>
      <c r="J55">
        <v>0</v>
      </c>
    </row>
    <row r="58" spans="1:15">
      <c r="A58" s="530" t="s">
        <v>6707</v>
      </c>
    </row>
    <row r="59" spans="1:15" ht="102.5">
      <c r="A59" t="s">
        <v>3746</v>
      </c>
      <c r="B59" t="s">
        <v>3748</v>
      </c>
      <c r="C59" t="s">
        <v>3856</v>
      </c>
      <c r="D59" t="s">
        <v>3857</v>
      </c>
      <c r="E59" t="s">
        <v>3860</v>
      </c>
      <c r="F59" t="s">
        <v>3863</v>
      </c>
      <c r="G59" t="s">
        <v>3866</v>
      </c>
      <c r="H59" t="s">
        <v>3869</v>
      </c>
      <c r="I59" s="578" t="s">
        <v>3845</v>
      </c>
      <c r="J59" s="578" t="s">
        <v>571</v>
      </c>
      <c r="K59" s="127" t="s">
        <v>3848</v>
      </c>
      <c r="L59" s="127" t="s">
        <v>6648</v>
      </c>
      <c r="M59" t="s">
        <v>6708</v>
      </c>
      <c r="N59" s="6" t="s">
        <v>6719</v>
      </c>
      <c r="O59" s="6" t="s">
        <v>6709</v>
      </c>
    </row>
    <row r="60" spans="1:15">
      <c r="A60">
        <v>234</v>
      </c>
      <c r="B60">
        <v>25.799337999999999</v>
      </c>
      <c r="C60">
        <v>86</v>
      </c>
      <c r="D60" s="42">
        <v>20.52506</v>
      </c>
      <c r="E60">
        <v>0</v>
      </c>
      <c r="F60">
        <v>0</v>
      </c>
      <c r="G60">
        <v>86</v>
      </c>
      <c r="H60">
        <v>20.52506</v>
      </c>
      <c r="I60" s="19">
        <v>419</v>
      </c>
      <c r="J60" s="19">
        <v>0</v>
      </c>
      <c r="K60" s="127">
        <v>0</v>
      </c>
      <c r="L60" s="596">
        <f>J60/I60</f>
        <v>0</v>
      </c>
      <c r="M60" s="597">
        <f>C60/I60</f>
        <v>0.2052505966587112</v>
      </c>
      <c r="N60" s="575">
        <f>A60/(B60/100)</f>
        <v>907.00001682213713</v>
      </c>
      <c r="O60" s="574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42">
        <v>11.343805</v>
      </c>
      <c r="E61">
        <v>0</v>
      </c>
      <c r="F61">
        <v>0</v>
      </c>
      <c r="G61">
        <v>65</v>
      </c>
      <c r="H61">
        <v>11.343805</v>
      </c>
      <c r="I61" s="19">
        <v>573</v>
      </c>
      <c r="J61" s="19">
        <v>23</v>
      </c>
      <c r="K61" s="127">
        <v>4.0139620000000003</v>
      </c>
      <c r="L61" s="596">
        <f t="shared" ref="L61:L69" si="4">J61/I61</f>
        <v>4.0139616055846421E-2</v>
      </c>
      <c r="M61" s="597">
        <f t="shared" ref="M61:M69" si="5">C61/I61</f>
        <v>0.11343804537521815</v>
      </c>
      <c r="N61" s="575">
        <f t="shared" ref="N61:N69" si="6">A61/(B61/100)</f>
        <v>1964.0000293850387</v>
      </c>
      <c r="O61" s="574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42">
        <v>3.7513399999999999</v>
      </c>
      <c r="E62">
        <v>0</v>
      </c>
      <c r="F62">
        <v>0</v>
      </c>
      <c r="G62">
        <v>35</v>
      </c>
      <c r="H62">
        <v>3.7513399999999999</v>
      </c>
      <c r="I62" s="19">
        <v>933</v>
      </c>
      <c r="J62" s="19">
        <v>13</v>
      </c>
      <c r="K62" s="127">
        <v>1.3933549999999999</v>
      </c>
      <c r="L62" s="596">
        <f t="shared" si="4"/>
        <v>1.3933547695605574E-2</v>
      </c>
      <c r="M62" s="597">
        <f t="shared" si="5"/>
        <v>3.7513397642015008E-2</v>
      </c>
      <c r="N62" s="575">
        <f t="shared" si="6"/>
        <v>2284.0001979466838</v>
      </c>
      <c r="O62" s="574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42">
        <v>0</v>
      </c>
      <c r="E63">
        <v>0</v>
      </c>
      <c r="F63">
        <v>0</v>
      </c>
      <c r="G63">
        <v>0</v>
      </c>
      <c r="H63">
        <v>0</v>
      </c>
      <c r="I63" s="19">
        <v>381</v>
      </c>
      <c r="J63" s="19">
        <v>0</v>
      </c>
      <c r="K63" s="127">
        <v>0</v>
      </c>
      <c r="L63" s="596">
        <f t="shared" si="4"/>
        <v>0</v>
      </c>
      <c r="M63" s="597">
        <f t="shared" si="5"/>
        <v>0</v>
      </c>
      <c r="N63" s="575">
        <f t="shared" si="6"/>
        <v>1051.9999530646176</v>
      </c>
      <c r="O63" s="574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42">
        <v>11.152416000000001</v>
      </c>
      <c r="E64">
        <v>0</v>
      </c>
      <c r="F64">
        <v>0</v>
      </c>
      <c r="G64">
        <v>60</v>
      </c>
      <c r="H64">
        <v>11.152416000000001</v>
      </c>
      <c r="I64" s="19">
        <v>538</v>
      </c>
      <c r="J64" s="19">
        <v>0</v>
      </c>
      <c r="K64" s="127">
        <v>0</v>
      </c>
      <c r="L64" s="596">
        <f t="shared" si="4"/>
        <v>0</v>
      </c>
      <c r="M64" s="597">
        <f t="shared" si="5"/>
        <v>0.11152416356877323</v>
      </c>
      <c r="N64" s="575">
        <f t="shared" si="6"/>
        <v>1210.0000268888894</v>
      </c>
      <c r="O64" s="574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42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9">
        <v>512</v>
      </c>
      <c r="J65" s="19">
        <v>31</v>
      </c>
      <c r="K65" s="127">
        <v>6.0546879999999996</v>
      </c>
      <c r="L65" s="596">
        <f t="shared" si="4"/>
        <v>6.0546875E-2</v>
      </c>
      <c r="M65" s="597">
        <f t="shared" si="5"/>
        <v>0.275390625</v>
      </c>
      <c r="N65" s="575">
        <f t="shared" si="6"/>
        <v>1346.0000072621394</v>
      </c>
      <c r="O65" s="574">
        <f t="shared" si="7"/>
        <v>2.6289062641838661</v>
      </c>
    </row>
    <row r="66" spans="1:15">
      <c r="A66">
        <v>0</v>
      </c>
      <c r="B66">
        <v>0</v>
      </c>
      <c r="C66">
        <v>0</v>
      </c>
      <c r="D66" s="42">
        <v>0</v>
      </c>
      <c r="E66">
        <v>0</v>
      </c>
      <c r="F66">
        <v>0</v>
      </c>
      <c r="G66">
        <v>0</v>
      </c>
      <c r="H66">
        <v>0</v>
      </c>
      <c r="I66" s="19">
        <v>769</v>
      </c>
      <c r="J66" s="19">
        <v>0</v>
      </c>
      <c r="K66" s="127">
        <v>0</v>
      </c>
      <c r="L66" s="596">
        <f t="shared" si="4"/>
        <v>0</v>
      </c>
      <c r="M66" s="597">
        <f t="shared" si="5"/>
        <v>0</v>
      </c>
      <c r="N66" s="575" t="e">
        <f t="shared" si="6"/>
        <v>#DIV/0!</v>
      </c>
      <c r="O66" s="574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42">
        <v>10</v>
      </c>
      <c r="E67">
        <v>22</v>
      </c>
      <c r="F67">
        <v>8.4615379999999991</v>
      </c>
      <c r="G67">
        <v>4</v>
      </c>
      <c r="H67">
        <v>1.538462</v>
      </c>
      <c r="I67" s="19">
        <v>260</v>
      </c>
      <c r="J67" s="19">
        <v>42</v>
      </c>
      <c r="K67" s="127">
        <v>16.153846000000001</v>
      </c>
      <c r="L67" s="596">
        <f t="shared" si="4"/>
        <v>0.16153846153846155</v>
      </c>
      <c r="M67" s="597">
        <f t="shared" si="5"/>
        <v>0.1</v>
      </c>
      <c r="N67" s="575">
        <f t="shared" si="6"/>
        <v>930.00003606122573</v>
      </c>
      <c r="O67" s="574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42">
        <v>2.3178809999999999</v>
      </c>
      <c r="E68">
        <v>0</v>
      </c>
      <c r="F68">
        <v>0</v>
      </c>
      <c r="G68">
        <v>7</v>
      </c>
      <c r="H68">
        <v>2.3178809999999999</v>
      </c>
      <c r="I68" s="19">
        <v>302</v>
      </c>
      <c r="J68" s="19">
        <v>0</v>
      </c>
      <c r="K68" s="127">
        <v>0</v>
      </c>
      <c r="L68" s="596">
        <f t="shared" si="4"/>
        <v>0</v>
      </c>
      <c r="M68" s="597">
        <f t="shared" si="5"/>
        <v>2.3178807947019868E-2</v>
      </c>
      <c r="N68" s="575">
        <f t="shared" si="6"/>
        <v>687.00020734915347</v>
      </c>
      <c r="O68" s="574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42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9">
        <v>844</v>
      </c>
      <c r="J69" s="19">
        <v>152</v>
      </c>
      <c r="K69" s="127">
        <v>18.009478999999999</v>
      </c>
      <c r="L69" s="596">
        <f t="shared" si="4"/>
        <v>0.18009478672985782</v>
      </c>
      <c r="M69" s="597">
        <f t="shared" si="5"/>
        <v>0.29502369668246448</v>
      </c>
      <c r="N69" s="575">
        <f t="shared" si="6"/>
        <v>1717.9999878396709</v>
      </c>
      <c r="O69" s="574">
        <f t="shared" si="7"/>
        <v>2.0355450092887097</v>
      </c>
    </row>
    <row r="73" spans="1:15">
      <c r="A73" s="530" t="s">
        <v>6710</v>
      </c>
      <c r="B73" t="s">
        <v>6711</v>
      </c>
      <c r="C73" t="s">
        <v>6712</v>
      </c>
      <c r="D73" t="s">
        <v>6713</v>
      </c>
      <c r="E73" t="s">
        <v>6714</v>
      </c>
      <c r="F73" t="s">
        <v>6715</v>
      </c>
      <c r="G73" t="s">
        <v>6716</v>
      </c>
      <c r="H73" t="s">
        <v>6717</v>
      </c>
    </row>
    <row r="74" spans="1:15" ht="18.5">
      <c r="A74" s="42" t="s">
        <v>6718</v>
      </c>
      <c r="B74" s="605" t="s">
        <v>3134</v>
      </c>
      <c r="C74" t="s">
        <v>3746</v>
      </c>
      <c r="D74" t="s">
        <v>3748</v>
      </c>
      <c r="E74" t="s">
        <v>3845</v>
      </c>
      <c r="F74" t="s">
        <v>571</v>
      </c>
      <c r="G74" t="s">
        <v>3848</v>
      </c>
      <c r="H74" t="s">
        <v>3856</v>
      </c>
      <c r="I74" t="s">
        <v>3857</v>
      </c>
      <c r="J74" t="s">
        <v>3860</v>
      </c>
      <c r="K74" t="s">
        <v>3863</v>
      </c>
      <c r="L74" t="s">
        <v>3866</v>
      </c>
      <c r="M74" t="s">
        <v>3869</v>
      </c>
    </row>
    <row r="75" spans="1:15">
      <c r="A75" s="598">
        <f>C75/B75</f>
        <v>0.91034195162635534</v>
      </c>
      <c r="B75">
        <v>2398</v>
      </c>
      <c r="C75">
        <v>2183</v>
      </c>
      <c r="D75" s="42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98">
        <f t="shared" ref="A76:A84" si="8">C76/B76</f>
        <v>0</v>
      </c>
      <c r="B76">
        <v>804</v>
      </c>
      <c r="C76">
        <v>0</v>
      </c>
      <c r="D76" s="42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98">
        <f t="shared" si="8"/>
        <v>0</v>
      </c>
      <c r="B77">
        <v>574</v>
      </c>
      <c r="C77">
        <v>0</v>
      </c>
      <c r="D77" s="42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98">
        <f t="shared" si="8"/>
        <v>2.1699819168173599E-2</v>
      </c>
      <c r="B78">
        <v>1106</v>
      </c>
      <c r="C78">
        <v>24</v>
      </c>
      <c r="D78" s="42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98">
        <f t="shared" si="8"/>
        <v>2.7369141293191925E-2</v>
      </c>
      <c r="B79">
        <v>2923</v>
      </c>
      <c r="C79">
        <v>80</v>
      </c>
      <c r="D79" s="42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98">
        <f t="shared" si="8"/>
        <v>0.14616935483870969</v>
      </c>
      <c r="B80">
        <v>992</v>
      </c>
      <c r="C80">
        <v>145</v>
      </c>
      <c r="D80" s="42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98">
        <f t="shared" si="8"/>
        <v>9.3023255813953487E-2</v>
      </c>
      <c r="B81">
        <v>559</v>
      </c>
      <c r="C81">
        <v>52</v>
      </c>
      <c r="D81" s="42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98">
        <f t="shared" si="8"/>
        <v>2.3846552617936754E-2</v>
      </c>
      <c r="B82">
        <v>1929</v>
      </c>
      <c r="C82">
        <v>46</v>
      </c>
      <c r="D82" s="42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98">
        <f t="shared" si="8"/>
        <v>0.63453237410071939</v>
      </c>
      <c r="B83">
        <v>2085</v>
      </c>
      <c r="C83">
        <v>1323</v>
      </c>
      <c r="D83" s="42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98">
        <f t="shared" si="8"/>
        <v>6.6618128867855841E-2</v>
      </c>
      <c r="B84">
        <v>2747</v>
      </c>
      <c r="C84">
        <v>183</v>
      </c>
      <c r="D84" s="42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79" t="s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map_headernames</vt:lpstr>
      <vt:lpstr>Sheet1</vt:lpstr>
      <vt:lpstr>sortorder</vt:lpstr>
      <vt:lpstr>wtd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2024-07-17T02:42:59Z</dcterms:modified>
</cp:coreProperties>
</file>